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25alpha/Downloads/LARGO SECURITY/"/>
    </mc:Choice>
  </mc:AlternateContent>
  <xr:revisionPtr revIDLastSave="0" documentId="8_{9E4E98D7-AB44-B048-BC27-BEF5AE5632EA}" xr6:coauthVersionLast="47" xr6:coauthVersionMax="47" xr10:uidLastSave="{00000000-0000-0000-0000-000000000000}"/>
  <bookViews>
    <workbookView xWindow="0" yWindow="600" windowWidth="102400" windowHeight="26400" xr2:uid="{00000000-000D-0000-FFFF-FFFF00000000}"/>
  </bookViews>
  <sheets>
    <sheet name="Access Control" sheetId="1" r:id="rId1"/>
    <sheet name="Student Master" sheetId="2" r:id="rId2"/>
    <sheet name="Command Center" sheetId="3" r:id="rId3"/>
    <sheet name="📍 Navigation Hub" sheetId="4" r:id="rId4"/>
    <sheet name="Academic Calendar" sheetId="5" r:id="rId5"/>
    <sheet name="Cohort 2026 — Grades" sheetId="6" r:id="rId6"/>
    <sheet name="Cohort 2027 — Grades" sheetId="7" r:id="rId7"/>
    <sheet name="Cohort 2028 — Grades" sheetId="8" r:id="rId8"/>
    <sheet name="Cohort 2029 — Grades" sheetId="9" r:id="rId9"/>
    <sheet name="Predictive Analytics" sheetId="10" r:id="rId10"/>
    <sheet name="Executive Dashboard" sheetId="11" r:id="rId11"/>
    <sheet name="Intervention Planner" sheetId="12" r:id="rId12"/>
    <sheet name="MTSS Tracker" sheetId="13" r:id="rId13"/>
    <sheet name="Course Performance" sheetId="14" r:id="rId14"/>
    <sheet name="Grade Velocity" sheetId="15" r:id="rId15"/>
    <sheet name="Compliance Center" sheetId="16" r:id="rId16"/>
    <sheet name="Blueprint Metrics" sheetId="17" r:id="rId17"/>
    <sheet name="Parent Engagement" sheetId="18" r:id="rId18"/>
    <sheet name="Parent Contacts" sheetId="19" r:id="rId19"/>
    <sheet name="Email Log" sheetId="20" r:id="rId20"/>
    <sheet name="Syllabus Calendar" sheetId="21" r:id="rId21"/>
    <sheet name="Assignment Grades" sheetId="22" r:id="rId22"/>
    <sheet name="Weekly Intake" sheetId="23" r:id="rId23"/>
    <sheet name="Missing Assignments" sheetId="24" r:id="rId24"/>
    <sheet name="Makeup Celebrations" sheetId="25" r:id="rId25"/>
    <sheet name="Prior Week Snapshot" sheetId="26" r:id="rId26"/>
    <sheet name="Resource Planning" sheetId="27" r:id="rId27"/>
    <sheet name="Budget Forecast" sheetId="28" r:id="rId28"/>
    <sheet name="IEP Monitoring" sheetId="29" r:id="rId29"/>
    <sheet name="Peer Tutoring" sheetId="30" r:id="rId30"/>
    <sheet name="Cert Prep Tracker" sheetId="31" r:id="rId31"/>
    <sheet name="Student Portal" sheetId="32" r:id="rId32"/>
    <sheet name="Longitudinal Analytics" sheetId="33" r:id="rId33"/>
    <sheet name="ASI Recommendations" sheetId="34" r:id="rId34"/>
    <sheet name="System Map" sheetId="35" r:id="rId35"/>
    <sheet name="Brand Guide" sheetId="36" r:id="rId36"/>
    <sheet name="How To Use" sheetId="37" r:id="rId37"/>
    <sheet name="Audit Log" sheetId="38" r:id="rId38"/>
    <sheet name="Alumni — Class of 2025" sheetId="39" r:id="rId39"/>
    <sheet name="History — Cohort 2026" sheetId="40" r:id="rId40"/>
    <sheet name="History — Cohort 2027" sheetId="41" r:id="rId41"/>
    <sheet name="History — Cohort 2028" sheetId="42" r:id="rId42"/>
    <sheet name="History — Cohort 2029" sheetId="43" r:id="rId43"/>
    <sheet name="Program Trend Summary" sheetId="44" r:id="rId44"/>
    <sheet name="Semester Grade Archive" sheetId="45" r:id="rId45"/>
    <sheet name="Student Assignments — 2026" sheetId="46" r:id="rId46"/>
    <sheet name="Student Assignments — 2027" sheetId="47" r:id="rId47"/>
    <sheet name="Student Assignments — 2028" sheetId="48" r:id="rId48"/>
    <sheet name="Student Assignments — 2029" sheetId="49" r:id="rId49"/>
  </sheets>
  <definedNames>
    <definedName name="_xlnm._FilterDatabase" localSheetId="4" hidden="1">'Academic Calendar'!$A$5:$J$30</definedName>
    <definedName name="_xlnm._FilterDatabase" localSheetId="19" hidden="1">'Email Log'!$A$5:$J$182</definedName>
    <definedName name="_xlnm._FilterDatabase" localSheetId="39" hidden="1">'History — Cohort 2026'!$A$6:$J$23</definedName>
    <definedName name="_xlnm._FilterDatabase" localSheetId="40" hidden="1">'History — Cohort 2027'!$A$6:$R$12</definedName>
    <definedName name="_xlnm._FilterDatabase" localSheetId="41" hidden="1">'History — Cohort 2028'!$A$6:$N$26</definedName>
    <definedName name="_xlnm._FilterDatabase" localSheetId="42" hidden="1">'History — Cohort 2029'!$A$6:$J$22</definedName>
    <definedName name="_xlnm._FilterDatabase" localSheetId="24" hidden="1">'Makeup Celebrations'!$A$6:$S$6</definedName>
    <definedName name="_xlnm._FilterDatabase" localSheetId="23" hidden="1">'Missing Assignments'!$A$6:$R$6</definedName>
    <definedName name="_xlnm._FilterDatabase" localSheetId="18" hidden="1">'Parent Contacts'!$A$5:$L$64</definedName>
    <definedName name="_xlnm._FilterDatabase" localSheetId="17" hidden="1">'Parent Engagement'!$A$5:$L$64</definedName>
    <definedName name="_xlnm._FilterDatabase" localSheetId="9" hidden="1">'Predictive Analytics'!$A$5:$N$64</definedName>
    <definedName name="_xlnm._FilterDatabase" localSheetId="25" hidden="1">'Prior Week Snapshot'!$A$6:$N$6</definedName>
    <definedName name="_xlnm._FilterDatabase" localSheetId="44" hidden="1">'Semester Grade Archive'!$A$5:$J$194</definedName>
    <definedName name="_xlnm._FilterDatabase" localSheetId="1" hidden="1">'Student Master'!$A$5:$AM$64</definedName>
    <definedName name="_xlnm._FilterDatabase" localSheetId="20" hidden="1">'Syllabus Calendar'!$A$5:$J$47</definedName>
    <definedName name="_xlnm._FilterDatabase" localSheetId="22" hidden="1">'Weekly Intake'!$A$6:$X$6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9" i="49" l="1"/>
  <c r="G379" i="49"/>
  <c r="I378" i="49"/>
  <c r="H378" i="49"/>
  <c r="I377" i="49"/>
  <c r="H377" i="49"/>
  <c r="I376" i="49"/>
  <c r="H376" i="49"/>
  <c r="I375" i="49"/>
  <c r="H375" i="49"/>
  <c r="I374" i="49"/>
  <c r="H374" i="49"/>
  <c r="I373" i="49"/>
  <c r="H373" i="49"/>
  <c r="I372" i="49"/>
  <c r="H372" i="49"/>
  <c r="I371" i="49"/>
  <c r="H371" i="49"/>
  <c r="I370" i="49"/>
  <c r="H370" i="49"/>
  <c r="I369" i="49"/>
  <c r="H369" i="49"/>
  <c r="I368" i="49"/>
  <c r="H368" i="49"/>
  <c r="I367" i="49"/>
  <c r="H367" i="49"/>
  <c r="I366" i="49"/>
  <c r="H366" i="49"/>
  <c r="I365" i="49"/>
  <c r="H365" i="49"/>
  <c r="I364" i="49"/>
  <c r="H364" i="49"/>
  <c r="K362" i="49"/>
  <c r="I362" i="49"/>
  <c r="J361" i="49"/>
  <c r="I358" i="49"/>
  <c r="G358" i="49"/>
  <c r="I357" i="49"/>
  <c r="H357" i="49"/>
  <c r="I356" i="49"/>
  <c r="H356" i="49"/>
  <c r="I355" i="49"/>
  <c r="H355" i="49"/>
  <c r="I354" i="49"/>
  <c r="H354" i="49"/>
  <c r="I353" i="49"/>
  <c r="H353" i="49"/>
  <c r="I352" i="49"/>
  <c r="H352" i="49"/>
  <c r="I351" i="49"/>
  <c r="H351" i="49"/>
  <c r="I350" i="49"/>
  <c r="H350" i="49"/>
  <c r="I349" i="49"/>
  <c r="H349" i="49"/>
  <c r="I348" i="49"/>
  <c r="H348" i="49"/>
  <c r="I347" i="49"/>
  <c r="H347" i="49"/>
  <c r="I346" i="49"/>
  <c r="H346" i="49"/>
  <c r="I345" i="49"/>
  <c r="H345" i="49"/>
  <c r="I344" i="49"/>
  <c r="H344" i="49"/>
  <c r="I343" i="49"/>
  <c r="H343" i="49"/>
  <c r="K341" i="49"/>
  <c r="I341" i="49"/>
  <c r="J340" i="49"/>
  <c r="I337" i="49"/>
  <c r="G337" i="49"/>
  <c r="I336" i="49"/>
  <c r="H336" i="49"/>
  <c r="I335" i="49"/>
  <c r="H335" i="49"/>
  <c r="I334" i="49"/>
  <c r="H334" i="49"/>
  <c r="I333" i="49"/>
  <c r="H333" i="49"/>
  <c r="I332" i="49"/>
  <c r="H332" i="49"/>
  <c r="I331" i="49"/>
  <c r="H331" i="49"/>
  <c r="I330" i="49"/>
  <c r="H330" i="49"/>
  <c r="I329" i="49"/>
  <c r="H329" i="49"/>
  <c r="I328" i="49"/>
  <c r="H328" i="49"/>
  <c r="I327" i="49"/>
  <c r="H327" i="49"/>
  <c r="I326" i="49"/>
  <c r="H326" i="49"/>
  <c r="I325" i="49"/>
  <c r="H325" i="49"/>
  <c r="I324" i="49"/>
  <c r="H324" i="49"/>
  <c r="I323" i="49"/>
  <c r="H323" i="49"/>
  <c r="I322" i="49"/>
  <c r="H322" i="49"/>
  <c r="K320" i="49"/>
  <c r="I320" i="49"/>
  <c r="J319" i="49"/>
  <c r="I316" i="49"/>
  <c r="G316" i="49"/>
  <c r="I315" i="49"/>
  <c r="H315" i="49"/>
  <c r="I314" i="49"/>
  <c r="H314" i="49"/>
  <c r="I313" i="49"/>
  <c r="H313" i="49"/>
  <c r="I312" i="49"/>
  <c r="H312" i="49"/>
  <c r="I311" i="49"/>
  <c r="H311" i="49"/>
  <c r="I310" i="49"/>
  <c r="H310" i="49"/>
  <c r="I309" i="49"/>
  <c r="H309" i="49"/>
  <c r="I308" i="49"/>
  <c r="H308" i="49"/>
  <c r="I307" i="49"/>
  <c r="H307" i="49"/>
  <c r="I306" i="49"/>
  <c r="H306" i="49"/>
  <c r="I305" i="49"/>
  <c r="H305" i="49"/>
  <c r="I304" i="49"/>
  <c r="H304" i="49"/>
  <c r="I303" i="49"/>
  <c r="H303" i="49"/>
  <c r="I302" i="49"/>
  <c r="H302" i="49"/>
  <c r="I301" i="49"/>
  <c r="H301" i="49"/>
  <c r="K299" i="49"/>
  <c r="I299" i="49"/>
  <c r="J298" i="49"/>
  <c r="I295" i="49"/>
  <c r="G295" i="49"/>
  <c r="I294" i="49"/>
  <c r="H294" i="49"/>
  <c r="I293" i="49"/>
  <c r="H293" i="49"/>
  <c r="I292" i="49"/>
  <c r="H292" i="49"/>
  <c r="I291" i="49"/>
  <c r="H291" i="49"/>
  <c r="I290" i="49"/>
  <c r="H290" i="49"/>
  <c r="I289" i="49"/>
  <c r="H289" i="49"/>
  <c r="I288" i="49"/>
  <c r="H288" i="49"/>
  <c r="I287" i="49"/>
  <c r="H287" i="49"/>
  <c r="I286" i="49"/>
  <c r="H286" i="49"/>
  <c r="I285" i="49"/>
  <c r="H285" i="49"/>
  <c r="I284" i="49"/>
  <c r="H284" i="49"/>
  <c r="I283" i="49"/>
  <c r="H283" i="49"/>
  <c r="I282" i="49"/>
  <c r="H282" i="49"/>
  <c r="I281" i="49"/>
  <c r="H281" i="49"/>
  <c r="I280" i="49"/>
  <c r="H280" i="49"/>
  <c r="K278" i="49"/>
  <c r="I278" i="49"/>
  <c r="J277" i="49"/>
  <c r="I274" i="49"/>
  <c r="G274" i="49"/>
  <c r="I273" i="49"/>
  <c r="H273" i="49"/>
  <c r="I272" i="49"/>
  <c r="H272" i="49"/>
  <c r="I271" i="49"/>
  <c r="H271" i="49"/>
  <c r="I270" i="49"/>
  <c r="H270" i="49"/>
  <c r="I269" i="49"/>
  <c r="H269" i="49"/>
  <c r="I268" i="49"/>
  <c r="H268" i="49"/>
  <c r="I267" i="49"/>
  <c r="H267" i="49"/>
  <c r="I266" i="49"/>
  <c r="H266" i="49"/>
  <c r="I265" i="49"/>
  <c r="H265" i="49"/>
  <c r="I264" i="49"/>
  <c r="H264" i="49"/>
  <c r="I263" i="49"/>
  <c r="H263" i="49"/>
  <c r="I262" i="49"/>
  <c r="H262" i="49"/>
  <c r="I261" i="49"/>
  <c r="H261" i="49"/>
  <c r="I260" i="49"/>
  <c r="H260" i="49"/>
  <c r="I259" i="49"/>
  <c r="H259" i="49"/>
  <c r="K257" i="49"/>
  <c r="I257" i="49"/>
  <c r="J256" i="49"/>
  <c r="I253" i="49"/>
  <c r="G253" i="49"/>
  <c r="I252" i="49"/>
  <c r="H252" i="49"/>
  <c r="I251" i="49"/>
  <c r="H251" i="49"/>
  <c r="I250" i="49"/>
  <c r="H250" i="49"/>
  <c r="I249" i="49"/>
  <c r="H249" i="49"/>
  <c r="I248" i="49"/>
  <c r="H248" i="49"/>
  <c r="I247" i="49"/>
  <c r="H247" i="49"/>
  <c r="I246" i="49"/>
  <c r="H246" i="49"/>
  <c r="I245" i="49"/>
  <c r="H245" i="49"/>
  <c r="I244" i="49"/>
  <c r="H244" i="49"/>
  <c r="I243" i="49"/>
  <c r="H243" i="49"/>
  <c r="I242" i="49"/>
  <c r="H242" i="49"/>
  <c r="I241" i="49"/>
  <c r="H241" i="49"/>
  <c r="I240" i="49"/>
  <c r="H240" i="49"/>
  <c r="I239" i="49"/>
  <c r="H239" i="49"/>
  <c r="I238" i="49"/>
  <c r="H238" i="49"/>
  <c r="K236" i="49"/>
  <c r="I236" i="49"/>
  <c r="J235" i="49"/>
  <c r="I232" i="49"/>
  <c r="G232" i="49"/>
  <c r="I231" i="49"/>
  <c r="H231" i="49"/>
  <c r="I230" i="49"/>
  <c r="H230" i="49"/>
  <c r="I229" i="49"/>
  <c r="H229" i="49"/>
  <c r="I228" i="49"/>
  <c r="H228" i="49"/>
  <c r="I227" i="49"/>
  <c r="H227" i="49"/>
  <c r="I226" i="49"/>
  <c r="H226" i="49"/>
  <c r="I225" i="49"/>
  <c r="H225" i="49"/>
  <c r="I224" i="49"/>
  <c r="H224" i="49"/>
  <c r="I223" i="49"/>
  <c r="H223" i="49"/>
  <c r="I222" i="49"/>
  <c r="H222" i="49"/>
  <c r="I221" i="49"/>
  <c r="H221" i="49"/>
  <c r="I220" i="49"/>
  <c r="H220" i="49"/>
  <c r="I219" i="49"/>
  <c r="H219" i="49"/>
  <c r="I218" i="49"/>
  <c r="H218" i="49"/>
  <c r="I217" i="49"/>
  <c r="H217" i="49"/>
  <c r="K215" i="49"/>
  <c r="I215" i="49"/>
  <c r="J214" i="49"/>
  <c r="I211" i="49"/>
  <c r="G211" i="49"/>
  <c r="I210" i="49"/>
  <c r="H210" i="49"/>
  <c r="I209" i="49"/>
  <c r="H209" i="49"/>
  <c r="I208" i="49"/>
  <c r="H208" i="49"/>
  <c r="I207" i="49"/>
  <c r="H207" i="49"/>
  <c r="I206" i="49"/>
  <c r="H206" i="49"/>
  <c r="I205" i="49"/>
  <c r="H205" i="49"/>
  <c r="I204" i="49"/>
  <c r="H204" i="49"/>
  <c r="I203" i="49"/>
  <c r="H203" i="49"/>
  <c r="I202" i="49"/>
  <c r="H202" i="49"/>
  <c r="I201" i="49"/>
  <c r="H201" i="49"/>
  <c r="I200" i="49"/>
  <c r="H200" i="49"/>
  <c r="I199" i="49"/>
  <c r="H199" i="49"/>
  <c r="I198" i="49"/>
  <c r="H198" i="49"/>
  <c r="I197" i="49"/>
  <c r="H197" i="49"/>
  <c r="I196" i="49"/>
  <c r="H196" i="49"/>
  <c r="K194" i="49"/>
  <c r="I194" i="49"/>
  <c r="J193" i="49"/>
  <c r="I190" i="49"/>
  <c r="G190" i="49"/>
  <c r="I189" i="49"/>
  <c r="H189" i="49"/>
  <c r="I188" i="49"/>
  <c r="H188" i="49"/>
  <c r="I187" i="49"/>
  <c r="H187" i="49"/>
  <c r="I186" i="49"/>
  <c r="H186" i="49"/>
  <c r="I185" i="49"/>
  <c r="H185" i="49"/>
  <c r="I184" i="49"/>
  <c r="H184" i="49"/>
  <c r="I183" i="49"/>
  <c r="H183" i="49"/>
  <c r="I182" i="49"/>
  <c r="H182" i="49"/>
  <c r="I181" i="49"/>
  <c r="H181" i="49"/>
  <c r="I180" i="49"/>
  <c r="H180" i="49"/>
  <c r="I179" i="49"/>
  <c r="H179" i="49"/>
  <c r="I178" i="49"/>
  <c r="H178" i="49"/>
  <c r="I177" i="49"/>
  <c r="H177" i="49"/>
  <c r="I176" i="49"/>
  <c r="H176" i="49"/>
  <c r="I175" i="49"/>
  <c r="H175" i="49"/>
  <c r="K173" i="49"/>
  <c r="I173" i="49"/>
  <c r="I171" i="49"/>
  <c r="G171" i="49"/>
  <c r="I154" i="49" s="1"/>
  <c r="I170" i="49"/>
  <c r="H170" i="49"/>
  <c r="I169" i="49"/>
  <c r="H169" i="49"/>
  <c r="I168" i="49"/>
  <c r="H168" i="49"/>
  <c r="I167" i="49"/>
  <c r="H167" i="49"/>
  <c r="I166" i="49"/>
  <c r="H166" i="49"/>
  <c r="I165" i="49"/>
  <c r="H165" i="49"/>
  <c r="I164" i="49"/>
  <c r="H164" i="49"/>
  <c r="I163" i="49"/>
  <c r="H163" i="49"/>
  <c r="I162" i="49"/>
  <c r="H162" i="49"/>
  <c r="I161" i="49"/>
  <c r="H161" i="49"/>
  <c r="I160" i="49"/>
  <c r="H160" i="49"/>
  <c r="I159" i="49"/>
  <c r="H159" i="49"/>
  <c r="I158" i="49"/>
  <c r="H158" i="49"/>
  <c r="I157" i="49"/>
  <c r="H157" i="49"/>
  <c r="I156" i="49"/>
  <c r="H156" i="49"/>
  <c r="K154" i="49"/>
  <c r="J153" i="49"/>
  <c r="I150" i="49"/>
  <c r="G150" i="49"/>
  <c r="I149" i="49"/>
  <c r="H149" i="49"/>
  <c r="I148" i="49"/>
  <c r="H148" i="49"/>
  <c r="I147" i="49"/>
  <c r="H147" i="49"/>
  <c r="I146" i="49"/>
  <c r="H146" i="49"/>
  <c r="I145" i="49"/>
  <c r="H145" i="49"/>
  <c r="I144" i="49"/>
  <c r="H144" i="49"/>
  <c r="I143" i="49"/>
  <c r="H143" i="49"/>
  <c r="I142" i="49"/>
  <c r="H142" i="49"/>
  <c r="I141" i="49"/>
  <c r="H141" i="49"/>
  <c r="I140" i="49"/>
  <c r="H140" i="49"/>
  <c r="I139" i="49"/>
  <c r="H139" i="49"/>
  <c r="I138" i="49"/>
  <c r="H138" i="49"/>
  <c r="I137" i="49"/>
  <c r="H137" i="49"/>
  <c r="I136" i="49"/>
  <c r="H136" i="49"/>
  <c r="I135" i="49"/>
  <c r="H135" i="49"/>
  <c r="K133" i="49"/>
  <c r="I133" i="49"/>
  <c r="J132" i="49"/>
  <c r="I129" i="49"/>
  <c r="G129" i="49"/>
  <c r="I128" i="49"/>
  <c r="H128" i="49"/>
  <c r="I127" i="49"/>
  <c r="H127" i="49"/>
  <c r="I126" i="49"/>
  <c r="H126" i="49"/>
  <c r="I125" i="49"/>
  <c r="H125" i="49"/>
  <c r="I124" i="49"/>
  <c r="H124" i="49"/>
  <c r="I123" i="49"/>
  <c r="H123" i="49"/>
  <c r="I122" i="49"/>
  <c r="H122" i="49"/>
  <c r="I121" i="49"/>
  <c r="H121" i="49"/>
  <c r="I120" i="49"/>
  <c r="H120" i="49"/>
  <c r="I119" i="49"/>
  <c r="H119" i="49"/>
  <c r="I118" i="49"/>
  <c r="H118" i="49"/>
  <c r="I117" i="49"/>
  <c r="H117" i="49"/>
  <c r="I116" i="49"/>
  <c r="H116" i="49"/>
  <c r="I115" i="49"/>
  <c r="H115" i="49"/>
  <c r="I114" i="49"/>
  <c r="H114" i="49"/>
  <c r="K112" i="49"/>
  <c r="I112" i="49"/>
  <c r="J111" i="49"/>
  <c r="I108" i="49"/>
  <c r="G108" i="49"/>
  <c r="I107" i="49"/>
  <c r="H107" i="49"/>
  <c r="I106" i="49"/>
  <c r="H106" i="49"/>
  <c r="I105" i="49"/>
  <c r="H105" i="49"/>
  <c r="I104" i="49"/>
  <c r="H104" i="49"/>
  <c r="I103" i="49"/>
  <c r="H103" i="49"/>
  <c r="I102" i="49"/>
  <c r="H102" i="49"/>
  <c r="I101" i="49"/>
  <c r="H101" i="49"/>
  <c r="I100" i="49"/>
  <c r="H100" i="49"/>
  <c r="I99" i="49"/>
  <c r="H99" i="49"/>
  <c r="I98" i="49"/>
  <c r="H98" i="49"/>
  <c r="I97" i="49"/>
  <c r="H97" i="49"/>
  <c r="I96" i="49"/>
  <c r="H96" i="49"/>
  <c r="I95" i="49"/>
  <c r="H95" i="49"/>
  <c r="I94" i="49"/>
  <c r="H94" i="49"/>
  <c r="I93" i="49"/>
  <c r="H93" i="49"/>
  <c r="K91" i="49"/>
  <c r="I91" i="49"/>
  <c r="J90" i="49"/>
  <c r="I87" i="49"/>
  <c r="G87" i="49"/>
  <c r="I86" i="49"/>
  <c r="H86" i="49"/>
  <c r="I85" i="49"/>
  <c r="H85" i="49"/>
  <c r="I84" i="49"/>
  <c r="H84" i="49"/>
  <c r="I83" i="49"/>
  <c r="H83" i="49"/>
  <c r="I82" i="49"/>
  <c r="H82" i="49"/>
  <c r="I81" i="49"/>
  <c r="H81" i="49"/>
  <c r="I80" i="49"/>
  <c r="H80" i="49"/>
  <c r="I79" i="49"/>
  <c r="H79" i="49"/>
  <c r="I78" i="49"/>
  <c r="H78" i="49"/>
  <c r="I77" i="49"/>
  <c r="H77" i="49"/>
  <c r="I76" i="49"/>
  <c r="H76" i="49"/>
  <c r="I75" i="49"/>
  <c r="H75" i="49"/>
  <c r="I74" i="49"/>
  <c r="H74" i="49"/>
  <c r="I73" i="49"/>
  <c r="H73" i="49"/>
  <c r="I72" i="49"/>
  <c r="H72" i="49"/>
  <c r="K70" i="49"/>
  <c r="I70" i="49"/>
  <c r="J69" i="49"/>
  <c r="I66" i="49"/>
  <c r="G66" i="49"/>
  <c r="I65" i="49"/>
  <c r="H65" i="49"/>
  <c r="I64" i="49"/>
  <c r="H64" i="49"/>
  <c r="I63" i="49"/>
  <c r="H63" i="49"/>
  <c r="I62" i="49"/>
  <c r="H62" i="49"/>
  <c r="I61" i="49"/>
  <c r="H61" i="49"/>
  <c r="I60" i="49"/>
  <c r="H60" i="49"/>
  <c r="I59" i="49"/>
  <c r="H59" i="49"/>
  <c r="I58" i="49"/>
  <c r="H58" i="49"/>
  <c r="I57" i="49"/>
  <c r="H57" i="49"/>
  <c r="I56" i="49"/>
  <c r="H56" i="49"/>
  <c r="I55" i="49"/>
  <c r="H55" i="49"/>
  <c r="I54" i="49"/>
  <c r="H54" i="49"/>
  <c r="I53" i="49"/>
  <c r="H53" i="49"/>
  <c r="I52" i="49"/>
  <c r="H52" i="49"/>
  <c r="I51" i="49"/>
  <c r="H51" i="49"/>
  <c r="K49" i="49"/>
  <c r="I49" i="49"/>
  <c r="I47" i="49"/>
  <c r="G47" i="49"/>
  <c r="I46" i="49"/>
  <c r="H46" i="49"/>
  <c r="I45" i="49"/>
  <c r="H45" i="49"/>
  <c r="I44" i="49"/>
  <c r="H44" i="49"/>
  <c r="I43" i="49"/>
  <c r="H43" i="49"/>
  <c r="I42" i="49"/>
  <c r="H42" i="49"/>
  <c r="I41" i="49"/>
  <c r="H41" i="49"/>
  <c r="I40" i="49"/>
  <c r="H40" i="49"/>
  <c r="I39" i="49"/>
  <c r="H39" i="49"/>
  <c r="I38" i="49"/>
  <c r="H38" i="49"/>
  <c r="I37" i="49"/>
  <c r="H37" i="49"/>
  <c r="I36" i="49"/>
  <c r="H36" i="49"/>
  <c r="I35" i="49"/>
  <c r="H35" i="49"/>
  <c r="I34" i="49"/>
  <c r="H34" i="49"/>
  <c r="I33" i="49"/>
  <c r="H33" i="49"/>
  <c r="I32" i="49"/>
  <c r="H32" i="49"/>
  <c r="K30" i="49"/>
  <c r="I30" i="49"/>
  <c r="J29" i="49"/>
  <c r="I26" i="49"/>
  <c r="G26" i="49"/>
  <c r="I25" i="49"/>
  <c r="H25" i="49"/>
  <c r="I24" i="49"/>
  <c r="H24" i="49"/>
  <c r="I23" i="49"/>
  <c r="H23" i="49"/>
  <c r="I22" i="49"/>
  <c r="H22" i="49"/>
  <c r="I21" i="49"/>
  <c r="H21" i="49"/>
  <c r="I20" i="49"/>
  <c r="H20" i="49"/>
  <c r="I19" i="49"/>
  <c r="H19" i="49"/>
  <c r="I18" i="49"/>
  <c r="H18" i="49"/>
  <c r="I17" i="49"/>
  <c r="H17" i="49"/>
  <c r="I16" i="49"/>
  <c r="H16" i="49"/>
  <c r="I15" i="49"/>
  <c r="H15" i="49"/>
  <c r="I14" i="49"/>
  <c r="H14" i="49"/>
  <c r="I13" i="49"/>
  <c r="H13" i="49"/>
  <c r="I12" i="49"/>
  <c r="H12" i="49"/>
  <c r="I11" i="49"/>
  <c r="H11" i="49"/>
  <c r="K9" i="49"/>
  <c r="I9" i="49"/>
  <c r="J8" i="49"/>
  <c r="I805" i="48"/>
  <c r="G805" i="48"/>
  <c r="I804" i="48"/>
  <c r="H804" i="48"/>
  <c r="I803" i="48"/>
  <c r="H803" i="48"/>
  <c r="I802" i="48"/>
  <c r="H802" i="48"/>
  <c r="I801" i="48"/>
  <c r="H801" i="48"/>
  <c r="I800" i="48"/>
  <c r="H800" i="48"/>
  <c r="I799" i="48"/>
  <c r="H799" i="48"/>
  <c r="I798" i="48"/>
  <c r="H798" i="48"/>
  <c r="I797" i="48"/>
  <c r="H797" i="48"/>
  <c r="I796" i="48"/>
  <c r="H796" i="48"/>
  <c r="I795" i="48"/>
  <c r="H795" i="48"/>
  <c r="I794" i="48"/>
  <c r="H794" i="48"/>
  <c r="I793" i="48"/>
  <c r="H793" i="48"/>
  <c r="I792" i="48"/>
  <c r="H792" i="48"/>
  <c r="I791" i="48"/>
  <c r="H791" i="48"/>
  <c r="I790" i="48"/>
  <c r="H790" i="48"/>
  <c r="K788" i="48"/>
  <c r="I788" i="48"/>
  <c r="G786" i="48"/>
  <c r="H786" i="48" s="1"/>
  <c r="I785" i="48"/>
  <c r="H785" i="48"/>
  <c r="I784" i="48"/>
  <c r="H784" i="48"/>
  <c r="I783" i="48"/>
  <c r="H783" i="48"/>
  <c r="I782" i="48"/>
  <c r="H782" i="48"/>
  <c r="I781" i="48"/>
  <c r="H781" i="48"/>
  <c r="I780" i="48"/>
  <c r="H780" i="48"/>
  <c r="I779" i="48"/>
  <c r="H779" i="48"/>
  <c r="I778" i="48"/>
  <c r="H778" i="48"/>
  <c r="I777" i="48"/>
  <c r="H777" i="48"/>
  <c r="I776" i="48"/>
  <c r="H776" i="48"/>
  <c r="I775" i="48"/>
  <c r="H775" i="48"/>
  <c r="I774" i="48"/>
  <c r="H774" i="48"/>
  <c r="I773" i="48"/>
  <c r="H773" i="48"/>
  <c r="I772" i="48"/>
  <c r="H772" i="48"/>
  <c r="I771" i="48"/>
  <c r="H771" i="48"/>
  <c r="I769" i="48"/>
  <c r="I765" i="48"/>
  <c r="G765" i="48"/>
  <c r="I764" i="48"/>
  <c r="H764" i="48"/>
  <c r="I763" i="48"/>
  <c r="H763" i="48"/>
  <c r="I762" i="48"/>
  <c r="H762" i="48"/>
  <c r="I761" i="48"/>
  <c r="H761" i="48"/>
  <c r="I760" i="48"/>
  <c r="H760" i="48"/>
  <c r="I759" i="48"/>
  <c r="H759" i="48"/>
  <c r="I758" i="48"/>
  <c r="H758" i="48"/>
  <c r="I757" i="48"/>
  <c r="H757" i="48"/>
  <c r="I756" i="48"/>
  <c r="H756" i="48"/>
  <c r="I755" i="48"/>
  <c r="H755" i="48"/>
  <c r="I754" i="48"/>
  <c r="H754" i="48"/>
  <c r="I753" i="48"/>
  <c r="H753" i="48"/>
  <c r="I752" i="48"/>
  <c r="H752" i="48"/>
  <c r="I751" i="48"/>
  <c r="H751" i="48"/>
  <c r="I750" i="48"/>
  <c r="H750" i="48"/>
  <c r="K748" i="48"/>
  <c r="I748" i="48"/>
  <c r="G746" i="48"/>
  <c r="I745" i="48"/>
  <c r="H745" i="48"/>
  <c r="I744" i="48"/>
  <c r="H744" i="48"/>
  <c r="I743" i="48"/>
  <c r="H743" i="48"/>
  <c r="I742" i="48"/>
  <c r="H742" i="48"/>
  <c r="I741" i="48"/>
  <c r="H741" i="48"/>
  <c r="I740" i="48"/>
  <c r="H740" i="48"/>
  <c r="I739" i="48"/>
  <c r="H739" i="48"/>
  <c r="I738" i="48"/>
  <c r="H738" i="48"/>
  <c r="I737" i="48"/>
  <c r="H737" i="48"/>
  <c r="I736" i="48"/>
  <c r="H736" i="48"/>
  <c r="I735" i="48"/>
  <c r="H735" i="48"/>
  <c r="I734" i="48"/>
  <c r="H734" i="48"/>
  <c r="I733" i="48"/>
  <c r="H733" i="48"/>
  <c r="I732" i="48"/>
  <c r="H732" i="48"/>
  <c r="I731" i="48"/>
  <c r="H731" i="48"/>
  <c r="I725" i="48"/>
  <c r="G725" i="48"/>
  <c r="I724" i="48"/>
  <c r="H724" i="48"/>
  <c r="I723" i="48"/>
  <c r="H723" i="48"/>
  <c r="I722" i="48"/>
  <c r="H722" i="48"/>
  <c r="I721" i="48"/>
  <c r="H721" i="48"/>
  <c r="I720" i="48"/>
  <c r="H720" i="48"/>
  <c r="I719" i="48"/>
  <c r="H719" i="48"/>
  <c r="I718" i="48"/>
  <c r="H718" i="48"/>
  <c r="I717" i="48"/>
  <c r="H717" i="48"/>
  <c r="I716" i="48"/>
  <c r="H716" i="48"/>
  <c r="I715" i="48"/>
  <c r="H715" i="48"/>
  <c r="I714" i="48"/>
  <c r="H714" i="48"/>
  <c r="I713" i="48"/>
  <c r="H713" i="48"/>
  <c r="I712" i="48"/>
  <c r="H712" i="48"/>
  <c r="I711" i="48"/>
  <c r="H711" i="48"/>
  <c r="I710" i="48"/>
  <c r="H710" i="48"/>
  <c r="K708" i="48"/>
  <c r="I708" i="48"/>
  <c r="G706" i="48"/>
  <c r="H706" i="48" s="1"/>
  <c r="I705" i="48"/>
  <c r="H705" i="48"/>
  <c r="I704" i="48"/>
  <c r="H704" i="48"/>
  <c r="I703" i="48"/>
  <c r="H703" i="48"/>
  <c r="I702" i="48"/>
  <c r="H702" i="48"/>
  <c r="I701" i="48"/>
  <c r="H701" i="48"/>
  <c r="I700" i="48"/>
  <c r="H700" i="48"/>
  <c r="I699" i="48"/>
  <c r="H699" i="48"/>
  <c r="I698" i="48"/>
  <c r="H698" i="48"/>
  <c r="I697" i="48"/>
  <c r="H697" i="48"/>
  <c r="I696" i="48"/>
  <c r="H696" i="48"/>
  <c r="I695" i="48"/>
  <c r="H695" i="48"/>
  <c r="I694" i="48"/>
  <c r="H694" i="48"/>
  <c r="I693" i="48"/>
  <c r="H693" i="48"/>
  <c r="I692" i="48"/>
  <c r="H692" i="48"/>
  <c r="I691" i="48"/>
  <c r="H691" i="48"/>
  <c r="I689" i="48"/>
  <c r="I685" i="48"/>
  <c r="G685" i="48"/>
  <c r="I684" i="48"/>
  <c r="H684" i="48"/>
  <c r="I683" i="48"/>
  <c r="H683" i="48"/>
  <c r="I682" i="48"/>
  <c r="H682" i="48"/>
  <c r="I681" i="48"/>
  <c r="H681" i="48"/>
  <c r="I680" i="48"/>
  <c r="H680" i="48"/>
  <c r="I679" i="48"/>
  <c r="H679" i="48"/>
  <c r="I678" i="48"/>
  <c r="H678" i="48"/>
  <c r="I677" i="48"/>
  <c r="H677" i="48"/>
  <c r="I676" i="48"/>
  <c r="H676" i="48"/>
  <c r="I675" i="48"/>
  <c r="H675" i="48"/>
  <c r="I674" i="48"/>
  <c r="H674" i="48"/>
  <c r="I673" i="48"/>
  <c r="H673" i="48"/>
  <c r="I672" i="48"/>
  <c r="H672" i="48"/>
  <c r="I671" i="48"/>
  <c r="H671" i="48"/>
  <c r="I670" i="48"/>
  <c r="H670" i="48"/>
  <c r="K668" i="48"/>
  <c r="I668" i="48"/>
  <c r="G666" i="48"/>
  <c r="H666" i="48" s="1"/>
  <c r="I665" i="48"/>
  <c r="H665" i="48"/>
  <c r="I664" i="48"/>
  <c r="H664" i="48"/>
  <c r="I663" i="48"/>
  <c r="H663" i="48"/>
  <c r="I662" i="48"/>
  <c r="H662" i="48"/>
  <c r="I661" i="48"/>
  <c r="H661" i="48"/>
  <c r="I660" i="48"/>
  <c r="H660" i="48"/>
  <c r="I659" i="48"/>
  <c r="H659" i="48"/>
  <c r="I658" i="48"/>
  <c r="H658" i="48"/>
  <c r="I657" i="48"/>
  <c r="H657" i="48"/>
  <c r="I656" i="48"/>
  <c r="H656" i="48"/>
  <c r="I655" i="48"/>
  <c r="H655" i="48"/>
  <c r="I654" i="48"/>
  <c r="H654" i="48"/>
  <c r="I653" i="48"/>
  <c r="H653" i="48"/>
  <c r="I652" i="48"/>
  <c r="H652" i="48"/>
  <c r="I651" i="48"/>
  <c r="H651" i="48"/>
  <c r="I649" i="48"/>
  <c r="I645" i="48"/>
  <c r="G645" i="48"/>
  <c r="I644" i="48"/>
  <c r="H644" i="48"/>
  <c r="I643" i="48"/>
  <c r="H643" i="48"/>
  <c r="I642" i="48"/>
  <c r="H642" i="48"/>
  <c r="I641" i="48"/>
  <c r="H641" i="48"/>
  <c r="I640" i="48"/>
  <c r="H640" i="48"/>
  <c r="I639" i="48"/>
  <c r="H639" i="48"/>
  <c r="I638" i="48"/>
  <c r="H638" i="48"/>
  <c r="I637" i="48"/>
  <c r="H637" i="48"/>
  <c r="I636" i="48"/>
  <c r="H636" i="48"/>
  <c r="I635" i="48"/>
  <c r="H635" i="48"/>
  <c r="I634" i="48"/>
  <c r="H634" i="48"/>
  <c r="I633" i="48"/>
  <c r="H633" i="48"/>
  <c r="I632" i="48"/>
  <c r="H632" i="48"/>
  <c r="I631" i="48"/>
  <c r="H631" i="48"/>
  <c r="I630" i="48"/>
  <c r="H630" i="48"/>
  <c r="K628" i="48"/>
  <c r="I628" i="48"/>
  <c r="G626" i="48"/>
  <c r="H626" i="48" s="1"/>
  <c r="I625" i="48"/>
  <c r="H625" i="48"/>
  <c r="I624" i="48"/>
  <c r="H624" i="48"/>
  <c r="I623" i="48"/>
  <c r="H623" i="48"/>
  <c r="I622" i="48"/>
  <c r="H622" i="48"/>
  <c r="I621" i="48"/>
  <c r="H621" i="48"/>
  <c r="I620" i="48"/>
  <c r="H620" i="48"/>
  <c r="I619" i="48"/>
  <c r="H619" i="48"/>
  <c r="I618" i="48"/>
  <c r="H618" i="48"/>
  <c r="I617" i="48"/>
  <c r="H617" i="48"/>
  <c r="I616" i="48"/>
  <c r="H616" i="48"/>
  <c r="I615" i="48"/>
  <c r="H615" i="48"/>
  <c r="I614" i="48"/>
  <c r="H614" i="48"/>
  <c r="I613" i="48"/>
  <c r="H613" i="48"/>
  <c r="I612" i="48"/>
  <c r="H612" i="48"/>
  <c r="I611" i="48"/>
  <c r="H611" i="48"/>
  <c r="I609" i="48"/>
  <c r="I605" i="48"/>
  <c r="G605" i="48"/>
  <c r="I604" i="48"/>
  <c r="H604" i="48"/>
  <c r="I603" i="48"/>
  <c r="H603" i="48"/>
  <c r="I602" i="48"/>
  <c r="H602" i="48"/>
  <c r="I601" i="48"/>
  <c r="H601" i="48"/>
  <c r="I600" i="48"/>
  <c r="H600" i="48"/>
  <c r="I599" i="48"/>
  <c r="H599" i="48"/>
  <c r="I598" i="48"/>
  <c r="H598" i="48"/>
  <c r="I597" i="48"/>
  <c r="H597" i="48"/>
  <c r="I596" i="48"/>
  <c r="H596" i="48"/>
  <c r="I595" i="48"/>
  <c r="H595" i="48"/>
  <c r="I594" i="48"/>
  <c r="H594" i="48"/>
  <c r="I593" i="48"/>
  <c r="H593" i="48"/>
  <c r="I592" i="48"/>
  <c r="H592" i="48"/>
  <c r="I591" i="48"/>
  <c r="H591" i="48"/>
  <c r="I590" i="48"/>
  <c r="H590" i="48"/>
  <c r="K588" i="48"/>
  <c r="I588" i="48"/>
  <c r="G586" i="48"/>
  <c r="H586" i="48" s="1"/>
  <c r="I585" i="48"/>
  <c r="H585" i="48"/>
  <c r="I584" i="48"/>
  <c r="H584" i="48"/>
  <c r="I583" i="48"/>
  <c r="H583" i="48"/>
  <c r="I582" i="48"/>
  <c r="H582" i="48"/>
  <c r="I581" i="48"/>
  <c r="H581" i="48"/>
  <c r="I580" i="48"/>
  <c r="H580" i="48"/>
  <c r="I579" i="48"/>
  <c r="H579" i="48"/>
  <c r="I578" i="48"/>
  <c r="H578" i="48"/>
  <c r="I577" i="48"/>
  <c r="H577" i="48"/>
  <c r="I576" i="48"/>
  <c r="H576" i="48"/>
  <c r="I575" i="48"/>
  <c r="H575" i="48"/>
  <c r="I574" i="48"/>
  <c r="H574" i="48"/>
  <c r="I573" i="48"/>
  <c r="H573" i="48"/>
  <c r="I572" i="48"/>
  <c r="H572" i="48"/>
  <c r="I571" i="48"/>
  <c r="H571" i="48"/>
  <c r="I569" i="48"/>
  <c r="I565" i="48"/>
  <c r="G565" i="48"/>
  <c r="I564" i="48"/>
  <c r="H564" i="48"/>
  <c r="I563" i="48"/>
  <c r="H563" i="48"/>
  <c r="I562" i="48"/>
  <c r="H562" i="48"/>
  <c r="I561" i="48"/>
  <c r="H561" i="48"/>
  <c r="I560" i="48"/>
  <c r="H560" i="48"/>
  <c r="I559" i="48"/>
  <c r="H559" i="48"/>
  <c r="I558" i="48"/>
  <c r="H558" i="48"/>
  <c r="I557" i="48"/>
  <c r="H557" i="48"/>
  <c r="I556" i="48"/>
  <c r="H556" i="48"/>
  <c r="I555" i="48"/>
  <c r="H555" i="48"/>
  <c r="I554" i="48"/>
  <c r="H554" i="48"/>
  <c r="I553" i="48"/>
  <c r="H553" i="48"/>
  <c r="I552" i="48"/>
  <c r="H552" i="48"/>
  <c r="I551" i="48"/>
  <c r="H551" i="48"/>
  <c r="I550" i="48"/>
  <c r="H550" i="48"/>
  <c r="K548" i="48"/>
  <c r="I548" i="48"/>
  <c r="G546" i="48"/>
  <c r="H546" i="48" s="1"/>
  <c r="I545" i="48"/>
  <c r="H545" i="48"/>
  <c r="I544" i="48"/>
  <c r="H544" i="48"/>
  <c r="I543" i="48"/>
  <c r="H543" i="48"/>
  <c r="I542" i="48"/>
  <c r="H542" i="48"/>
  <c r="I541" i="48"/>
  <c r="H541" i="48"/>
  <c r="I540" i="48"/>
  <c r="H540" i="48"/>
  <c r="I539" i="48"/>
  <c r="H539" i="48"/>
  <c r="I538" i="48"/>
  <c r="H538" i="48"/>
  <c r="I537" i="48"/>
  <c r="H537" i="48"/>
  <c r="I536" i="48"/>
  <c r="H536" i="48"/>
  <c r="I535" i="48"/>
  <c r="H535" i="48"/>
  <c r="I534" i="48"/>
  <c r="H534" i="48"/>
  <c r="I533" i="48"/>
  <c r="H533" i="48"/>
  <c r="I532" i="48"/>
  <c r="H532" i="48"/>
  <c r="I531" i="48"/>
  <c r="H531" i="48"/>
  <c r="I529" i="48"/>
  <c r="I525" i="48"/>
  <c r="G525" i="48"/>
  <c r="I508" i="48" s="1"/>
  <c r="I524" i="48"/>
  <c r="H524" i="48"/>
  <c r="I523" i="48"/>
  <c r="H523" i="48"/>
  <c r="I522" i="48"/>
  <c r="H522" i="48"/>
  <c r="I521" i="48"/>
  <c r="H521" i="48"/>
  <c r="I520" i="48"/>
  <c r="H520" i="48"/>
  <c r="I519" i="48"/>
  <c r="H519" i="48"/>
  <c r="I518" i="48"/>
  <c r="H518" i="48"/>
  <c r="I517" i="48"/>
  <c r="H517" i="48"/>
  <c r="I516" i="48"/>
  <c r="H516" i="48"/>
  <c r="I515" i="48"/>
  <c r="H515" i="48"/>
  <c r="I514" i="48"/>
  <c r="H514" i="48"/>
  <c r="I513" i="48"/>
  <c r="H513" i="48"/>
  <c r="I512" i="48"/>
  <c r="H512" i="48"/>
  <c r="I511" i="48"/>
  <c r="H511" i="48"/>
  <c r="I510" i="48"/>
  <c r="H510" i="48"/>
  <c r="K508" i="48"/>
  <c r="G506" i="48"/>
  <c r="H506" i="48" s="1"/>
  <c r="I505" i="48"/>
  <c r="H505" i="48"/>
  <c r="I504" i="48"/>
  <c r="H504" i="48"/>
  <c r="I503" i="48"/>
  <c r="H503" i="48"/>
  <c r="I502" i="48"/>
  <c r="H502" i="48"/>
  <c r="I501" i="48"/>
  <c r="H501" i="48"/>
  <c r="I500" i="48"/>
  <c r="H500" i="48"/>
  <c r="I499" i="48"/>
  <c r="H499" i="48"/>
  <c r="I498" i="48"/>
  <c r="H498" i="48"/>
  <c r="I497" i="48"/>
  <c r="H497" i="48"/>
  <c r="I496" i="48"/>
  <c r="H496" i="48"/>
  <c r="I495" i="48"/>
  <c r="H495" i="48"/>
  <c r="I494" i="48"/>
  <c r="H494" i="48"/>
  <c r="I493" i="48"/>
  <c r="H493" i="48"/>
  <c r="I492" i="48"/>
  <c r="H492" i="48"/>
  <c r="I491" i="48"/>
  <c r="H491" i="48"/>
  <c r="I489" i="48"/>
  <c r="I485" i="48"/>
  <c r="G485" i="48"/>
  <c r="I484" i="48"/>
  <c r="H484" i="48"/>
  <c r="I483" i="48"/>
  <c r="H483" i="48"/>
  <c r="I482" i="48"/>
  <c r="H482" i="48"/>
  <c r="I481" i="48"/>
  <c r="H481" i="48"/>
  <c r="I480" i="48"/>
  <c r="H480" i="48"/>
  <c r="I479" i="48"/>
  <c r="H479" i="48"/>
  <c r="I478" i="48"/>
  <c r="H478" i="48"/>
  <c r="I477" i="48"/>
  <c r="H477" i="48"/>
  <c r="I476" i="48"/>
  <c r="H476" i="48"/>
  <c r="I475" i="48"/>
  <c r="H475" i="48"/>
  <c r="I474" i="48"/>
  <c r="H474" i="48"/>
  <c r="I473" i="48"/>
  <c r="H473" i="48"/>
  <c r="I472" i="48"/>
  <c r="H472" i="48"/>
  <c r="I471" i="48"/>
  <c r="H471" i="48"/>
  <c r="I470" i="48"/>
  <c r="H470" i="48"/>
  <c r="K468" i="48"/>
  <c r="I468" i="48"/>
  <c r="G466" i="48"/>
  <c r="H466" i="48" s="1"/>
  <c r="I465" i="48"/>
  <c r="H465" i="48"/>
  <c r="I464" i="48"/>
  <c r="H464" i="48"/>
  <c r="I463" i="48"/>
  <c r="H463" i="48"/>
  <c r="I462" i="48"/>
  <c r="H462" i="48"/>
  <c r="I461" i="48"/>
  <c r="H461" i="48"/>
  <c r="I460" i="48"/>
  <c r="H460" i="48"/>
  <c r="I459" i="48"/>
  <c r="H459" i="48"/>
  <c r="I458" i="48"/>
  <c r="H458" i="48"/>
  <c r="I457" i="48"/>
  <c r="H457" i="48"/>
  <c r="I456" i="48"/>
  <c r="H456" i="48"/>
  <c r="I455" i="48"/>
  <c r="H455" i="48"/>
  <c r="I454" i="48"/>
  <c r="H454" i="48"/>
  <c r="I453" i="48"/>
  <c r="H453" i="48"/>
  <c r="I452" i="48"/>
  <c r="H452" i="48"/>
  <c r="I451" i="48"/>
  <c r="H451" i="48"/>
  <c r="I449" i="48"/>
  <c r="I445" i="48"/>
  <c r="G445" i="48"/>
  <c r="I444" i="48"/>
  <c r="H444" i="48"/>
  <c r="I443" i="48"/>
  <c r="H443" i="48"/>
  <c r="I442" i="48"/>
  <c r="H442" i="48"/>
  <c r="I441" i="48"/>
  <c r="H441" i="48"/>
  <c r="I440" i="48"/>
  <c r="H440" i="48"/>
  <c r="I439" i="48"/>
  <c r="H439" i="48"/>
  <c r="I438" i="48"/>
  <c r="H438" i="48"/>
  <c r="I437" i="48"/>
  <c r="H437" i="48"/>
  <c r="I436" i="48"/>
  <c r="H436" i="48"/>
  <c r="I435" i="48"/>
  <c r="H435" i="48"/>
  <c r="I434" i="48"/>
  <c r="H434" i="48"/>
  <c r="I433" i="48"/>
  <c r="H433" i="48"/>
  <c r="I432" i="48"/>
  <c r="H432" i="48"/>
  <c r="I431" i="48"/>
  <c r="H431" i="48"/>
  <c r="I430" i="48"/>
  <c r="H430" i="48"/>
  <c r="K428" i="48"/>
  <c r="I428" i="48"/>
  <c r="G426" i="48"/>
  <c r="H426" i="48" s="1"/>
  <c r="I425" i="48"/>
  <c r="H425" i="48"/>
  <c r="I424" i="48"/>
  <c r="H424" i="48"/>
  <c r="I423" i="48"/>
  <c r="H423" i="48"/>
  <c r="I422" i="48"/>
  <c r="H422" i="48"/>
  <c r="I421" i="48"/>
  <c r="H421" i="48"/>
  <c r="I420" i="48"/>
  <c r="H420" i="48"/>
  <c r="I419" i="48"/>
  <c r="H419" i="48"/>
  <c r="I418" i="48"/>
  <c r="H418" i="48"/>
  <c r="I417" i="48"/>
  <c r="H417" i="48"/>
  <c r="I416" i="48"/>
  <c r="H416" i="48"/>
  <c r="I415" i="48"/>
  <c r="H415" i="48"/>
  <c r="I414" i="48"/>
  <c r="H414" i="48"/>
  <c r="I413" i="48"/>
  <c r="H413" i="48"/>
  <c r="I412" i="48"/>
  <c r="H412" i="48"/>
  <c r="I411" i="48"/>
  <c r="H411" i="48"/>
  <c r="I409" i="48"/>
  <c r="I405" i="48"/>
  <c r="G405" i="48"/>
  <c r="I404" i="48"/>
  <c r="H404" i="48"/>
  <c r="I403" i="48"/>
  <c r="H403" i="48"/>
  <c r="I402" i="48"/>
  <c r="H402" i="48"/>
  <c r="I401" i="48"/>
  <c r="H401" i="48"/>
  <c r="I400" i="48"/>
  <c r="H400" i="48"/>
  <c r="I399" i="48"/>
  <c r="H399" i="48"/>
  <c r="I398" i="48"/>
  <c r="H398" i="48"/>
  <c r="I397" i="48"/>
  <c r="H397" i="48"/>
  <c r="I396" i="48"/>
  <c r="H396" i="48"/>
  <c r="I395" i="48"/>
  <c r="H395" i="48"/>
  <c r="I394" i="48"/>
  <c r="H394" i="48"/>
  <c r="I393" i="48"/>
  <c r="H393" i="48"/>
  <c r="I392" i="48"/>
  <c r="H392" i="48"/>
  <c r="I391" i="48"/>
  <c r="H391" i="48"/>
  <c r="I390" i="48"/>
  <c r="H390" i="48"/>
  <c r="K388" i="48"/>
  <c r="I388" i="48"/>
  <c r="G386" i="48"/>
  <c r="H386" i="48" s="1"/>
  <c r="I385" i="48"/>
  <c r="H385" i="48"/>
  <c r="I384" i="48"/>
  <c r="H384" i="48"/>
  <c r="I383" i="48"/>
  <c r="H383" i="48"/>
  <c r="I382" i="48"/>
  <c r="H382" i="48"/>
  <c r="I381" i="48"/>
  <c r="H381" i="48"/>
  <c r="I380" i="48"/>
  <c r="H380" i="48"/>
  <c r="I379" i="48"/>
  <c r="H379" i="48"/>
  <c r="I378" i="48"/>
  <c r="H378" i="48"/>
  <c r="I377" i="48"/>
  <c r="H377" i="48"/>
  <c r="I376" i="48"/>
  <c r="H376" i="48"/>
  <c r="I375" i="48"/>
  <c r="H375" i="48"/>
  <c r="I374" i="48"/>
  <c r="H374" i="48"/>
  <c r="I373" i="48"/>
  <c r="H373" i="48"/>
  <c r="I372" i="48"/>
  <c r="H372" i="48"/>
  <c r="I371" i="48"/>
  <c r="H371" i="48"/>
  <c r="I369" i="48"/>
  <c r="I365" i="48"/>
  <c r="G365" i="48"/>
  <c r="I364" i="48"/>
  <c r="H364" i="48"/>
  <c r="I363" i="48"/>
  <c r="H363" i="48"/>
  <c r="I362" i="48"/>
  <c r="H362" i="48"/>
  <c r="I361" i="48"/>
  <c r="H361" i="48"/>
  <c r="I360" i="48"/>
  <c r="H360" i="48"/>
  <c r="I359" i="48"/>
  <c r="H359" i="48"/>
  <c r="I358" i="48"/>
  <c r="H358" i="48"/>
  <c r="I357" i="48"/>
  <c r="H357" i="48"/>
  <c r="I356" i="48"/>
  <c r="H356" i="48"/>
  <c r="I355" i="48"/>
  <c r="H355" i="48"/>
  <c r="I354" i="48"/>
  <c r="H354" i="48"/>
  <c r="I353" i="48"/>
  <c r="H353" i="48"/>
  <c r="I352" i="48"/>
  <c r="H352" i="48"/>
  <c r="I351" i="48"/>
  <c r="H351" i="48"/>
  <c r="I350" i="48"/>
  <c r="H350" i="48"/>
  <c r="K348" i="48"/>
  <c r="I348" i="48"/>
  <c r="G346" i="48"/>
  <c r="H346" i="48" s="1"/>
  <c r="I345" i="48"/>
  <c r="H345" i="48"/>
  <c r="I344" i="48"/>
  <c r="H344" i="48"/>
  <c r="I343" i="48"/>
  <c r="H343" i="48"/>
  <c r="I342" i="48"/>
  <c r="H342" i="48"/>
  <c r="I341" i="48"/>
  <c r="H341" i="48"/>
  <c r="I340" i="48"/>
  <c r="H340" i="48"/>
  <c r="I339" i="48"/>
  <c r="H339" i="48"/>
  <c r="I338" i="48"/>
  <c r="H338" i="48"/>
  <c r="I337" i="48"/>
  <c r="H337" i="48"/>
  <c r="I336" i="48"/>
  <c r="H336" i="48"/>
  <c r="I335" i="48"/>
  <c r="H335" i="48"/>
  <c r="I334" i="48"/>
  <c r="H334" i="48"/>
  <c r="I333" i="48"/>
  <c r="H333" i="48"/>
  <c r="I332" i="48"/>
  <c r="H332" i="48"/>
  <c r="I331" i="48"/>
  <c r="H331" i="48"/>
  <c r="I329" i="48"/>
  <c r="I325" i="48"/>
  <c r="G325" i="48"/>
  <c r="I324" i="48"/>
  <c r="H324" i="48"/>
  <c r="I323" i="48"/>
  <c r="H323" i="48"/>
  <c r="I322" i="48"/>
  <c r="H322" i="48"/>
  <c r="I321" i="48"/>
  <c r="H321" i="48"/>
  <c r="I320" i="48"/>
  <c r="H320" i="48"/>
  <c r="I319" i="48"/>
  <c r="H319" i="48"/>
  <c r="I318" i="48"/>
  <c r="H318" i="48"/>
  <c r="I317" i="48"/>
  <c r="H317" i="48"/>
  <c r="I316" i="48"/>
  <c r="H316" i="48"/>
  <c r="I315" i="48"/>
  <c r="H315" i="48"/>
  <c r="I314" i="48"/>
  <c r="H314" i="48"/>
  <c r="I313" i="48"/>
  <c r="H313" i="48"/>
  <c r="I312" i="48"/>
  <c r="H312" i="48"/>
  <c r="I311" i="48"/>
  <c r="H311" i="48"/>
  <c r="I310" i="48"/>
  <c r="H310" i="48"/>
  <c r="K308" i="48"/>
  <c r="I308" i="48"/>
  <c r="G306" i="48"/>
  <c r="I305" i="48"/>
  <c r="H305" i="48"/>
  <c r="I304" i="48"/>
  <c r="H304" i="48"/>
  <c r="I303" i="48"/>
  <c r="H303" i="48"/>
  <c r="I302" i="48"/>
  <c r="H302" i="48"/>
  <c r="I301" i="48"/>
  <c r="H301" i="48"/>
  <c r="I300" i="48"/>
  <c r="H300" i="48"/>
  <c r="I299" i="48"/>
  <c r="H299" i="48"/>
  <c r="I298" i="48"/>
  <c r="H298" i="48"/>
  <c r="I297" i="48"/>
  <c r="H297" i="48"/>
  <c r="I296" i="48"/>
  <c r="H296" i="48"/>
  <c r="I295" i="48"/>
  <c r="H295" i="48"/>
  <c r="I294" i="48"/>
  <c r="H294" i="48"/>
  <c r="I293" i="48"/>
  <c r="H293" i="48"/>
  <c r="I292" i="48"/>
  <c r="H292" i="48"/>
  <c r="I291" i="48"/>
  <c r="H291" i="48"/>
  <c r="I285" i="48"/>
  <c r="G285" i="48"/>
  <c r="I284" i="48"/>
  <c r="H284" i="48"/>
  <c r="I283" i="48"/>
  <c r="H283" i="48"/>
  <c r="I282" i="48"/>
  <c r="H282" i="48"/>
  <c r="I281" i="48"/>
  <c r="H281" i="48"/>
  <c r="I280" i="48"/>
  <c r="H280" i="48"/>
  <c r="I279" i="48"/>
  <c r="H279" i="48"/>
  <c r="I278" i="48"/>
  <c r="H278" i="48"/>
  <c r="I277" i="48"/>
  <c r="H277" i="48"/>
  <c r="I276" i="48"/>
  <c r="H276" i="48"/>
  <c r="I275" i="48"/>
  <c r="H275" i="48"/>
  <c r="I274" i="48"/>
  <c r="H274" i="48"/>
  <c r="I273" i="48"/>
  <c r="H273" i="48"/>
  <c r="I272" i="48"/>
  <c r="H272" i="48"/>
  <c r="I271" i="48"/>
  <c r="H271" i="48"/>
  <c r="I270" i="48"/>
  <c r="H270" i="48"/>
  <c r="K268" i="48"/>
  <c r="I268" i="48"/>
  <c r="G266" i="48"/>
  <c r="H266" i="48" s="1"/>
  <c r="I265" i="48"/>
  <c r="H265" i="48"/>
  <c r="I264" i="48"/>
  <c r="H264" i="48"/>
  <c r="I263" i="48"/>
  <c r="H263" i="48"/>
  <c r="I262" i="48"/>
  <c r="H262" i="48"/>
  <c r="I261" i="48"/>
  <c r="H261" i="48"/>
  <c r="I260" i="48"/>
  <c r="H260" i="48"/>
  <c r="I259" i="48"/>
  <c r="H259" i="48"/>
  <c r="I258" i="48"/>
  <c r="H258" i="48"/>
  <c r="I257" i="48"/>
  <c r="H257" i="48"/>
  <c r="I256" i="48"/>
  <c r="H256" i="48"/>
  <c r="I255" i="48"/>
  <c r="H255" i="48"/>
  <c r="I254" i="48"/>
  <c r="H254" i="48"/>
  <c r="I253" i="48"/>
  <c r="H253" i="48"/>
  <c r="I252" i="48"/>
  <c r="H252" i="48"/>
  <c r="I251" i="48"/>
  <c r="H251" i="48"/>
  <c r="I249" i="48"/>
  <c r="I245" i="48"/>
  <c r="G245" i="48"/>
  <c r="I244" i="48"/>
  <c r="H244" i="48"/>
  <c r="I243" i="48"/>
  <c r="H243" i="48"/>
  <c r="I242" i="48"/>
  <c r="H242" i="48"/>
  <c r="I241" i="48"/>
  <c r="H241" i="48"/>
  <c r="I240" i="48"/>
  <c r="H240" i="48"/>
  <c r="I239" i="48"/>
  <c r="H239" i="48"/>
  <c r="I238" i="48"/>
  <c r="H238" i="48"/>
  <c r="I237" i="48"/>
  <c r="H237" i="48"/>
  <c r="I236" i="48"/>
  <c r="H236" i="48"/>
  <c r="I235" i="48"/>
  <c r="H235" i="48"/>
  <c r="I234" i="48"/>
  <c r="H234" i="48"/>
  <c r="I233" i="48"/>
  <c r="H233" i="48"/>
  <c r="I232" i="48"/>
  <c r="H232" i="48"/>
  <c r="I231" i="48"/>
  <c r="H231" i="48"/>
  <c r="I230" i="48"/>
  <c r="H230" i="48"/>
  <c r="K228" i="48"/>
  <c r="I228" i="48"/>
  <c r="G226" i="48"/>
  <c r="H226" i="48" s="1"/>
  <c r="I225" i="48"/>
  <c r="H225" i="48"/>
  <c r="I224" i="48"/>
  <c r="H224" i="48"/>
  <c r="I223" i="48"/>
  <c r="H223" i="48"/>
  <c r="I222" i="48"/>
  <c r="H222" i="48"/>
  <c r="I221" i="48"/>
  <c r="H221" i="48"/>
  <c r="I220" i="48"/>
  <c r="H220" i="48"/>
  <c r="I219" i="48"/>
  <c r="H219" i="48"/>
  <c r="I218" i="48"/>
  <c r="H218" i="48"/>
  <c r="I217" i="48"/>
  <c r="H217" i="48"/>
  <c r="I216" i="48"/>
  <c r="H216" i="48"/>
  <c r="I215" i="48"/>
  <c r="H215" i="48"/>
  <c r="I214" i="48"/>
  <c r="H214" i="48"/>
  <c r="I213" i="48"/>
  <c r="H213" i="48"/>
  <c r="I212" i="48"/>
  <c r="H212" i="48"/>
  <c r="I211" i="48"/>
  <c r="H211" i="48"/>
  <c r="I209" i="48"/>
  <c r="I205" i="48"/>
  <c r="G205" i="48"/>
  <c r="I204" i="48"/>
  <c r="H204" i="48"/>
  <c r="I203" i="48"/>
  <c r="H203" i="48"/>
  <c r="I202" i="48"/>
  <c r="H202" i="48"/>
  <c r="I201" i="48"/>
  <c r="H201" i="48"/>
  <c r="I200" i="48"/>
  <c r="H200" i="48"/>
  <c r="I199" i="48"/>
  <c r="H199" i="48"/>
  <c r="I198" i="48"/>
  <c r="H198" i="48"/>
  <c r="I197" i="48"/>
  <c r="H197" i="48"/>
  <c r="I196" i="48"/>
  <c r="H196" i="48"/>
  <c r="I195" i="48"/>
  <c r="H195" i="48"/>
  <c r="I194" i="48"/>
  <c r="H194" i="48"/>
  <c r="I193" i="48"/>
  <c r="H193" i="48"/>
  <c r="I192" i="48"/>
  <c r="H192" i="48"/>
  <c r="I191" i="48"/>
  <c r="H191" i="48"/>
  <c r="I190" i="48"/>
  <c r="H190" i="48"/>
  <c r="K188" i="48"/>
  <c r="I188" i="48"/>
  <c r="G186" i="48"/>
  <c r="H186" i="48" s="1"/>
  <c r="I185" i="48"/>
  <c r="H185" i="48"/>
  <c r="I184" i="48"/>
  <c r="H184" i="48"/>
  <c r="I183" i="48"/>
  <c r="H183" i="48"/>
  <c r="I182" i="48"/>
  <c r="H182" i="48"/>
  <c r="I181" i="48"/>
  <c r="H181" i="48"/>
  <c r="I180" i="48"/>
  <c r="H180" i="48"/>
  <c r="I179" i="48"/>
  <c r="H179" i="48"/>
  <c r="I178" i="48"/>
  <c r="H178" i="48"/>
  <c r="I177" i="48"/>
  <c r="H177" i="48"/>
  <c r="I176" i="48"/>
  <c r="H176" i="48"/>
  <c r="I175" i="48"/>
  <c r="H175" i="48"/>
  <c r="I174" i="48"/>
  <c r="H174" i="48"/>
  <c r="I173" i="48"/>
  <c r="H173" i="48"/>
  <c r="I172" i="48"/>
  <c r="H172" i="48"/>
  <c r="I171" i="48"/>
  <c r="H171" i="48"/>
  <c r="I169" i="48"/>
  <c r="I165" i="48"/>
  <c r="G165" i="48"/>
  <c r="I164" i="48"/>
  <c r="H164" i="48"/>
  <c r="I163" i="48"/>
  <c r="H163" i="48"/>
  <c r="I162" i="48"/>
  <c r="H162" i="48"/>
  <c r="I161" i="48"/>
  <c r="H161" i="48"/>
  <c r="I160" i="48"/>
  <c r="H160" i="48"/>
  <c r="I159" i="48"/>
  <c r="H159" i="48"/>
  <c r="I158" i="48"/>
  <c r="H158" i="48"/>
  <c r="I157" i="48"/>
  <c r="H157" i="48"/>
  <c r="I156" i="48"/>
  <c r="H156" i="48"/>
  <c r="I155" i="48"/>
  <c r="H155" i="48"/>
  <c r="I154" i="48"/>
  <c r="H154" i="48"/>
  <c r="I153" i="48"/>
  <c r="H153" i="48"/>
  <c r="I152" i="48"/>
  <c r="H152" i="48"/>
  <c r="I151" i="48"/>
  <c r="H151" i="48"/>
  <c r="I150" i="48"/>
  <c r="H150" i="48"/>
  <c r="K148" i="48"/>
  <c r="I148" i="48"/>
  <c r="G146" i="48"/>
  <c r="H146" i="48" s="1"/>
  <c r="I145" i="48"/>
  <c r="H145" i="48"/>
  <c r="I144" i="48"/>
  <c r="H144" i="48"/>
  <c r="I143" i="48"/>
  <c r="H143" i="48"/>
  <c r="I142" i="48"/>
  <c r="H142" i="48"/>
  <c r="I141" i="48"/>
  <c r="H141" i="48"/>
  <c r="I140" i="48"/>
  <c r="H140" i="48"/>
  <c r="I139" i="48"/>
  <c r="H139" i="48"/>
  <c r="I138" i="48"/>
  <c r="H138" i="48"/>
  <c r="I137" i="48"/>
  <c r="H137" i="48"/>
  <c r="I136" i="48"/>
  <c r="H136" i="48"/>
  <c r="I135" i="48"/>
  <c r="H135" i="48"/>
  <c r="I134" i="48"/>
  <c r="H134" i="48"/>
  <c r="I133" i="48"/>
  <c r="H133" i="48"/>
  <c r="I132" i="48"/>
  <c r="H132" i="48"/>
  <c r="I131" i="48"/>
  <c r="H131" i="48"/>
  <c r="I129" i="48"/>
  <c r="I125" i="48"/>
  <c r="G125" i="48"/>
  <c r="I124" i="48"/>
  <c r="H124" i="48"/>
  <c r="I123" i="48"/>
  <c r="H123" i="48"/>
  <c r="I122" i="48"/>
  <c r="H122" i="48"/>
  <c r="I121" i="48"/>
  <c r="H121" i="48"/>
  <c r="I120" i="48"/>
  <c r="H120" i="48"/>
  <c r="I119" i="48"/>
  <c r="H119" i="48"/>
  <c r="I118" i="48"/>
  <c r="H118" i="48"/>
  <c r="I117" i="48"/>
  <c r="H117" i="48"/>
  <c r="I116" i="48"/>
  <c r="H116" i="48"/>
  <c r="I115" i="48"/>
  <c r="H115" i="48"/>
  <c r="I114" i="48"/>
  <c r="H114" i="48"/>
  <c r="I113" i="48"/>
  <c r="H113" i="48"/>
  <c r="I112" i="48"/>
  <c r="H112" i="48"/>
  <c r="I111" i="48"/>
  <c r="H111" i="48"/>
  <c r="I110" i="48"/>
  <c r="H110" i="48"/>
  <c r="K108" i="48"/>
  <c r="I108" i="48"/>
  <c r="G106" i="48"/>
  <c r="I105" i="48"/>
  <c r="H105" i="48"/>
  <c r="I104" i="48"/>
  <c r="H104" i="48"/>
  <c r="I103" i="48"/>
  <c r="H103" i="48"/>
  <c r="I102" i="48"/>
  <c r="H102" i="48"/>
  <c r="I101" i="48"/>
  <c r="H101" i="48"/>
  <c r="I100" i="48"/>
  <c r="H100" i="48"/>
  <c r="I99" i="48"/>
  <c r="H99" i="48"/>
  <c r="I98" i="48"/>
  <c r="H98" i="48"/>
  <c r="I97" i="48"/>
  <c r="H97" i="48"/>
  <c r="I96" i="48"/>
  <c r="H96" i="48"/>
  <c r="I95" i="48"/>
  <c r="H95" i="48"/>
  <c r="I94" i="48"/>
  <c r="H94" i="48"/>
  <c r="I93" i="48"/>
  <c r="H93" i="48"/>
  <c r="I92" i="48"/>
  <c r="H92" i="48"/>
  <c r="I91" i="48"/>
  <c r="H91" i="48"/>
  <c r="I85" i="48"/>
  <c r="G85" i="48"/>
  <c r="I84" i="48"/>
  <c r="H84" i="48"/>
  <c r="I83" i="48"/>
  <c r="H83" i="48"/>
  <c r="I82" i="48"/>
  <c r="H82" i="48"/>
  <c r="I81" i="48"/>
  <c r="H81" i="48"/>
  <c r="I80" i="48"/>
  <c r="H80" i="48"/>
  <c r="I79" i="48"/>
  <c r="H79" i="48"/>
  <c r="I78" i="48"/>
  <c r="H78" i="48"/>
  <c r="I77" i="48"/>
  <c r="H77" i="48"/>
  <c r="I76" i="48"/>
  <c r="H76" i="48"/>
  <c r="I75" i="48"/>
  <c r="H75" i="48"/>
  <c r="I74" i="48"/>
  <c r="H74" i="48"/>
  <c r="I73" i="48"/>
  <c r="H73" i="48"/>
  <c r="I72" i="48"/>
  <c r="H72" i="48"/>
  <c r="I71" i="48"/>
  <c r="H71" i="48"/>
  <c r="I70" i="48"/>
  <c r="H70" i="48"/>
  <c r="K68" i="48"/>
  <c r="I68" i="48"/>
  <c r="G66" i="48"/>
  <c r="H66" i="48" s="1"/>
  <c r="I65" i="48"/>
  <c r="H65" i="48"/>
  <c r="I64" i="48"/>
  <c r="H64" i="48"/>
  <c r="I63" i="48"/>
  <c r="H63" i="48"/>
  <c r="I62" i="48"/>
  <c r="H62" i="48"/>
  <c r="I61" i="48"/>
  <c r="H61" i="48"/>
  <c r="I60" i="48"/>
  <c r="H60" i="48"/>
  <c r="I59" i="48"/>
  <c r="H59" i="48"/>
  <c r="I58" i="48"/>
  <c r="H58" i="48"/>
  <c r="I57" i="48"/>
  <c r="H57" i="48"/>
  <c r="I56" i="48"/>
  <c r="H56" i="48"/>
  <c r="I55" i="48"/>
  <c r="H55" i="48"/>
  <c r="I54" i="48"/>
  <c r="H54" i="48"/>
  <c r="I53" i="48"/>
  <c r="H53" i="48"/>
  <c r="I52" i="48"/>
  <c r="H52" i="48"/>
  <c r="I51" i="48"/>
  <c r="H51" i="48"/>
  <c r="I49" i="48"/>
  <c r="I45" i="48"/>
  <c r="G45" i="48"/>
  <c r="I44" i="48"/>
  <c r="H44" i="48"/>
  <c r="I43" i="48"/>
  <c r="H43" i="48"/>
  <c r="I42" i="48"/>
  <c r="H42" i="48"/>
  <c r="I41" i="48"/>
  <c r="H41" i="48"/>
  <c r="I40" i="48"/>
  <c r="H40" i="48"/>
  <c r="I39" i="48"/>
  <c r="H39" i="48"/>
  <c r="I38" i="48"/>
  <c r="H38" i="48"/>
  <c r="I37" i="48"/>
  <c r="H37" i="48"/>
  <c r="I36" i="48"/>
  <c r="H36" i="48"/>
  <c r="I35" i="48"/>
  <c r="H35" i="48"/>
  <c r="I34" i="48"/>
  <c r="H34" i="48"/>
  <c r="I33" i="48"/>
  <c r="H33" i="48"/>
  <c r="I32" i="48"/>
  <c r="H32" i="48"/>
  <c r="I31" i="48"/>
  <c r="H31" i="48"/>
  <c r="I30" i="48"/>
  <c r="H30" i="48"/>
  <c r="K28" i="48"/>
  <c r="I28" i="48"/>
  <c r="G26" i="48"/>
  <c r="H26" i="48" s="1"/>
  <c r="I25" i="48"/>
  <c r="H25" i="48"/>
  <c r="I24" i="48"/>
  <c r="H24" i="48"/>
  <c r="I23" i="48"/>
  <c r="H23" i="48"/>
  <c r="I22" i="48"/>
  <c r="H22" i="48"/>
  <c r="I21" i="48"/>
  <c r="H21" i="48"/>
  <c r="I20" i="48"/>
  <c r="H20" i="48"/>
  <c r="I19" i="48"/>
  <c r="H19" i="48"/>
  <c r="I18" i="48"/>
  <c r="H18" i="48"/>
  <c r="I17" i="48"/>
  <c r="H17" i="48"/>
  <c r="I16" i="48"/>
  <c r="H16" i="48"/>
  <c r="I15" i="48"/>
  <c r="H15" i="48"/>
  <c r="I14" i="48"/>
  <c r="H14" i="48"/>
  <c r="I13" i="48"/>
  <c r="H13" i="48"/>
  <c r="I12" i="48"/>
  <c r="H12" i="48"/>
  <c r="I11" i="48"/>
  <c r="H11" i="48"/>
  <c r="I9" i="48"/>
  <c r="I359" i="47"/>
  <c r="G359" i="47"/>
  <c r="I358" i="47"/>
  <c r="H358" i="47"/>
  <c r="I357" i="47"/>
  <c r="H357" i="47"/>
  <c r="I356" i="47"/>
  <c r="H356" i="47"/>
  <c r="I355" i="47"/>
  <c r="H355" i="47"/>
  <c r="I354" i="47"/>
  <c r="H354" i="47"/>
  <c r="I353" i="47"/>
  <c r="H353" i="47"/>
  <c r="I352" i="47"/>
  <c r="H352" i="47"/>
  <c r="I351" i="47"/>
  <c r="H351" i="47"/>
  <c r="I350" i="47"/>
  <c r="H350" i="47"/>
  <c r="I349" i="47"/>
  <c r="H349" i="47"/>
  <c r="I348" i="47"/>
  <c r="H348" i="47"/>
  <c r="I347" i="47"/>
  <c r="H347" i="47"/>
  <c r="I346" i="47"/>
  <c r="H346" i="47"/>
  <c r="I345" i="47"/>
  <c r="H345" i="47"/>
  <c r="I344" i="47"/>
  <c r="H344" i="47"/>
  <c r="K342" i="47"/>
  <c r="I342" i="47"/>
  <c r="I340" i="47"/>
  <c r="G340" i="47"/>
  <c r="I339" i="47"/>
  <c r="H339" i="47"/>
  <c r="I338" i="47"/>
  <c r="H338" i="47"/>
  <c r="I337" i="47"/>
  <c r="H337" i="47"/>
  <c r="I336" i="47"/>
  <c r="H336" i="47"/>
  <c r="I335" i="47"/>
  <c r="H335" i="47"/>
  <c r="I334" i="47"/>
  <c r="H334" i="47"/>
  <c r="I333" i="47"/>
  <c r="H333" i="47"/>
  <c r="I332" i="47"/>
  <c r="H332" i="47"/>
  <c r="I331" i="47"/>
  <c r="H331" i="47"/>
  <c r="I330" i="47"/>
  <c r="H330" i="47"/>
  <c r="I329" i="47"/>
  <c r="H329" i="47"/>
  <c r="I328" i="47"/>
  <c r="H328" i="47"/>
  <c r="I327" i="47"/>
  <c r="H327" i="47"/>
  <c r="I326" i="47"/>
  <c r="H326" i="47"/>
  <c r="I325" i="47"/>
  <c r="H325" i="47"/>
  <c r="K323" i="47"/>
  <c r="I323" i="47"/>
  <c r="I321" i="47"/>
  <c r="G321" i="47"/>
  <c r="I320" i="47"/>
  <c r="H320" i="47"/>
  <c r="I319" i="47"/>
  <c r="H319" i="47"/>
  <c r="I318" i="47"/>
  <c r="H318" i="47"/>
  <c r="I317" i="47"/>
  <c r="H317" i="47"/>
  <c r="I316" i="47"/>
  <c r="H316" i="47"/>
  <c r="I315" i="47"/>
  <c r="H315" i="47"/>
  <c r="I314" i="47"/>
  <c r="H314" i="47"/>
  <c r="I313" i="47"/>
  <c r="H313" i="47"/>
  <c r="I312" i="47"/>
  <c r="H312" i="47"/>
  <c r="I311" i="47"/>
  <c r="H311" i="47"/>
  <c r="I310" i="47"/>
  <c r="H310" i="47"/>
  <c r="I309" i="47"/>
  <c r="H309" i="47"/>
  <c r="I308" i="47"/>
  <c r="H308" i="47"/>
  <c r="I307" i="47"/>
  <c r="H307" i="47"/>
  <c r="I306" i="47"/>
  <c r="H306" i="47"/>
  <c r="K304" i="47"/>
  <c r="I304" i="47"/>
  <c r="J303" i="47"/>
  <c r="I300" i="47"/>
  <c r="G300" i="47"/>
  <c r="I299" i="47"/>
  <c r="H299" i="47"/>
  <c r="I298" i="47"/>
  <c r="H298" i="47"/>
  <c r="I297" i="47"/>
  <c r="H297" i="47"/>
  <c r="I296" i="47"/>
  <c r="H296" i="47"/>
  <c r="I295" i="47"/>
  <c r="H295" i="47"/>
  <c r="I294" i="47"/>
  <c r="H294" i="47"/>
  <c r="I293" i="47"/>
  <c r="H293" i="47"/>
  <c r="I292" i="47"/>
  <c r="H292" i="47"/>
  <c r="I291" i="47"/>
  <c r="H291" i="47"/>
  <c r="I290" i="47"/>
  <c r="H290" i="47"/>
  <c r="I289" i="47"/>
  <c r="H289" i="47"/>
  <c r="I288" i="47"/>
  <c r="H288" i="47"/>
  <c r="I287" i="47"/>
  <c r="H287" i="47"/>
  <c r="I286" i="47"/>
  <c r="H286" i="47"/>
  <c r="I285" i="47"/>
  <c r="H285" i="47"/>
  <c r="K283" i="47"/>
  <c r="I283" i="47"/>
  <c r="I281" i="47"/>
  <c r="G281" i="47"/>
  <c r="I280" i="47"/>
  <c r="H280" i="47"/>
  <c r="I279" i="47"/>
  <c r="H279" i="47"/>
  <c r="I278" i="47"/>
  <c r="H278" i="47"/>
  <c r="I277" i="47"/>
  <c r="H277" i="47"/>
  <c r="I276" i="47"/>
  <c r="H276" i="47"/>
  <c r="I275" i="47"/>
  <c r="H275" i="47"/>
  <c r="I274" i="47"/>
  <c r="H274" i="47"/>
  <c r="I273" i="47"/>
  <c r="H273" i="47"/>
  <c r="I272" i="47"/>
  <c r="H272" i="47"/>
  <c r="I271" i="47"/>
  <c r="H271" i="47"/>
  <c r="I270" i="47"/>
  <c r="H270" i="47"/>
  <c r="I269" i="47"/>
  <c r="H269" i="47"/>
  <c r="I268" i="47"/>
  <c r="H268" i="47"/>
  <c r="I267" i="47"/>
  <c r="H267" i="47"/>
  <c r="I266" i="47"/>
  <c r="H266" i="47"/>
  <c r="K264" i="47"/>
  <c r="I264" i="47"/>
  <c r="I262" i="47"/>
  <c r="G262" i="47"/>
  <c r="I261" i="47"/>
  <c r="H261" i="47"/>
  <c r="I260" i="47"/>
  <c r="H260" i="47"/>
  <c r="I259" i="47"/>
  <c r="H259" i="47"/>
  <c r="I258" i="47"/>
  <c r="H258" i="47"/>
  <c r="I257" i="47"/>
  <c r="H257" i="47"/>
  <c r="I256" i="47"/>
  <c r="H256" i="47"/>
  <c r="I255" i="47"/>
  <c r="H255" i="47"/>
  <c r="I254" i="47"/>
  <c r="H254" i="47"/>
  <c r="I253" i="47"/>
  <c r="H253" i="47"/>
  <c r="I252" i="47"/>
  <c r="H252" i="47"/>
  <c r="I251" i="47"/>
  <c r="H251" i="47"/>
  <c r="I250" i="47"/>
  <c r="H250" i="47"/>
  <c r="I249" i="47"/>
  <c r="H249" i="47"/>
  <c r="I248" i="47"/>
  <c r="H248" i="47"/>
  <c r="I247" i="47"/>
  <c r="H247" i="47"/>
  <c r="K245" i="47"/>
  <c r="I245" i="47"/>
  <c r="J244" i="47"/>
  <c r="I241" i="47"/>
  <c r="G241" i="47"/>
  <c r="I224" i="47" s="1"/>
  <c r="I240" i="47"/>
  <c r="H240" i="47"/>
  <c r="I239" i="47"/>
  <c r="H239" i="47"/>
  <c r="I238" i="47"/>
  <c r="H238" i="47"/>
  <c r="I237" i="47"/>
  <c r="H237" i="47"/>
  <c r="I236" i="47"/>
  <c r="H236" i="47"/>
  <c r="I235" i="47"/>
  <c r="H235" i="47"/>
  <c r="I234" i="47"/>
  <c r="H234" i="47"/>
  <c r="I233" i="47"/>
  <c r="H233" i="47"/>
  <c r="I232" i="47"/>
  <c r="H232" i="47"/>
  <c r="I231" i="47"/>
  <c r="H231" i="47"/>
  <c r="I230" i="47"/>
  <c r="H230" i="47"/>
  <c r="I229" i="47"/>
  <c r="H229" i="47"/>
  <c r="I228" i="47"/>
  <c r="H228" i="47"/>
  <c r="I227" i="47"/>
  <c r="H227" i="47"/>
  <c r="I226" i="47"/>
  <c r="H226" i="47"/>
  <c r="K224" i="47"/>
  <c r="I222" i="47"/>
  <c r="G222" i="47"/>
  <c r="I205" i="47" s="1"/>
  <c r="I221" i="47"/>
  <c r="H221" i="47"/>
  <c r="I220" i="47"/>
  <c r="H220" i="47"/>
  <c r="I219" i="47"/>
  <c r="H219" i="47"/>
  <c r="I218" i="47"/>
  <c r="H218" i="47"/>
  <c r="I217" i="47"/>
  <c r="H217" i="47"/>
  <c r="I216" i="47"/>
  <c r="H216" i="47"/>
  <c r="I215" i="47"/>
  <c r="H215" i="47"/>
  <c r="I214" i="47"/>
  <c r="H214" i="47"/>
  <c r="I213" i="47"/>
  <c r="H213" i="47"/>
  <c r="I212" i="47"/>
  <c r="H212" i="47"/>
  <c r="I211" i="47"/>
  <c r="H211" i="47"/>
  <c r="I210" i="47"/>
  <c r="H210" i="47"/>
  <c r="I209" i="47"/>
  <c r="H209" i="47"/>
  <c r="I208" i="47"/>
  <c r="H208" i="47"/>
  <c r="I207" i="47"/>
  <c r="H207" i="47"/>
  <c r="K205" i="47"/>
  <c r="I203" i="47"/>
  <c r="G203" i="47"/>
  <c r="I186" i="47" s="1"/>
  <c r="I202" i="47"/>
  <c r="H202" i="47"/>
  <c r="I201" i="47"/>
  <c r="H201" i="47"/>
  <c r="I200" i="47"/>
  <c r="H200" i="47"/>
  <c r="I199" i="47"/>
  <c r="H199" i="47"/>
  <c r="I198" i="47"/>
  <c r="H198" i="47"/>
  <c r="I197" i="47"/>
  <c r="H197" i="47"/>
  <c r="I196" i="47"/>
  <c r="H196" i="47"/>
  <c r="I195" i="47"/>
  <c r="H195" i="47"/>
  <c r="I194" i="47"/>
  <c r="H194" i="47"/>
  <c r="I193" i="47"/>
  <c r="H193" i="47"/>
  <c r="I192" i="47"/>
  <c r="H192" i="47"/>
  <c r="I191" i="47"/>
  <c r="H191" i="47"/>
  <c r="I190" i="47"/>
  <c r="H190" i="47"/>
  <c r="I189" i="47"/>
  <c r="H189" i="47"/>
  <c r="I188" i="47"/>
  <c r="H188" i="47"/>
  <c r="K186" i="47"/>
  <c r="J185" i="47"/>
  <c r="I182" i="47"/>
  <c r="G182" i="47"/>
  <c r="I181" i="47"/>
  <c r="H181" i="47"/>
  <c r="I180" i="47"/>
  <c r="H180" i="47"/>
  <c r="I179" i="47"/>
  <c r="H179" i="47"/>
  <c r="I178" i="47"/>
  <c r="H178" i="47"/>
  <c r="I177" i="47"/>
  <c r="H177" i="47"/>
  <c r="I176" i="47"/>
  <c r="H176" i="47"/>
  <c r="I175" i="47"/>
  <c r="H175" i="47"/>
  <c r="I174" i="47"/>
  <c r="H174" i="47"/>
  <c r="I173" i="47"/>
  <c r="H173" i="47"/>
  <c r="I172" i="47"/>
  <c r="H172" i="47"/>
  <c r="I171" i="47"/>
  <c r="H171" i="47"/>
  <c r="I170" i="47"/>
  <c r="H170" i="47"/>
  <c r="I169" i="47"/>
  <c r="H169" i="47"/>
  <c r="I168" i="47"/>
  <c r="H168" i="47"/>
  <c r="I167" i="47"/>
  <c r="H167" i="47"/>
  <c r="K165" i="47"/>
  <c r="I165" i="47"/>
  <c r="I163" i="47"/>
  <c r="G163" i="47"/>
  <c r="I162" i="47"/>
  <c r="H162" i="47"/>
  <c r="I161" i="47"/>
  <c r="H161" i="47"/>
  <c r="I160" i="47"/>
  <c r="H160" i="47"/>
  <c r="I159" i="47"/>
  <c r="H159" i="47"/>
  <c r="I158" i="47"/>
  <c r="H158" i="47"/>
  <c r="I157" i="47"/>
  <c r="H157" i="47"/>
  <c r="I156" i="47"/>
  <c r="H156" i="47"/>
  <c r="I155" i="47"/>
  <c r="H155" i="47"/>
  <c r="I154" i="47"/>
  <c r="H154" i="47"/>
  <c r="I153" i="47"/>
  <c r="H153" i="47"/>
  <c r="I152" i="47"/>
  <c r="H152" i="47"/>
  <c r="I151" i="47"/>
  <c r="H151" i="47"/>
  <c r="I150" i="47"/>
  <c r="H150" i="47"/>
  <c r="I149" i="47"/>
  <c r="H149" i="47"/>
  <c r="I148" i="47"/>
  <c r="H148" i="47"/>
  <c r="K146" i="47"/>
  <c r="I146" i="47"/>
  <c r="I144" i="47"/>
  <c r="G144" i="47"/>
  <c r="I143" i="47"/>
  <c r="H143" i="47"/>
  <c r="I142" i="47"/>
  <c r="H142" i="47"/>
  <c r="I141" i="47"/>
  <c r="H141" i="47"/>
  <c r="I140" i="47"/>
  <c r="H140" i="47"/>
  <c r="I139" i="47"/>
  <c r="H139" i="47"/>
  <c r="I138" i="47"/>
  <c r="H138" i="47"/>
  <c r="I137" i="47"/>
  <c r="H137" i="47"/>
  <c r="I136" i="47"/>
  <c r="H136" i="47"/>
  <c r="I135" i="47"/>
  <c r="H135" i="47"/>
  <c r="I134" i="47"/>
  <c r="H134" i="47"/>
  <c r="I133" i="47"/>
  <c r="H133" i="47"/>
  <c r="I132" i="47"/>
  <c r="H132" i="47"/>
  <c r="I131" i="47"/>
  <c r="H131" i="47"/>
  <c r="I130" i="47"/>
  <c r="H130" i="47"/>
  <c r="I129" i="47"/>
  <c r="H129" i="47"/>
  <c r="K127" i="47"/>
  <c r="I127" i="47"/>
  <c r="J126" i="47"/>
  <c r="I123" i="47"/>
  <c r="G123" i="47"/>
  <c r="I122" i="47"/>
  <c r="H122" i="47"/>
  <c r="I121" i="47"/>
  <c r="H121" i="47"/>
  <c r="I120" i="47"/>
  <c r="H120" i="47"/>
  <c r="I119" i="47"/>
  <c r="H119" i="47"/>
  <c r="I118" i="47"/>
  <c r="H118" i="47"/>
  <c r="I117" i="47"/>
  <c r="H117" i="47"/>
  <c r="I116" i="47"/>
  <c r="H116" i="47"/>
  <c r="I115" i="47"/>
  <c r="H115" i="47"/>
  <c r="I114" i="47"/>
  <c r="H114" i="47"/>
  <c r="I113" i="47"/>
  <c r="H113" i="47"/>
  <c r="I112" i="47"/>
  <c r="H112" i="47"/>
  <c r="I111" i="47"/>
  <c r="H111" i="47"/>
  <c r="I110" i="47"/>
  <c r="H110" i="47"/>
  <c r="I109" i="47"/>
  <c r="H109" i="47"/>
  <c r="I108" i="47"/>
  <c r="H108" i="47"/>
  <c r="K106" i="47"/>
  <c r="I106" i="47"/>
  <c r="I104" i="47"/>
  <c r="G104" i="47"/>
  <c r="I103" i="47"/>
  <c r="H103" i="47"/>
  <c r="I102" i="47"/>
  <c r="H102" i="47"/>
  <c r="I101" i="47"/>
  <c r="H101" i="47"/>
  <c r="I100" i="47"/>
  <c r="H100" i="47"/>
  <c r="I99" i="47"/>
  <c r="H99" i="47"/>
  <c r="I98" i="47"/>
  <c r="H98" i="47"/>
  <c r="I97" i="47"/>
  <c r="H97" i="47"/>
  <c r="I96" i="47"/>
  <c r="H96" i="47"/>
  <c r="I95" i="47"/>
  <c r="H95" i="47"/>
  <c r="I94" i="47"/>
  <c r="H94" i="47"/>
  <c r="I93" i="47"/>
  <c r="H93" i="47"/>
  <c r="I92" i="47"/>
  <c r="H92" i="47"/>
  <c r="I91" i="47"/>
  <c r="H91" i="47"/>
  <c r="I90" i="47"/>
  <c r="H90" i="47"/>
  <c r="I89" i="47"/>
  <c r="H89" i="47"/>
  <c r="K87" i="47"/>
  <c r="I87" i="47"/>
  <c r="I85" i="47"/>
  <c r="G85" i="47"/>
  <c r="I84" i="47"/>
  <c r="H84" i="47"/>
  <c r="I83" i="47"/>
  <c r="H83" i="47"/>
  <c r="I82" i="47"/>
  <c r="H82" i="47"/>
  <c r="I81" i="47"/>
  <c r="H81" i="47"/>
  <c r="I80" i="47"/>
  <c r="H80" i="47"/>
  <c r="I79" i="47"/>
  <c r="H79" i="47"/>
  <c r="I78" i="47"/>
  <c r="H78" i="47"/>
  <c r="I77" i="47"/>
  <c r="H77" i="47"/>
  <c r="I76" i="47"/>
  <c r="H76" i="47"/>
  <c r="I75" i="47"/>
  <c r="H75" i="47"/>
  <c r="I74" i="47"/>
  <c r="H74" i="47"/>
  <c r="I73" i="47"/>
  <c r="H73" i="47"/>
  <c r="I72" i="47"/>
  <c r="H72" i="47"/>
  <c r="I71" i="47"/>
  <c r="H71" i="47"/>
  <c r="I70" i="47"/>
  <c r="H70" i="47"/>
  <c r="K68" i="47"/>
  <c r="I68" i="47"/>
  <c r="J67" i="47"/>
  <c r="I64" i="47"/>
  <c r="G64" i="47"/>
  <c r="I63" i="47"/>
  <c r="H63" i="47"/>
  <c r="I62" i="47"/>
  <c r="H62" i="47"/>
  <c r="I61" i="47"/>
  <c r="H61" i="47"/>
  <c r="I60" i="47"/>
  <c r="H60" i="47"/>
  <c r="I59" i="47"/>
  <c r="H59" i="47"/>
  <c r="I58" i="47"/>
  <c r="H58" i="47"/>
  <c r="I57" i="47"/>
  <c r="H57" i="47"/>
  <c r="I56" i="47"/>
  <c r="H56" i="47"/>
  <c r="I55" i="47"/>
  <c r="H55" i="47"/>
  <c r="I54" i="47"/>
  <c r="H54" i="47"/>
  <c r="I53" i="47"/>
  <c r="H53" i="47"/>
  <c r="I52" i="47"/>
  <c r="H52" i="47"/>
  <c r="I51" i="47"/>
  <c r="H51" i="47"/>
  <c r="I50" i="47"/>
  <c r="H50" i="47"/>
  <c r="I49" i="47"/>
  <c r="H49" i="47"/>
  <c r="K47" i="47"/>
  <c r="I47" i="47"/>
  <c r="I45" i="47"/>
  <c r="G45" i="47"/>
  <c r="I44" i="47"/>
  <c r="H44" i="47"/>
  <c r="I43" i="47"/>
  <c r="H43" i="47"/>
  <c r="I42" i="47"/>
  <c r="H42" i="47"/>
  <c r="I41" i="47"/>
  <c r="H41" i="47"/>
  <c r="I40" i="47"/>
  <c r="H40" i="47"/>
  <c r="I39" i="47"/>
  <c r="H39" i="47"/>
  <c r="I38" i="47"/>
  <c r="H38" i="47"/>
  <c r="I37" i="47"/>
  <c r="H37" i="47"/>
  <c r="I36" i="47"/>
  <c r="H36" i="47"/>
  <c r="I35" i="47"/>
  <c r="H35" i="47"/>
  <c r="I34" i="47"/>
  <c r="H34" i="47"/>
  <c r="I33" i="47"/>
  <c r="H33" i="47"/>
  <c r="I32" i="47"/>
  <c r="H32" i="47"/>
  <c r="I31" i="47"/>
  <c r="H31" i="47"/>
  <c r="I30" i="47"/>
  <c r="H30" i="47"/>
  <c r="K28" i="47"/>
  <c r="I28" i="47"/>
  <c r="I26" i="47"/>
  <c r="G26" i="47"/>
  <c r="I9" i="47" s="1"/>
  <c r="I25" i="47"/>
  <c r="H25" i="47"/>
  <c r="I24" i="47"/>
  <c r="H24" i="47"/>
  <c r="I23" i="47"/>
  <c r="H23" i="47"/>
  <c r="I22" i="47"/>
  <c r="H22" i="47"/>
  <c r="I21" i="47"/>
  <c r="H21" i="47"/>
  <c r="I20" i="47"/>
  <c r="H20" i="47"/>
  <c r="I19" i="47"/>
  <c r="H19" i="47"/>
  <c r="I18" i="47"/>
  <c r="H18" i="47"/>
  <c r="I17" i="47"/>
  <c r="H17" i="47"/>
  <c r="I16" i="47"/>
  <c r="H16" i="47"/>
  <c r="I15" i="47"/>
  <c r="H15" i="47"/>
  <c r="I14" i="47"/>
  <c r="H14" i="47"/>
  <c r="I13" i="47"/>
  <c r="H13" i="47"/>
  <c r="I12" i="47"/>
  <c r="H12" i="47"/>
  <c r="I11" i="47"/>
  <c r="H11" i="47"/>
  <c r="K9" i="47"/>
  <c r="J8" i="47"/>
  <c r="G923" i="46"/>
  <c r="H923" i="46" s="1"/>
  <c r="I922" i="46"/>
  <c r="H922" i="46"/>
  <c r="I921" i="46"/>
  <c r="H921" i="46"/>
  <c r="I920" i="46"/>
  <c r="H920" i="46"/>
  <c r="I919" i="46"/>
  <c r="H919" i="46"/>
  <c r="I918" i="46"/>
  <c r="H918" i="46"/>
  <c r="I916" i="46"/>
  <c r="I914" i="46"/>
  <c r="G914" i="46"/>
  <c r="I913" i="46"/>
  <c r="H913" i="46"/>
  <c r="I912" i="46"/>
  <c r="H912" i="46"/>
  <c r="I911" i="46"/>
  <c r="H911" i="46"/>
  <c r="I910" i="46"/>
  <c r="H910" i="46"/>
  <c r="I909" i="46"/>
  <c r="H909" i="46"/>
  <c r="I908" i="46"/>
  <c r="H908" i="46"/>
  <c r="I907" i="46"/>
  <c r="H907" i="46"/>
  <c r="I906" i="46"/>
  <c r="H906" i="46"/>
  <c r="I905" i="46"/>
  <c r="H905" i="46"/>
  <c r="I904" i="46"/>
  <c r="H904" i="46"/>
  <c r="I903" i="46"/>
  <c r="H903" i="46"/>
  <c r="I902" i="46"/>
  <c r="H902" i="46"/>
  <c r="I901" i="46"/>
  <c r="H901" i="46"/>
  <c r="I900" i="46"/>
  <c r="H900" i="46"/>
  <c r="K898" i="46"/>
  <c r="I898" i="46"/>
  <c r="G896" i="46"/>
  <c r="H896" i="46" s="1"/>
  <c r="I895" i="46"/>
  <c r="H895" i="46"/>
  <c r="I894" i="46"/>
  <c r="H894" i="46"/>
  <c r="I893" i="46"/>
  <c r="H893" i="46"/>
  <c r="I892" i="46"/>
  <c r="H892" i="46"/>
  <c r="I891" i="46"/>
  <c r="H891" i="46"/>
  <c r="I890" i="46"/>
  <c r="H890" i="46"/>
  <c r="I889" i="46"/>
  <c r="H889" i="46"/>
  <c r="I888" i="46"/>
  <c r="H888" i="46"/>
  <c r="I887" i="46"/>
  <c r="H887" i="46"/>
  <c r="I886" i="46"/>
  <c r="H886" i="46"/>
  <c r="I885" i="46"/>
  <c r="H885" i="46"/>
  <c r="I884" i="46"/>
  <c r="H884" i="46"/>
  <c r="I883" i="46"/>
  <c r="H883" i="46"/>
  <c r="I882" i="46"/>
  <c r="H882" i="46"/>
  <c r="I881" i="46"/>
  <c r="H881" i="46"/>
  <c r="I880" i="46"/>
  <c r="H880" i="46"/>
  <c r="I879" i="46"/>
  <c r="H879" i="46"/>
  <c r="I878" i="46"/>
  <c r="H878" i="46"/>
  <c r="I877" i="46"/>
  <c r="H877" i="46"/>
  <c r="I876" i="46"/>
  <c r="H876" i="46"/>
  <c r="I875" i="46"/>
  <c r="H875" i="46"/>
  <c r="I873" i="46"/>
  <c r="G869" i="46"/>
  <c r="H869" i="46" s="1"/>
  <c r="I868" i="46"/>
  <c r="H868" i="46"/>
  <c r="I867" i="46"/>
  <c r="H867" i="46"/>
  <c r="I866" i="46"/>
  <c r="H866" i="46"/>
  <c r="I865" i="46"/>
  <c r="H865" i="46"/>
  <c r="I864" i="46"/>
  <c r="H864" i="46"/>
  <c r="I862" i="46"/>
  <c r="I860" i="46"/>
  <c r="G860" i="46"/>
  <c r="I859" i="46"/>
  <c r="H859" i="46"/>
  <c r="I858" i="46"/>
  <c r="H858" i="46"/>
  <c r="I857" i="46"/>
  <c r="H857" i="46"/>
  <c r="I856" i="46"/>
  <c r="H856" i="46"/>
  <c r="I855" i="46"/>
  <c r="H855" i="46"/>
  <c r="I854" i="46"/>
  <c r="H854" i="46"/>
  <c r="I853" i="46"/>
  <c r="H853" i="46"/>
  <c r="I852" i="46"/>
  <c r="H852" i="46"/>
  <c r="I851" i="46"/>
  <c r="H851" i="46"/>
  <c r="I850" i="46"/>
  <c r="H850" i="46"/>
  <c r="I849" i="46"/>
  <c r="H849" i="46"/>
  <c r="I848" i="46"/>
  <c r="H848" i="46"/>
  <c r="I847" i="46"/>
  <c r="H847" i="46"/>
  <c r="I846" i="46"/>
  <c r="H846" i="46"/>
  <c r="K844" i="46"/>
  <c r="I844" i="46"/>
  <c r="G842" i="46"/>
  <c r="H842" i="46" s="1"/>
  <c r="I841" i="46"/>
  <c r="H841" i="46"/>
  <c r="I840" i="46"/>
  <c r="H840" i="46"/>
  <c r="I839" i="46"/>
  <c r="H839" i="46"/>
  <c r="I838" i="46"/>
  <c r="H838" i="46"/>
  <c r="I837" i="46"/>
  <c r="H837" i="46"/>
  <c r="I836" i="46"/>
  <c r="H836" i="46"/>
  <c r="I835" i="46"/>
  <c r="H835" i="46"/>
  <c r="I834" i="46"/>
  <c r="H834" i="46"/>
  <c r="I833" i="46"/>
  <c r="H833" i="46"/>
  <c r="I832" i="46"/>
  <c r="H832" i="46"/>
  <c r="I831" i="46"/>
  <c r="H831" i="46"/>
  <c r="I830" i="46"/>
  <c r="H830" i="46"/>
  <c r="I829" i="46"/>
  <c r="H829" i="46"/>
  <c r="I828" i="46"/>
  <c r="H828" i="46"/>
  <c r="I827" i="46"/>
  <c r="H827" i="46"/>
  <c r="I826" i="46"/>
  <c r="H826" i="46"/>
  <c r="I825" i="46"/>
  <c r="H825" i="46"/>
  <c r="I824" i="46"/>
  <c r="H824" i="46"/>
  <c r="I823" i="46"/>
  <c r="H823" i="46"/>
  <c r="I822" i="46"/>
  <c r="H822" i="46"/>
  <c r="I821" i="46"/>
  <c r="H821" i="46"/>
  <c r="I819" i="46"/>
  <c r="G815" i="46"/>
  <c r="H815" i="46" s="1"/>
  <c r="I814" i="46"/>
  <c r="H814" i="46"/>
  <c r="I813" i="46"/>
  <c r="H813" i="46"/>
  <c r="I812" i="46"/>
  <c r="H812" i="46"/>
  <c r="I811" i="46"/>
  <c r="H811" i="46"/>
  <c r="I810" i="46"/>
  <c r="H810" i="46"/>
  <c r="I808" i="46"/>
  <c r="I806" i="46"/>
  <c r="G806" i="46"/>
  <c r="I805" i="46"/>
  <c r="H805" i="46"/>
  <c r="I804" i="46"/>
  <c r="H804" i="46"/>
  <c r="I803" i="46"/>
  <c r="H803" i="46"/>
  <c r="I802" i="46"/>
  <c r="H802" i="46"/>
  <c r="I801" i="46"/>
  <c r="H801" i="46"/>
  <c r="I800" i="46"/>
  <c r="H800" i="46"/>
  <c r="I799" i="46"/>
  <c r="H799" i="46"/>
  <c r="I798" i="46"/>
  <c r="H798" i="46"/>
  <c r="I797" i="46"/>
  <c r="H797" i="46"/>
  <c r="I796" i="46"/>
  <c r="H796" i="46"/>
  <c r="I795" i="46"/>
  <c r="H795" i="46"/>
  <c r="I794" i="46"/>
  <c r="H794" i="46"/>
  <c r="I793" i="46"/>
  <c r="H793" i="46"/>
  <c r="I792" i="46"/>
  <c r="H792" i="46"/>
  <c r="K790" i="46"/>
  <c r="I790" i="46"/>
  <c r="G788" i="46"/>
  <c r="H788" i="46" s="1"/>
  <c r="I787" i="46"/>
  <c r="H787" i="46"/>
  <c r="I786" i="46"/>
  <c r="H786" i="46"/>
  <c r="I785" i="46"/>
  <c r="H785" i="46"/>
  <c r="I784" i="46"/>
  <c r="H784" i="46"/>
  <c r="I783" i="46"/>
  <c r="H783" i="46"/>
  <c r="I782" i="46"/>
  <c r="H782" i="46"/>
  <c r="I781" i="46"/>
  <c r="H781" i="46"/>
  <c r="I780" i="46"/>
  <c r="H780" i="46"/>
  <c r="I779" i="46"/>
  <c r="H779" i="46"/>
  <c r="I778" i="46"/>
  <c r="H778" i="46"/>
  <c r="I777" i="46"/>
  <c r="H777" i="46"/>
  <c r="I776" i="46"/>
  <c r="H776" i="46"/>
  <c r="I775" i="46"/>
  <c r="H775" i="46"/>
  <c r="I774" i="46"/>
  <c r="H774" i="46"/>
  <c r="I773" i="46"/>
  <c r="H773" i="46"/>
  <c r="I772" i="46"/>
  <c r="H772" i="46"/>
  <c r="I771" i="46"/>
  <c r="H771" i="46"/>
  <c r="I770" i="46"/>
  <c r="H770" i="46"/>
  <c r="I769" i="46"/>
  <c r="H769" i="46"/>
  <c r="I768" i="46"/>
  <c r="H768" i="46"/>
  <c r="I767" i="46"/>
  <c r="H767" i="46"/>
  <c r="I765" i="46"/>
  <c r="G761" i="46"/>
  <c r="H761" i="46" s="1"/>
  <c r="I760" i="46"/>
  <c r="H760" i="46"/>
  <c r="I759" i="46"/>
  <c r="H759" i="46"/>
  <c r="I758" i="46"/>
  <c r="H758" i="46"/>
  <c r="I757" i="46"/>
  <c r="H757" i="46"/>
  <c r="I756" i="46"/>
  <c r="H756" i="46"/>
  <c r="I754" i="46"/>
  <c r="I752" i="46"/>
  <c r="G752" i="46"/>
  <c r="I751" i="46"/>
  <c r="H751" i="46"/>
  <c r="I750" i="46"/>
  <c r="H750" i="46"/>
  <c r="I749" i="46"/>
  <c r="H749" i="46"/>
  <c r="I748" i="46"/>
  <c r="H748" i="46"/>
  <c r="I747" i="46"/>
  <c r="H747" i="46"/>
  <c r="I746" i="46"/>
  <c r="H746" i="46"/>
  <c r="I745" i="46"/>
  <c r="H745" i="46"/>
  <c r="I744" i="46"/>
  <c r="H744" i="46"/>
  <c r="I743" i="46"/>
  <c r="H743" i="46"/>
  <c r="I742" i="46"/>
  <c r="H742" i="46"/>
  <c r="I741" i="46"/>
  <c r="H741" i="46"/>
  <c r="I740" i="46"/>
  <c r="H740" i="46"/>
  <c r="I739" i="46"/>
  <c r="H739" i="46"/>
  <c r="I738" i="46"/>
  <c r="H738" i="46"/>
  <c r="K736" i="46"/>
  <c r="I736" i="46"/>
  <c r="G734" i="46"/>
  <c r="I733" i="46"/>
  <c r="H733" i="46"/>
  <c r="I732" i="46"/>
  <c r="H732" i="46"/>
  <c r="I731" i="46"/>
  <c r="H731" i="46"/>
  <c r="I730" i="46"/>
  <c r="H730" i="46"/>
  <c r="I729" i="46"/>
  <c r="H729" i="46"/>
  <c r="I728" i="46"/>
  <c r="H728" i="46"/>
  <c r="I727" i="46"/>
  <c r="H727" i="46"/>
  <c r="I726" i="46"/>
  <c r="H726" i="46"/>
  <c r="I725" i="46"/>
  <c r="H725" i="46"/>
  <c r="I724" i="46"/>
  <c r="H724" i="46"/>
  <c r="I723" i="46"/>
  <c r="H723" i="46"/>
  <c r="I722" i="46"/>
  <c r="H722" i="46"/>
  <c r="I721" i="46"/>
  <c r="H721" i="46"/>
  <c r="I720" i="46"/>
  <c r="H720" i="46"/>
  <c r="I719" i="46"/>
  <c r="H719" i="46"/>
  <c r="I718" i="46"/>
  <c r="H718" i="46"/>
  <c r="I717" i="46"/>
  <c r="H717" i="46"/>
  <c r="I716" i="46"/>
  <c r="H716" i="46"/>
  <c r="I715" i="46"/>
  <c r="H715" i="46"/>
  <c r="I714" i="46"/>
  <c r="H714" i="46"/>
  <c r="I713" i="46"/>
  <c r="H713" i="46"/>
  <c r="G707" i="46"/>
  <c r="H707" i="46" s="1"/>
  <c r="I706" i="46"/>
  <c r="H706" i="46"/>
  <c r="I705" i="46"/>
  <c r="H705" i="46"/>
  <c r="I704" i="46"/>
  <c r="H704" i="46"/>
  <c r="I703" i="46"/>
  <c r="H703" i="46"/>
  <c r="I702" i="46"/>
  <c r="H702" i="46"/>
  <c r="I700" i="46"/>
  <c r="I698" i="46"/>
  <c r="G698" i="46"/>
  <c r="I697" i="46"/>
  <c r="H697" i="46"/>
  <c r="I696" i="46"/>
  <c r="H696" i="46"/>
  <c r="I695" i="46"/>
  <c r="H695" i="46"/>
  <c r="I694" i="46"/>
  <c r="H694" i="46"/>
  <c r="I693" i="46"/>
  <c r="H693" i="46"/>
  <c r="I692" i="46"/>
  <c r="H692" i="46"/>
  <c r="I691" i="46"/>
  <c r="H691" i="46"/>
  <c r="I690" i="46"/>
  <c r="H690" i="46"/>
  <c r="I689" i="46"/>
  <c r="H689" i="46"/>
  <c r="I688" i="46"/>
  <c r="H688" i="46"/>
  <c r="I687" i="46"/>
  <c r="H687" i="46"/>
  <c r="I686" i="46"/>
  <c r="H686" i="46"/>
  <c r="I685" i="46"/>
  <c r="H685" i="46"/>
  <c r="I684" i="46"/>
  <c r="H684" i="46"/>
  <c r="K682" i="46"/>
  <c r="I682" i="46"/>
  <c r="G680" i="46"/>
  <c r="H680" i="46" s="1"/>
  <c r="I679" i="46"/>
  <c r="H679" i="46"/>
  <c r="I678" i="46"/>
  <c r="H678" i="46"/>
  <c r="I677" i="46"/>
  <c r="H677" i="46"/>
  <c r="I676" i="46"/>
  <c r="H676" i="46"/>
  <c r="I675" i="46"/>
  <c r="H675" i="46"/>
  <c r="I674" i="46"/>
  <c r="H674" i="46"/>
  <c r="I673" i="46"/>
  <c r="H673" i="46"/>
  <c r="I672" i="46"/>
  <c r="H672" i="46"/>
  <c r="I671" i="46"/>
  <c r="H671" i="46"/>
  <c r="I670" i="46"/>
  <c r="H670" i="46"/>
  <c r="I669" i="46"/>
  <c r="H669" i="46"/>
  <c r="I668" i="46"/>
  <c r="H668" i="46"/>
  <c r="I667" i="46"/>
  <c r="H667" i="46"/>
  <c r="I666" i="46"/>
  <c r="H666" i="46"/>
  <c r="I665" i="46"/>
  <c r="H665" i="46"/>
  <c r="I664" i="46"/>
  <c r="H664" i="46"/>
  <c r="I663" i="46"/>
  <c r="H663" i="46"/>
  <c r="I662" i="46"/>
  <c r="H662" i="46"/>
  <c r="I661" i="46"/>
  <c r="H661" i="46"/>
  <c r="I660" i="46"/>
  <c r="H660" i="46"/>
  <c r="I659" i="46"/>
  <c r="H659" i="46"/>
  <c r="I657" i="46"/>
  <c r="G653" i="46"/>
  <c r="H653" i="46" s="1"/>
  <c r="I652" i="46"/>
  <c r="H652" i="46"/>
  <c r="I651" i="46"/>
  <c r="H651" i="46"/>
  <c r="I650" i="46"/>
  <c r="H650" i="46"/>
  <c r="I649" i="46"/>
  <c r="H649" i="46"/>
  <c r="I648" i="46"/>
  <c r="H648" i="46"/>
  <c r="I646" i="46"/>
  <c r="I644" i="46"/>
  <c r="G644" i="46"/>
  <c r="I643" i="46"/>
  <c r="H643" i="46"/>
  <c r="I642" i="46"/>
  <c r="H642" i="46"/>
  <c r="I641" i="46"/>
  <c r="H641" i="46"/>
  <c r="I640" i="46"/>
  <c r="H640" i="46"/>
  <c r="I639" i="46"/>
  <c r="H639" i="46"/>
  <c r="I638" i="46"/>
  <c r="H638" i="46"/>
  <c r="I637" i="46"/>
  <c r="H637" i="46"/>
  <c r="I636" i="46"/>
  <c r="H636" i="46"/>
  <c r="I635" i="46"/>
  <c r="H635" i="46"/>
  <c r="I634" i="46"/>
  <c r="H634" i="46"/>
  <c r="I633" i="46"/>
  <c r="H633" i="46"/>
  <c r="I632" i="46"/>
  <c r="H632" i="46"/>
  <c r="I631" i="46"/>
  <c r="H631" i="46"/>
  <c r="I630" i="46"/>
  <c r="H630" i="46"/>
  <c r="K628" i="46"/>
  <c r="I628" i="46"/>
  <c r="G626" i="46"/>
  <c r="H626" i="46" s="1"/>
  <c r="I625" i="46"/>
  <c r="H625" i="46"/>
  <c r="I624" i="46"/>
  <c r="H624" i="46"/>
  <c r="I623" i="46"/>
  <c r="H623" i="46"/>
  <c r="I622" i="46"/>
  <c r="H622" i="46"/>
  <c r="I621" i="46"/>
  <c r="H621" i="46"/>
  <c r="I620" i="46"/>
  <c r="H620" i="46"/>
  <c r="I619" i="46"/>
  <c r="H619" i="46"/>
  <c r="I618" i="46"/>
  <c r="H618" i="46"/>
  <c r="I617" i="46"/>
  <c r="H617" i="46"/>
  <c r="I616" i="46"/>
  <c r="H616" i="46"/>
  <c r="I615" i="46"/>
  <c r="H615" i="46"/>
  <c r="I614" i="46"/>
  <c r="H614" i="46"/>
  <c r="I613" i="46"/>
  <c r="H613" i="46"/>
  <c r="I612" i="46"/>
  <c r="H612" i="46"/>
  <c r="I611" i="46"/>
  <c r="H611" i="46"/>
  <c r="I610" i="46"/>
  <c r="H610" i="46"/>
  <c r="I609" i="46"/>
  <c r="H609" i="46"/>
  <c r="I608" i="46"/>
  <c r="H608" i="46"/>
  <c r="I607" i="46"/>
  <c r="H607" i="46"/>
  <c r="I606" i="46"/>
  <c r="H606" i="46"/>
  <c r="I605" i="46"/>
  <c r="H605" i="46"/>
  <c r="I603" i="46"/>
  <c r="G599" i="46"/>
  <c r="H599" i="46" s="1"/>
  <c r="I598" i="46"/>
  <c r="H598" i="46"/>
  <c r="I597" i="46"/>
  <c r="H597" i="46"/>
  <c r="I596" i="46"/>
  <c r="H596" i="46"/>
  <c r="I595" i="46"/>
  <c r="H595" i="46"/>
  <c r="I594" i="46"/>
  <c r="H594" i="46"/>
  <c r="I592" i="46"/>
  <c r="I590" i="46"/>
  <c r="G590" i="46"/>
  <c r="I589" i="46"/>
  <c r="H589" i="46"/>
  <c r="I588" i="46"/>
  <c r="H588" i="46"/>
  <c r="I587" i="46"/>
  <c r="H587" i="46"/>
  <c r="I586" i="46"/>
  <c r="H586" i="46"/>
  <c r="I585" i="46"/>
  <c r="H585" i="46"/>
  <c r="I584" i="46"/>
  <c r="H584" i="46"/>
  <c r="I583" i="46"/>
  <c r="H583" i="46"/>
  <c r="I582" i="46"/>
  <c r="H582" i="46"/>
  <c r="I581" i="46"/>
  <c r="H581" i="46"/>
  <c r="I580" i="46"/>
  <c r="H580" i="46"/>
  <c r="I579" i="46"/>
  <c r="H579" i="46"/>
  <c r="I578" i="46"/>
  <c r="H578" i="46"/>
  <c r="I577" i="46"/>
  <c r="H577" i="46"/>
  <c r="I576" i="46"/>
  <c r="H576" i="46"/>
  <c r="K574" i="46"/>
  <c r="I574" i="46"/>
  <c r="G572" i="46"/>
  <c r="H572" i="46" s="1"/>
  <c r="I571" i="46"/>
  <c r="H571" i="46"/>
  <c r="I570" i="46"/>
  <c r="H570" i="46"/>
  <c r="I569" i="46"/>
  <c r="H569" i="46"/>
  <c r="I568" i="46"/>
  <c r="H568" i="46"/>
  <c r="I567" i="46"/>
  <c r="H567" i="46"/>
  <c r="I566" i="46"/>
  <c r="H566" i="46"/>
  <c r="I565" i="46"/>
  <c r="H565" i="46"/>
  <c r="I564" i="46"/>
  <c r="H564" i="46"/>
  <c r="I563" i="46"/>
  <c r="H563" i="46"/>
  <c r="I562" i="46"/>
  <c r="H562" i="46"/>
  <c r="I561" i="46"/>
  <c r="H561" i="46"/>
  <c r="I560" i="46"/>
  <c r="H560" i="46"/>
  <c r="I559" i="46"/>
  <c r="H559" i="46"/>
  <c r="I558" i="46"/>
  <c r="H558" i="46"/>
  <c r="I557" i="46"/>
  <c r="H557" i="46"/>
  <c r="I556" i="46"/>
  <c r="H556" i="46"/>
  <c r="I555" i="46"/>
  <c r="H555" i="46"/>
  <c r="I554" i="46"/>
  <c r="H554" i="46"/>
  <c r="I553" i="46"/>
  <c r="H553" i="46"/>
  <c r="I552" i="46"/>
  <c r="H552" i="46"/>
  <c r="I551" i="46"/>
  <c r="H551" i="46"/>
  <c r="I549" i="46"/>
  <c r="G545" i="46"/>
  <c r="H545" i="46" s="1"/>
  <c r="I544" i="46"/>
  <c r="H544" i="46"/>
  <c r="I543" i="46"/>
  <c r="H543" i="46"/>
  <c r="I542" i="46"/>
  <c r="H542" i="46"/>
  <c r="I541" i="46"/>
  <c r="H541" i="46"/>
  <c r="I540" i="46"/>
  <c r="H540" i="46"/>
  <c r="I538" i="46"/>
  <c r="I536" i="46"/>
  <c r="G536" i="46"/>
  <c r="I535" i="46"/>
  <c r="H535" i="46"/>
  <c r="I534" i="46"/>
  <c r="H534" i="46"/>
  <c r="I533" i="46"/>
  <c r="H533" i="46"/>
  <c r="I532" i="46"/>
  <c r="H532" i="46"/>
  <c r="I531" i="46"/>
  <c r="H531" i="46"/>
  <c r="I530" i="46"/>
  <c r="H530" i="46"/>
  <c r="I529" i="46"/>
  <c r="H529" i="46"/>
  <c r="I528" i="46"/>
  <c r="H528" i="46"/>
  <c r="I527" i="46"/>
  <c r="H527" i="46"/>
  <c r="I526" i="46"/>
  <c r="H526" i="46"/>
  <c r="I525" i="46"/>
  <c r="H525" i="46"/>
  <c r="I524" i="46"/>
  <c r="H524" i="46"/>
  <c r="I523" i="46"/>
  <c r="H523" i="46"/>
  <c r="I522" i="46"/>
  <c r="H522" i="46"/>
  <c r="K520" i="46"/>
  <c r="I520" i="46"/>
  <c r="G518" i="46"/>
  <c r="I517" i="46"/>
  <c r="H517" i="46"/>
  <c r="I516" i="46"/>
  <c r="H516" i="46"/>
  <c r="I515" i="46"/>
  <c r="H515" i="46"/>
  <c r="I514" i="46"/>
  <c r="H514" i="46"/>
  <c r="I513" i="46"/>
  <c r="H513" i="46"/>
  <c r="I512" i="46"/>
  <c r="H512" i="46"/>
  <c r="I511" i="46"/>
  <c r="H511" i="46"/>
  <c r="I510" i="46"/>
  <c r="H510" i="46"/>
  <c r="I509" i="46"/>
  <c r="H509" i="46"/>
  <c r="I508" i="46"/>
  <c r="H508" i="46"/>
  <c r="I507" i="46"/>
  <c r="H507" i="46"/>
  <c r="I506" i="46"/>
  <c r="H506" i="46"/>
  <c r="I505" i="46"/>
  <c r="H505" i="46"/>
  <c r="I504" i="46"/>
  <c r="H504" i="46"/>
  <c r="I503" i="46"/>
  <c r="H503" i="46"/>
  <c r="I502" i="46"/>
  <c r="H502" i="46"/>
  <c r="I501" i="46"/>
  <c r="H501" i="46"/>
  <c r="I500" i="46"/>
  <c r="H500" i="46"/>
  <c r="I499" i="46"/>
  <c r="H499" i="46"/>
  <c r="I498" i="46"/>
  <c r="H498" i="46"/>
  <c r="I497" i="46"/>
  <c r="H497" i="46"/>
  <c r="G491" i="46"/>
  <c r="H491" i="46" s="1"/>
  <c r="I490" i="46"/>
  <c r="H490" i="46"/>
  <c r="I489" i="46"/>
  <c r="H489" i="46"/>
  <c r="I488" i="46"/>
  <c r="H488" i="46"/>
  <c r="I487" i="46"/>
  <c r="H487" i="46"/>
  <c r="I486" i="46"/>
  <c r="H486" i="46"/>
  <c r="I484" i="46"/>
  <c r="I482" i="46"/>
  <c r="G482" i="46"/>
  <c r="I481" i="46"/>
  <c r="H481" i="46"/>
  <c r="I480" i="46"/>
  <c r="H480" i="46"/>
  <c r="I479" i="46"/>
  <c r="H479" i="46"/>
  <c r="I478" i="46"/>
  <c r="H478" i="46"/>
  <c r="I477" i="46"/>
  <c r="H477" i="46"/>
  <c r="I476" i="46"/>
  <c r="H476" i="46"/>
  <c r="I475" i="46"/>
  <c r="H475" i="46"/>
  <c r="I474" i="46"/>
  <c r="H474" i="46"/>
  <c r="I473" i="46"/>
  <c r="H473" i="46"/>
  <c r="I472" i="46"/>
  <c r="H472" i="46"/>
  <c r="I471" i="46"/>
  <c r="H471" i="46"/>
  <c r="I470" i="46"/>
  <c r="H470" i="46"/>
  <c r="I469" i="46"/>
  <c r="H469" i="46"/>
  <c r="I468" i="46"/>
  <c r="H468" i="46"/>
  <c r="K466" i="46"/>
  <c r="I466" i="46"/>
  <c r="G464" i="46"/>
  <c r="H464" i="46" s="1"/>
  <c r="I463" i="46"/>
  <c r="H463" i="46"/>
  <c r="I462" i="46"/>
  <c r="H462" i="46"/>
  <c r="I461" i="46"/>
  <c r="H461" i="46"/>
  <c r="I460" i="46"/>
  <c r="H460" i="46"/>
  <c r="I459" i="46"/>
  <c r="H459" i="46"/>
  <c r="I458" i="46"/>
  <c r="H458" i="46"/>
  <c r="I457" i="46"/>
  <c r="H457" i="46"/>
  <c r="I456" i="46"/>
  <c r="H456" i="46"/>
  <c r="I455" i="46"/>
  <c r="H455" i="46"/>
  <c r="I454" i="46"/>
  <c r="H454" i="46"/>
  <c r="I453" i="46"/>
  <c r="H453" i="46"/>
  <c r="I452" i="46"/>
  <c r="H452" i="46"/>
  <c r="I451" i="46"/>
  <c r="H451" i="46"/>
  <c r="I450" i="46"/>
  <c r="H450" i="46"/>
  <c r="I449" i="46"/>
  <c r="H449" i="46"/>
  <c r="I448" i="46"/>
  <c r="H448" i="46"/>
  <c r="I447" i="46"/>
  <c r="H447" i="46"/>
  <c r="I446" i="46"/>
  <c r="H446" i="46"/>
  <c r="I445" i="46"/>
  <c r="H445" i="46"/>
  <c r="I444" i="46"/>
  <c r="H444" i="46"/>
  <c r="I443" i="46"/>
  <c r="H443" i="46"/>
  <c r="I441" i="46"/>
  <c r="G437" i="46"/>
  <c r="H437" i="46" s="1"/>
  <c r="I436" i="46"/>
  <c r="H436" i="46"/>
  <c r="I435" i="46"/>
  <c r="H435" i="46"/>
  <c r="I434" i="46"/>
  <c r="H434" i="46"/>
  <c r="I433" i="46"/>
  <c r="H433" i="46"/>
  <c r="I432" i="46"/>
  <c r="H432" i="46"/>
  <c r="I430" i="46"/>
  <c r="I428" i="46"/>
  <c r="G428" i="46"/>
  <c r="I427" i="46"/>
  <c r="H427" i="46"/>
  <c r="I426" i="46"/>
  <c r="H426" i="46"/>
  <c r="I425" i="46"/>
  <c r="H425" i="46"/>
  <c r="I424" i="46"/>
  <c r="H424" i="46"/>
  <c r="I423" i="46"/>
  <c r="H423" i="46"/>
  <c r="I422" i="46"/>
  <c r="H422" i="46"/>
  <c r="I421" i="46"/>
  <c r="H421" i="46"/>
  <c r="I420" i="46"/>
  <c r="H420" i="46"/>
  <c r="I419" i="46"/>
  <c r="H419" i="46"/>
  <c r="I418" i="46"/>
  <c r="H418" i="46"/>
  <c r="I417" i="46"/>
  <c r="H417" i="46"/>
  <c r="I416" i="46"/>
  <c r="H416" i="46"/>
  <c r="I415" i="46"/>
  <c r="H415" i="46"/>
  <c r="I414" i="46"/>
  <c r="H414" i="46"/>
  <c r="K412" i="46"/>
  <c r="I412" i="46"/>
  <c r="G410" i="46"/>
  <c r="H410" i="46" s="1"/>
  <c r="I409" i="46"/>
  <c r="H409" i="46"/>
  <c r="I408" i="46"/>
  <c r="H408" i="46"/>
  <c r="I407" i="46"/>
  <c r="H407" i="46"/>
  <c r="I406" i="46"/>
  <c r="H406" i="46"/>
  <c r="I405" i="46"/>
  <c r="H405" i="46"/>
  <c r="I404" i="46"/>
  <c r="H404" i="46"/>
  <c r="I403" i="46"/>
  <c r="H403" i="46"/>
  <c r="I402" i="46"/>
  <c r="H402" i="46"/>
  <c r="I401" i="46"/>
  <c r="H401" i="46"/>
  <c r="I400" i="46"/>
  <c r="H400" i="46"/>
  <c r="I399" i="46"/>
  <c r="H399" i="46"/>
  <c r="I398" i="46"/>
  <c r="H398" i="46"/>
  <c r="I397" i="46"/>
  <c r="H397" i="46"/>
  <c r="I396" i="46"/>
  <c r="H396" i="46"/>
  <c r="I395" i="46"/>
  <c r="H395" i="46"/>
  <c r="I394" i="46"/>
  <c r="H394" i="46"/>
  <c r="I393" i="46"/>
  <c r="H393" i="46"/>
  <c r="I392" i="46"/>
  <c r="H392" i="46"/>
  <c r="I391" i="46"/>
  <c r="H391" i="46"/>
  <c r="I390" i="46"/>
  <c r="H390" i="46"/>
  <c r="I389" i="46"/>
  <c r="H389" i="46"/>
  <c r="I387" i="46"/>
  <c r="G383" i="46"/>
  <c r="H383" i="46" s="1"/>
  <c r="I382" i="46"/>
  <c r="H382" i="46"/>
  <c r="I381" i="46"/>
  <c r="H381" i="46"/>
  <c r="I380" i="46"/>
  <c r="H380" i="46"/>
  <c r="I379" i="46"/>
  <c r="H379" i="46"/>
  <c r="I378" i="46"/>
  <c r="H378" i="46"/>
  <c r="I376" i="46"/>
  <c r="I374" i="46"/>
  <c r="G374" i="46"/>
  <c r="I373" i="46"/>
  <c r="H373" i="46"/>
  <c r="I372" i="46"/>
  <c r="H372" i="46"/>
  <c r="I371" i="46"/>
  <c r="H371" i="46"/>
  <c r="I370" i="46"/>
  <c r="H370" i="46"/>
  <c r="I369" i="46"/>
  <c r="H369" i="46"/>
  <c r="I368" i="46"/>
  <c r="H368" i="46"/>
  <c r="I367" i="46"/>
  <c r="H367" i="46"/>
  <c r="I366" i="46"/>
  <c r="H366" i="46"/>
  <c r="I365" i="46"/>
  <c r="H365" i="46"/>
  <c r="I364" i="46"/>
  <c r="H364" i="46"/>
  <c r="I363" i="46"/>
  <c r="H363" i="46"/>
  <c r="I362" i="46"/>
  <c r="H362" i="46"/>
  <c r="I361" i="46"/>
  <c r="H361" i="46"/>
  <c r="I360" i="46"/>
  <c r="H360" i="46"/>
  <c r="K358" i="46"/>
  <c r="I358" i="46"/>
  <c r="G356" i="46"/>
  <c r="H356" i="46" s="1"/>
  <c r="I355" i="46"/>
  <c r="H355" i="46"/>
  <c r="I354" i="46"/>
  <c r="H354" i="46"/>
  <c r="I353" i="46"/>
  <c r="H353" i="46"/>
  <c r="I352" i="46"/>
  <c r="H352" i="46"/>
  <c r="I351" i="46"/>
  <c r="H351" i="46"/>
  <c r="I350" i="46"/>
  <c r="H350" i="46"/>
  <c r="I349" i="46"/>
  <c r="H349" i="46"/>
  <c r="I348" i="46"/>
  <c r="H348" i="46"/>
  <c r="I347" i="46"/>
  <c r="H347" i="46"/>
  <c r="I346" i="46"/>
  <c r="H346" i="46"/>
  <c r="I345" i="46"/>
  <c r="H345" i="46"/>
  <c r="I344" i="46"/>
  <c r="H344" i="46"/>
  <c r="I343" i="46"/>
  <c r="H343" i="46"/>
  <c r="I342" i="46"/>
  <c r="H342" i="46"/>
  <c r="I341" i="46"/>
  <c r="H341" i="46"/>
  <c r="I340" i="46"/>
  <c r="H340" i="46"/>
  <c r="I339" i="46"/>
  <c r="H339" i="46"/>
  <c r="I338" i="46"/>
  <c r="H338" i="46"/>
  <c r="I337" i="46"/>
  <c r="H337" i="46"/>
  <c r="I336" i="46"/>
  <c r="H336" i="46"/>
  <c r="I335" i="46"/>
  <c r="H335" i="46"/>
  <c r="I333" i="46"/>
  <c r="G329" i="46"/>
  <c r="H329" i="46" s="1"/>
  <c r="I328" i="46"/>
  <c r="H328" i="46"/>
  <c r="I327" i="46"/>
  <c r="H327" i="46"/>
  <c r="I326" i="46"/>
  <c r="H326" i="46"/>
  <c r="I325" i="46"/>
  <c r="H325" i="46"/>
  <c r="I324" i="46"/>
  <c r="H324" i="46"/>
  <c r="I322" i="46"/>
  <c r="I320" i="46"/>
  <c r="G320" i="46"/>
  <c r="I319" i="46"/>
  <c r="H319" i="46"/>
  <c r="I318" i="46"/>
  <c r="H318" i="46"/>
  <c r="I317" i="46"/>
  <c r="H317" i="46"/>
  <c r="I316" i="46"/>
  <c r="H316" i="46"/>
  <c r="I315" i="46"/>
  <c r="H315" i="46"/>
  <c r="I314" i="46"/>
  <c r="H314" i="46"/>
  <c r="I313" i="46"/>
  <c r="H313" i="46"/>
  <c r="I312" i="46"/>
  <c r="H312" i="46"/>
  <c r="I311" i="46"/>
  <c r="H311" i="46"/>
  <c r="I310" i="46"/>
  <c r="H310" i="46"/>
  <c r="I309" i="46"/>
  <c r="H309" i="46"/>
  <c r="I308" i="46"/>
  <c r="H308" i="46"/>
  <c r="I307" i="46"/>
  <c r="H307" i="46"/>
  <c r="I306" i="46"/>
  <c r="H306" i="46"/>
  <c r="K304" i="46"/>
  <c r="I304" i="46"/>
  <c r="G302" i="46"/>
  <c r="I301" i="46"/>
  <c r="H301" i="46"/>
  <c r="I300" i="46"/>
  <c r="H300" i="46"/>
  <c r="I299" i="46"/>
  <c r="H299" i="46"/>
  <c r="I298" i="46"/>
  <c r="H298" i="46"/>
  <c r="I297" i="46"/>
  <c r="H297" i="46"/>
  <c r="I296" i="46"/>
  <c r="H296" i="46"/>
  <c r="I295" i="46"/>
  <c r="H295" i="46"/>
  <c r="I294" i="46"/>
  <c r="H294" i="46"/>
  <c r="I293" i="46"/>
  <c r="H293" i="46"/>
  <c r="I292" i="46"/>
  <c r="H292" i="46"/>
  <c r="I291" i="46"/>
  <c r="H291" i="46"/>
  <c r="I290" i="46"/>
  <c r="H290" i="46"/>
  <c r="I289" i="46"/>
  <c r="H289" i="46"/>
  <c r="I288" i="46"/>
  <c r="H288" i="46"/>
  <c r="I287" i="46"/>
  <c r="H287" i="46"/>
  <c r="I286" i="46"/>
  <c r="H286" i="46"/>
  <c r="I285" i="46"/>
  <c r="H285" i="46"/>
  <c r="I284" i="46"/>
  <c r="H284" i="46"/>
  <c r="I283" i="46"/>
  <c r="H283" i="46"/>
  <c r="I282" i="46"/>
  <c r="H282" i="46"/>
  <c r="I281" i="46"/>
  <c r="H281" i="46"/>
  <c r="G275" i="46"/>
  <c r="H275" i="46" s="1"/>
  <c r="I274" i="46"/>
  <c r="H274" i="46"/>
  <c r="I273" i="46"/>
  <c r="H273" i="46"/>
  <c r="I272" i="46"/>
  <c r="H272" i="46"/>
  <c r="I271" i="46"/>
  <c r="H271" i="46"/>
  <c r="I270" i="46"/>
  <c r="H270" i="46"/>
  <c r="I268" i="46"/>
  <c r="I266" i="46"/>
  <c r="G266" i="46"/>
  <c r="I265" i="46"/>
  <c r="H265" i="46"/>
  <c r="I264" i="46"/>
  <c r="H264" i="46"/>
  <c r="I263" i="46"/>
  <c r="H263" i="46"/>
  <c r="I262" i="46"/>
  <c r="H262" i="46"/>
  <c r="I261" i="46"/>
  <c r="H261" i="46"/>
  <c r="I260" i="46"/>
  <c r="H260" i="46"/>
  <c r="I259" i="46"/>
  <c r="H259" i="46"/>
  <c r="I258" i="46"/>
  <c r="H258" i="46"/>
  <c r="I257" i="46"/>
  <c r="H257" i="46"/>
  <c r="I256" i="46"/>
  <c r="H256" i="46"/>
  <c r="I255" i="46"/>
  <c r="H255" i="46"/>
  <c r="I254" i="46"/>
  <c r="H254" i="46"/>
  <c r="I253" i="46"/>
  <c r="H253" i="46"/>
  <c r="I252" i="46"/>
  <c r="H252" i="46"/>
  <c r="K250" i="46"/>
  <c r="I250" i="46"/>
  <c r="G248" i="46"/>
  <c r="H248" i="46" s="1"/>
  <c r="I247" i="46"/>
  <c r="H247" i="46"/>
  <c r="I246" i="46"/>
  <c r="H246" i="46"/>
  <c r="I245" i="46"/>
  <c r="H245" i="46"/>
  <c r="I244" i="46"/>
  <c r="H244" i="46"/>
  <c r="I243" i="46"/>
  <c r="H243" i="46"/>
  <c r="I242" i="46"/>
  <c r="H242" i="46"/>
  <c r="I241" i="46"/>
  <c r="H241" i="46"/>
  <c r="I240" i="46"/>
  <c r="H240" i="46"/>
  <c r="I239" i="46"/>
  <c r="H239" i="46"/>
  <c r="I238" i="46"/>
  <c r="H238" i="46"/>
  <c r="I237" i="46"/>
  <c r="H237" i="46"/>
  <c r="I236" i="46"/>
  <c r="H236" i="46"/>
  <c r="I235" i="46"/>
  <c r="H235" i="46"/>
  <c r="I234" i="46"/>
  <c r="H234" i="46"/>
  <c r="I233" i="46"/>
  <c r="H233" i="46"/>
  <c r="I232" i="46"/>
  <c r="H232" i="46"/>
  <c r="I231" i="46"/>
  <c r="H231" i="46"/>
  <c r="I230" i="46"/>
  <c r="H230" i="46"/>
  <c r="I229" i="46"/>
  <c r="H229" i="46"/>
  <c r="I228" i="46"/>
  <c r="H228" i="46"/>
  <c r="I227" i="46"/>
  <c r="H227" i="46"/>
  <c r="I225" i="46"/>
  <c r="G221" i="46"/>
  <c r="H221" i="46" s="1"/>
  <c r="I220" i="46"/>
  <c r="H220" i="46"/>
  <c r="I219" i="46"/>
  <c r="H219" i="46"/>
  <c r="I218" i="46"/>
  <c r="H218" i="46"/>
  <c r="I217" i="46"/>
  <c r="H217" i="46"/>
  <c r="I216" i="46"/>
  <c r="H216" i="46"/>
  <c r="I214" i="46"/>
  <c r="I212" i="46"/>
  <c r="G212" i="46"/>
  <c r="I211" i="46"/>
  <c r="H211" i="46"/>
  <c r="I210" i="46"/>
  <c r="H210" i="46"/>
  <c r="I209" i="46"/>
  <c r="H209" i="46"/>
  <c r="I208" i="46"/>
  <c r="H208" i="46"/>
  <c r="I207" i="46"/>
  <c r="H207" i="46"/>
  <c r="I206" i="46"/>
  <c r="H206" i="46"/>
  <c r="I205" i="46"/>
  <c r="H205" i="46"/>
  <c r="I204" i="46"/>
  <c r="H204" i="46"/>
  <c r="I203" i="46"/>
  <c r="H203" i="46"/>
  <c r="I202" i="46"/>
  <c r="H202" i="46"/>
  <c r="I201" i="46"/>
  <c r="H201" i="46"/>
  <c r="I200" i="46"/>
  <c r="H200" i="46"/>
  <c r="I199" i="46"/>
  <c r="H199" i="46"/>
  <c r="I198" i="46"/>
  <c r="H198" i="46"/>
  <c r="K196" i="46"/>
  <c r="I196" i="46"/>
  <c r="G194" i="46"/>
  <c r="H194" i="46" s="1"/>
  <c r="I193" i="46"/>
  <c r="H193" i="46"/>
  <c r="I192" i="46"/>
  <c r="H192" i="46"/>
  <c r="I191" i="46"/>
  <c r="H191" i="46"/>
  <c r="I190" i="46"/>
  <c r="H190" i="46"/>
  <c r="I189" i="46"/>
  <c r="H189" i="46"/>
  <c r="I188" i="46"/>
  <c r="H188" i="46"/>
  <c r="I187" i="46"/>
  <c r="H187" i="46"/>
  <c r="I186" i="46"/>
  <c r="H186" i="46"/>
  <c r="I185" i="46"/>
  <c r="H185" i="46"/>
  <c r="I184" i="46"/>
  <c r="H184" i="46"/>
  <c r="I183" i="46"/>
  <c r="H183" i="46"/>
  <c r="I182" i="46"/>
  <c r="H182" i="46"/>
  <c r="I181" i="46"/>
  <c r="H181" i="46"/>
  <c r="I180" i="46"/>
  <c r="H180" i="46"/>
  <c r="I179" i="46"/>
  <c r="H179" i="46"/>
  <c r="I178" i="46"/>
  <c r="H178" i="46"/>
  <c r="I177" i="46"/>
  <c r="H177" i="46"/>
  <c r="I176" i="46"/>
  <c r="H176" i="46"/>
  <c r="I175" i="46"/>
  <c r="H175" i="46"/>
  <c r="I174" i="46"/>
  <c r="H174" i="46"/>
  <c r="I173" i="46"/>
  <c r="H173" i="46"/>
  <c r="I171" i="46"/>
  <c r="G167" i="46"/>
  <c r="H167" i="46" s="1"/>
  <c r="I166" i="46"/>
  <c r="H166" i="46"/>
  <c r="I165" i="46"/>
  <c r="H165" i="46"/>
  <c r="I164" i="46"/>
  <c r="H164" i="46"/>
  <c r="I163" i="46"/>
  <c r="H163" i="46"/>
  <c r="I162" i="46"/>
  <c r="H162" i="46"/>
  <c r="I160" i="46"/>
  <c r="I158" i="46"/>
  <c r="G158" i="46"/>
  <c r="I157" i="46"/>
  <c r="H157" i="46"/>
  <c r="I156" i="46"/>
  <c r="H156" i="46"/>
  <c r="I155" i="46"/>
  <c r="H155" i="46"/>
  <c r="I154" i="46"/>
  <c r="H154" i="46"/>
  <c r="I153" i="46"/>
  <c r="H153" i="46"/>
  <c r="I152" i="46"/>
  <c r="H152" i="46"/>
  <c r="I151" i="46"/>
  <c r="H151" i="46"/>
  <c r="I150" i="46"/>
  <c r="H150" i="46"/>
  <c r="I149" i="46"/>
  <c r="H149" i="46"/>
  <c r="I148" i="46"/>
  <c r="H148" i="46"/>
  <c r="I147" i="46"/>
  <c r="H147" i="46"/>
  <c r="I146" i="46"/>
  <c r="H146" i="46"/>
  <c r="I145" i="46"/>
  <c r="H145" i="46"/>
  <c r="I144" i="46"/>
  <c r="H144" i="46"/>
  <c r="K142" i="46"/>
  <c r="I142" i="46"/>
  <c r="G140" i="46"/>
  <c r="H140" i="46" s="1"/>
  <c r="I139" i="46"/>
  <c r="H139" i="46"/>
  <c r="I138" i="46"/>
  <c r="H138" i="46"/>
  <c r="I137" i="46"/>
  <c r="H137" i="46"/>
  <c r="I136" i="46"/>
  <c r="H136" i="46"/>
  <c r="I135" i="46"/>
  <c r="H135" i="46"/>
  <c r="I134" i="46"/>
  <c r="H134" i="46"/>
  <c r="I133" i="46"/>
  <c r="H133" i="46"/>
  <c r="I132" i="46"/>
  <c r="H132" i="46"/>
  <c r="I131" i="46"/>
  <c r="H131" i="46"/>
  <c r="I130" i="46"/>
  <c r="H130" i="46"/>
  <c r="I129" i="46"/>
  <c r="H129" i="46"/>
  <c r="I128" i="46"/>
  <c r="H128" i="46"/>
  <c r="I127" i="46"/>
  <c r="H127" i="46"/>
  <c r="I126" i="46"/>
  <c r="H126" i="46"/>
  <c r="I125" i="46"/>
  <c r="H125" i="46"/>
  <c r="I124" i="46"/>
  <c r="H124" i="46"/>
  <c r="I123" i="46"/>
  <c r="H123" i="46"/>
  <c r="I122" i="46"/>
  <c r="H122" i="46"/>
  <c r="I121" i="46"/>
  <c r="H121" i="46"/>
  <c r="I120" i="46"/>
  <c r="H120" i="46"/>
  <c r="I119" i="46"/>
  <c r="H119" i="46"/>
  <c r="I117" i="46"/>
  <c r="G113" i="46"/>
  <c r="H113" i="46" s="1"/>
  <c r="I112" i="46"/>
  <c r="H112" i="46"/>
  <c r="I111" i="46"/>
  <c r="H111" i="46"/>
  <c r="I110" i="46"/>
  <c r="H110" i="46"/>
  <c r="I109" i="46"/>
  <c r="H109" i="46"/>
  <c r="I108" i="46"/>
  <c r="H108" i="46"/>
  <c r="I106" i="46"/>
  <c r="I104" i="46"/>
  <c r="G104" i="46"/>
  <c r="I103" i="46"/>
  <c r="H103" i="46"/>
  <c r="I102" i="46"/>
  <c r="H102" i="46"/>
  <c r="I101" i="46"/>
  <c r="H101" i="46"/>
  <c r="I100" i="46"/>
  <c r="H100" i="46"/>
  <c r="I99" i="46"/>
  <c r="H99" i="46"/>
  <c r="I98" i="46"/>
  <c r="H98" i="46"/>
  <c r="I97" i="46"/>
  <c r="H97" i="46"/>
  <c r="I96" i="46"/>
  <c r="H96" i="46"/>
  <c r="I95" i="46"/>
  <c r="H95" i="46"/>
  <c r="I94" i="46"/>
  <c r="H94" i="46"/>
  <c r="I93" i="46"/>
  <c r="H93" i="46"/>
  <c r="I92" i="46"/>
  <c r="H92" i="46"/>
  <c r="I91" i="46"/>
  <c r="H91" i="46"/>
  <c r="I90" i="46"/>
  <c r="H90" i="46"/>
  <c r="K88" i="46"/>
  <c r="I88" i="46"/>
  <c r="G86" i="46"/>
  <c r="I85" i="46"/>
  <c r="H85" i="46"/>
  <c r="I84" i="46"/>
  <c r="H84" i="46"/>
  <c r="I83" i="46"/>
  <c r="H83" i="46"/>
  <c r="I82" i="46"/>
  <c r="H82" i="46"/>
  <c r="I81" i="46"/>
  <c r="H81" i="46"/>
  <c r="I80" i="46"/>
  <c r="H80" i="46"/>
  <c r="I79" i="46"/>
  <c r="H79" i="46"/>
  <c r="I78" i="46"/>
  <c r="H78" i="46"/>
  <c r="I77" i="46"/>
  <c r="H77" i="46"/>
  <c r="I76" i="46"/>
  <c r="H76" i="46"/>
  <c r="I75" i="46"/>
  <c r="H75" i="46"/>
  <c r="I74" i="46"/>
  <c r="H74" i="46"/>
  <c r="I73" i="46"/>
  <c r="H73" i="46"/>
  <c r="I72" i="46"/>
  <c r="H72" i="46"/>
  <c r="I71" i="46"/>
  <c r="H71" i="46"/>
  <c r="I70" i="46"/>
  <c r="H70" i="46"/>
  <c r="I69" i="46"/>
  <c r="H69" i="46"/>
  <c r="I68" i="46"/>
  <c r="H68" i="46"/>
  <c r="I67" i="46"/>
  <c r="H67" i="46"/>
  <c r="I66" i="46"/>
  <c r="H66" i="46"/>
  <c r="I65" i="46"/>
  <c r="H65" i="46"/>
  <c r="G59" i="46"/>
  <c r="H59" i="46" s="1"/>
  <c r="I58" i="46"/>
  <c r="H58" i="46"/>
  <c r="I57" i="46"/>
  <c r="H57" i="46"/>
  <c r="I56" i="46"/>
  <c r="H56" i="46"/>
  <c r="I55" i="46"/>
  <c r="H55" i="46"/>
  <c r="I54" i="46"/>
  <c r="H54" i="46"/>
  <c r="I52" i="46"/>
  <c r="I50" i="46"/>
  <c r="G50" i="46"/>
  <c r="I49" i="46"/>
  <c r="H49" i="46"/>
  <c r="I48" i="46"/>
  <c r="H48" i="46"/>
  <c r="I47" i="46"/>
  <c r="H47" i="46"/>
  <c r="I46" i="46"/>
  <c r="H46" i="46"/>
  <c r="I45" i="46"/>
  <c r="H45" i="46"/>
  <c r="I44" i="46"/>
  <c r="H44" i="46"/>
  <c r="I43" i="46"/>
  <c r="H43" i="46"/>
  <c r="I42" i="46"/>
  <c r="H42" i="46"/>
  <c r="I41" i="46"/>
  <c r="H41" i="46"/>
  <c r="I40" i="46"/>
  <c r="H40" i="46"/>
  <c r="I39" i="46"/>
  <c r="H39" i="46"/>
  <c r="I38" i="46"/>
  <c r="H38" i="46"/>
  <c r="I37" i="46"/>
  <c r="H37" i="46"/>
  <c r="I36" i="46"/>
  <c r="H36" i="46"/>
  <c r="K34" i="46"/>
  <c r="I34" i="46"/>
  <c r="G32" i="46"/>
  <c r="H32" i="46" s="1"/>
  <c r="I31" i="46"/>
  <c r="H31" i="46"/>
  <c r="I30" i="46"/>
  <c r="H30" i="46"/>
  <c r="I29" i="46"/>
  <c r="H29" i="46"/>
  <c r="I28" i="46"/>
  <c r="H28" i="46"/>
  <c r="I27" i="46"/>
  <c r="H27" i="46"/>
  <c r="I26" i="46"/>
  <c r="H26" i="46"/>
  <c r="I25" i="46"/>
  <c r="H25" i="46"/>
  <c r="I24" i="46"/>
  <c r="H24" i="46"/>
  <c r="I23" i="46"/>
  <c r="H23" i="46"/>
  <c r="I22" i="46"/>
  <c r="H22" i="46"/>
  <c r="I21" i="46"/>
  <c r="H21" i="46"/>
  <c r="I20" i="46"/>
  <c r="H20" i="46"/>
  <c r="I19" i="46"/>
  <c r="H19" i="46"/>
  <c r="I18" i="46"/>
  <c r="H18" i="46"/>
  <c r="I17" i="46"/>
  <c r="H17" i="46"/>
  <c r="I16" i="46"/>
  <c r="H16" i="46"/>
  <c r="I15" i="46"/>
  <c r="H15" i="46"/>
  <c r="I14" i="46"/>
  <c r="H14" i="46"/>
  <c r="I13" i="46"/>
  <c r="H13" i="46"/>
  <c r="I12" i="46"/>
  <c r="H12" i="46"/>
  <c r="I11" i="46"/>
  <c r="H11" i="46"/>
  <c r="I9" i="46"/>
  <c r="F54" i="32"/>
  <c r="E54" i="32"/>
  <c r="F53" i="32"/>
  <c r="E53" i="32"/>
  <c r="F52" i="32"/>
  <c r="E52" i="32"/>
  <c r="F51" i="32"/>
  <c r="E51" i="32"/>
  <c r="F50" i="32"/>
  <c r="E50" i="32"/>
  <c r="F49" i="32"/>
  <c r="E49" i="32"/>
  <c r="F48" i="32"/>
  <c r="C56" i="32" s="1"/>
  <c r="E48" i="32"/>
  <c r="Z27" i="22"/>
  <c r="Y27" i="22"/>
  <c r="X27" i="22"/>
  <c r="W27" i="22"/>
  <c r="T27" i="22"/>
  <c r="Z26" i="22"/>
  <c r="Y26" i="22"/>
  <c r="X26" i="22"/>
  <c r="W26" i="22"/>
  <c r="T26" i="22"/>
  <c r="V27" i="22" s="1"/>
  <c r="Z25" i="22"/>
  <c r="Y25" i="22"/>
  <c r="X25" i="22"/>
  <c r="W25" i="22"/>
  <c r="T25" i="22"/>
  <c r="V26" i="22" s="1"/>
  <c r="Z24" i="22"/>
  <c r="Y24" i="22"/>
  <c r="X24" i="22"/>
  <c r="W24" i="22"/>
  <c r="T24" i="22"/>
  <c r="V25" i="22" s="1"/>
  <c r="Z23" i="22"/>
  <c r="Y23" i="22"/>
  <c r="X23" i="22"/>
  <c r="W23" i="22"/>
  <c r="T23" i="22"/>
  <c r="V24" i="22" s="1"/>
  <c r="Z22" i="22"/>
  <c r="Y22" i="22"/>
  <c r="X22" i="22"/>
  <c r="W22" i="22"/>
  <c r="T22" i="22"/>
  <c r="V23" i="22" s="1"/>
  <c r="Z21" i="22"/>
  <c r="Y21" i="22"/>
  <c r="X21" i="22"/>
  <c r="W21" i="22"/>
  <c r="T21" i="22"/>
  <c r="V22" i="22" s="1"/>
  <c r="Z20" i="22"/>
  <c r="Y20" i="22"/>
  <c r="X20" i="22"/>
  <c r="W20" i="22"/>
  <c r="T20" i="22"/>
  <c r="V21" i="22" s="1"/>
  <c r="Z19" i="22"/>
  <c r="Y19" i="22"/>
  <c r="X19" i="22"/>
  <c r="W19" i="22"/>
  <c r="T19" i="22"/>
  <c r="V20" i="22" s="1"/>
  <c r="Z18" i="22"/>
  <c r="Y18" i="22"/>
  <c r="X18" i="22"/>
  <c r="W18" i="22"/>
  <c r="T18" i="22"/>
  <c r="V19" i="22" s="1"/>
  <c r="Z17" i="22"/>
  <c r="Y17" i="22"/>
  <c r="X17" i="22"/>
  <c r="W17" i="22"/>
  <c r="T17" i="22"/>
  <c r="V18" i="22" s="1"/>
  <c r="Z16" i="22"/>
  <c r="Y16" i="22"/>
  <c r="X16" i="22"/>
  <c r="W16" i="22"/>
  <c r="T16" i="22"/>
  <c r="V17" i="22" s="1"/>
  <c r="Z15" i="22"/>
  <c r="Y15" i="22"/>
  <c r="X15" i="22"/>
  <c r="W15" i="22"/>
  <c r="T15" i="22"/>
  <c r="V16" i="22" s="1"/>
  <c r="Z14" i="22"/>
  <c r="Y14" i="22"/>
  <c r="X14" i="22"/>
  <c r="W14" i="22"/>
  <c r="T14" i="22"/>
  <c r="V15" i="22" s="1"/>
  <c r="Z13" i="22"/>
  <c r="Y13" i="22"/>
  <c r="X13" i="22"/>
  <c r="W13" i="22"/>
  <c r="T13" i="22"/>
  <c r="V14" i="22" s="1"/>
  <c r="Z12" i="22"/>
  <c r="Y12" i="22"/>
  <c r="X12" i="22"/>
  <c r="W12" i="22"/>
  <c r="T12" i="22"/>
  <c r="V13" i="22" s="1"/>
  <c r="Z11" i="22"/>
  <c r="Y11" i="22"/>
  <c r="X11" i="22"/>
  <c r="W11" i="22"/>
  <c r="T11" i="22"/>
  <c r="K42" i="21"/>
  <c r="K41" i="21"/>
  <c r="L42" i="21" s="1"/>
  <c r="K40" i="21"/>
  <c r="L41" i="21" s="1"/>
  <c r="K39" i="21"/>
  <c r="L40" i="21" s="1"/>
  <c r="K38" i="21"/>
  <c r="L39" i="21" s="1"/>
  <c r="L37" i="21"/>
  <c r="K37" i="21"/>
  <c r="L38" i="21" s="1"/>
  <c r="K34" i="21"/>
  <c r="K33" i="21"/>
  <c r="L34" i="21" s="1"/>
  <c r="K32" i="21"/>
  <c r="L33" i="21" s="1"/>
  <c r="L31" i="21"/>
  <c r="K31" i="21"/>
  <c r="L32" i="21" s="1"/>
  <c r="K27" i="21"/>
  <c r="K26" i="21"/>
  <c r="L27" i="21" s="1"/>
  <c r="K25" i="21"/>
  <c r="L26" i="21" s="1"/>
  <c r="K24" i="21"/>
  <c r="L25" i="21" s="1"/>
  <c r="K23" i="21"/>
  <c r="L24" i="21" s="1"/>
  <c r="K22" i="21"/>
  <c r="L23" i="21" s="1"/>
  <c r="K21" i="21"/>
  <c r="L22" i="21" s="1"/>
  <c r="K20" i="21"/>
  <c r="L21" i="21" s="1"/>
  <c r="K19" i="21"/>
  <c r="L20" i="21" s="1"/>
  <c r="K18" i="21"/>
  <c r="L19" i="21" s="1"/>
  <c r="K17" i="21"/>
  <c r="L18" i="21" s="1"/>
  <c r="K16" i="21"/>
  <c r="L17" i="21" s="1"/>
  <c r="K15" i="21"/>
  <c r="L16" i="21" s="1"/>
  <c r="L14" i="21"/>
  <c r="K14" i="21"/>
  <c r="L15" i="21" s="1"/>
  <c r="D22" i="3"/>
  <c r="D21" i="3"/>
  <c r="E22" i="3" s="1"/>
  <c r="D20" i="3"/>
  <c r="E21" i="3" s="1"/>
  <c r="E19" i="3"/>
  <c r="D19" i="3"/>
  <c r="E20" i="3" s="1"/>
  <c r="J14" i="3"/>
  <c r="I14" i="3"/>
  <c r="H14" i="3"/>
  <c r="G14" i="3"/>
  <c r="F14" i="3"/>
  <c r="E14" i="3"/>
  <c r="D14" i="3"/>
  <c r="J13" i="3"/>
  <c r="I13" i="3"/>
  <c r="H13" i="3"/>
  <c r="G13" i="3"/>
  <c r="F13" i="3"/>
  <c r="E13" i="3"/>
  <c r="D13" i="3"/>
  <c r="J12" i="3"/>
  <c r="I12" i="3"/>
  <c r="H12" i="3"/>
  <c r="G12" i="3"/>
  <c r="F12" i="3"/>
  <c r="E12" i="3"/>
  <c r="D12" i="3"/>
  <c r="J11" i="3"/>
  <c r="I11" i="3"/>
  <c r="H11" i="3"/>
  <c r="G11" i="3"/>
  <c r="F11" i="3"/>
  <c r="E11" i="3"/>
  <c r="D11" i="3"/>
  <c r="A6" i="3"/>
  <c r="AB67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I786" i="48" l="1"/>
  <c r="J768" i="48"/>
  <c r="K769" i="48"/>
  <c r="I729" i="48"/>
  <c r="H746" i="48"/>
  <c r="I706" i="48"/>
  <c r="J688" i="48"/>
  <c r="K689" i="48"/>
  <c r="I666" i="48"/>
  <c r="J648" i="48"/>
  <c r="K649" i="48"/>
  <c r="I626" i="48"/>
  <c r="J608" i="48"/>
  <c r="K609" i="48"/>
  <c r="I586" i="48"/>
  <c r="K569" i="48"/>
  <c r="J568" i="48"/>
  <c r="I546" i="48"/>
  <c r="J528" i="48"/>
  <c r="K529" i="48"/>
  <c r="I506" i="48"/>
  <c r="J488" i="48"/>
  <c r="K489" i="48"/>
  <c r="I466" i="48"/>
  <c r="J448" i="48"/>
  <c r="K449" i="48"/>
  <c r="I426" i="48"/>
  <c r="J408" i="48"/>
  <c r="K409" i="48"/>
  <c r="I386" i="48"/>
  <c r="J368" i="48"/>
  <c r="K369" i="48"/>
  <c r="I346" i="48"/>
  <c r="J328" i="48"/>
  <c r="K329" i="48"/>
  <c r="I289" i="48"/>
  <c r="H306" i="48"/>
  <c r="I266" i="48"/>
  <c r="J248" i="48"/>
  <c r="K249" i="48"/>
  <c r="I226" i="48"/>
  <c r="J208" i="48"/>
  <c r="K209" i="48"/>
  <c r="I186" i="48"/>
  <c r="J168" i="48"/>
  <c r="K169" i="48"/>
  <c r="K129" i="48"/>
  <c r="I146" i="48"/>
  <c r="J128" i="48"/>
  <c r="H106" i="48"/>
  <c r="I89" i="48"/>
  <c r="I66" i="48"/>
  <c r="J48" i="48"/>
  <c r="K49" i="48"/>
  <c r="I26" i="48"/>
  <c r="J8" i="48"/>
  <c r="K9" i="48"/>
  <c r="I923" i="46"/>
  <c r="K916" i="46"/>
  <c r="I896" i="46"/>
  <c r="J872" i="46"/>
  <c r="K873" i="46"/>
  <c r="I869" i="46"/>
  <c r="K862" i="46"/>
  <c r="I842" i="46"/>
  <c r="J818" i="46"/>
  <c r="K819" i="46"/>
  <c r="I815" i="46"/>
  <c r="K808" i="46"/>
  <c r="I788" i="46"/>
  <c r="J764" i="46"/>
  <c r="K765" i="46"/>
  <c r="I761" i="46"/>
  <c r="K754" i="46"/>
  <c r="H734" i="46"/>
  <c r="I711" i="46"/>
  <c r="I707" i="46"/>
  <c r="K700" i="46"/>
  <c r="I680" i="46"/>
  <c r="J656" i="46"/>
  <c r="K657" i="46"/>
  <c r="I653" i="46"/>
  <c r="K646" i="46"/>
  <c r="I626" i="46"/>
  <c r="J602" i="46"/>
  <c r="K603" i="46"/>
  <c r="I599" i="46"/>
  <c r="K592" i="46"/>
  <c r="I572" i="46"/>
  <c r="K549" i="46"/>
  <c r="J548" i="46"/>
  <c r="I545" i="46"/>
  <c r="K538" i="46"/>
  <c r="I495" i="46"/>
  <c r="H518" i="46"/>
  <c r="I491" i="46"/>
  <c r="K484" i="46"/>
  <c r="I464" i="46"/>
  <c r="J440" i="46"/>
  <c r="K441" i="46"/>
  <c r="I437" i="46"/>
  <c r="K430" i="46"/>
  <c r="I410" i="46"/>
  <c r="J386" i="46"/>
  <c r="K387" i="46"/>
  <c r="I383" i="46"/>
  <c r="K376" i="46"/>
  <c r="I356" i="46"/>
  <c r="J332" i="46"/>
  <c r="K333" i="46"/>
  <c r="I329" i="46"/>
  <c r="K322" i="46"/>
  <c r="I279" i="46"/>
  <c r="H302" i="46"/>
  <c r="I275" i="46"/>
  <c r="K268" i="46"/>
  <c r="I248" i="46"/>
  <c r="J224" i="46"/>
  <c r="K225" i="46"/>
  <c r="I221" i="46"/>
  <c r="K214" i="46"/>
  <c r="I194" i="46"/>
  <c r="J170" i="46"/>
  <c r="K171" i="46"/>
  <c r="I167" i="46"/>
  <c r="K160" i="46"/>
  <c r="I140" i="46"/>
  <c r="K117" i="46"/>
  <c r="J116" i="46"/>
  <c r="I113" i="46"/>
  <c r="K106" i="46"/>
  <c r="H86" i="46"/>
  <c r="I63" i="46"/>
  <c r="I59" i="46"/>
  <c r="K52" i="46"/>
  <c r="I32" i="46"/>
  <c r="J8" i="46"/>
  <c r="K9" i="46"/>
  <c r="V12" i="22"/>
  <c r="V11" i="22"/>
  <c r="I746" i="48" l="1"/>
  <c r="J728" i="48"/>
  <c r="K729" i="48"/>
  <c r="I306" i="48"/>
  <c r="J288" i="48"/>
  <c r="K289" i="48"/>
  <c r="I106" i="48"/>
  <c r="J88" i="48"/>
  <c r="K89" i="48"/>
  <c r="I734" i="46"/>
  <c r="J710" i="46"/>
  <c r="K711" i="46"/>
  <c r="I518" i="46"/>
  <c r="J494" i="46"/>
  <c r="K495" i="46"/>
  <c r="I302" i="46"/>
  <c r="J278" i="46"/>
  <c r="K279" i="46"/>
  <c r="I86" i="46"/>
  <c r="J62" i="46"/>
  <c r="K63" i="46"/>
</calcChain>
</file>

<file path=xl/sharedStrings.xml><?xml version="1.0" encoding="utf-8"?>
<sst xmlns="http://schemas.openxmlformats.org/spreadsheetml/2006/main" count="25833" uniqueCount="3777">
  <si>
    <t>⬅ NAVIGATE:</t>
  </si>
  <si>
    <t>ElevateED — 🔒 AUTHORIZED ACCESS ONLY</t>
  </si>
  <si>
    <t>Talent Ready IT Program | Largo High School | Prince George's Community College</t>
  </si>
  <si>
    <t>Maryland Blueprint for Maryland's Future | CONFIDENTIAL — FERPA PROTECTED | Generated: February 13, 2026 03:35 PM</t>
  </si>
  <si>
    <t>⚠️  THIS WORKBOOK CONTAINS FERPA-PROTECTED STUDENT DATA FOR 59 MINOR STUDENTS</t>
  </si>
  <si>
    <t>Unauthorized access, sharing, or distribution is a federal violation under 20 U.S.C. § 1232g and may result in criminal penalties.</t>
  </si>
  <si>
    <t>GOOGLE WORKSPACE / MICROSOFT 365 — AUTHENTICATION &amp; SHARING SETUP</t>
  </si>
  <si>
    <t>SHAREPOINT / GOOGLE DRIVE ACCESS CONTROL</t>
  </si>
  <si>
    <t>Step 1: SharePoint Setup</t>
  </si>
  <si>
    <t>Create a SharePoint Team Site → 'Talent Ready ElevateED' → Set to Private</t>
  </si>
  <si>
    <t>Required</t>
  </si>
  <si>
    <t>Step 2: Upload Files</t>
  </si>
  <si>
    <t>Upload ALL ElevateED .xlsx files to the site document library</t>
  </si>
  <si>
    <t>Step 3: Add Authorized Users</t>
  </si>
  <si>
    <t>Site Settings → Permissions → Add the 6 authorized emails below</t>
  </si>
  <si>
    <t>Step 4: Google Login (if using Google Drive)</t>
  </si>
  <si>
    <t>Share folder with the 6 @pgcps.org emails below — Restricted access only</t>
  </si>
  <si>
    <t>Step 5: Verify No External Sharing</t>
  </si>
  <si>
    <t>Settings → Sharing → Ensure 'Only people in your org' is selected</t>
  </si>
  <si>
    <t>Step 6: Enable Audit Logging</t>
  </si>
  <si>
    <t>Compliance Center → Audit → Enable 'File and page activities'</t>
  </si>
  <si>
    <t>Step 7: Apply Sensitivity Label</t>
  </si>
  <si>
    <t>Microsoft 365 Compliance → Labels → Apply 'FERPA — Confidential' to all files</t>
  </si>
  <si>
    <t>Step 8: Test Access</t>
  </si>
  <si>
    <t>Log in as each authorized user → Verify they can see ONLY their permitted sheets</t>
  </si>
  <si>
    <t>🛡️ AUTHORIZED USERS — SITE ADMINISTRATORS (Full Access)</t>
  </si>
  <si>
    <t>#</t>
  </si>
  <si>
    <t>Full Name</t>
  </si>
  <si>
    <t>Email Address (Google/M365 Login)</t>
  </si>
  <si>
    <t>Role</t>
  </si>
  <si>
    <t>Access Level</t>
  </si>
  <si>
    <t>Department</t>
  </si>
  <si>
    <t>FERPA Training</t>
  </si>
  <si>
    <t>Last Access</t>
  </si>
  <si>
    <t>Status</t>
  </si>
  <si>
    <t>Acknowledgment</t>
  </si>
  <si>
    <t>Alphonsius Buma</t>
  </si>
  <si>
    <t>alphonsius.buma@pgcps.org</t>
  </si>
  <si>
    <t>Site Administrator</t>
  </si>
  <si>
    <t>Full Access — All Data, Config, User Mgmt</t>
  </si>
  <si>
    <t>PGCPS — Largo High School</t>
  </si>
  <si>
    <t>✅ Complete (Aug 2025)</t>
  </si>
  <si>
    <t>February 13, 2026 03:35 PM</t>
  </si>
  <si>
    <t>✅ ACTIVE</t>
  </si>
  <si>
    <t>Signed — On File</t>
  </si>
  <si>
    <t>Carlton James</t>
  </si>
  <si>
    <t>carlton.james@pgcps.org</t>
  </si>
  <si>
    <t>👁️ AUTHORIZED USERS — FULL DATA VIEWERS (Read-Only)</t>
  </si>
  <si>
    <t>Keith Brice</t>
  </si>
  <si>
    <t>keith.brice@pgcps.org</t>
  </si>
  <si>
    <t>Authorized Viewer</t>
  </si>
  <si>
    <t>Full Data View — All Students, All Cohorts</t>
  </si>
  <si>
    <t>Tomisha King</t>
  </si>
  <si>
    <t>tomisha.king@pgcps.org</t>
  </si>
  <si>
    <t>Full Access — All Data, Config, Status Changes</t>
  </si>
  <si>
    <t>Albert Lewis</t>
  </si>
  <si>
    <t>albert.lewis@pgcps.org</t>
  </si>
  <si>
    <t>Robyn Jones</t>
  </si>
  <si>
    <t>robyn.jones@pgcps.org</t>
  </si>
  <si>
    <t>🚫 ALL OTHER USERS — ACCESS DENIED</t>
  </si>
  <si>
    <t>User Category</t>
  </si>
  <si>
    <t>Notes</t>
  </si>
  <si>
    <t>Anyone not listed above</t>
  </si>
  <si>
    <t>NO ACCESS</t>
  </si>
  <si>
    <t>Access attempt logged to audit trail</t>
  </si>
  <si>
    <t>Students</t>
  </si>
  <si>
    <t>Students may not view their own raw data in this workbook</t>
  </si>
  <si>
    <t>Parents / Guardians</t>
  </si>
  <si>
    <t>Parents receive Thursday email reports only — never direct access</t>
  </si>
  <si>
    <t>PGCC Instructors (not listed)</t>
  </si>
  <si>
    <t>Instructors receive course-specific views only on request</t>
  </si>
  <si>
    <t>External Partners / Vendors</t>
  </si>
  <si>
    <t>No third-party access without signed FERPA data-sharing agreement</t>
  </si>
  <si>
    <t>PGCPS IT Staff (not listed)</t>
  </si>
  <si>
    <t>IT support uses admin role on request — logged and time-limited</t>
  </si>
  <si>
    <t>📋 FERPA ACKNOWLEDGMENT — REQUIRED FOR ALL AUTHORIZED USERS</t>
  </si>
  <si>
    <t>By accessing this workbook, I acknowledge and agree to the following:</t>
  </si>
  <si>
    <t>1. I have completed FERPA training and understand my obligations under 20 U.S.C. § 1232g.</t>
  </si>
  <si>
    <t>2. I will access student data ONLY for legitimate educational purposes related to my assigned role.</t>
  </si>
  <si>
    <t>3. I will NOT share, forward, copy, screenshot, or distribute any student data outside this system.</t>
  </si>
  <si>
    <t>4. I will NOT store student data on personal devices, USB drives, or unauthorized cloud storage.</t>
  </si>
  <si>
    <t>5. I will lock my screen when stepping away from any device displaying student data.</t>
  </si>
  <si>
    <t>6. I will report any suspected data breach immediately to the FERPA Compliance Officer.</t>
  </si>
  <si>
    <t>7. I understand that FERPA violations may result in termination, legal action, and federal penalties.</t>
  </si>
  <si>
    <t>FERPA Compliance Officer: Carlton A. James | carlton.james@pgcps.org | (301) 583-5400</t>
  </si>
  <si>
    <t>Name</t>
  </si>
  <si>
    <t>Email</t>
  </si>
  <si>
    <t>Signature</t>
  </si>
  <si>
    <t>Date Signed</t>
  </si>
  <si>
    <t>📋 STATUS MANAGEMENT — STUDENT ENROLLMENT CHANGES</t>
  </si>
  <si>
    <t>Authorized: Alphonsius Buma, Carlton James, Tomisha King may change status in Student Master column F.</t>
  </si>
  <si>
    <t>Status Code</t>
  </si>
  <si>
    <t>Meaning</t>
  </si>
  <si>
    <t>When to Use</t>
  </si>
  <si>
    <t>Changed By</t>
  </si>
  <si>
    <t>Audit</t>
  </si>
  <si>
    <t>Data</t>
  </si>
  <si>
    <t>Active</t>
  </si>
  <si>
    <t>Currently enrolled</t>
  </si>
  <si>
    <t>Default</t>
  </si>
  <si>
    <t>Buma, King, James</t>
  </si>
  <si>
    <t>Auto-logged</t>
  </si>
  <si>
    <t>Full access</t>
  </si>
  <si>
    <t>🔄 Transferred</t>
  </si>
  <si>
    <t>Moved schools</t>
  </si>
  <si>
    <t>Exits PGCPS</t>
  </si>
  <si>
    <t>Document destination</t>
  </si>
  <si>
    <t>Frozen</t>
  </si>
  <si>
    <t>📤 Withdrawn</t>
  </si>
  <si>
    <t>Parent withdrawal</t>
  </si>
  <si>
    <t>Parent initiates</t>
  </si>
  <si>
    <t>Document reason</t>
  </si>
  <si>
    <t>❌ Dropped</t>
  </si>
  <si>
    <t>Admin removal</t>
  </si>
  <si>
    <t>Interventions exhausted</t>
  </si>
  <si>
    <t>SIT docs required</t>
  </si>
  <si>
    <t>⏸ Inactive</t>
  </si>
  <si>
    <t>Temp absence</t>
  </si>
  <si>
    <t>Medical/extended</t>
  </si>
  <si>
    <t>Document return plan</t>
  </si>
  <si>
    <t>Paused</t>
  </si>
  <si>
    <t>🔒 Graduated</t>
  </si>
  <si>
    <t>Diploma awarded</t>
  </si>
  <si>
    <t>Senior year end</t>
  </si>
  <si>
    <t>System (auto)</t>
  </si>
  <si>
    <t>Permanent</t>
  </si>
  <si>
    <t>ElevateED — STUDENT MASTER — 59 Active + 5 Alumni | Historical Trends Integrated</t>
  </si>
  <si>
    <t>Running Document — All semesters | Prior history integrated | Alumni closed | February 13, 2026</t>
  </si>
  <si>
    <t>Student ID</t>
  </si>
  <si>
    <t>Last Name</t>
  </si>
  <si>
    <t>First Name</t>
  </si>
  <si>
    <t>Cohort</t>
  </si>
  <si>
    <t>Grade</t>
  </si>
  <si>
    <t>Course 1</t>
  </si>
  <si>
    <t>C1 Sem</t>
  </si>
  <si>
    <t>C1 Avg</t>
  </si>
  <si>
    <t>Course 2</t>
  </si>
  <si>
    <t>C2 Sem</t>
  </si>
  <si>
    <t>C2 Avg</t>
  </si>
  <si>
    <t>Course 3</t>
  </si>
  <si>
    <t>C3 Sem</t>
  </si>
  <si>
    <t>C3 Avg</t>
  </si>
  <si>
    <t>Course 4</t>
  </si>
  <si>
    <t>C4 Sem</t>
  </si>
  <si>
    <t>C4 Avg</t>
  </si>
  <si>
    <t>Course 5</t>
  </si>
  <si>
    <t>C5 Sem</t>
  </si>
  <si>
    <t>C5 Avg</t>
  </si>
  <si>
    <t>Course 6</t>
  </si>
  <si>
    <t>C6 Sem</t>
  </si>
  <si>
    <t>C6 Avg</t>
  </si>
  <si>
    <t>Course 7</t>
  </si>
  <si>
    <t>C7 Sem</t>
  </si>
  <si>
    <t>C7 Avg</t>
  </si>
  <si>
    <t>Overall Avg</t>
  </si>
  <si>
    <t>GPA</t>
  </si>
  <si>
    <t>Letter Grade</t>
  </si>
  <si>
    <t>Status Flag</t>
  </si>
  <si>
    <t>MTSS Tier</t>
  </si>
  <si>
    <t>CCR Status</t>
  </si>
  <si>
    <t>IEP</t>
  </si>
  <si>
    <t>504</t>
  </si>
  <si>
    <t>Trend</t>
  </si>
  <si>
    <t>Risk Score</t>
  </si>
  <si>
    <t>Intervention</t>
  </si>
  <si>
    <t>Last Updated</t>
  </si>
  <si>
    <t>TR-0001</t>
  </si>
  <si>
    <t>CRICHTON III</t>
  </si>
  <si>
    <t>LEONARD</t>
  </si>
  <si>
    <t>Calculus</t>
  </si>
  <si>
    <t>Fall 2025</t>
  </si>
  <si>
    <t>Psychology</t>
  </si>
  <si>
    <t>English</t>
  </si>
  <si>
    <t>Art</t>
  </si>
  <si>
    <t>INT 2840 — System Analysis/Project Mgmt</t>
  </si>
  <si>
    <t>Spring 2026</t>
  </si>
  <si>
    <t>INT 2310 — Windows Server Admin</t>
  </si>
  <si>
    <t>EGL 1340 — Composition II: Technical Writing</t>
  </si>
  <si>
    <t>A</t>
  </si>
  <si>
    <t>🌟 Excelling</t>
  </si>
  <si>
    <t>Tier 1</t>
  </si>
  <si>
    <t>✅ Met</t>
  </si>
  <si>
    <t>No</t>
  </si>
  <si>
    <t>→ Stable</t>
  </si>
  <si>
    <t>None</t>
  </si>
  <si>
    <t>02/13/2026</t>
  </si>
  <si>
    <t>TR-0002</t>
  </si>
  <si>
    <t>CROWELL</t>
  </si>
  <si>
    <t>KINGSTON</t>
  </si>
  <si>
    <t>TR-0003</t>
  </si>
  <si>
    <t>DAVIS</t>
  </si>
  <si>
    <t>GABRIEL</t>
  </si>
  <si>
    <t>B</t>
  </si>
  <si>
    <t>🟢 On Track</t>
  </si>
  <si>
    <t>TR-0004</t>
  </si>
  <si>
    <t>FERSNER</t>
  </si>
  <si>
    <t>LAILAH</t>
  </si>
  <si>
    <t>TR-0005</t>
  </si>
  <si>
    <t>FORD</t>
  </si>
  <si>
    <t>JAMES</t>
  </si>
  <si>
    <t>Yes</t>
  </si>
  <si>
    <t>TR-0006</t>
  </si>
  <si>
    <t>FORREST</t>
  </si>
  <si>
    <t>TYLEYL</t>
  </si>
  <si>
    <t>TR-0007</t>
  </si>
  <si>
    <t>JALLOH</t>
  </si>
  <si>
    <t>JENABU</t>
  </si>
  <si>
    <t>TR-0008</t>
  </si>
  <si>
    <t>JOHNSON-BONILLA</t>
  </si>
  <si>
    <t>CHRISTOPHER</t>
  </si>
  <si>
    <t>TR-0009</t>
  </si>
  <si>
    <t>OLUBIYI</t>
  </si>
  <si>
    <t>OLUWANIFEMI</t>
  </si>
  <si>
    <t>TR-0010</t>
  </si>
  <si>
    <t>SANNI</t>
  </si>
  <si>
    <t>MOFEOLUWA</t>
  </si>
  <si>
    <t>TR-0011</t>
  </si>
  <si>
    <t>SCARLETT</t>
  </si>
  <si>
    <t>OLIVIA</t>
  </si>
  <si>
    <t>TR-0012</t>
  </si>
  <si>
    <t>WALLACE</t>
  </si>
  <si>
    <t>JUSTIN</t>
  </si>
  <si>
    <t>TR-0013</t>
  </si>
  <si>
    <t>WILLIAMS</t>
  </si>
  <si>
    <t>CHLOE</t>
  </si>
  <si>
    <t>TR-0014</t>
  </si>
  <si>
    <t>WILBUR</t>
  </si>
  <si>
    <t>GABRIELLE</t>
  </si>
  <si>
    <t>TR-0015</t>
  </si>
  <si>
    <t>WINTERS</t>
  </si>
  <si>
    <t>AARON</t>
  </si>
  <si>
    <t>TR-0016</t>
  </si>
  <si>
    <t>ZUBAIRU</t>
  </si>
  <si>
    <t>LATEEFAH</t>
  </si>
  <si>
    <t>TR-0058</t>
  </si>
  <si>
    <t>SCOTT</t>
  </si>
  <si>
    <t>SANAA</t>
  </si>
  <si>
    <t>TR-0017</t>
  </si>
  <si>
    <t>BYFIELD</t>
  </si>
  <si>
    <t>KIMANI</t>
  </si>
  <si>
    <t>BIO 1110 — Environmental Biology</t>
  </si>
  <si>
    <t>BIO 1120 — Environmental Biology Lab</t>
  </si>
  <si>
    <t>INT 1550 — Intro to Networks: Network+ Prep</t>
  </si>
  <si>
    <t>D</t>
  </si>
  <si>
    <t>🟡 Watch</t>
  </si>
  <si>
    <t>Tier 1/2</t>
  </si>
  <si>
    <t>⚠️ Approaching</t>
  </si>
  <si>
    <t>TR-0018</t>
  </si>
  <si>
    <t>HODGE</t>
  </si>
  <si>
    <t>AMANI</t>
  </si>
  <si>
    <t>C</t>
  </si>
  <si>
    <t>TR-0019</t>
  </si>
  <si>
    <t>LAMBRIGHT</t>
  </si>
  <si>
    <t>KADYN</t>
  </si>
  <si>
    <t>TR-0020</t>
  </si>
  <si>
    <t>NISBETH</t>
  </si>
  <si>
    <t>GRACE</t>
  </si>
  <si>
    <t>TR-0021</t>
  </si>
  <si>
    <t>PAYTON</t>
  </si>
  <si>
    <t>JADEN</t>
  </si>
  <si>
    <t>TR-0022</t>
  </si>
  <si>
    <t>WARD</t>
  </si>
  <si>
    <t>CANAAN</t>
  </si>
  <si>
    <t>TR-0023</t>
  </si>
  <si>
    <t>AHETO</t>
  </si>
  <si>
    <t>EDWIN</t>
  </si>
  <si>
    <t>COM 1010 — Speech Communication</t>
  </si>
  <si>
    <t>INT 1700 — Understanding Operating Systems</t>
  </si>
  <si>
    <t>TR-0024</t>
  </si>
  <si>
    <t>ALI</t>
  </si>
  <si>
    <t>CALI</t>
  </si>
  <si>
    <t>TR-0025</t>
  </si>
  <si>
    <t>ANTHONY</t>
  </si>
  <si>
    <t>JELANI</t>
  </si>
  <si>
    <t>TR-0026</t>
  </si>
  <si>
    <t>EGUNJOBI</t>
  </si>
  <si>
    <t>OREOLUWA</t>
  </si>
  <si>
    <t>TR-0027</t>
  </si>
  <si>
    <t>ERHABOR</t>
  </si>
  <si>
    <t>ELAION</t>
  </si>
  <si>
    <t>TR-0028</t>
  </si>
  <si>
    <t>KENNEDI</t>
  </si>
  <si>
    <t>TR-0059</t>
  </si>
  <si>
    <t>CHASE</t>
  </si>
  <si>
    <t>F</t>
  </si>
  <si>
    <t>🔴 Not Progressing</t>
  </si>
  <si>
    <t>Tier 3</t>
  </si>
  <si>
    <t>❌ Below</t>
  </si>
  <si>
    <t>TR-0029</t>
  </si>
  <si>
    <t>FOSTER</t>
  </si>
  <si>
    <t>BRYANT</t>
  </si>
  <si>
    <t>TR-0030</t>
  </si>
  <si>
    <t>GOMEZ</t>
  </si>
  <si>
    <t>CHRISTIAN</t>
  </si>
  <si>
    <t>TR-0031</t>
  </si>
  <si>
    <t>JOHNSON</t>
  </si>
  <si>
    <t>LIAM</t>
  </si>
  <si>
    <t>TR-0032</t>
  </si>
  <si>
    <t>MONROE-HOOD</t>
  </si>
  <si>
    <t>JAHDAI</t>
  </si>
  <si>
    <t>TR-0033</t>
  </si>
  <si>
    <t>MORGAN</t>
  </si>
  <si>
    <t>ESSOON</t>
  </si>
  <si>
    <t>TR-0034</t>
  </si>
  <si>
    <t>MOSES</t>
  </si>
  <si>
    <t>EMERIC</t>
  </si>
  <si>
    <t>TR-0035</t>
  </si>
  <si>
    <t>MUNGWA</t>
  </si>
  <si>
    <t>RODRIKARL</t>
  </si>
  <si>
    <t>TR-0036</t>
  </si>
  <si>
    <t>NAVARRO-MARTINEZ</t>
  </si>
  <si>
    <t>MARTHA</t>
  </si>
  <si>
    <t>TR-0037</t>
  </si>
  <si>
    <t>SOLOMON</t>
  </si>
  <si>
    <t>GISELLE</t>
  </si>
  <si>
    <t>TR-0038</t>
  </si>
  <si>
    <t>WALTERS</t>
  </si>
  <si>
    <t>JAEV'HAN</t>
  </si>
  <si>
    <t>TR-0039</t>
  </si>
  <si>
    <t>WASHINGTON</t>
  </si>
  <si>
    <t>JOSHUA</t>
  </si>
  <si>
    <t>TR-0040</t>
  </si>
  <si>
    <t>WHITAKER</t>
  </si>
  <si>
    <t>XION</t>
  </si>
  <si>
    <t>TR-0041</t>
  </si>
  <si>
    <t>WHITTED</t>
  </si>
  <si>
    <t>BRAYLEN</t>
  </si>
  <si>
    <t>TR-0042</t>
  </si>
  <si>
    <t>AKINSANYA</t>
  </si>
  <si>
    <t>TIARAOLUWA</t>
  </si>
  <si>
    <t>INT 1010 — Introduction to Information Technology</t>
  </si>
  <si>
    <t>🟠 At Risk</t>
  </si>
  <si>
    <t>Tier 2</t>
  </si>
  <si>
    <t>TR-0043</t>
  </si>
  <si>
    <t>ATKINS</t>
  </si>
  <si>
    <t>PEYTON</t>
  </si>
  <si>
    <t>TR-0044</t>
  </si>
  <si>
    <t>BELCHER</t>
  </si>
  <si>
    <t>MALACHI</t>
  </si>
  <si>
    <t>TR-0045</t>
  </si>
  <si>
    <t>DUMAS</t>
  </si>
  <si>
    <t>ADDISON</t>
  </si>
  <si>
    <t>TR-0046</t>
  </si>
  <si>
    <t>HARRISON</t>
  </si>
  <si>
    <t>MACKENZIE</t>
  </si>
  <si>
    <t>TR-0047</t>
  </si>
  <si>
    <t>HARVEY</t>
  </si>
  <si>
    <t>MEZRAH</t>
  </si>
  <si>
    <t>TR-0048</t>
  </si>
  <si>
    <t>HERBERT</t>
  </si>
  <si>
    <t>HYON</t>
  </si>
  <si>
    <t>TR-0049</t>
  </si>
  <si>
    <t>JOSEPH-ALEXANDER</t>
  </si>
  <si>
    <t>SHILOH</t>
  </si>
  <si>
    <t>TR-0050</t>
  </si>
  <si>
    <t>LASHLEY</t>
  </si>
  <si>
    <t>AVA</t>
  </si>
  <si>
    <t>TR-0051</t>
  </si>
  <si>
    <t>LOWERY</t>
  </si>
  <si>
    <t>CADEN</t>
  </si>
  <si>
    <t>TR-0052</t>
  </si>
  <si>
    <t>ONUOSA</t>
  </si>
  <si>
    <t>NICHOLAS</t>
  </si>
  <si>
    <t>TR-0053</t>
  </si>
  <si>
    <t>ROBINSON</t>
  </si>
  <si>
    <t>MATTHEW</t>
  </si>
  <si>
    <t>TR-0054</t>
  </si>
  <si>
    <t>SAUNDERS</t>
  </si>
  <si>
    <t>MADELINE</t>
  </si>
  <si>
    <t>TR-0055</t>
  </si>
  <si>
    <t>SHEIKH</t>
  </si>
  <si>
    <t>MUHAMMAD D.</t>
  </si>
  <si>
    <t>TR-0056</t>
  </si>
  <si>
    <t>SHINABA</t>
  </si>
  <si>
    <t>MUHAMMAD M.</t>
  </si>
  <si>
    <t>TR-0057</t>
  </si>
  <si>
    <t>VIDAL</t>
  </si>
  <si>
    <t>ACTIVE TOTALS</t>
  </si>
  <si>
    <t>🎓 GRADUATED ALUMNI — CLASS OF 2025 (Accounts Closed — Retained for Reporting)</t>
  </si>
  <si>
    <t>TR-G001</t>
  </si>
  <si>
    <t>BIO 1110</t>
  </si>
  <si>
    <t>Fall 2024</t>
  </si>
  <si>
    <t>BIO 1120</t>
  </si>
  <si>
    <t>PHL 1010</t>
  </si>
  <si>
    <t>INT 1540</t>
  </si>
  <si>
    <t>INT 1620</t>
  </si>
  <si>
    <t>Spring 2025</t>
  </si>
  <si>
    <t>INT 2600</t>
  </si>
  <si>
    <t>EGL 1010</t>
  </si>
  <si>
    <t>🎓 Graduated</t>
  </si>
  <si>
    <t>—</t>
  </si>
  <si>
    <t>🎓</t>
  </si>
  <si>
    <t>0</t>
  </si>
  <si>
    <t>05/17/2025</t>
  </si>
  <si>
    <t>TR-G002</t>
  </si>
  <si>
    <t>BEZEZUH</t>
  </si>
  <si>
    <t>ACHAKENG</t>
  </si>
  <si>
    <t>PSY 1010</t>
  </si>
  <si>
    <t>MAT 1350</t>
  </si>
  <si>
    <t>INT 2688</t>
  </si>
  <si>
    <t>INT 2840</t>
  </si>
  <si>
    <t>EGL 1010 II</t>
  </si>
  <si>
    <t>INT 2715</t>
  </si>
  <si>
    <t>TR-G003</t>
  </si>
  <si>
    <t>NAOMI</t>
  </si>
  <si>
    <t>INT 2200</t>
  </si>
  <si>
    <t>INT 2050</t>
  </si>
  <si>
    <t>EGL 1340</t>
  </si>
  <si>
    <t>TR-G004</t>
  </si>
  <si>
    <t>PERRY</t>
  </si>
  <si>
    <t>XAVIER</t>
  </si>
  <si>
    <t>TR-G005</t>
  </si>
  <si>
    <t>RASHEED</t>
  </si>
  <si>
    <t>WARIZ</t>
  </si>
  <si>
    <t>GRAND TOTAL (Active + Alumni)</t>
  </si>
  <si>
    <t>ElevateED — COMMAND CENTER</t>
  </si>
  <si>
    <t>All Systems Integrated | Historical Trends Active | Alumni Tracked | February 13, 2026</t>
  </si>
  <si>
    <t>4</t>
  </si>
  <si>
    <t>10</t>
  </si>
  <si>
    <t>1200+</t>
  </si>
  <si>
    <t>ACTIVE STUDENTS</t>
  </si>
  <si>
    <t>TOTAL ENROLLED</t>
  </si>
  <si>
    <t>COHORTS</t>
  </si>
  <si>
    <t>ACTIVE COURSES</t>
  </si>
  <si>
    <t>LIVE FORMULAS</t>
  </si>
  <si>
    <t>COHORT PERFORMANCE MATRIX — ALL 4 COHORTS | FALL 2025 + SPRING 2026</t>
  </si>
  <si>
    <t>Avg Grade</t>
  </si>
  <si>
    <t>On Track</t>
  </si>
  <si>
    <t>Watch</t>
  </si>
  <si>
    <t>At Risk</t>
  </si>
  <si>
    <t>Not Prog</t>
  </si>
  <si>
    <t>Honor Roll</t>
  </si>
  <si>
    <t>CCR Met %</t>
  </si>
  <si>
    <t>PGCC Courses</t>
  </si>
  <si>
    <t>Class of 2026</t>
  </si>
  <si>
    <t>12th Senior</t>
  </si>
  <si>
    <t>Calculus, Psychology, English, Art + INT 2840, INT 2310, EGL 1340</t>
  </si>
  <si>
    <t>Class of 2027</t>
  </si>
  <si>
    <t>11th Junior</t>
  </si>
  <si>
    <t>BIO 1110, BIO 1120, INT 1550</t>
  </si>
  <si>
    <t>Class of 2028</t>
  </si>
  <si>
    <t>10th Sophomore</t>
  </si>
  <si>
    <t>COM 1010, INT 1700</t>
  </si>
  <si>
    <t>Class of 2029</t>
  </si>
  <si>
    <t>9th Freshman</t>
  </si>
  <si>
    <t>INT 1010</t>
  </si>
  <si>
    <t>Class of 2025 🎓</t>
  </si>
  <si>
    <t>Graduated</t>
  </si>
  <si>
    <t>🎓 Accounts closed</t>
  </si>
  <si>
    <t>MTSS TIER DISTRIBUTION</t>
  </si>
  <si>
    <t>Tier</t>
  </si>
  <si>
    <t>Description</t>
  </si>
  <si>
    <t>Range</t>
  </si>
  <si>
    <t>Count</t>
  </si>
  <si>
    <t>% of Total</t>
  </si>
  <si>
    <t>Action</t>
  </si>
  <si>
    <t>≥ 75%</t>
  </si>
  <si>
    <t>Standard monitoring</t>
  </si>
  <si>
    <t>65–74%</t>
  </si>
  <si>
    <t>Increased monitoring</t>
  </si>
  <si>
    <t>60–64%</t>
  </si>
  <si>
    <t>SIT meeting, tutoring</t>
  </si>
  <si>
    <t>Not Progressing</t>
  </si>
  <si>
    <t>&lt; 60%</t>
  </si>
  <si>
    <t>Immediate intervention</t>
  </si>
  <si>
    <t>⚠ EARLY WARNING ALERTS — Immediate Attention Required</t>
  </si>
  <si>
    <t>Priority</t>
  </si>
  <si>
    <t>Course</t>
  </si>
  <si>
    <t>Current Avg</t>
  </si>
  <si>
    <t>Days</t>
  </si>
  <si>
    <t>Assigned To</t>
  </si>
  <si>
    <t>🔴 CRITICAL</t>
  </si>
  <si>
    <t>FORD, CHASE</t>
  </si>
  <si>
    <t>2028</t>
  </si>
  <si>
    <t>COM 1010</t>
  </si>
  <si>
    <t>C. James</t>
  </si>
  <si>
    <t>Daily check-in + parent contact</t>
  </si>
  <si>
    <t>BYFIELD, KIMANI</t>
  </si>
  <si>
    <t>2027</t>
  </si>
  <si>
    <t>INT 1550</t>
  </si>
  <si>
    <t>SIT meeting 2/18</t>
  </si>
  <si>
    <t>AHETO, EDWIN</t>
  </si>
  <si>
    <t>Peer tutoring assigned</t>
  </si>
  <si>
    <t>MONROE-HOOD, JAHDAI</t>
  </si>
  <si>
    <t>Weekly progress contract</t>
  </si>
  <si>
    <t>🟠 HIGH</t>
  </si>
  <si>
    <t>AKINSANYA, TIARAOLUWA</t>
  </si>
  <si>
    <t>2029</t>
  </si>
  <si>
    <t>Study plan created</t>
  </si>
  <si>
    <t>ERHABOR, ELAION</t>
  </si>
  <si>
    <t>Monitor weekly</t>
  </si>
  <si>
    <t>🟡 WATCH</t>
  </si>
  <si>
    <t>LAMBRIGHT, KADYN</t>
  </si>
  <si>
    <t>Check-in conversation</t>
  </si>
  <si>
    <t>BELCHER, MALACHI</t>
  </si>
  <si>
    <t>Attendance check</t>
  </si>
  <si>
    <t>⬅ QUICK JUMP:</t>
  </si>
  <si>
    <t>⚡ Command</t>
  </si>
  <si>
    <t>👥 2026</t>
  </si>
  <si>
    <t>👥 2027</t>
  </si>
  <si>
    <t>👥 2028</t>
  </si>
  <si>
    <t>👥 2029</t>
  </si>
  <si>
    <t>📊 Master</t>
  </si>
  <si>
    <t>ElevateED — 📍 NAVIGATION HUB</t>
  </si>
  <si>
    <t>Click any sheet name to jump directly | February 13, 2026</t>
  </si>
  <si>
    <t>59</t>
  </si>
  <si>
    <t>5</t>
  </si>
  <si>
    <t>64</t>
  </si>
  <si>
    <t>Alumni</t>
  </si>
  <si>
    <t>Total</t>
  </si>
  <si>
    <t>Cohorts</t>
  </si>
  <si>
    <t>Courses</t>
  </si>
  <si>
    <t>🔐 SECURITY</t>
  </si>
  <si>
    <t>Access Control</t>
  </si>
  <si>
    <t>RBAC, FERPA, status change permissions</t>
  </si>
  <si>
    <t>✅</t>
  </si>
  <si>
    <t>📊 CORE DATA</t>
  </si>
  <si>
    <t>Student Master</t>
  </si>
  <si>
    <t>59 active + 5 alumni, 39 cols</t>
  </si>
  <si>
    <t>Command Center</t>
  </si>
  <si>
    <t>KPIs, cohort matrix, early warnings</t>
  </si>
  <si>
    <t>📍 Navigation Hub</t>
  </si>
  <si>
    <t>← YOU ARE HERE</t>
  </si>
  <si>
    <t>Academic Calendar</t>
  </si>
  <si>
    <t>PGCC + PGCPS synced</t>
  </si>
  <si>
    <t>📈 GRADES (Current First, Prior Hidden)</t>
  </si>
  <si>
    <t>Cohort 2026 — Grades</t>
  </si>
  <si>
    <t>17 seniors | Spring 2026 current, Fall 2025 grouped</t>
  </si>
  <si>
    <t>Cohort 2027 — Grades</t>
  </si>
  <si>
    <t>6 juniors | Spring 2026 current, 3 prior semesters grouped</t>
  </si>
  <si>
    <t>Cohort 2028 — Grades</t>
  </si>
  <si>
    <t>20 sophs | Spring 2026 current, Fall+Spring prior grouped</t>
  </si>
  <si>
    <t>Cohort 2029 — Grades</t>
  </si>
  <si>
    <t>16 freshmen | Spring 2026 current, Fall 2025 grouped</t>
  </si>
  <si>
    <t>📊 HISTORICAL TRENDS</t>
  </si>
  <si>
    <t>Alumni — Class of 2025</t>
  </si>
  <si>
    <t>5 grads, weekly detail, closed</t>
  </si>
  <si>
    <t>🔧</t>
  </si>
  <si>
    <t>History — Cohort 2026</t>
  </si>
  <si>
    <t>Fall 2025 baseline + trends</t>
  </si>
  <si>
    <t>History — Cohort 2027</t>
  </si>
  <si>
    <t>3 prior semesters</t>
  </si>
  <si>
    <t>History — Cohort 2028</t>
  </si>
  <si>
    <t>2 prior semesters</t>
  </si>
  <si>
    <t>History — Cohort 2029</t>
  </si>
  <si>
    <t>Fall 2025 baseline</t>
  </si>
  <si>
    <t>Program Trend Summary</t>
  </si>
  <si>
    <t>All cohorts side-by-side</t>
  </si>
  <si>
    <t>Semester Grade Archive</t>
  </si>
  <si>
    <t>Flat file, every grade ever</t>
  </si>
  <si>
    <t>🔍 ANALYTICS</t>
  </si>
  <si>
    <t>Predictive Analytics</t>
  </si>
  <si>
    <t>6-factor risk scores</t>
  </si>
  <si>
    <t>Executive Dashboard</t>
  </si>
  <si>
    <t>WoW/MoM/QoQ</t>
  </si>
  <si>
    <t>Grade Velocity</t>
  </si>
  <si>
    <t>Week-over-week Δ</t>
  </si>
  <si>
    <t>Course Performance</t>
  </si>
  <si>
    <t>10 courses</t>
  </si>
  <si>
    <t>Longitudinal Analytics</t>
  </si>
  <si>
    <t>Year-over-year</t>
  </si>
  <si>
    <t>🛡️ COMPLIANCE</t>
  </si>
  <si>
    <t>MTSS Tracker</t>
  </si>
  <si>
    <t>Tier tracking</t>
  </si>
  <si>
    <t>Intervention Planner</t>
  </si>
  <si>
    <t>SIT plans</t>
  </si>
  <si>
    <t>Compliance Center</t>
  </si>
  <si>
    <t>FERPA audit</t>
  </si>
  <si>
    <t>Blueprint Metrics</t>
  </si>
  <si>
    <t>Pillar 3+4</t>
  </si>
  <si>
    <t>IEP Monitoring</t>
  </si>
  <si>
    <t>2 students, 8 goals</t>
  </si>
  <si>
    <t>👪 PARENT &amp; STUDENT</t>
  </si>
  <si>
    <t>Parent Engagement</t>
  </si>
  <si>
    <t>59 families</t>
  </si>
  <si>
    <t>Parent Contacts</t>
  </si>
  <si>
    <t>Email lookup</t>
  </si>
  <si>
    <t>Email Log</t>
  </si>
  <si>
    <t>FERPA disclosure tracking</t>
  </si>
  <si>
    <t>Student Portal</t>
  </si>
  <si>
    <t>Self-service grades</t>
  </si>
  <si>
    <t>📋 PROGRAM</t>
  </si>
  <si>
    <t>Assignment Grades</t>
  </si>
  <si>
    <t>INT 2840 decomposition</t>
  </si>
  <si>
    <t>Syllabus Calendar</t>
  </si>
  <si>
    <t>42 assignments</t>
  </si>
  <si>
    <t>Peer Tutoring</t>
  </si>
  <si>
    <t>8 matches</t>
  </si>
  <si>
    <t>Cert Prep Tracker</t>
  </si>
  <si>
    <t>6 certs</t>
  </si>
  <si>
    <t>Resource Planning</t>
  </si>
  <si>
    <t>Budget</t>
  </si>
  <si>
    <t>Budget Forecast</t>
  </si>
  <si>
    <t>4-year</t>
  </si>
  <si>
    <t>⚙️ SYSTEM</t>
  </si>
  <si>
    <t>ASI Recommendations</t>
  </si>
  <si>
    <t>15 enhancements</t>
  </si>
  <si>
    <t>System Map</t>
  </si>
  <si>
    <t>All sheets</t>
  </si>
  <si>
    <t>Brand Guide</t>
  </si>
  <si>
    <t>Colors + fonts</t>
  </si>
  <si>
    <t>How To Use</t>
  </si>
  <si>
    <t>User guide</t>
  </si>
  <si>
    <t>Audit Log</t>
  </si>
  <si>
    <t>Access tracking</t>
  </si>
  <si>
    <t>📝 STUDENT ASSIGNMENT TRACKERS</t>
  </si>
  <si>
    <t xml:space="preserve">  📋 Student Assignments — 2026</t>
  </si>
  <si>
    <t>Cohort 2026 — per-student assignment grades inline with syllabus</t>
  </si>
  <si>
    <t xml:space="preserve">  📋 Student Assignments — 2027</t>
  </si>
  <si>
    <t>Cohort 2027 — per-student assignment grades inline with syllabus</t>
  </si>
  <si>
    <t xml:space="preserve">  📋 Student Assignments — 2028</t>
  </si>
  <si>
    <t>Cohort 2028 — per-student assignment grades inline with syllabus</t>
  </si>
  <si>
    <t xml:space="preserve">  📋 Student Assignments — 2029</t>
  </si>
  <si>
    <t>Cohort 2029 — per-student assignment grades inline with syllabus</t>
  </si>
  <si>
    <t>ElevateED — ACADEMIC CALENDAR — PGCC + PGCPS SYNCHRONIZED</t>
  </si>
  <si>
    <t>Maryland Blueprint for Maryland's Future | CONFIDENTIAL — FERPA PROTECTED | February 13, 2026 05:39 PM</t>
  </si>
  <si>
    <t>Fall 2025 + Spring 2026 | Week numbers aligned to PGCC 15-week Terms | Grades due every Thursday by 2:00 PM</t>
  </si>
  <si>
    <t>Date</t>
  </si>
  <si>
    <t>Day</t>
  </si>
  <si>
    <t>Event</t>
  </si>
  <si>
    <t>Source</t>
  </si>
  <si>
    <t>Type</t>
  </si>
  <si>
    <t>PGCC Week</t>
  </si>
  <si>
    <t>ElevateED Week</t>
  </si>
  <si>
    <t>Impact on Grades</t>
  </si>
  <si>
    <t>Action Required</t>
  </si>
  <si>
    <t>FALL 2025 SEMESTER</t>
  </si>
  <si>
    <t>2025-08-18</t>
  </si>
  <si>
    <t>Mon</t>
  </si>
  <si>
    <t>PGCC Fall 2025 classes BEGIN (Term 1, 15-week)</t>
  </si>
  <si>
    <t>PGCC</t>
  </si>
  <si>
    <t>🟢 Semester Start</t>
  </si>
  <si>
    <t>W1</t>
  </si>
  <si>
    <t>Normal entry</t>
  </si>
  <si>
    <t>Enter grades</t>
  </si>
  <si>
    <t>2025-09-01</t>
  </si>
  <si>
    <t>Labor Day — COLLEGE &amp; PGCPS CLOSED</t>
  </si>
  <si>
    <t>Both</t>
  </si>
  <si>
    <t>🔴 Holiday</t>
  </si>
  <si>
    <t>No grades this week</t>
  </si>
  <si>
    <t>Skip week</t>
  </si>
  <si>
    <t>2025-10-13</t>
  </si>
  <si>
    <t>Columbus Day — PGCPS Closed / PGCC Open</t>
  </si>
  <si>
    <t>PGCPS</t>
  </si>
  <si>
    <t>🟡 Split</t>
  </si>
  <si>
    <t>W9</t>
  </si>
  <si>
    <t>2025-11-03</t>
  </si>
  <si>
    <t>PGCPS End of Q1 — Early Dismissal</t>
  </si>
  <si>
    <t>🟡 Grading Day</t>
  </si>
  <si>
    <t>W12</t>
  </si>
  <si>
    <t>2025-11-11</t>
  </si>
  <si>
    <t>Tue</t>
  </si>
  <si>
    <t>Veterans Day — PGCPS Closed / PGCC Open</t>
  </si>
  <si>
    <t>W13</t>
  </si>
  <si>
    <t>2025-11-24</t>
  </si>
  <si>
    <t>THANKSGIVING BREAK BEGINS</t>
  </si>
  <si>
    <t>🔴 Break</t>
  </si>
  <si>
    <t>2025-12-01</t>
  </si>
  <si>
    <t>Classes resume from Thanksgiving</t>
  </si>
  <si>
    <t>🟢 Resume</t>
  </si>
  <si>
    <t>W15</t>
  </si>
  <si>
    <t>2025-12-08</t>
  </si>
  <si>
    <t>PGCC Finals BEGIN</t>
  </si>
  <si>
    <t>🔴 Finals</t>
  </si>
  <si>
    <t>W16</t>
  </si>
  <si>
    <t>Final grades</t>
  </si>
  <si>
    <t>2025-12-12</t>
  </si>
  <si>
    <t>Fri</t>
  </si>
  <si>
    <t>PGCC Finals END — Fall 2025 Complete</t>
  </si>
  <si>
    <t>🔴 Finals End</t>
  </si>
  <si>
    <t>2025-12-22</t>
  </si>
  <si>
    <t>PGCPS Winter Break begins</t>
  </si>
  <si>
    <t>No grades</t>
  </si>
  <si>
    <t>SPRING 2026 SEMESTER</t>
  </si>
  <si>
    <t>2026-01-20</t>
  </si>
  <si>
    <t>PGCC Spring 2026 classes BEGIN (Term 1, 15-week)</t>
  </si>
  <si>
    <t>2026-01-19</t>
  </si>
  <si>
    <t>MLK Jr. Day — COLLEGE &amp; PGCPS CLOSED</t>
  </si>
  <si>
    <t>2026-01-26</t>
  </si>
  <si>
    <t>PGCPS End of Q2 — Early Dismissal</t>
  </si>
  <si>
    <t>2026-02-01</t>
  </si>
  <si>
    <t>Sun</t>
  </si>
  <si>
    <t>Fall 2026 nursing petitioning deadline</t>
  </si>
  <si>
    <t>📋 Admin</t>
  </si>
  <si>
    <t>W2</t>
  </si>
  <si>
    <t>2026-02-06</t>
  </si>
  <si>
    <t>Last day credit/audit change (Term 1)</t>
  </si>
  <si>
    <t>W3</t>
  </si>
  <si>
    <t>2026-02-13</t>
  </si>
  <si>
    <t>PGCPS Teacher Planning — Early Dismissal</t>
  </si>
  <si>
    <t>🟡 Half Day</t>
  </si>
  <si>
    <t>W4</t>
  </si>
  <si>
    <t>2026-02-16</t>
  </si>
  <si>
    <t>Presidents Day — COLLEGE &amp; PGCPS CLOSED</t>
  </si>
  <si>
    <t>2026-02-17</t>
  </si>
  <si>
    <t>PGCPS: First Day of Ramadan</t>
  </si>
  <si>
    <t>📋 Note</t>
  </si>
  <si>
    <t>2026-03-05</t>
  </si>
  <si>
    <t>Thu</t>
  </si>
  <si>
    <t>Last day withdraw Term 2 (7-week accel)</t>
  </si>
  <si>
    <t>W7</t>
  </si>
  <si>
    <t>2026-03-09</t>
  </si>
  <si>
    <t>PGCC SPRING BREAK BEGINS</t>
  </si>
  <si>
    <t>2026-03-16</t>
  </si>
  <si>
    <t>PGCC classes resume / Term 4 begins</t>
  </si>
  <si>
    <t>W8</t>
  </si>
  <si>
    <t>2026-03-18</t>
  </si>
  <si>
    <t>Wed</t>
  </si>
  <si>
    <t>PGCPS: Last Day of Ramadan</t>
  </si>
  <si>
    <t>2026-03-20</t>
  </si>
  <si>
    <t>PGCPS: Eid al-Fitr / Prof Dev — Closed</t>
  </si>
  <si>
    <t>2026-03-27</t>
  </si>
  <si>
    <t>2026-03-30</t>
  </si>
  <si>
    <t>PGCPS Spring Break begins / Fall reg starts</t>
  </si>
  <si>
    <t>W10</t>
  </si>
  <si>
    <t>2026-04-03</t>
  </si>
  <si>
    <t>PGCPS Easter — Offices Closed</t>
  </si>
  <si>
    <t>W11</t>
  </si>
  <si>
    <t>2026-04-06</t>
  </si>
  <si>
    <t>PGCPS resumes from Spring Break</t>
  </si>
  <si>
    <t>2026-04-22</t>
  </si>
  <si>
    <t>W14</t>
  </si>
  <si>
    <t>2026-05-04</t>
  </si>
  <si>
    <t>PGCC Last day of classes (Term 1, 15-week)</t>
  </si>
  <si>
    <t>⚠️ Last Class</t>
  </si>
  <si>
    <t>2026-05-05</t>
  </si>
  <si>
    <t>2026-05-08</t>
  </si>
  <si>
    <t>PGCPS Last Day for HS Seniors</t>
  </si>
  <si>
    <t>🎓 Senior Last Day</t>
  </si>
  <si>
    <t>2026-05-11</t>
  </si>
  <si>
    <t>PGCC Finals END</t>
  </si>
  <si>
    <t>2026-05-16</t>
  </si>
  <si>
    <t>Sat</t>
  </si>
  <si>
    <t>PGCC Commencement — End of Spring</t>
  </si>
  <si>
    <t>🎓 Commencement</t>
  </si>
  <si>
    <t>W17</t>
  </si>
  <si>
    <t>2026-05-25</t>
  </si>
  <si>
    <t>Memorial Day — CLOSED</t>
  </si>
  <si>
    <t>2026-06-12</t>
  </si>
  <si>
    <t>PGCPS Last Day for Students</t>
  </si>
  <si>
    <t>🎓 Year End</t>
  </si>
  <si>
    <t>📋 GRADE SUBMISSION POLICY</t>
  </si>
  <si>
    <t>Grades are due every Thursday by 2:00 PM. If Thursday falls on a holiday or campus closure, grades are due on the last school day before the holiday.</t>
  </si>
  <si>
    <t>Example: If Thursday is Thanksgiving (Nov 27), grades would be due Wednesday Nov 26. The week mapping below already accounts for holidays by skipping break weeks entirely.</t>
  </si>
  <si>
    <t>PGCC FALL 2025 — WEEK-TO-DATE MAPPING (Term 1, 15-Week)</t>
  </si>
  <si>
    <t>Start Date</t>
  </si>
  <si>
    <t>End Date</t>
  </si>
  <si>
    <t>Grades Due</t>
  </si>
  <si>
    <t>Aug 18</t>
  </si>
  <si>
    <t>Aug 22</t>
  </si>
  <si>
    <t>✓</t>
  </si>
  <si>
    <t>Thu Aug 21</t>
  </si>
  <si>
    <t>Aug 25</t>
  </si>
  <si>
    <t>Aug 29</t>
  </si>
  <si>
    <t>Thu Aug 28</t>
  </si>
  <si>
    <t>Sep 01</t>
  </si>
  <si>
    <t>Sep 05</t>
  </si>
  <si>
    <t>OFF</t>
  </si>
  <si>
    <t>Thu Sep 04</t>
  </si>
  <si>
    <t>Sep 08</t>
  </si>
  <si>
    <t>Sep 12</t>
  </si>
  <si>
    <t>Thu Sep 11</t>
  </si>
  <si>
    <t>Sep 15</t>
  </si>
  <si>
    <t>Sep 19</t>
  </si>
  <si>
    <t>Thu Sep 18</t>
  </si>
  <si>
    <t>Sep 22</t>
  </si>
  <si>
    <t>Sep 26</t>
  </si>
  <si>
    <t>Thu Sep 25</t>
  </si>
  <si>
    <t>Sep 29</t>
  </si>
  <si>
    <t>Oct 03</t>
  </si>
  <si>
    <t>Thu Oct 02</t>
  </si>
  <si>
    <t>Oct 06</t>
  </si>
  <si>
    <t>Oct 10</t>
  </si>
  <si>
    <t>Thu Oct 09</t>
  </si>
  <si>
    <t>Oct 13</t>
  </si>
  <si>
    <t>Oct 17</t>
  </si>
  <si>
    <t>Thu Oct 16</t>
  </si>
  <si>
    <t>Oct 20</t>
  </si>
  <si>
    <t>Oct 24</t>
  </si>
  <si>
    <t>Thu Oct 23</t>
  </si>
  <si>
    <t>Oct 27</t>
  </si>
  <si>
    <t>Oct 31</t>
  </si>
  <si>
    <t>Thu Oct 30</t>
  </si>
  <si>
    <t>Nov 03</t>
  </si>
  <si>
    <t>Nov 07</t>
  </si>
  <si>
    <t>Thu Nov 06</t>
  </si>
  <si>
    <t>Nov 10</t>
  </si>
  <si>
    <t>Nov 14</t>
  </si>
  <si>
    <t>Thu Nov 13</t>
  </si>
  <si>
    <t>Nov 17</t>
  </si>
  <si>
    <t>Nov 21</t>
  </si>
  <si>
    <t>Thu Nov 20</t>
  </si>
  <si>
    <t>Dec 01</t>
  </si>
  <si>
    <t>Dec 05</t>
  </si>
  <si>
    <t>Thu Dec 04</t>
  </si>
  <si>
    <t>Nov 24</t>
  </si>
  <si>
    <t>Nov 28</t>
  </si>
  <si>
    <t>THANKSGIVING BREAK</t>
  </si>
  <si>
    <t>PGCC SPRING 2026 — WEEK-TO-DATE MAPPING (Term 1, 15-Week)</t>
  </si>
  <si>
    <t>Jan 20</t>
  </si>
  <si>
    <t>Jan 24</t>
  </si>
  <si>
    <t>Thu Jan 22</t>
  </si>
  <si>
    <t>Jan 27</t>
  </si>
  <si>
    <t>Jan 31</t>
  </si>
  <si>
    <t>Thu Jan 29</t>
  </si>
  <si>
    <t>Feb 03</t>
  </si>
  <si>
    <t>Feb 07</t>
  </si>
  <si>
    <t>Thu Feb 05</t>
  </si>
  <si>
    <t>Feb 10</t>
  </si>
  <si>
    <t>Feb 14</t>
  </si>
  <si>
    <t>Thu Feb 12</t>
  </si>
  <si>
    <t>Feb 17</t>
  </si>
  <si>
    <t>Feb 21</t>
  </si>
  <si>
    <t>Thu Feb 19</t>
  </si>
  <si>
    <t>Feb 24</t>
  </si>
  <si>
    <t>Feb 28</t>
  </si>
  <si>
    <t>Thu Feb 26</t>
  </si>
  <si>
    <t>Mar 03</t>
  </si>
  <si>
    <t>Mar 07</t>
  </si>
  <si>
    <t>Thu Mar 05</t>
  </si>
  <si>
    <t>Mar 16</t>
  </si>
  <si>
    <t>Mar 20</t>
  </si>
  <si>
    <t>Thu Mar 19</t>
  </si>
  <si>
    <t>Mar 23</t>
  </si>
  <si>
    <t>Mar 27</t>
  </si>
  <si>
    <t>Thu Mar 26</t>
  </si>
  <si>
    <t>Mar 30</t>
  </si>
  <si>
    <t>Apr 03</t>
  </si>
  <si>
    <t>PGCPS Off</t>
  </si>
  <si>
    <t>Wed Apr 01 ⚠</t>
  </si>
  <si>
    <t>PGCPS Spring Break — students at Largo off</t>
  </si>
  <si>
    <t>Apr 06</t>
  </si>
  <si>
    <t>Apr 10</t>
  </si>
  <si>
    <t>Thu Apr 09</t>
  </si>
  <si>
    <t>Apr 13</t>
  </si>
  <si>
    <t>Apr 17</t>
  </si>
  <si>
    <t>Thu Apr 16</t>
  </si>
  <si>
    <t>Apr 20</t>
  </si>
  <si>
    <t>Apr 24</t>
  </si>
  <si>
    <t>Thu Apr 23</t>
  </si>
  <si>
    <t>Apr 27</t>
  </si>
  <si>
    <t>May 01</t>
  </si>
  <si>
    <t>Thu Apr 30</t>
  </si>
  <si>
    <t>May 04</t>
  </si>
  <si>
    <t>May 08</t>
  </si>
  <si>
    <t>Thu May 07</t>
  </si>
  <si>
    <t>May 11</t>
  </si>
  <si>
    <t>May 15</t>
  </si>
  <si>
    <t>May 18</t>
  </si>
  <si>
    <t>May 22</t>
  </si>
  <si>
    <t>May 25</t>
  </si>
  <si>
    <t>May 29</t>
  </si>
  <si>
    <t>Holiday: May 25</t>
  </si>
  <si>
    <t>📍 Nav Hub</t>
  </si>
  <si>
    <t>ElevateED — COHORT 2026 — 12th Grade Seniors | 17 Students | Weekly Grade Tracker</t>
  </si>
  <si>
    <t>Maryland Blueprint for Maryland's Future | CONFIDENTIAL — FERPA PROTECTED | February 13, 2026</t>
  </si>
  <si>
    <t>Current: Spring 2026 (INT 2840, INT 2310, EGL 1340) | Prior: Fall 2025 (BIO 1110, BIO 1120) | Grades due every Thursday by 2:00 PM | PGCC Calendar synced | * = Holiday Thu, due day before</t>
  </si>
  <si>
    <t>TR-0001 — CRICHTON III, LEONARD</t>
  </si>
  <si>
    <t>Spring 2026 (Current)</t>
  </si>
  <si>
    <t>W1
1/22</t>
  </si>
  <si>
    <t>W2
1/29</t>
  </si>
  <si>
    <t>W3
2/05</t>
  </si>
  <si>
    <t>W4
2/12</t>
  </si>
  <si>
    <t>W5
2/19</t>
  </si>
  <si>
    <t>W6
2/26</t>
  </si>
  <si>
    <t>W7
3/05</t>
  </si>
  <si>
    <t>W8
3/19</t>
  </si>
  <si>
    <t>W9
3/26</t>
  </si>
  <si>
    <t>W10
4/01*</t>
  </si>
  <si>
    <t>W11
4/09</t>
  </si>
  <si>
    <t>W12
4/16</t>
  </si>
  <si>
    <t>W13
4/23</t>
  </si>
  <si>
    <t>W14
4/30</t>
  </si>
  <si>
    <t>W15
5/07</t>
  </si>
  <si>
    <t>CUM</t>
  </si>
  <si>
    <t>Fall 2025 (12th Grade — BIO/BIO Lab)</t>
  </si>
  <si>
    <t>W1
8/21</t>
  </si>
  <si>
    <t>W2
8/28</t>
  </si>
  <si>
    <t>W3
9/04</t>
  </si>
  <si>
    <t>W4
9/11</t>
  </si>
  <si>
    <t>W5
9/18</t>
  </si>
  <si>
    <t>W6
9/25</t>
  </si>
  <si>
    <t>W7
10/02</t>
  </si>
  <si>
    <t>W8
10/09</t>
  </si>
  <si>
    <t>W9
10/16</t>
  </si>
  <si>
    <t>W10
10/23</t>
  </si>
  <si>
    <t>W11
10/30</t>
  </si>
  <si>
    <t>W12
11/06</t>
  </si>
  <si>
    <t>W13
11/13</t>
  </si>
  <si>
    <t>W14
11/20</t>
  </si>
  <si>
    <t>W15
12/04</t>
  </si>
  <si>
    <t>TR-0002 — CROWELL, KINGSTON</t>
  </si>
  <si>
    <t>TR-0003 — DAVIS, GABRIEL</t>
  </si>
  <si>
    <t>TR-0004 — FERSNER, LAILAH</t>
  </si>
  <si>
    <t>94.4%</t>
  </si>
  <si>
    <t>97.2%</t>
  </si>
  <si>
    <t>95.0%</t>
  </si>
  <si>
    <t>TR-0005 — FORD, JAMES</t>
  </si>
  <si>
    <t>86.0%</t>
  </si>
  <si>
    <t>98.1%</t>
  </si>
  <si>
    <t>88.0%</t>
  </si>
  <si>
    <t>TR-0006 — FORREST, TYLEYL</t>
  </si>
  <si>
    <t>TR-0007 — JALLOH, JENABU</t>
  </si>
  <si>
    <t>TR-0008 — JOHNSON-BONILLA, CHRISTOPHER</t>
  </si>
  <si>
    <t>92.9%</t>
  </si>
  <si>
    <t>98.3%</t>
  </si>
  <si>
    <t>83.5%</t>
  </si>
  <si>
    <t>TR-0009 — OLUBIYI, OLUWANIFEMI</t>
  </si>
  <si>
    <t>TR-0010 — SANNI, MOFEOLUWA</t>
  </si>
  <si>
    <t>TR-0011 — SCARLETT, OLIVIA</t>
  </si>
  <si>
    <t>84.1%</t>
  </si>
  <si>
    <t>95.6%</t>
  </si>
  <si>
    <t>91.0%</t>
  </si>
  <si>
    <t>TR-0012 — WALLACE, JUSTIN</t>
  </si>
  <si>
    <t>83.2%</t>
  </si>
  <si>
    <t>86.5%</t>
  </si>
  <si>
    <t>82.5%</t>
  </si>
  <si>
    <t>TR-0013 — WILLIAMS, CHLOE</t>
  </si>
  <si>
    <t>95.2%</t>
  </si>
  <si>
    <t>89.3%</t>
  </si>
  <si>
    <t>85.0%</t>
  </si>
  <si>
    <t>TR-0014 — WILBUR, GABRIELLE</t>
  </si>
  <si>
    <t>TR-0015 — WINTERS, AARON</t>
  </si>
  <si>
    <t>87.3%</t>
  </si>
  <si>
    <t>TR-0016 — ZUBAIRU, LATEEFAH</t>
  </si>
  <si>
    <t>TR-0058 — SCOTT, SANAA</t>
  </si>
  <si>
    <t>ElevateED — COHORT 2027 — 11th Grade Juniors | 6 Students | Weekly Grade Tracker</t>
  </si>
  <si>
    <t>Current: Spring 2026 (INT 1620, INT 1540, INT 2600) | Prior: Fall 2025, Spring 2025, Fall 2024 | Grades due every Thursday by 2:00 PM | PGCC Calendar synced | * = Holiday Thu, due day before</t>
  </si>
  <si>
    <t>TR-0017 — BYFIELD, KIMANI</t>
  </si>
  <si>
    <t>INT 1620 — Intro to Server Admin</t>
  </si>
  <si>
    <t>INT 1540 — Intro to Cybersecurity</t>
  </si>
  <si>
    <t>INT 2600 — Security Fundamentals</t>
  </si>
  <si>
    <t>Fall 2025 (11th Grade)</t>
  </si>
  <si>
    <t>57.4%</t>
  </si>
  <si>
    <t>66.2%</t>
  </si>
  <si>
    <t>BIO 1120 — Env Biology Lab</t>
  </si>
  <si>
    <t>79.9%</t>
  </si>
  <si>
    <t>Spring 2025 (10th Grade)</t>
  </si>
  <si>
    <t>W1
1/23</t>
  </si>
  <si>
    <t>W2
1/30</t>
  </si>
  <si>
    <t>W3
2/06</t>
  </si>
  <si>
    <t>W4
2/13</t>
  </si>
  <si>
    <t>W5
2/20</t>
  </si>
  <si>
    <t>W6
2/27</t>
  </si>
  <si>
    <t>W7
3/06</t>
  </si>
  <si>
    <t>W8
3/20</t>
  </si>
  <si>
    <t>W9
3/27</t>
  </si>
  <si>
    <t>W10
4/03</t>
  </si>
  <si>
    <t>W11
4/10</t>
  </si>
  <si>
    <t>W12
4/17</t>
  </si>
  <si>
    <t>W13
4/24</t>
  </si>
  <si>
    <t>W14
5/01</t>
  </si>
  <si>
    <t>W15
5/08</t>
  </si>
  <si>
    <t>NTR 1010 — Nutrition</t>
  </si>
  <si>
    <t>SOC 1010 — Intro to Sociology</t>
  </si>
  <si>
    <t>Fall 2024 (10th Grade)</t>
  </si>
  <si>
    <t>W1
8/22</t>
  </si>
  <si>
    <t>W2
8/29</t>
  </si>
  <si>
    <t>W3
9/05</t>
  </si>
  <si>
    <t>W4
9/12</t>
  </si>
  <si>
    <t>W5
9/19</t>
  </si>
  <si>
    <t>W6
9/26</t>
  </si>
  <si>
    <t>W7
10/03</t>
  </si>
  <si>
    <t>W8
10/10</t>
  </si>
  <si>
    <t>W9
10/17</t>
  </si>
  <si>
    <t>W10
10/24</t>
  </si>
  <si>
    <t>W11
10/31</t>
  </si>
  <si>
    <t>W12
11/07</t>
  </si>
  <si>
    <t>W13
11/14</t>
  </si>
  <si>
    <t>W14
11/21</t>
  </si>
  <si>
    <t>W15
12/05</t>
  </si>
  <si>
    <t>INT 1700 — Understanding OS</t>
  </si>
  <si>
    <t>TR-0018 — HODGE, AMANI</t>
  </si>
  <si>
    <t>91.5%</t>
  </si>
  <si>
    <t>79.3%</t>
  </si>
  <si>
    <t>65.0%</t>
  </si>
  <si>
    <t>TR-0019 — LAMBRIGHT, KADYN</t>
  </si>
  <si>
    <t>64.2%</t>
  </si>
  <si>
    <t>65.1%</t>
  </si>
  <si>
    <t>TR-0020 — NISBETH, GRACE</t>
  </si>
  <si>
    <t>73.3%</t>
  </si>
  <si>
    <t>81.9%</t>
  </si>
  <si>
    <t>72.9%</t>
  </si>
  <si>
    <t>TR-0021 — PAYTON, JADEN</t>
  </si>
  <si>
    <t>78.9%</t>
  </si>
  <si>
    <t>66.4%</t>
  </si>
  <si>
    <t>89.6%</t>
  </si>
  <si>
    <t>TR-0022 — WARD, CANAAN</t>
  </si>
  <si>
    <t>80.5%</t>
  </si>
  <si>
    <t>93.0%</t>
  </si>
  <si>
    <t>ElevateED — COHORT 2028 — 10th Grade Sophomores | 20 Students | Weekly Grade Tracker</t>
  </si>
  <si>
    <t>Current: Spring 2026 (COM 1010, INT 1700) | Prior: Fall 2025, Spring 2025 | Grades due every Thursday by 2:00 PM | PGCC Calendar synced | * = Holiday Thu, due day before</t>
  </si>
  <si>
    <t>TR-0023 — AHETO, EDWIN</t>
  </si>
  <si>
    <t>Hick - C   / Team Sports D</t>
  </si>
  <si>
    <t>SOC 1010 — Introduction to Sociology</t>
  </si>
  <si>
    <t>NTR 1010 — Introduction to Nutrition</t>
  </si>
  <si>
    <t>82.3%</t>
  </si>
  <si>
    <t>Fall 2025 (10th Grade)</t>
  </si>
  <si>
    <t>Spring 2025 (9th Grade)</t>
  </si>
  <si>
    <t>INT 1010 — Intro to Info Tech</t>
  </si>
  <si>
    <t>TR-0024 — ALI, CALI</t>
  </si>
  <si>
    <t xml:space="preserve">English E Local State  - D </t>
  </si>
  <si>
    <t>61.0%</t>
  </si>
  <si>
    <t>TR-0025 — ANTHONY, JELANI</t>
  </si>
  <si>
    <t xml:space="preserve">Advance Design Application. / Teacher add zero for assignment not graded. </t>
  </si>
  <si>
    <t>Spanish D</t>
  </si>
  <si>
    <t>79.0%</t>
  </si>
  <si>
    <t>67.8%</t>
  </si>
  <si>
    <t>TR-0026 — EGUNJOBI, OREOLUWA</t>
  </si>
  <si>
    <t>local State Gover - D</t>
  </si>
  <si>
    <t>Muusicaianship E</t>
  </si>
  <si>
    <t>68.2%</t>
  </si>
  <si>
    <t>TR-0027 — ERHABOR, ELAION</t>
  </si>
  <si>
    <t>French E</t>
  </si>
  <si>
    <t>TR-0028 — FERSNER, KENNEDI</t>
  </si>
  <si>
    <t>Honor Roll Last Quarter</t>
  </si>
  <si>
    <t>Biology E / Local State National EAlgebra 2 - E</t>
  </si>
  <si>
    <t>76.1%</t>
  </si>
  <si>
    <t>TR-0059 — FORD, CHASE</t>
  </si>
  <si>
    <t>TR-0029 — FOSTER, BRYANT</t>
  </si>
  <si>
    <t xml:space="preserve">Current Good A's </t>
  </si>
  <si>
    <t>77.1%</t>
  </si>
  <si>
    <t>89.5%</t>
  </si>
  <si>
    <t>TR-0030 — GOMEZ, CHRISTIAN</t>
  </si>
  <si>
    <t>Foundaton of Tech  =E Financial Services - E</t>
  </si>
  <si>
    <t>Algebra 2 -E</t>
  </si>
  <si>
    <t xml:space="preserve">ARt - algebra D. english E </t>
  </si>
  <si>
    <t>TR-0031 — JOHNSON, LIAM</t>
  </si>
  <si>
    <t>2nd A B Honor</t>
  </si>
  <si>
    <t xml:space="preserve">current ab horor rool </t>
  </si>
  <si>
    <t>90.9%</t>
  </si>
  <si>
    <t>74.0%</t>
  </si>
  <si>
    <t>TR-0032 — MONROE-HOOD, JAHDAI</t>
  </si>
  <si>
    <t>last quarter a and 1 b</t>
  </si>
  <si>
    <t xml:space="preserve">english c. current </t>
  </si>
  <si>
    <t>88.5%</t>
  </si>
  <si>
    <t>TR-0033 — MORGAN, ESSOON</t>
  </si>
  <si>
    <t xml:space="preserve">2nd quarter honor rolll </t>
  </si>
  <si>
    <t xml:space="preserve">current all a. </t>
  </si>
  <si>
    <t>TR-0034 — MOSES, EMERIC</t>
  </si>
  <si>
    <t xml:space="preserve">2nd good.. 2 c. </t>
  </si>
  <si>
    <t xml:space="preserve">current algebra E .  no assignments. </t>
  </si>
  <si>
    <t>TR-0035 — MUNGWA, RODRIKARL</t>
  </si>
  <si>
    <t>a and b last quarter</t>
  </si>
  <si>
    <t xml:space="preserve">web page design d </t>
  </si>
  <si>
    <t>87.6%</t>
  </si>
  <si>
    <t>TR-0036 — NAVARRO-MARTINEZ, MARTHA</t>
  </si>
  <si>
    <t>68.6%</t>
  </si>
  <si>
    <t>65.8%</t>
  </si>
  <si>
    <t>TR-0037 — SOLOMON, GISELLE</t>
  </si>
  <si>
    <t>74.3%</t>
  </si>
  <si>
    <t>87.2%</t>
  </si>
  <si>
    <t>TR-0038 — WALTERS, JAEV'HAN</t>
  </si>
  <si>
    <t xml:space="preserve">2nd qtr 1 c </t>
  </si>
  <si>
    <t>current goodl</t>
  </si>
  <si>
    <t>75.2%</t>
  </si>
  <si>
    <t>TR-0039 — WASHINGTON, JOSHUA</t>
  </si>
  <si>
    <t>spanish 2 - e</t>
  </si>
  <si>
    <t>TR-0040 — WHITAKER, XION</t>
  </si>
  <si>
    <t>qtr 2 a /b honor roll</t>
  </si>
  <si>
    <t>83.8%</t>
  </si>
  <si>
    <t>83.9%</t>
  </si>
  <si>
    <t>TR-0041 — WHITTED, BRAYLEN</t>
  </si>
  <si>
    <t>2nd qtr abc</t>
  </si>
  <si>
    <t>current e</t>
  </si>
  <si>
    <t>94.8%</t>
  </si>
  <si>
    <t>ElevateED — COHORT 2029 — 9th Grade Freshmen | 16 Students | Weekly Grade Tracker</t>
  </si>
  <si>
    <t>Current: Spring 2026 (INT 1111 + PAS 1000 for select students) | Prior: Fall 2025 (INT 1010) | Grades due every Thursday by 2:00 PM | PGCC Calendar synced | * = Holiday Thu, due day before</t>
  </si>
  <si>
    <t>TR-0042 — AKINSANYA, TIARAOLUWA</t>
  </si>
  <si>
    <t>INT 1111 — Introduction to IT II</t>
  </si>
  <si>
    <t>Fall 2025 (First Semester)</t>
  </si>
  <si>
    <t>INT 1010 — Intro to Information Technology</t>
  </si>
  <si>
    <t>60.9%</t>
  </si>
  <si>
    <t>TR-0043 — ATKINS, PEYTON</t>
  </si>
  <si>
    <t>PAS 1000 — Personal &amp; Academic Success</t>
  </si>
  <si>
    <t>TR-0044 — BELCHER, MALACHI</t>
  </si>
  <si>
    <t>65.3%</t>
  </si>
  <si>
    <t>TR-0045 — DUMAS, ADDISON</t>
  </si>
  <si>
    <t>78.8%</t>
  </si>
  <si>
    <t>TR-0046 — HARRISON, MACKENZIE</t>
  </si>
  <si>
    <t>TR-0047 — HARVEY, MEZRAH</t>
  </si>
  <si>
    <t>80.4%</t>
  </si>
  <si>
    <t>TR-0048 — HERBERT, HYON</t>
  </si>
  <si>
    <t>69.2%</t>
  </si>
  <si>
    <t>TR-0049 — JOSEPH-ALEXANDER, SHILOH</t>
  </si>
  <si>
    <t>85.6%</t>
  </si>
  <si>
    <t>TR-0050 — LASHLEY, AVA</t>
  </si>
  <si>
    <t>TR-0051 — LOWERY, CADEN</t>
  </si>
  <si>
    <t>100.0%</t>
  </si>
  <si>
    <t>TR-0052 — ONUOSA, NICHOLAS</t>
  </si>
  <si>
    <t>70.4%</t>
  </si>
  <si>
    <t>TR-0053 — ROBINSON, MATTHEW</t>
  </si>
  <si>
    <t>99.5%</t>
  </si>
  <si>
    <t>TR-0054 — SAUNDERS, MADELINE</t>
  </si>
  <si>
    <t>71.4%</t>
  </si>
  <si>
    <t>TR-0055 — SHEIKH, MUHAMMAD D.</t>
  </si>
  <si>
    <t>77.9%</t>
  </si>
  <si>
    <t>TR-0056 — SHINABA, MUHAMMAD M.</t>
  </si>
  <si>
    <t>71.8%</t>
  </si>
  <si>
    <t>TR-0057 — VIDAL, JOSHUA</t>
  </si>
  <si>
    <t>69.3%</t>
  </si>
  <si>
    <t>ElevateED — PREDICTIVE ANALYTICS ENGINE</t>
  </si>
  <si>
    <t>Maryland Blueprint for Maryland's Future | CONFIDENTIAL — FERPA PROTECTED | Generated: February 13, 2026 03:41 PM</t>
  </si>
  <si>
    <t>6-Factor Risk Algorithm | Trajectory Modeling | Early Warning System | Updated: February 13, 2026 03:41 PM</t>
  </si>
  <si>
    <t>4wk Trend</t>
  </si>
  <si>
    <t>Attendance</t>
  </si>
  <si>
    <t>Assignments</t>
  </si>
  <si>
    <t>IEP Factor</t>
  </si>
  <si>
    <t>Engagement</t>
  </si>
  <si>
    <t>RISK SCORE</t>
  </si>
  <si>
    <t>RISK LEVEL</t>
  </si>
  <si>
    <t>Days to At-Risk</t>
  </si>
  <si>
    <t>Predicted EOY</t>
  </si>
  <si>
    <t>Confidence</t>
  </si>
  <si>
    <t>CRICHTON III, LEONARD</t>
  </si>
  <si>
    <t>LOW</t>
  </si>
  <si>
    <t>N/A</t>
  </si>
  <si>
    <t>CROWELL, KINGSTON</t>
  </si>
  <si>
    <t>DAVIS, GABRIEL</t>
  </si>
  <si>
    <t>FERSNER, LAILAH</t>
  </si>
  <si>
    <t>FORD, JAMES</t>
  </si>
  <si>
    <t>FORREST, TYLEYL</t>
  </si>
  <si>
    <t>JALLOH, JENABU</t>
  </si>
  <si>
    <t>JOHNSON-BONILLA, CHRISTOPHER</t>
  </si>
  <si>
    <t>OLUBIYI, OLUWANIFEMI</t>
  </si>
  <si>
    <t>SANNI, MOFEOLUWA</t>
  </si>
  <si>
    <t>SCARLETT, OLIVIA</t>
  </si>
  <si>
    <t>WALLACE, JUSTIN</t>
  </si>
  <si>
    <t>WILLIAMS, CHLOE</t>
  </si>
  <si>
    <t>WILBUR, GABRIELLE</t>
  </si>
  <si>
    <t>WINTERS, AARON</t>
  </si>
  <si>
    <t>ZUBAIRU, LATEEFAH</t>
  </si>
  <si>
    <t>SCOTT, SANAA</t>
  </si>
  <si>
    <t>42 days</t>
  </si>
  <si>
    <t>HIGH</t>
  </si>
  <si>
    <t>18 days</t>
  </si>
  <si>
    <t>HODGE, AMANI</t>
  </si>
  <si>
    <t>MODERATE</t>
  </si>
  <si>
    <t>28 days</t>
  </si>
  <si>
    <t>NISBETH, GRACE</t>
  </si>
  <si>
    <t>PAYTON, JADEN</t>
  </si>
  <si>
    <t>WARD, CANAAN</t>
  </si>
  <si>
    <t>12 days</t>
  </si>
  <si>
    <t>ALI, CALI</t>
  </si>
  <si>
    <t>ANTHONY, JELANI</t>
  </si>
  <si>
    <t>EGUNJOBI, OREOLUWA</t>
  </si>
  <si>
    <t>35 days</t>
  </si>
  <si>
    <t>FERSNER, KENNEDI</t>
  </si>
  <si>
    <t>CRITICAL</t>
  </si>
  <si>
    <t>8 days</t>
  </si>
  <si>
    <t>FOSTER, BRYANT</t>
  </si>
  <si>
    <t>30 days</t>
  </si>
  <si>
    <t>GOMEZ, CHRISTIAN</t>
  </si>
  <si>
    <t>JOHNSON, LIAM</t>
  </si>
  <si>
    <t>6 days</t>
  </si>
  <si>
    <t>MORGAN, ESSOON</t>
  </si>
  <si>
    <t>MOSES, EMERIC</t>
  </si>
  <si>
    <t>MUNGWA, RODRIKARL</t>
  </si>
  <si>
    <t>NAVARRO-MARTINEZ, MARTHA</t>
  </si>
  <si>
    <t>32 days</t>
  </si>
  <si>
    <t>SOLOMON, GISELLE</t>
  </si>
  <si>
    <t>WALTERS, JAEV'HAN</t>
  </si>
  <si>
    <t>WASHINGTON, JOSHUA</t>
  </si>
  <si>
    <t>38 days</t>
  </si>
  <si>
    <t>WHITAKER, XION</t>
  </si>
  <si>
    <t>WHITTED, BRAYLEN</t>
  </si>
  <si>
    <t>14 days</t>
  </si>
  <si>
    <t>ATKINS, PEYTON</t>
  </si>
  <si>
    <t>22 days</t>
  </si>
  <si>
    <t>DUMAS, ADDISON</t>
  </si>
  <si>
    <t>HARRISON, MACKENZIE</t>
  </si>
  <si>
    <t>HARVEY, MEZRAH</t>
  </si>
  <si>
    <t>HERBERT, HYON</t>
  </si>
  <si>
    <t>JOSEPH-ALEXANDER, SHILOH</t>
  </si>
  <si>
    <t>LASHLEY, AVA</t>
  </si>
  <si>
    <t>LOWERY, CADEN</t>
  </si>
  <si>
    <t>ONUOSA, NICHOLAS</t>
  </si>
  <si>
    <t>ROBINSON, MATTHEW</t>
  </si>
  <si>
    <t>SAUNDERS, MADELINE</t>
  </si>
  <si>
    <t>SHEIKH, MUHAMMAD D.</t>
  </si>
  <si>
    <t>SHINABA, MUHAMMAD M.</t>
  </si>
  <si>
    <t>VIDAL, JOSHUA</t>
  </si>
  <si>
    <t>26 days</t>
  </si>
  <si>
    <t>ElevateED — EXECUTIVE REPORTING SUITE</t>
  </si>
  <si>
    <t>Board KPIs | WoW/MoM/QoQ Trends | Benchmarking | For Director &amp; Administrator Review</t>
  </si>
  <si>
    <t>TREND ANALYSIS — WEEK OVER WEEK / MONTH OVER MONTH / QUARTER OVER QUARTER</t>
  </si>
  <si>
    <t>Metric</t>
  </si>
  <si>
    <t>Current</t>
  </si>
  <si>
    <t>1 Wk Ago</t>
  </si>
  <si>
    <t>Δ WoW</t>
  </si>
  <si>
    <t>1 Mo Ago</t>
  </si>
  <si>
    <t>Δ MoM</t>
  </si>
  <si>
    <t>Last Qtr</t>
  </si>
  <si>
    <t>Δ QoQ</t>
  </si>
  <si>
    <t>Program Average</t>
  </si>
  <si>
    <t>82.8%</t>
  </si>
  <si>
    <t>82.1%</t>
  </si>
  <si>
    <t>+0.7%</t>
  </si>
  <si>
    <t>79.5%</t>
  </si>
  <si>
    <t>+3.3%</t>
  </si>
  <si>
    <t>76.2%</t>
  </si>
  <si>
    <t>+6.6%</t>
  </si>
  <si>
    <t>CCR Attainment (≥70%)</t>
  </si>
  <si>
    <t>88.1%</t>
  </si>
  <si>
    <t>+0.8%</t>
  </si>
  <si>
    <t>84.0%</t>
  </si>
  <si>
    <t>+4.1%</t>
  </si>
  <si>
    <t>+7.6%</t>
  </si>
  <si>
    <t>Honor Roll (≥90%)</t>
  </si>
  <si>
    <t>37.3%</t>
  </si>
  <si>
    <t>35.6%</t>
  </si>
  <si>
    <t>+1.7%</t>
  </si>
  <si>
    <t>30.1%</t>
  </si>
  <si>
    <t>+7.2%</t>
  </si>
  <si>
    <t>25.4%</t>
  </si>
  <si>
    <t>+11.9%</t>
  </si>
  <si>
    <t>Tier 1 Rate</t>
  </si>
  <si>
    <t>55.9%</t>
  </si>
  <si>
    <t>54.2%</t>
  </si>
  <si>
    <t>50.0%</t>
  </si>
  <si>
    <t>+5.9%</t>
  </si>
  <si>
    <t>45.0%</t>
  </si>
  <si>
    <t>+10.9%</t>
  </si>
  <si>
    <t>Tier 3 Rate (target &lt;5%)</t>
  </si>
  <si>
    <t>3.4%</t>
  </si>
  <si>
    <t>5.1%</t>
  </si>
  <si>
    <t>-1.7%</t>
  </si>
  <si>
    <t>6.8%</t>
  </si>
  <si>
    <t>-3.4%</t>
  </si>
  <si>
    <t>8.5%</t>
  </si>
  <si>
    <t>-5.1%</t>
  </si>
  <si>
    <t>Student Retention</t>
  </si>
  <si>
    <t>93.7%</t>
  </si>
  <si>
    <t>0.0%</t>
  </si>
  <si>
    <t>-1.5%</t>
  </si>
  <si>
    <t>100%</t>
  </si>
  <si>
    <t>-6.3%</t>
  </si>
  <si>
    <t>68.0%</t>
  </si>
  <si>
    <t>+3.0%</t>
  </si>
  <si>
    <t>55.0%</t>
  </si>
  <si>
    <t>+13.0%</t>
  </si>
  <si>
    <t>42.0%</t>
  </si>
  <si>
    <t>+26.0%</t>
  </si>
  <si>
    <t>Avg Risk Score</t>
  </si>
  <si>
    <t>24.8</t>
  </si>
  <si>
    <t>26.1</t>
  </si>
  <si>
    <t>-1.3</t>
  </si>
  <si>
    <t>30.5</t>
  </si>
  <si>
    <t>-5.7</t>
  </si>
  <si>
    <t>35.2</t>
  </si>
  <si>
    <t>-10.4</t>
  </si>
  <si>
    <t>COHORT BENCHMARKING — PERFORMANCE vs. TARGETS</t>
  </si>
  <si>
    <t>Target</t>
  </si>
  <si>
    <t>Gap</t>
  </si>
  <si>
    <t>On Track %</t>
  </si>
  <si>
    <t>CCR %</t>
  </si>
  <si>
    <t>Honor %</t>
  </si>
  <si>
    <t>Tier 3 Count</t>
  </si>
  <si>
    <t>Action Needed</t>
  </si>
  <si>
    <t>94.7%</t>
  </si>
  <si>
    <t>85%</t>
  </si>
  <si>
    <t>+9.7%</t>
  </si>
  <si>
    <t>94.1%</t>
  </si>
  <si>
    <t>Maintain — all exceeding targets</t>
  </si>
  <si>
    <t>76.4%</t>
  </si>
  <si>
    <t>80%</t>
  </si>
  <si>
    <t>-3.6%</t>
  </si>
  <si>
    <t>66.7%</t>
  </si>
  <si>
    <t>83.3%</t>
  </si>
  <si>
    <t>16.7%</t>
  </si>
  <si>
    <t>1</t>
  </si>
  <si>
    <t>INT 1550 avg below target — tutoring needed</t>
  </si>
  <si>
    <t>78.2%</t>
  </si>
  <si>
    <t>-1.8%</t>
  </si>
  <si>
    <t>80.0%</t>
  </si>
  <si>
    <t>90.0%</t>
  </si>
  <si>
    <t>20.0%</t>
  </si>
  <si>
    <t>2</t>
  </si>
  <si>
    <t>COM 1010 at-risk students need SIT meetings</t>
  </si>
  <si>
    <t>78.3%</t>
  </si>
  <si>
    <t>56.3%</t>
  </si>
  <si>
    <t>75.0%</t>
  </si>
  <si>
    <t>18.8%</t>
  </si>
  <si>
    <t>6 students in Watch zone — study groups</t>
  </si>
  <si>
    <t>SYSTEM BUILD PHASES — COMPLETION TRACKER</t>
  </si>
  <si>
    <t>Phase</t>
  </si>
  <si>
    <t>Components</t>
  </si>
  <si>
    <t>Progress</t>
  </si>
  <si>
    <t>Phase 1</t>
  </si>
  <si>
    <t>Data Foundation</t>
  </si>
  <si>
    <t>Student Master, Cohort Sheets, Grade Entry</t>
  </si>
  <si>
    <t>✅ Complete</t>
  </si>
  <si>
    <t>Phase 2</t>
  </si>
  <si>
    <t>Analytics Engine</t>
  </si>
  <si>
    <t>Predictive Analytics, Executive Dashboard</t>
  </si>
  <si>
    <t>Phase 3</t>
  </si>
  <si>
    <t>Interventions</t>
  </si>
  <si>
    <t>MTSS Tracker, Intervention Planner, Compliance</t>
  </si>
  <si>
    <t>Phase 4</t>
  </si>
  <si>
    <t>Communications</t>
  </si>
  <si>
    <t>Parent Engagement, Newsletter System</t>
  </si>
  <si>
    <t>Phase 5</t>
  </si>
  <si>
    <t>Automation</t>
  </si>
  <si>
    <t>Grade Velocity, What-If Calculator, Alerts</t>
  </si>
  <si>
    <t>Phase 6</t>
  </si>
  <si>
    <t>Reporting</t>
  </si>
  <si>
    <t>Blueprint Metrics, PDF Reports, Print Grids</t>
  </si>
  <si>
    <t>Phase 7</t>
  </si>
  <si>
    <t>Integration</t>
  </si>
  <si>
    <t>Google Drive Deploy, Access Control, Audit</t>
  </si>
  <si>
    <t>Phase 8</t>
  </si>
  <si>
    <t>ASI Enhancements</t>
  </si>
  <si>
    <t>Predictive AI, Resource Planning, Compliance</t>
  </si>
  <si>
    <t>ElevateED — STUDENT INTERVENTION PLANNER</t>
  </si>
  <si>
    <t>Evidence-Based Plans | SIT Agenda | MTSS Alignment | Blueprint Pillar 4</t>
  </si>
  <si>
    <t>Plan ID</t>
  </si>
  <si>
    <t>Student</t>
  </si>
  <si>
    <t>MTSS</t>
  </si>
  <si>
    <t>Strategy</t>
  </si>
  <si>
    <t>Start</t>
  </si>
  <si>
    <t>Review</t>
  </si>
  <si>
    <t>Pre-Score</t>
  </si>
  <si>
    <t>Post-Score</t>
  </si>
  <si>
    <t>Effectiveness</t>
  </si>
  <si>
    <t>IP-001</t>
  </si>
  <si>
    <t>FORD, CHASE (TR-0059)</t>
  </si>
  <si>
    <t>47.2%</t>
  </si>
  <si>
    <t>70%</t>
  </si>
  <si>
    <t>Daily check-in + peer tutoring + parent weekly calls</t>
  </si>
  <si>
    <t>Jan 13</t>
  </si>
  <si>
    <t>42%</t>
  </si>
  <si>
    <t>↑ Improving</t>
  </si>
  <si>
    <t>IP-002</t>
  </si>
  <si>
    <t>BYFIELD, KIMANI (TR-0017)</t>
  </si>
  <si>
    <t>Academic coaching M/W/F + INT 1550 study group</t>
  </si>
  <si>
    <t>Mar 3</t>
  </si>
  <si>
    <t>53%</t>
  </si>
  <si>
    <t>IP-003</t>
  </si>
  <si>
    <t>AHETO, EDWIN (TR-0023)</t>
  </si>
  <si>
    <t>57.0%</t>
  </si>
  <si>
    <t>72%</t>
  </si>
  <si>
    <t>Peer tutoring T/Th + COM 1010 extra credit plan</t>
  </si>
  <si>
    <t>Mar 10</t>
  </si>
  <si>
    <t>54%</t>
  </si>
  <si>
    <t>IP-004</t>
  </si>
  <si>
    <t>MONROE-HOOD, JAHDAI (TR-0032)</t>
  </si>
  <si>
    <t>58.3%</t>
  </si>
  <si>
    <t>Study skills workshop + weekly progress contract</t>
  </si>
  <si>
    <t>Feb 3</t>
  </si>
  <si>
    <t>Mar 17</t>
  </si>
  <si>
    <t>55%</t>
  </si>
  <si>
    <t>IP-005</t>
  </si>
  <si>
    <t>AKINSANYA, TIARAOLUWA (TR-0042)</t>
  </si>
  <si>
    <t>75%</t>
  </si>
  <si>
    <t>1:1 tutoring + structured study plan</t>
  </si>
  <si>
    <t>58%</t>
  </si>
  <si>
    <t>IP-006</t>
  </si>
  <si>
    <t>ERHABOR, ELAION (TR-0027)</t>
  </si>
  <si>
    <t>61.2%</t>
  </si>
  <si>
    <t>COM 1010 speech practice sessions + office hours</t>
  </si>
  <si>
    <t>Mar 24</t>
  </si>
  <si>
    <t>59%</t>
  </si>
  <si>
    <t>IP-007</t>
  </si>
  <si>
    <t>LAMBRIGHT, KADYN (TR-0019)</t>
  </si>
  <si>
    <t>Network+ lab time extension + study buddy</t>
  </si>
  <si>
    <t>62%</t>
  </si>
  <si>
    <t>Monitoring</t>
  </si>
  <si>
    <t>IP-008</t>
  </si>
  <si>
    <t>BELCHER, MALACHI (TR-0044)</t>
  </si>
  <si>
    <t>Attendance improvement plan + parent check-in</t>
  </si>
  <si>
    <t>63%</t>
  </si>
  <si>
    <t>IP-009</t>
  </si>
  <si>
    <t>HODGE, AMANI (TR-0018)</t>
  </si>
  <si>
    <t>BIO 1120 lab report support + study schedule</t>
  </si>
  <si>
    <t>IP-010</t>
  </si>
  <si>
    <t>HERBERT, HYON (TR-0048)</t>
  </si>
  <si>
    <t>78%</t>
  </si>
  <si>
    <t>INT 1010 lab completion plan + time management</t>
  </si>
  <si>
    <t>Mar 31</t>
  </si>
  <si>
    <t>67%</t>
  </si>
  <si>
    <t>ElevateED — MTSS INTERVENTION TRACKER</t>
  </si>
  <si>
    <t>Maryland Blueprint for Maryland's Future | CONFIDENTIAL — FERPA PROTECTED | February 13, 2026 03:48 PM</t>
  </si>
  <si>
    <t>Blueprint Pillar 4 — Multi-Tiered System of Supports | All flagged students | Updated: February 13, 2026 03:48 PM</t>
  </si>
  <si>
    <t>Intervention Type</t>
  </si>
  <si>
    <t>Date Flagged</t>
  </si>
  <si>
    <t>Coordinator Notified</t>
  </si>
  <si>
    <t>Parent Notified</t>
  </si>
  <si>
    <t>Action Plan</t>
  </si>
  <si>
    <t>Follow-Up</t>
  </si>
  <si>
    <t>Resolution</t>
  </si>
  <si>
    <t>Daily check-in + peer tutor</t>
  </si>
  <si>
    <t>2026-01-13</t>
  </si>
  <si>
    <t>2026-01-14</t>
  </si>
  <si>
    <t>Parent meeting scheduled 1/20. Peer tutor assigned (TR-0031 JOHNSON).</t>
  </si>
  <si>
    <t>Weekly review</t>
  </si>
  <si>
    <t>Active — improving slowly</t>
  </si>
  <si>
    <t>Academic coaching M/W/F</t>
  </si>
  <si>
    <t>2026-01-21</t>
  </si>
  <si>
    <t>INT 1550 study group formed. Extra lab time approved.</t>
  </si>
  <si>
    <t>Bi-weekly SIT</t>
  </si>
  <si>
    <t>Active — on trajectory</t>
  </si>
  <si>
    <t>Peer tutoring T/Th</t>
  </si>
  <si>
    <t>2026-01-27</t>
  </si>
  <si>
    <t>2026-01-28</t>
  </si>
  <si>
    <t>COM 1010 extra credit plan approved by instructor.</t>
  </si>
  <si>
    <t>Weekly check-in</t>
  </si>
  <si>
    <t>Active — improving</t>
  </si>
  <si>
    <t>2026-02-03</t>
  </si>
  <si>
    <t>2026-02-04</t>
  </si>
  <si>
    <t>Study skills workshop completed. Contract signed by student and parent.</t>
  </si>
  <si>
    <t>Active — early signs</t>
  </si>
  <si>
    <t>1:1 tutoring</t>
  </si>
  <si>
    <t>Structured study plan with daily INT 1010 practice.</t>
  </si>
  <si>
    <t>Office hours + speech practice</t>
  </si>
  <si>
    <t>2026-02-10</t>
  </si>
  <si>
    <t>2026-02-11</t>
  </si>
  <si>
    <t>COM 1010 speech coaching sessions scheduled.</t>
  </si>
  <si>
    <t>Active — stable</t>
  </si>
  <si>
    <t>Study buddy assignment</t>
  </si>
  <si>
    <t>Paired with TR-0022 WARD for INT 1550 lab work.</t>
  </si>
  <si>
    <t>Bi-weekly</t>
  </si>
  <si>
    <t>Attendance plan</t>
  </si>
  <si>
    <t>Attendance improvement contract. Parent conference completed.</t>
  </si>
  <si>
    <t>Weekly</t>
  </si>
  <si>
    <t>Lab report support</t>
  </si>
  <si>
    <t>BIO 1120 lab report template provided. Study schedule created.</t>
  </si>
  <si>
    <t>Time management</t>
  </si>
  <si>
    <t>2026-02-18</t>
  </si>
  <si>
    <t>INT 1010 lab completion calendar. Weekly planner provided.</t>
  </si>
  <si>
    <t>Study skills</t>
  </si>
  <si>
    <t>Study plan with daily practice schedule. Parent aware.</t>
  </si>
  <si>
    <t>Extra practice</t>
  </si>
  <si>
    <t>INT 1700 practice labs assigned. Monitor grades weekly.</t>
  </si>
  <si>
    <t>Academic coaching</t>
  </si>
  <si>
    <t>INT 1010 concept review sessions. Weekly quiz prep.</t>
  </si>
  <si>
    <t>ElevateED — COURSE PERFORMANCE ANALYTICS</t>
  </si>
  <si>
    <t>10 PGCC Courses | Pass Rate | Grade Distribution | Instructor Analysis | Fall 2025 + Spring 2026</t>
  </si>
  <si>
    <t>Section</t>
  </si>
  <si>
    <t>Semester</t>
  </si>
  <si>
    <t>Instructor</t>
  </si>
  <si>
    <t>Pass Rate</t>
  </si>
  <si>
    <t>A/B</t>
  </si>
  <si>
    <t>D/F</t>
  </si>
  <si>
    <t>Highest</t>
  </si>
  <si>
    <t>Lowest</t>
  </si>
  <si>
    <t>PGCC Faculty</t>
  </si>
  <si>
    <t>91.9%</t>
  </si>
  <si>
    <t>98.0</t>
  </si>
  <si>
    <t>78.9</t>
  </si>
  <si>
    <t>96.7</t>
  </si>
  <si>
    <t>76.7</t>
  </si>
  <si>
    <t>90.4%</t>
  </si>
  <si>
    <t>98.5</t>
  </si>
  <si>
    <t>71.3</t>
  </si>
  <si>
    <t>107.0%</t>
  </si>
  <si>
    <t>118.0</t>
  </si>
  <si>
    <t>91.2</t>
  </si>
  <si>
    <t>INT 2840 — Sys Analysis/PM</t>
  </si>
  <si>
    <t>LD02T</t>
  </si>
  <si>
    <t>Prof. Bartlebaugh</t>
  </si>
  <si>
    <t>INT 2310 — Windows Server</t>
  </si>
  <si>
    <t>LD01</t>
  </si>
  <si>
    <t>Prof. Walker</t>
  </si>
  <si>
    <t>EGL 1340 — Composition II</t>
  </si>
  <si>
    <t>LD08</t>
  </si>
  <si>
    <t>Dr. Kpalukwu</t>
  </si>
  <si>
    <t>BIO 1110 — Environ Biology</t>
  </si>
  <si>
    <t>DL01</t>
  </si>
  <si>
    <t>Prof. Tracy Ring</t>
  </si>
  <si>
    <t>77.2%</t>
  </si>
  <si>
    <t>86.0</t>
  </si>
  <si>
    <t>66.2</t>
  </si>
  <si>
    <t>BIO 1120 — Environ Bio Lab</t>
  </si>
  <si>
    <t>77.6%</t>
  </si>
  <si>
    <t>93.0</t>
  </si>
  <si>
    <t>65.0</t>
  </si>
  <si>
    <t>INT 1550 — Intro Networks</t>
  </si>
  <si>
    <t>RD02</t>
  </si>
  <si>
    <t>Prof. Rasoul Ahari</t>
  </si>
  <si>
    <t>74.1%</t>
  </si>
  <si>
    <t>91.5</t>
  </si>
  <si>
    <t>57.4</t>
  </si>
  <si>
    <t>COM 1010 — Speech Comm</t>
  </si>
  <si>
    <t>RD04T</t>
  </si>
  <si>
    <t>Per Syllabus</t>
  </si>
  <si>
    <t>94.9</t>
  </si>
  <si>
    <t>47.2</t>
  </si>
  <si>
    <t>INT 1700 — Operating Sys</t>
  </si>
  <si>
    <t>RD03T</t>
  </si>
  <si>
    <t>Prof. James Yang</t>
  </si>
  <si>
    <t>80.1%</t>
  </si>
  <si>
    <t>61.2</t>
  </si>
  <si>
    <t>INT 1010 — Intro to IT</t>
  </si>
  <si>
    <t>RD38T</t>
  </si>
  <si>
    <t>Prof. Adeoye</t>
  </si>
  <si>
    <t>100.0</t>
  </si>
  <si>
    <t>60.9</t>
  </si>
  <si>
    <t>ElevateED — GRADE VELOCITY — WEEK OVER WEEK CHANGE ANALYSIS</t>
  </si>
  <si>
    <t>Acceleration/Deceleration Detection | 4-Week Moving Average | Trajectory Prediction</t>
  </si>
  <si>
    <t>4wk Δ</t>
  </si>
  <si>
    <t>8wk Δ</t>
  </si>
  <si>
    <t>Velocity</t>
  </si>
  <si>
    <t>Acceleration</t>
  </si>
  <si>
    <t>Trajectory</t>
  </si>
  <si>
    <t>Alert</t>
  </si>
  <si>
    <t>2026</t>
  </si>
  <si>
    <t>↑ Rising</t>
  </si>
  <si>
    <t>+0.4%/wk</t>
  </si>
  <si>
    <t>Exceeding</t>
  </si>
  <si>
    <t>+0.5%/wk</t>
  </si>
  <si>
    <t>+0.1%/wk</t>
  </si>
  <si>
    <t>Steady</t>
  </si>
  <si>
    <t>↓ Declining</t>
  </si>
  <si>
    <t>-0.3%/wk</t>
  </si>
  <si>
    <t>⚠ Declining 2 wks</t>
  </si>
  <si>
    <t>-0.1%/wk</t>
  </si>
  <si>
    <t>⚠ Below cohort avg</t>
  </si>
  <si>
    <t>-0.5%/wk</t>
  </si>
  <si>
    <t>🔴 Rapid decline</t>
  </si>
  <si>
    <t>-0.4%/wk</t>
  </si>
  <si>
    <t>🔴 INT 1550 failing</t>
  </si>
  <si>
    <t>+0.6%/wk</t>
  </si>
  <si>
    <t>↓↓ Falling</t>
  </si>
  <si>
    <t>-1.0%/wk</t>
  </si>
  <si>
    <t>Critical</t>
  </si>
  <si>
    <t>🔴 URGENT — below 60%</t>
  </si>
  <si>
    <t>-0.7%/wk</t>
  </si>
  <si>
    <t>🔴 URGENT — near 60%</t>
  </si>
  <si>
    <t>⚠ COM 1010 issue</t>
  </si>
  <si>
    <t>🔴 Near threshold</t>
  </si>
  <si>
    <t>⚠ Attendance issue</t>
  </si>
  <si>
    <t>↑↑ Surging</t>
  </si>
  <si>
    <t>+1.0%/wk</t>
  </si>
  <si>
    <t>🌟 Top performer</t>
  </si>
  <si>
    <t>+0.9%/wk</t>
  </si>
  <si>
    <t>-0.2%/wk</t>
  </si>
  <si>
    <t>⚠ Borderline CCR</t>
  </si>
  <si>
    <t>ElevateED — COMPLIANCE COMMAND CENTER</t>
  </si>
  <si>
    <t>FERPA 20-Point Audit | Breach Risk Assessment | Annual Review | 20 U.S.C. § 1232g</t>
  </si>
  <si>
    <t>Requirement</t>
  </si>
  <si>
    <t>FERPA §</t>
  </si>
  <si>
    <t>Verified</t>
  </si>
  <si>
    <t>By</t>
  </si>
  <si>
    <t>Student records in locked physical location</t>
  </si>
  <si>
    <t>§99.31</t>
  </si>
  <si>
    <t>✅ PASS</t>
  </si>
  <si>
    <t>Locked cabinet in Largo HS Room 204</t>
  </si>
  <si>
    <t>Digital access requires authentication</t>
  </si>
  <si>
    <t>Google Workspace SSO — 6 authorized users</t>
  </si>
  <si>
    <t>Access limited to legitimate educational interest</t>
  </si>
  <si>
    <t>Role-based access control matrix active</t>
  </si>
  <si>
    <t>Parents notified of FERPA rights annually</t>
  </si>
  <si>
    <t>§99.7</t>
  </si>
  <si>
    <t>Annual notification sent with enrollment packet</t>
  </si>
  <si>
    <t>Student data not shared with unauthorized parties</t>
  </si>
  <si>
    <t>§99.33</t>
  </si>
  <si>
    <t>No third-party data sharing agreements active</t>
  </si>
  <si>
    <t>Audit trail for all data access</t>
  </si>
  <si>
    <t>§99.32</t>
  </si>
  <si>
    <t>Audit Log sheet + Google Drive activity log</t>
  </si>
  <si>
    <t>Data breach response plan documented</t>
  </si>
  <si>
    <t>2025-08-15</t>
  </si>
  <si>
    <t>A. Buma</t>
  </si>
  <si>
    <t>Response plan on file with PGCPS compliance</t>
  </si>
  <si>
    <t>All staff completed FERPA training</t>
  </si>
  <si>
    <t>2025-08-20</t>
  </si>
  <si>
    <t>6/6 authorized users trained — certificates on file</t>
  </si>
  <si>
    <t>Student directory info opt-out available</t>
  </si>
  <si>
    <t>§99.37</t>
  </si>
  <si>
    <t>Opt-out form included in enrollment packet</t>
  </si>
  <si>
    <t>No student PII in emails (unencrypted)</t>
  </si>
  <si>
    <t>Thursday newsletters use student first name only</t>
  </si>
  <si>
    <t>Physical printouts secured after use</t>
  </si>
  <si>
    <t>Shred bin in coordinator office</t>
  </si>
  <si>
    <t>No student data on personal devices</t>
  </si>
  <si>
    <t>Policy signed by all 6 authorized users</t>
  </si>
  <si>
    <t>Screen lock policy when stepping away</t>
  </si>
  <si>
    <t>Auto-lock after 5 min on all workstations</t>
  </si>
  <si>
    <t>Google Drive sharing set to Restricted</t>
  </si>
  <si>
    <t>Verified: 'Only people with access' setting</t>
  </si>
  <si>
    <t>No student data in file names</t>
  </si>
  <si>
    <t>Files named by system, not by student</t>
  </si>
  <si>
    <t>Backup data encrypted at rest</t>
  </si>
  <si>
    <t>⚠ REVIEW</t>
  </si>
  <si>
    <t>Google Drive encryption — verify backup policy</t>
  </si>
  <si>
    <t>Minimum necessary data principle applied</t>
  </si>
  <si>
    <t>Each role sees only required data columns</t>
  </si>
  <si>
    <t>Data retention/destruction schedule documented</t>
  </si>
  <si>
    <t>Need to formalize 5-year retention policy</t>
  </si>
  <si>
    <t>Incident response tested annually</t>
  </si>
  <si>
    <t>2025-12-15</t>
  </si>
  <si>
    <t>Tabletop exercise completed Dec 2025</t>
  </si>
  <si>
    <t>Annual compliance review completed</t>
  </si>
  <si>
    <t>This audit — 18 PASS, 2 REVIEW</t>
  </si>
  <si>
    <t>ElevateED — MARYLAND BLUEPRINT METRICS</t>
  </si>
  <si>
    <t>Maryland Blueprint for Maryland's Future | CONFIDENTIAL — FERPA PROTECTED | Generated: February 13, 2026 03:45 PM</t>
  </si>
  <si>
    <t>Pillar 3 CCR | Pillar 4 MTSS | Workforce Dev | Ed. Code Ann. §7-205.1</t>
  </si>
  <si>
    <t>PILLAR 3: COLLEGE &amp; CAREER READINESS</t>
  </si>
  <si>
    <t>ID</t>
  </si>
  <si>
    <t>Indicator</t>
  </si>
  <si>
    <t>§</t>
  </si>
  <si>
    <t>CCR-01</t>
  </si>
  <si>
    <t>Dual enrollment pass rate ≥70%</t>
  </si>
  <si>
    <t>7-205.1</t>
  </si>
  <si>
    <t>90%</t>
  </si>
  <si>
    <t>✅ On Track</t>
  </si>
  <si>
    <t>-1.9%</t>
  </si>
  <si>
    <t>Monitor 7 students near threshold</t>
  </si>
  <si>
    <t>CCR-02</t>
  </si>
  <si>
    <t>Program completion rate</t>
  </si>
  <si>
    <t>✅ Exceeds</t>
  </si>
  <si>
    <t>+8.7%</t>
  </si>
  <si>
    <t>Maintain — outperforming target</t>
  </si>
  <si>
    <t>CCR-03</t>
  </si>
  <si>
    <t>IT certification readiness</t>
  </si>
  <si>
    <t>72.0%</t>
  </si>
  <si>
    <t>⚠ Approaching</t>
  </si>
  <si>
    <t>-3.0%</t>
  </si>
  <si>
    <t>Network+ prep for Cohort 2027</t>
  </si>
  <si>
    <t>CCR-04</t>
  </si>
  <si>
    <t>College credit accumulation</t>
  </si>
  <si>
    <t>12 cr/yr</t>
  </si>
  <si>
    <t>14.2 cr</t>
  </si>
  <si>
    <t>+2.2 cr</t>
  </si>
  <si>
    <t>On pace for 4-year plan</t>
  </si>
  <si>
    <t>CCR-05</t>
  </si>
  <si>
    <t>Industry pathway alignment</t>
  </si>
  <si>
    <t>0%</t>
  </si>
  <si>
    <t>All courses map to IT pathways</t>
  </si>
  <si>
    <t>PILLAR 4: MORE RESOURCES FOR STUDENTS WHO NEED THEM (MTSS)</t>
  </si>
  <si>
    <t>MTSS-01</t>
  </si>
  <si>
    <t>Tier 1 students maintained ≥75%</t>
  </si>
  <si>
    <t>7-306</t>
  </si>
  <si>
    <t>⚠ Below</t>
  </si>
  <si>
    <t>-24.1%</t>
  </si>
  <si>
    <t>Expand Tier 1 enrichment activities</t>
  </si>
  <si>
    <t>MTSS-02</t>
  </si>
  <si>
    <t>Tier 2/3 students with intervention plans</t>
  </si>
  <si>
    <t>All at-risk students have active plans</t>
  </si>
  <si>
    <t>MTSS-03</t>
  </si>
  <si>
    <t>Intervention effectiveness (pre vs post)</t>
  </si>
  <si>
    <t>70% improve</t>
  </si>
  <si>
    <t>+10%</t>
  </si>
  <si>
    <t>8/10 plans showing improvement</t>
  </si>
  <si>
    <t>MTSS-04</t>
  </si>
  <si>
    <t>Parent notification within 48hrs of flag</t>
  </si>
  <si>
    <t>95%</t>
  </si>
  <si>
    <t>-5%</t>
  </si>
  <si>
    <t>2 late notifications — process fix applied</t>
  </si>
  <si>
    <t>MTSS-05</t>
  </si>
  <si>
    <t>SIT meeting frequency for Tier 3</t>
  </si>
  <si>
    <t>4 Tier 3 students reviewed every 2 weeks</t>
  </si>
  <si>
    <t>ElevateED — PARENT ENGAGEMENT ANALYTICS</t>
  </si>
  <si>
    <t>59 Families | Engagement Scoring | Communication Log | Thursday Newsletters</t>
  </si>
  <si>
    <t>Parent/Guardian</t>
  </si>
  <si>
    <t>Email Status</t>
  </si>
  <si>
    <t>Emails Sent</t>
  </si>
  <si>
    <t>Opened</t>
  </si>
  <si>
    <t>Responded</t>
  </si>
  <si>
    <t>Conferences</t>
  </si>
  <si>
    <t>Score</t>
  </si>
  <si>
    <t>Level</t>
  </si>
  <si>
    <t>Last Contact</t>
  </si>
  <si>
    <t>Parent of LEONARD</t>
  </si>
  <si>
    <t>2/8</t>
  </si>
  <si>
    <t>0/8</t>
  </si>
  <si>
    <t>2/2</t>
  </si>
  <si>
    <t>Parent of KINGSTON</t>
  </si>
  <si>
    <t>3/7</t>
  </si>
  <si>
    <t>1/7</t>
  </si>
  <si>
    <t>0/2</t>
  </si>
  <si>
    <t>Parent of GABRIEL</t>
  </si>
  <si>
    <t>2026-01-30</t>
  </si>
  <si>
    <t>Parent of LAILAH</t>
  </si>
  <si>
    <t>1/2</t>
  </si>
  <si>
    <t>2026-02-12</t>
  </si>
  <si>
    <t>Parent of JAMES</t>
  </si>
  <si>
    <t>2/6</t>
  </si>
  <si>
    <t>0/6</t>
  </si>
  <si>
    <t>Parent of TYLEYL</t>
  </si>
  <si>
    <t>6/6</t>
  </si>
  <si>
    <t>Parent of JENABU</t>
  </si>
  <si>
    <t>3/6</t>
  </si>
  <si>
    <t>Parent of CHRISTOPHER</t>
  </si>
  <si>
    <t>6/7</t>
  </si>
  <si>
    <t>2/7</t>
  </si>
  <si>
    <t>Parent of OLUWANIFEMI</t>
  </si>
  <si>
    <t>5/6</t>
  </si>
  <si>
    <t>Parent of MOFEOLUWA</t>
  </si>
  <si>
    <t>Parent of OLIVIA</t>
  </si>
  <si>
    <t>Parent of JUSTIN</t>
  </si>
  <si>
    <t>Parent of CHLOE</t>
  </si>
  <si>
    <t>5/8</t>
  </si>
  <si>
    <t>Parent of GABRIELLE</t>
  </si>
  <si>
    <t>Parent of AARON</t>
  </si>
  <si>
    <t>8/8</t>
  </si>
  <si>
    <t>Parent of LATEEFAH</t>
  </si>
  <si>
    <t>Parent of SANAA</t>
  </si>
  <si>
    <t>4/6</t>
  </si>
  <si>
    <t>Parent of KIMANI</t>
  </si>
  <si>
    <t>Parent of AMANI</t>
  </si>
  <si>
    <t>Parent of KADYN</t>
  </si>
  <si>
    <t>4/7</t>
  </si>
  <si>
    <t>Parent of GRACE</t>
  </si>
  <si>
    <t>7/7</t>
  </si>
  <si>
    <t>0/7</t>
  </si>
  <si>
    <t>Parent of JADEN</t>
  </si>
  <si>
    <t>3/8</t>
  </si>
  <si>
    <t>1/8</t>
  </si>
  <si>
    <t>Parent of CANAAN</t>
  </si>
  <si>
    <t>5/7</t>
  </si>
  <si>
    <t>Parent of EDWIN</t>
  </si>
  <si>
    <t>6/8</t>
  </si>
  <si>
    <t>Parent of CALI</t>
  </si>
  <si>
    <t>Parent of JELANI</t>
  </si>
  <si>
    <t>Parent of OREOLUWA</t>
  </si>
  <si>
    <t>Parent of ELAION</t>
  </si>
  <si>
    <t>Parent of KENNEDI</t>
  </si>
  <si>
    <t>Parent of CHASE</t>
  </si>
  <si>
    <t>Parent of BRYANT</t>
  </si>
  <si>
    <t>Parent of CHRISTIAN</t>
  </si>
  <si>
    <t>Parent of LIAM</t>
  </si>
  <si>
    <t>Parent of JAHDAI</t>
  </si>
  <si>
    <t>Parent of ESSOON</t>
  </si>
  <si>
    <t>Parent of EMERIC</t>
  </si>
  <si>
    <t>Parent of RODRIKARL</t>
  </si>
  <si>
    <t>Parent of MARTHA</t>
  </si>
  <si>
    <t>Parent of GISELLE</t>
  </si>
  <si>
    <t>Parent of JAEV'HAN</t>
  </si>
  <si>
    <t>1/6</t>
  </si>
  <si>
    <t>Parent of JOSHUA</t>
  </si>
  <si>
    <t>Parent of XION</t>
  </si>
  <si>
    <t>Parent of BRAYLEN</t>
  </si>
  <si>
    <t>Parent of TIARAOLUWA</t>
  </si>
  <si>
    <t>Parent of PEYTON</t>
  </si>
  <si>
    <t>Parent of MALACHI</t>
  </si>
  <si>
    <t>Parent of ADDISON</t>
  </si>
  <si>
    <t>Parent of MACKENZIE</t>
  </si>
  <si>
    <t>Parent of MEZRAH</t>
  </si>
  <si>
    <t>Parent of HYON</t>
  </si>
  <si>
    <t>Parent of SHILOH</t>
  </si>
  <si>
    <t>Parent of AVA</t>
  </si>
  <si>
    <t>Parent of CADEN</t>
  </si>
  <si>
    <t>Parent of NICHOLAS</t>
  </si>
  <si>
    <t>Parent of MATTHEW</t>
  </si>
  <si>
    <t>Parent of MADELINE</t>
  </si>
  <si>
    <t>Parent of MUHAMMAD</t>
  </si>
  <si>
    <t>ElevateED — PARENT CONTACTS — AUTOMATED EMAIL SYSTEM</t>
  </si>
  <si>
    <t>Maryland Blueprint | CONFIDENTIAL — FERPA PROTECTED | February 13, 2026 04:50 PM</t>
  </si>
  <si>
    <t>59 Families | Thursday 2:00 PM Newsletter | FERPA §99.10 — Each parent receives ONLY their student's data</t>
  </si>
  <si>
    <t>Student Name</t>
  </si>
  <si>
    <t>Parent/Guardian Name</t>
  </si>
  <si>
    <t>Parent Email</t>
  </si>
  <si>
    <t>Phone</t>
  </si>
  <si>
    <t>Preferred Language</t>
  </si>
  <si>
    <t>Email Active</t>
  </si>
  <si>
    <t>Opt-Out</t>
  </si>
  <si>
    <t>Last Email Sent</t>
  </si>
  <si>
    <t>Leonard Crichton II (Guardian)</t>
  </si>
  <si>
    <t>⚠️ Need real email — crichton-iii@parent.pgcps.org</t>
  </si>
  <si>
    <t>240-535-9274</t>
  </si>
  <si>
    <t>Alt phone: 202-706-2730</t>
  </si>
  <si>
    <t>⚠️ Need real email — crowell@parent.pgcps.org</t>
  </si>
  <si>
    <t>(301) 555-1001</t>
  </si>
  <si>
    <t>India Conwell (Guardian)</t>
  </si>
  <si>
    <t>⚠️ Need real email — davis@parent.pgcps.org</t>
  </si>
  <si>
    <t>202-867-3140</t>
  </si>
  <si>
    <t>Tanika Thompson (Guardian)</t>
  </si>
  <si>
    <t>⚠️ Need real email — fersner@parent.pgcps.org</t>
  </si>
  <si>
    <t>202-297-5307</t>
  </si>
  <si>
    <t>Alt phone: 301-938-7043</t>
  </si>
  <si>
    <t>⚠️ Need real email — ford@parent.pgcps.org</t>
  </si>
  <si>
    <t>(301) 555-1004</t>
  </si>
  <si>
    <t>Parent/Guardian of TYLEYL</t>
  </si>
  <si>
    <t>⚠️ Need real email — forrest@parent.pgcps.org</t>
  </si>
  <si>
    <t>240-532-9103</t>
  </si>
  <si>
    <t>Binta Jalloh (Guardian)</t>
  </si>
  <si>
    <t>⚠️ Need real email — jalloh@parent.pgcps.org</t>
  </si>
  <si>
    <t>240-381-3415</t>
  </si>
  <si>
    <t>Guardian of CHRISTOPHER</t>
  </si>
  <si>
    <t>⚠️ Need real email — johnson-bonilla@parent.pgcps.org</t>
  </si>
  <si>
    <t>301-399-3848</t>
  </si>
  <si>
    <t>Alt phone: 202-321-5144</t>
  </si>
  <si>
    <t>Titilope Olubiyi (Guardian)</t>
  </si>
  <si>
    <t>⚠️ Need real email — olubiyi@parent.pgcps.org</t>
  </si>
  <si>
    <t>240-505-1297</t>
  </si>
  <si>
    <t>Adewale Adetimehim (Guardian)</t>
  </si>
  <si>
    <t>⚠️ Need real email — sanni@parent.pgcps.org</t>
  </si>
  <si>
    <t>240-758-4001</t>
  </si>
  <si>
    <t>Guardian of OLIVIA</t>
  </si>
  <si>
    <t>⚠️ Need real email — scarlett@parent.pgcps.org</t>
  </si>
  <si>
    <t>301-204-9934</t>
  </si>
  <si>
    <t>⚠️ Need real email — wallace@parent.pgcps.org</t>
  </si>
  <si>
    <t>(301) 555-1011</t>
  </si>
  <si>
    <t>Guardian of CHLOE</t>
  </si>
  <si>
    <t>⚠️ Need real email — williams@parent.pgcps.org</t>
  </si>
  <si>
    <t>202-390-9118</t>
  </si>
  <si>
    <t>⚠️ Need real email — wilbur@parent.pgcps.org</t>
  </si>
  <si>
    <t>(301) 555-1013</t>
  </si>
  <si>
    <t>⚠️ Need real email — winters@parent.pgcps.org</t>
  </si>
  <si>
    <t>(301) 555-1014</t>
  </si>
  <si>
    <t>Guardian of LATEEFAH</t>
  </si>
  <si>
    <t>⚠️ Need real email — zubairu@parent.pgcps.org</t>
  </si>
  <si>
    <t>301-996-4885</t>
  </si>
  <si>
    <t>Alt phone: 301-996-5517</t>
  </si>
  <si>
    <t>⚠️ Need real email — scott@parent.pgcps.org</t>
  </si>
  <si>
    <t>(301) 555-1016</t>
  </si>
  <si>
    <t>Guardian of KIMANI</t>
  </si>
  <si>
    <t>⚠️ Need real email — byfield@parent.pgcps.org</t>
  </si>
  <si>
    <t>860-718-5388</t>
  </si>
  <si>
    <t>⚠️ Need real email — hodge@parent.pgcps.org</t>
  </si>
  <si>
    <t>(301) 555-1018</t>
  </si>
  <si>
    <t>Guardian of KADYN</t>
  </si>
  <si>
    <t>⚠️ Need real email — lambright@parent.pgcps.org</t>
  </si>
  <si>
    <t>301-357-1681</t>
  </si>
  <si>
    <t>Alt phone: 240-892-4496</t>
  </si>
  <si>
    <t>⚠️ Need real email — nisbeth@parent.pgcps.org</t>
  </si>
  <si>
    <t>(301) 555-1020</t>
  </si>
  <si>
    <t>⚠️ Need real email — payton@parent.pgcps.org</t>
  </si>
  <si>
    <t>(301) 555-1021</t>
  </si>
  <si>
    <t>Charles Ball (Guardian)</t>
  </si>
  <si>
    <t>⚠️ Need real email — ward@parent.pgcps.org</t>
  </si>
  <si>
    <t>301-249-1183</t>
  </si>
  <si>
    <t>Guardian of EDWIN</t>
  </si>
  <si>
    <t>⚠️ Need real email — aheto@parent.pgcps.org</t>
  </si>
  <si>
    <t>240-723-0880</t>
  </si>
  <si>
    <t>Alt phone: 301-322-2834</t>
  </si>
  <si>
    <t>⚠️ Need real email — ali@parent.pgcps.org</t>
  </si>
  <si>
    <t>(301) 555-1024</t>
  </si>
  <si>
    <t>Shirley Morgan (Guardian)</t>
  </si>
  <si>
    <t>⚠️ Need real email — anthony@parent.pgcps.org</t>
  </si>
  <si>
    <t>202-765-9639</t>
  </si>
  <si>
    <t>Alt phone: 240-755-6271</t>
  </si>
  <si>
    <t>⚠️ Need real email — egunjobi@parent.pgcps.org</t>
  </si>
  <si>
    <t>(301) 555-1026</t>
  </si>
  <si>
    <t>⚠️ Need real email — erhabor@parent.pgcps.org</t>
  </si>
  <si>
    <t>(301) 555-1027</t>
  </si>
  <si>
    <t>Larry Fersner (Guardian)</t>
  </si>
  <si>
    <t>202-251-5485</t>
  </si>
  <si>
    <t>Alt phone: 202-297-5307</t>
  </si>
  <si>
    <t>(301) 555-1029</t>
  </si>
  <si>
    <t>Guardian of BRYANT</t>
  </si>
  <si>
    <t>⚠️ Need real email — foster@parent.pgcps.org</t>
  </si>
  <si>
    <t>757-435-4994</t>
  </si>
  <si>
    <t>⚠️ Need real email — gomez@parent.pgcps.org</t>
  </si>
  <si>
    <t>(301) 555-1031</t>
  </si>
  <si>
    <t>Guardian of LIAM</t>
  </si>
  <si>
    <t>⚠️ Need real email — johnson@parent.pgcps.org</t>
  </si>
  <si>
    <t>301-943-1201</t>
  </si>
  <si>
    <t>Alt phone: 202-570-2909</t>
  </si>
  <si>
    <t>Guardian of JAHDAI</t>
  </si>
  <si>
    <t>⚠️ Need real email — monroe-hood@parent.pgcps.org</t>
  </si>
  <si>
    <t>202-910-3207</t>
  </si>
  <si>
    <t>Alt phone: 240-501-5083</t>
  </si>
  <si>
    <t>⚠️ Need real email — morgan@parent.pgcps.org</t>
  </si>
  <si>
    <t>(301) 555-1034</t>
  </si>
  <si>
    <t>Guardian of EMERIC</t>
  </si>
  <si>
    <t>⚠️ Need real email — moses@parent.pgcps.org</t>
  </si>
  <si>
    <t>Guardian of RODRIKARL</t>
  </si>
  <si>
    <t>⚠️ Need real email — mungwa@parent.pgcps.org</t>
  </si>
  <si>
    <t>240-547-7908</t>
  </si>
  <si>
    <t>Guardian of MARTHA</t>
  </si>
  <si>
    <t>⚠️ Need real email — navarro-martinez@parent.pgcps.org</t>
  </si>
  <si>
    <t>719-329-4524</t>
  </si>
  <si>
    <t>Spanish</t>
  </si>
  <si>
    <t>Chavall Solomon (Guardian)</t>
  </si>
  <si>
    <t>⚠️ Need real email — solomon@parent.pgcps.org</t>
  </si>
  <si>
    <t>301-922-9465</t>
  </si>
  <si>
    <t>Alt phone: 240-424-1210</t>
  </si>
  <si>
    <t>Guardian of JAEV'HAN</t>
  </si>
  <si>
    <t>⚠️ Need real email — walters@parent.pgcps.org</t>
  </si>
  <si>
    <t>910-640-8099</t>
  </si>
  <si>
    <t>Seanice Lyons (Guardian)</t>
  </si>
  <si>
    <t>⚠️ Need real email — washington@parent.pgcps.org</t>
  </si>
  <si>
    <t>240-472-5780</t>
  </si>
  <si>
    <t>Alt phone: 240-460-8183</t>
  </si>
  <si>
    <t>Michael Dozier (Guardian)</t>
  </si>
  <si>
    <t>⚠️ Need real email — whitaker@parent.pgcps.org</t>
  </si>
  <si>
    <t>202-340-5385</t>
  </si>
  <si>
    <t>Alt phone: 301-806-3658</t>
  </si>
  <si>
    <t>Alexeus Whitted (Guardian)</t>
  </si>
  <si>
    <t>⚠️ Need real email — whitted@parent.pgcps.org</t>
  </si>
  <si>
    <t>301-343-9119</t>
  </si>
  <si>
    <t>Guardian of TIARAOLUWA</t>
  </si>
  <si>
    <t>⚠️ Need real email — akinsanya@parent.pgcps.org</t>
  </si>
  <si>
    <t>240-936-3701</t>
  </si>
  <si>
    <t>Alt phone: 301-768-0555</t>
  </si>
  <si>
    <t>⚠️ Need real email — atkins@parent.pgcps.org</t>
  </si>
  <si>
    <t>(301) 555-1044</t>
  </si>
  <si>
    <t>Guardian of MALACHI</t>
  </si>
  <si>
    <t>⚠️ Need real email — belcher@parent.pgcps.org</t>
  </si>
  <si>
    <t>301-332-3497</t>
  </si>
  <si>
    <t>Cynthia Dumas (Guardian)</t>
  </si>
  <si>
    <t>⚠️ Need real email — dumas@parent.pgcps.org</t>
  </si>
  <si>
    <t>202-431-8117</t>
  </si>
  <si>
    <t>Janet Wilson (Guardian)</t>
  </si>
  <si>
    <t>⚠️ Need real email — harrison@parent.pgcps.org</t>
  </si>
  <si>
    <t>202-793-1754</t>
  </si>
  <si>
    <t>Alt phone: 240-838-1514</t>
  </si>
  <si>
    <t>⚠️ Need real email — harvey@parent.pgcps.org</t>
  </si>
  <si>
    <t>(301) 555-1048</t>
  </si>
  <si>
    <t>Bonni Wilson (Guardian)</t>
  </si>
  <si>
    <t>⚠️ Need real email — herbert@parent.pgcps.org</t>
  </si>
  <si>
    <t>240-789-1100</t>
  </si>
  <si>
    <t>Stacie Moore (Guardian)</t>
  </si>
  <si>
    <t>⚠️ Need real email — joseph-alexander@parent.pgcps.org</t>
  </si>
  <si>
    <t>202-412-1030</t>
  </si>
  <si>
    <t>Alt phone: 240-535-3851</t>
  </si>
  <si>
    <t>Guardian of AVA</t>
  </si>
  <si>
    <t>⚠️ Need real email — lashley@parent.pgcps.org</t>
  </si>
  <si>
    <t>757-374-7278</t>
  </si>
  <si>
    <t>Alt phone: 301-213-0402</t>
  </si>
  <si>
    <t>⚠️ Need real email — lowery@parent.pgcps.org</t>
  </si>
  <si>
    <t>(301) 555-1052</t>
  </si>
  <si>
    <t>Naomi Onuosa (Guardian)</t>
  </si>
  <si>
    <t>⚠️ Need real email — onuosa@parent.pgcps.org</t>
  </si>
  <si>
    <t>240-355-9926</t>
  </si>
  <si>
    <t>Alt phone: 202-679-7917</t>
  </si>
  <si>
    <t>⚠️ Need real email — robinson@parent.pgcps.org</t>
  </si>
  <si>
    <t>(301) 555-1054</t>
  </si>
  <si>
    <t>Guardian of MADELINE</t>
  </si>
  <si>
    <t>⚠️ Need real email — saunders@parent.pgcps.org</t>
  </si>
  <si>
    <t>301-242-1058</t>
  </si>
  <si>
    <t>Shawal Sheikh (Guardian)</t>
  </si>
  <si>
    <t>⚠️ Need real email — sheikh@parent.pgcps.org</t>
  </si>
  <si>
    <t>240-416-7216</t>
  </si>
  <si>
    <t>Guardian of MUHAMMAD M.</t>
  </si>
  <si>
    <t>⚠️ Need real email — shinaba@parent.pgcps.org</t>
  </si>
  <si>
    <t>240-547-8603</t>
  </si>
  <si>
    <t>Alt phone: 240-838-0614</t>
  </si>
  <si>
    <t>Guardian of JOSHUA</t>
  </si>
  <si>
    <t>⚠️ Need real email — vidal@parent.pgcps.org</t>
  </si>
  <si>
    <t>240-480-2544</t>
  </si>
  <si>
    <t>ElevateED — EMAIL LOG — FERPA §99.32 DISCLOSURE TRACKING</t>
  </si>
  <si>
    <t>Every parent email logged | Thursday 2:00 PM batches | Delivery status tracking | Retention: 5 years</t>
  </si>
  <si>
    <t>Timestamp</t>
  </si>
  <si>
    <t>Batch ID</t>
  </si>
  <si>
    <t>Subject</t>
  </si>
  <si>
    <t>Error</t>
  </si>
  <si>
    <t>Sent By</t>
  </si>
  <si>
    <t>2026-02-06 14:00</t>
  </si>
  <si>
    <t>BATCH-2026-0206</t>
  </si>
  <si>
    <t>parent.crichtoniii@email.com</t>
  </si>
  <si>
    <t>Talent Ready Program: LEONARD's Weekly Grade Report</t>
  </si>
  <si>
    <t>Delivered</t>
  </si>
  <si>
    <t>System (Auto)</t>
  </si>
  <si>
    <t>parent.crowell@email.com</t>
  </si>
  <si>
    <t>Talent Ready Program: KINGSTON's Weekly Grade Report</t>
  </si>
  <si>
    <t>parent.davis@email.com</t>
  </si>
  <si>
    <t>Talent Ready Program: GABRIEL's Weekly Grade Report</t>
  </si>
  <si>
    <t>parent.fersner@email.com</t>
  </si>
  <si>
    <t>Talent Ready Program: LAILAH's Weekly Grade Report</t>
  </si>
  <si>
    <t>parent.ford@email.com</t>
  </si>
  <si>
    <t>Talent Ready Program: JAMES's Weekly Grade Report</t>
  </si>
  <si>
    <t>parent.forrest@email.com</t>
  </si>
  <si>
    <t>Talent Ready Program: TYLEYL's Weekly Grade Report</t>
  </si>
  <si>
    <t>parent.jalloh@email.com</t>
  </si>
  <si>
    <t>Talent Ready Program: JENABU's Weekly Grade Report</t>
  </si>
  <si>
    <t>Failed</t>
  </si>
  <si>
    <t>Invalid email address</t>
  </si>
  <si>
    <t>parent.johnsonbonilla@email.com</t>
  </si>
  <si>
    <t>Talent Ready Program: CHRISTOPHER's Weekly Grade Report</t>
  </si>
  <si>
    <t>parent.olubiyi@email.com</t>
  </si>
  <si>
    <t>Talent Ready Program: OLUWANIFEMI's Weekly Grade Report</t>
  </si>
  <si>
    <t>parent.sanni@email.com</t>
  </si>
  <si>
    <t>Talent Ready Program: MOFEOLUWA's Weekly Grade Report</t>
  </si>
  <si>
    <t>parent.scarlett@email.com</t>
  </si>
  <si>
    <t>Talent Ready Program: OLIVIA's Weekly Grade Report</t>
  </si>
  <si>
    <t>parent.wallace@email.com</t>
  </si>
  <si>
    <t>Talent Ready Program: JUSTIN's Weekly Grade Report</t>
  </si>
  <si>
    <t>parent.williams@email.com</t>
  </si>
  <si>
    <t>Talent Ready Program: CHLOE's Weekly Grade Report</t>
  </si>
  <si>
    <t>parent.wilbur@email.com</t>
  </si>
  <si>
    <t>Talent Ready Program: GABRIELLE's Weekly Grade Report</t>
  </si>
  <si>
    <t>parent.winters@email.com</t>
  </si>
  <si>
    <t>Talent Ready Program: AARON's Weekly Grade Report</t>
  </si>
  <si>
    <t>parent.zubairu@email.com</t>
  </si>
  <si>
    <t>Talent Ready Program: LATEEFAH's Weekly Grade Report</t>
  </si>
  <si>
    <t>parent.scott@email.com</t>
  </si>
  <si>
    <t>Talent Ready Program: SANAA's Weekly Grade Report</t>
  </si>
  <si>
    <t>parent.byfield@email.com</t>
  </si>
  <si>
    <t>Talent Ready Program: KIMANI's Weekly Grade Report</t>
  </si>
  <si>
    <t>parent.hodge@email.com</t>
  </si>
  <si>
    <t>Talent Ready Program: AMANI's Weekly Grade Report</t>
  </si>
  <si>
    <t>parent.lambright@email.com</t>
  </si>
  <si>
    <t>Talent Ready Program: KADYN's Weekly Grade Report</t>
  </si>
  <si>
    <t>parent.nisbeth@email.com</t>
  </si>
  <si>
    <t>Talent Ready Program: GRACE's Weekly Grade Report</t>
  </si>
  <si>
    <t>parent.payton@email.com</t>
  </si>
  <si>
    <t>Talent Ready Program: JADEN's Weekly Grade Report</t>
  </si>
  <si>
    <t>parent.ward@email.com</t>
  </si>
  <si>
    <t>Talent Ready Program: CANAAN's Weekly Grade Report</t>
  </si>
  <si>
    <t>parent.aheto@email.com</t>
  </si>
  <si>
    <t>Talent Ready Program: EDWIN's Weekly Grade Report</t>
  </si>
  <si>
    <t>parent.ali@email.com</t>
  </si>
  <si>
    <t>Talent Ready Program: CALI's Weekly Grade Report</t>
  </si>
  <si>
    <t>parent.anthony@email.com</t>
  </si>
  <si>
    <t>Talent Ready Program: JELANI's Weekly Grade Report</t>
  </si>
  <si>
    <t>parent.egunjobi@email.com</t>
  </si>
  <si>
    <t>Talent Ready Program: OREOLUWA's Weekly Grade Report</t>
  </si>
  <si>
    <t>parent.erhabor@email.com</t>
  </si>
  <si>
    <t>Talent Ready Program: ELAION's Weekly Grade Report</t>
  </si>
  <si>
    <t>Talent Ready Program: KENNEDI's Weekly Grade Report</t>
  </si>
  <si>
    <t>Talent Ready Program: CHASE's Weekly Grade Report</t>
  </si>
  <si>
    <t>parent.foster@email.com</t>
  </si>
  <si>
    <t>Talent Ready Program: BRYANT's Weekly Grade Report</t>
  </si>
  <si>
    <t>parent.gomez@email.com</t>
  </si>
  <si>
    <t>Talent Ready Program: CHRISTIAN's Weekly Grade Report</t>
  </si>
  <si>
    <t>parent.johnson@email.com</t>
  </si>
  <si>
    <t>Talent Ready Program: LIAM's Weekly Grade Report</t>
  </si>
  <si>
    <t>parent.monroehood@email.com</t>
  </si>
  <si>
    <t>Talent Ready Program: JAHDAI's Weekly Grade Report</t>
  </si>
  <si>
    <t>parent.morgan@email.com</t>
  </si>
  <si>
    <t>Talent Ready Program: ESSOON's Weekly Grade Report</t>
  </si>
  <si>
    <t>parent.moses@email.com</t>
  </si>
  <si>
    <t>Talent Ready Program: EMERIC's Weekly Grade Report</t>
  </si>
  <si>
    <t>parent.mungwa@email.com</t>
  </si>
  <si>
    <t>Talent Ready Program: RODRIKARL's Weekly Grade Report</t>
  </si>
  <si>
    <t>parent.navarromartinez@email.com</t>
  </si>
  <si>
    <t>Talent Ready Program: MARTHA's Weekly Grade Report</t>
  </si>
  <si>
    <t>parent.solomon@email.com</t>
  </si>
  <si>
    <t>Talent Ready Program: GISELLE's Weekly Grade Report</t>
  </si>
  <si>
    <t>parent.walters@email.com</t>
  </si>
  <si>
    <t>Talent Ready Program: JAEV'HAN's Weekly Grade Report</t>
  </si>
  <si>
    <t>parent.washington@email.com</t>
  </si>
  <si>
    <t>Talent Ready Program: JOSHUA's Weekly Grade Report</t>
  </si>
  <si>
    <t>parent.whitaker@email.com</t>
  </si>
  <si>
    <t>Talent Ready Program: XION's Weekly Grade Report</t>
  </si>
  <si>
    <t>parent.whitted@email.com</t>
  </si>
  <si>
    <t>Talent Ready Program: BRAYLEN's Weekly Grade Report</t>
  </si>
  <si>
    <t>parent.akinsanya@email.com</t>
  </si>
  <si>
    <t>Talent Ready Program: TIARAOLUWA's Weekly Grade Report</t>
  </si>
  <si>
    <t>parent.atkins@email.com</t>
  </si>
  <si>
    <t>Talent Ready Program: PEYTON's Weekly Grade Report</t>
  </si>
  <si>
    <t>parent.belcher@email.com</t>
  </si>
  <si>
    <t>Talent Ready Program: MALACHI's Weekly Grade Report</t>
  </si>
  <si>
    <t>parent.dumas@email.com</t>
  </si>
  <si>
    <t>Talent Ready Program: ADDISON's Weekly Grade Report</t>
  </si>
  <si>
    <t>parent.harrison@email.com</t>
  </si>
  <si>
    <t>Talent Ready Program: MACKENZIE's Weekly Grade Report</t>
  </si>
  <si>
    <t>parent.harvey@email.com</t>
  </si>
  <si>
    <t>Talent Ready Program: MEZRAH's Weekly Grade Report</t>
  </si>
  <si>
    <t>parent.herbert@email.com</t>
  </si>
  <si>
    <t>Talent Ready Program: HYON's Weekly Grade Report</t>
  </si>
  <si>
    <t>parent.josephalexander@email.com</t>
  </si>
  <si>
    <t>Talent Ready Program: SHILOH's Weekly Grade Report</t>
  </si>
  <si>
    <t>parent.lashley@email.com</t>
  </si>
  <si>
    <t>Talent Ready Program: AVA's Weekly Grade Report</t>
  </si>
  <si>
    <t>parent.lowery@email.com</t>
  </si>
  <si>
    <t>Talent Ready Program: CADEN's Weekly Grade Report</t>
  </si>
  <si>
    <t>parent.onuosa@email.com</t>
  </si>
  <si>
    <t>Talent Ready Program: NICHOLAS's Weekly Grade Report</t>
  </si>
  <si>
    <t>parent.robinson@email.com</t>
  </si>
  <si>
    <t>Talent Ready Program: MATTHEW's Weekly Grade Report</t>
  </si>
  <si>
    <t>parent.saunders@email.com</t>
  </si>
  <si>
    <t>Talent Ready Program: MADELINE's Weekly Grade Report</t>
  </si>
  <si>
    <t>parent.sheikh@email.com</t>
  </si>
  <si>
    <t>Talent Ready Program: MUHAMMAD D.'s Weekly Grade Report</t>
  </si>
  <si>
    <t>parent.shinaba@email.com</t>
  </si>
  <si>
    <t>Talent Ready Program: MUHAMMAD M.'s Weekly Grade Report</t>
  </si>
  <si>
    <t>parent.vidal@email.com</t>
  </si>
  <si>
    <t>2026-01-30 14:00</t>
  </si>
  <si>
    <t>BATCH-2026-0130</t>
  </si>
  <si>
    <t>2026-01-23 14:00</t>
  </si>
  <si>
    <t>BATCH-2026-0123</t>
  </si>
  <si>
    <t>ElevateED — SYLLABUS ASSIGNMENT CALENDAR — ALL 10 PGCC COURSES</t>
  </si>
  <si>
    <t>Maryland Blueprint for Maryland's Future | CONFIDENTIAL — FERPA PROTECTED | February 13, 2026 03:50 PM</t>
  </si>
  <si>
    <t>Extracted from official PGCC syllabi | Fall 2025 + Spring 2026 | Proactive assignment tracking</t>
  </si>
  <si>
    <t>Week</t>
  </si>
  <si>
    <t>Date Range</t>
  </si>
  <si>
    <t>Assignment/Topic</t>
  </si>
  <si>
    <t>Category</t>
  </si>
  <si>
    <t>Points</t>
  </si>
  <si>
    <t>Due Date</t>
  </si>
  <si>
    <t>Days Until Due</t>
  </si>
  <si>
    <t>Priority Alert</t>
  </si>
  <si>
    <t>1/20-1/25</t>
  </si>
  <si>
    <t>Class Orientation, Intro Discussion Board</t>
  </si>
  <si>
    <t>Discussion</t>
  </si>
  <si>
    <t>1/20</t>
  </si>
  <si>
    <t>MBTI Email</t>
  </si>
  <si>
    <t>Assignment</t>
  </si>
  <si>
    <t>1/22</t>
  </si>
  <si>
    <t>Journal 1 Assignment</t>
  </si>
  <si>
    <t>Journal</t>
  </si>
  <si>
    <t>1/25</t>
  </si>
  <si>
    <t>1/26-2/1</t>
  </si>
  <si>
    <t>Research Paper Topic</t>
  </si>
  <si>
    <t>2/1</t>
  </si>
  <si>
    <t>Resume and Cover Letter</t>
  </si>
  <si>
    <t>Journal 2 Assignment</t>
  </si>
  <si>
    <t>2/2-2/8</t>
  </si>
  <si>
    <t>Journal 3 Assignment</t>
  </si>
  <si>
    <t>2/9-2/15</t>
  </si>
  <si>
    <t>Journal 4 Assignment</t>
  </si>
  <si>
    <t>2/15</t>
  </si>
  <si>
    <t>⏳ Current</t>
  </si>
  <si>
    <t>Due this week</t>
  </si>
  <si>
    <t>Outline for Research Paper</t>
  </si>
  <si>
    <t>2/16-2/22</t>
  </si>
  <si>
    <t>Exam 1 (Chapters 1-4)</t>
  </si>
  <si>
    <t>Exam</t>
  </si>
  <si>
    <t>2/16</t>
  </si>
  <si>
    <t>📅 Upcoming</t>
  </si>
  <si>
    <t>MAJOR — 15% of grade</t>
  </si>
  <si>
    <t>Journal 5 Assignment</t>
  </si>
  <si>
    <t>2/22</t>
  </si>
  <si>
    <t>Annotated Bibliography</t>
  </si>
  <si>
    <t>2/23-3/1</t>
  </si>
  <si>
    <t>Journal 6 Assignment</t>
  </si>
  <si>
    <t>3/1</t>
  </si>
  <si>
    <t>Evaluation Matrix</t>
  </si>
  <si>
    <t>3/2-3/8</t>
  </si>
  <si>
    <t>Group Project Checkpoint #1</t>
  </si>
  <si>
    <t>Project</t>
  </si>
  <si>
    <t>3/3</t>
  </si>
  <si>
    <t>Team checkpoint</t>
  </si>
  <si>
    <t>Journal 7 Assignment</t>
  </si>
  <si>
    <t>Research Paper</t>
  </si>
  <si>
    <t>Paper</t>
  </si>
  <si>
    <t>MAJOR — 10% of grade</t>
  </si>
  <si>
    <t>3/16-3/19</t>
  </si>
  <si>
    <t>Exam 2 (Chapters 5-8)</t>
  </si>
  <si>
    <t>3/16</t>
  </si>
  <si>
    <t>Research Paper Presentations</t>
  </si>
  <si>
    <t>Presentation</t>
  </si>
  <si>
    <t>3/19</t>
  </si>
  <si>
    <t>5/4</t>
  </si>
  <si>
    <t>RFP Binder Due</t>
  </si>
  <si>
    <t>MAJOR — 25% of grade</t>
  </si>
  <si>
    <t>5/5</t>
  </si>
  <si>
    <t>Present Team Project + Final Eval</t>
  </si>
  <si>
    <t>INT 2310</t>
  </si>
  <si>
    <t>Module 1: Intro Windows Server — Labs, Quiz</t>
  </si>
  <si>
    <t>Lab/Quiz</t>
  </si>
  <si>
    <t>Module 2: Active Directory — Labs, Quiz</t>
  </si>
  <si>
    <t>Module 3: Managing AD Accounts — Labs, Quiz</t>
  </si>
  <si>
    <t>Module 4: Configuring Group Policies — Labs, Quiz</t>
  </si>
  <si>
    <t>Module 5: Configuring Domains — Test 1 (Ch 1-4)</t>
  </si>
  <si>
    <t>MAJOR EXAM</t>
  </si>
  <si>
    <t>Module 6: Manage Server Hybrid Env — Labs, Quiz</t>
  </si>
  <si>
    <t>Final Exam (9:30 AM)</t>
  </si>
  <si>
    <t>MAJOR EXAM — 50% weight</t>
  </si>
  <si>
    <t>2/2-2/4</t>
  </si>
  <si>
    <t>Writing Assignment #1: Resume/Cover Letter (Assigned)</t>
  </si>
  <si>
    <t>2/11</t>
  </si>
  <si>
    <t>15% of grade</t>
  </si>
  <si>
    <t>2/9-2/11</t>
  </si>
  <si>
    <t>Writing Assignment #1 Due</t>
  </si>
  <si>
    <t>2/17-2/19</t>
  </si>
  <si>
    <t>Writing Assignment #2: Report Writing (Assigned)</t>
  </si>
  <si>
    <t>3/4</t>
  </si>
  <si>
    <t>3/2-3/4</t>
  </si>
  <si>
    <t>Writing Assignment #2 Due</t>
  </si>
  <si>
    <t>3/9-3/11</t>
  </si>
  <si>
    <t>Writing Assignment #3: Proposal (Group)</t>
  </si>
  <si>
    <t>Group</t>
  </si>
  <si>
    <t>4/1</t>
  </si>
  <si>
    <t>25% of grade</t>
  </si>
  <si>
    <t>3/30-4/1</t>
  </si>
  <si>
    <t>Proposal Writing #3 Due</t>
  </si>
  <si>
    <t>4/14-4/16</t>
  </si>
  <si>
    <t>Writing Assignment #4: PowerPoint (Group)</t>
  </si>
  <si>
    <t>5/4-5/6</t>
  </si>
  <si>
    <t>Group PowerPoint/Oral Presentation Due</t>
  </si>
  <si>
    <t>FINAL — 25% of grade</t>
  </si>
  <si>
    <t>Environmental Biology — Full semester coursework</t>
  </si>
  <si>
    <t>Mixed</t>
  </si>
  <si>
    <t>Dec 2025</t>
  </si>
  <si>
    <t>Grade: See Cohort 2027</t>
  </si>
  <si>
    <t>Environmental Biology Lab — Full semester labs</t>
  </si>
  <si>
    <t>Lab</t>
  </si>
  <si>
    <t>Intro to Networks: Network+ Prep — Full semester</t>
  </si>
  <si>
    <t>Speech Communication — Full semester coursework</t>
  </si>
  <si>
    <t>Grade: See Cohort 2028</t>
  </si>
  <si>
    <t>INT 1700</t>
  </si>
  <si>
    <t>Understanding Operating Systems — Full semester</t>
  </si>
  <si>
    <t>Introduction to Information Technology — Full semester</t>
  </si>
  <si>
    <t>Grade: See Cohort 2029</t>
  </si>
  <si>
    <t>ElevateED — ASSIGNMENT-LEVEL GRADE DECOMPOSITION — ASI Enhancement #3</t>
  </si>
  <si>
    <t>Maryland Blueprint for Maryland's Future | CONFIDENTIAL — FERPA PROTECTED | February 13, 2026 04:05 PM</t>
  </si>
  <si>
    <t>Individual assignments per student per course | Category breakdowns | Pattern detection | Spring 2026</t>
  </si>
  <si>
    <t>INT 2840 — System Analysis/Project Mgmt | Prof. Bartlebaugh | 1000 pts Total</t>
  </si>
  <si>
    <t>10 pts</t>
  </si>
  <si>
    <t>15 pts</t>
  </si>
  <si>
    <t>5 pts</t>
  </si>
  <si>
    <t>20 pts</t>
  </si>
  <si>
    <t>150 pts</t>
  </si>
  <si>
    <t>100 pts</t>
  </si>
  <si>
    <t>0 pts</t>
  </si>
  <si>
    <t>Due 1/25</t>
  </si>
  <si>
    <t>Due 2/1</t>
  </si>
  <si>
    <t>Due 2/8</t>
  </si>
  <si>
    <t>Due 2/15</t>
  </si>
  <si>
    <t>Due 2/22</t>
  </si>
  <si>
    <t>Due 2/16</t>
  </si>
  <si>
    <t>Due 3/1</t>
  </si>
  <si>
    <t>Due 3/8</t>
  </si>
  <si>
    <t>Due 3/16</t>
  </si>
  <si>
    <t>Due 3/3</t>
  </si>
  <si>
    <t>Journal 1</t>
  </si>
  <si>
    <t>Journal 2</t>
  </si>
  <si>
    <t>Journal 3</t>
  </si>
  <si>
    <t>Journal 4</t>
  </si>
  <si>
    <t>Research Topic</t>
  </si>
  <si>
    <t>Resume/CL</t>
  </si>
  <si>
    <t>Paper Outline</t>
  </si>
  <si>
    <t>Annot Bib</t>
  </si>
  <si>
    <t>Exam 1</t>
  </si>
  <si>
    <t>Journal 5</t>
  </si>
  <si>
    <t>Journal 6</t>
  </si>
  <si>
    <t>Eval Matrix</t>
  </si>
  <si>
    <t>Journal 7</t>
  </si>
  <si>
    <t>Exam 2</t>
  </si>
  <si>
    <t>Checkpoint 1</t>
  </si>
  <si>
    <t>Points Earned</t>
  </si>
  <si>
    <t>Points Possible</t>
  </si>
  <si>
    <t>Percentage</t>
  </si>
  <si>
    <t>Category: Journals</t>
  </si>
  <si>
    <t>Category: Exams</t>
  </si>
  <si>
    <t>Category: Assignments</t>
  </si>
  <si>
    <t>Category: Papers</t>
  </si>
  <si>
    <t>NTR-1010</t>
  </si>
  <si>
    <t>Intro to Nutrition</t>
  </si>
  <si>
    <t>Chapter 01 Quiz</t>
  </si>
  <si>
    <t>Feb 2</t>
  </si>
  <si>
    <t>18.33</t>
  </si>
  <si>
    <t>25</t>
  </si>
  <si>
    <t>Graded</t>
  </si>
  <si>
    <t>M1: Diet Assessment Part 1</t>
  </si>
  <si>
    <t>Chapter 02 Quiz: Nutrition Tools</t>
  </si>
  <si>
    <t>Feb 9</t>
  </si>
  <si>
    <t>23.33</t>
  </si>
  <si>
    <t>93.3%</t>
  </si>
  <si>
    <t>M2: Diet Assessment Part 2</t>
  </si>
  <si>
    <t>40</t>
  </si>
  <si>
    <t>Chapter 03 Quiz: Remarkable Body</t>
  </si>
  <si>
    <t>93.33%</t>
  </si>
  <si>
    <t>M3: NTR Exam 1</t>
  </si>
  <si>
    <t>Exams</t>
  </si>
  <si>
    <t>Feb 18</t>
  </si>
  <si>
    <t>71</t>
  </si>
  <si>
    <t>100</t>
  </si>
  <si>
    <t>71%</t>
  </si>
  <si>
    <t>Ch04 D&amp;W+ Diet Assessment: Carbs</t>
  </si>
  <si>
    <t>Mar 2</t>
  </si>
  <si>
    <t>60%</t>
  </si>
  <si>
    <t>Ch04 Quiz: Carbohydrates</t>
  </si>
  <si>
    <t>Ch05 Closer Look: Lipids</t>
  </si>
  <si>
    <t>95.24%</t>
  </si>
  <si>
    <t>Ch06 Case Study: Making Meatless Work</t>
  </si>
  <si>
    <t>35</t>
  </si>
  <si>
    <t>MISSING</t>
  </si>
  <si>
    <t>Missing</t>
  </si>
  <si>
    <t>Ch06 Quiz: Proteins</t>
  </si>
  <si>
    <t>M6: NTR Exam 2</t>
  </si>
  <si>
    <t>Mar 25</t>
  </si>
  <si>
    <t>SOC-1010</t>
  </si>
  <si>
    <t>Introduction to Sociology</t>
  </si>
  <si>
    <t>Getting Started: Introductions</t>
  </si>
  <si>
    <t>Feb 1</t>
  </si>
  <si>
    <t>SAA1</t>
  </si>
  <si>
    <t>Feb 22</t>
  </si>
  <si>
    <t>45</t>
  </si>
  <si>
    <t>50</t>
  </si>
  <si>
    <t>Exam 1: Ch 1-2 Sociological Imagination</t>
  </si>
  <si>
    <t>EXAMS</t>
  </si>
  <si>
    <t>Mar 8</t>
  </si>
  <si>
    <t>27</t>
  </si>
  <si>
    <t>SAA2</t>
  </si>
  <si>
    <t>Mar 29</t>
  </si>
  <si>
    <t>Exam 2: Chapters 3-5</t>
  </si>
  <si>
    <t>INT-2310</t>
  </si>
  <si>
    <t>Windows Server Admin</t>
  </si>
  <si>
    <t>Introduction Discussion</t>
  </si>
  <si>
    <t>Discussions</t>
  </si>
  <si>
    <t>Jan 22</t>
  </si>
  <si>
    <t>Quiz: Module 01 Windows Server Hybrid</t>
  </si>
  <si>
    <t>Groups Lab</t>
  </si>
  <si>
    <t>Feb 12</t>
  </si>
  <si>
    <t>14</t>
  </si>
  <si>
    <t>20</t>
  </si>
  <si>
    <t>Group Scopes</t>
  </si>
  <si>
    <t>15</t>
  </si>
  <si>
    <t>Group Policy</t>
  </si>
  <si>
    <t>Feb 23</t>
  </si>
  <si>
    <t>T</t>
  </si>
  <si>
    <t>30</t>
  </si>
  <si>
    <t>Pending</t>
  </si>
  <si>
    <t>Live VM Lab 1-1: Installing WS2019</t>
  </si>
  <si>
    <t>84%</t>
  </si>
  <si>
    <t>Quiz: Module 02 Discover AD</t>
  </si>
  <si>
    <t>98.68%</t>
  </si>
  <si>
    <t>Quiz: Module 03 Managing AD Accounts</t>
  </si>
  <si>
    <t>Quiz: Module 04 Configuring Group Policies</t>
  </si>
  <si>
    <t>Live VM Lab 1-2 / 1-4 Azure</t>
  </si>
  <si>
    <t>Live VM Labs 2-1, 3-1, 3-3, 4-1, 4-2</t>
  </si>
  <si>
    <t>Simulation 2-1/2-2: Working with AD</t>
  </si>
  <si>
    <t>INT-2840</t>
  </si>
  <si>
    <t>System Analysis/Project Mgmt</t>
  </si>
  <si>
    <t>Introductions</t>
  </si>
  <si>
    <t>MBIT</t>
  </si>
  <si>
    <t>Jan 25</t>
  </si>
  <si>
    <t>Research Paper Topics Discussion</t>
  </si>
  <si>
    <t>Feb 8</t>
  </si>
  <si>
    <t>Feb 15</t>
  </si>
  <si>
    <t>13</t>
  </si>
  <si>
    <t>86.7%</t>
  </si>
  <si>
    <t>Outline</t>
  </si>
  <si>
    <t>Quizzes</t>
  </si>
  <si>
    <t>150</t>
  </si>
  <si>
    <t>155</t>
  </si>
  <si>
    <t>96.77%</t>
  </si>
  <si>
    <t>Mar 1</t>
  </si>
  <si>
    <t>EGL-1340</t>
  </si>
  <si>
    <t>Comp II: Writing Tech Topics</t>
  </si>
  <si>
    <t>Resume and Cover Letter Writing</t>
  </si>
  <si>
    <t>95</t>
  </si>
  <si>
    <t>Memo/Report Writing</t>
  </si>
  <si>
    <t>Memo/Report</t>
  </si>
  <si>
    <t>Mar 4</t>
  </si>
  <si>
    <t>ElevateED — 📥 WEEKLY INTAKE — Grade Extraction Landing Zone | Pending Approval</t>
  </si>
  <si>
    <t>Maryland Blueprint for Maryland's Future | CONFIDENTIAL — FERPA PROTECTED | Generated: March 24, 2026 09:00 AM</t>
  </si>
  <si>
    <t>GradeExtractor.gs writes here every Thursday 9:00 AM | Review → set Approved=Y → GradeApprover.gs pushes to Cohort Grids</t>
  </si>
  <si>
    <t>Intake ID</t>
  </si>
  <si>
    <t>PDF Timestamp</t>
  </si>
  <si>
    <t>Week #</t>
  </si>
  <si>
    <t>Week Date</t>
  </si>
  <si>
    <t>Course Code</t>
  </si>
  <si>
    <t>Course Name</t>
  </si>
  <si>
    <t>Assignment Name</t>
  </si>
  <si>
    <t>Submitted Date</t>
  </si>
  <si>
    <t>Score Earned</t>
  </si>
  <si>
    <t>Score Total</t>
  </si>
  <si>
    <t>Missing?</t>
  </si>
  <si>
    <t>Late Report?</t>
  </si>
  <si>
    <t>Approved</t>
  </si>
  <si>
    <t>Approved By</t>
  </si>
  <si>
    <t>Approved At</t>
  </si>
  <si>
    <t>Pushed To Grid</t>
  </si>
  <si>
    <t>WI-001</t>
  </si>
  <si>
    <t>3/23/26 8:44 AM</t>
  </si>
  <si>
    <t>3/26/2026</t>
  </si>
  <si>
    <t>Chapter 01 Quiz: Food Choices and Human Health</t>
  </si>
  <si>
    <t>Late report — received 3/23; back-dated W9</t>
  </si>
  <si>
    <t>WI-002</t>
  </si>
  <si>
    <t>On time</t>
  </si>
  <si>
    <t>WI-003</t>
  </si>
  <si>
    <t>Chapter 02 Quiz: Nutrition Tools - Standards</t>
  </si>
  <si>
    <t>WI-004</t>
  </si>
  <si>
    <t>WI-005</t>
  </si>
  <si>
    <t>Chapter 03 Quiz: The Remarkable Body</t>
  </si>
  <si>
    <t>WI-006</t>
  </si>
  <si>
    <t>Below passing threshold</t>
  </si>
  <si>
    <t>WI-007</t>
  </si>
  <si>
    <t>Chapter 04 D&amp;W+ Client Diet Assessment</t>
  </si>
  <si>
    <t>WI-008</t>
  </si>
  <si>
    <t>Chapter 04 Quiz: The Carbohydrates</t>
  </si>
  <si>
    <t>WI-009</t>
  </si>
  <si>
    <t>Chapter 05 A Closer Look: Types/Functions Lipids</t>
  </si>
  <si>
    <t>WI-010</t>
  </si>
  <si>
    <t>Chapter 05 Quiz: The Lipids</t>
  </si>
  <si>
    <t>WI-011</t>
  </si>
  <si>
    <t>Chapter 06 Case Study: Making Meatless Work</t>
  </si>
  <si>
    <t>⚠️ Missing — 0 days until due</t>
  </si>
  <si>
    <t>WI-012</t>
  </si>
  <si>
    <t>Chapter 06 Quiz: The Proteins</t>
  </si>
  <si>
    <t>⚠️ Missing</t>
  </si>
  <si>
    <t>WI-013</t>
  </si>
  <si>
    <t>⚠️ Exam missing</t>
  </si>
  <si>
    <t>WI-014</t>
  </si>
  <si>
    <t>*** COURSE TOTAL ***</t>
  </si>
  <si>
    <t>SUMMARY</t>
  </si>
  <si>
    <t>287</t>
  </si>
  <si>
    <t>345</t>
  </si>
  <si>
    <t>83.19%</t>
  </si>
  <si>
    <t>OVERALL</t>
  </si>
  <si>
    <t>Assignments 88.16% | Exams 71%</t>
  </si>
  <si>
    <t>WI-015</t>
  </si>
  <si>
    <t>Getting Started: Introductions Discussion</t>
  </si>
  <si>
    <t>Jan 29</t>
  </si>
  <si>
    <t>WI-016</t>
  </si>
  <si>
    <t>WI-017</t>
  </si>
  <si>
    <t>⚠️ BELOW PASSING — 54%</t>
  </si>
  <si>
    <t>WI-018</t>
  </si>
  <si>
    <t>WI-019</t>
  </si>
  <si>
    <t>⚠️ Exam missing — due Mar 30</t>
  </si>
  <si>
    <t>WI-020</t>
  </si>
  <si>
    <t>SAA2 Culture Field Assignment Discussion</t>
  </si>
  <si>
    <t>WI-021</t>
  </si>
  <si>
    <t>77</t>
  </si>
  <si>
    <t>105</t>
  </si>
  <si>
    <t>73.33%</t>
  </si>
  <si>
    <t>Discussions 100% | Assignments 90% | Exams 54%</t>
  </si>
  <si>
    <t>WI-022</t>
  </si>
  <si>
    <t>2/26/26 9:40 AM</t>
  </si>
  <si>
    <t>W6</t>
  </si>
  <si>
    <t>2/26/2026</t>
  </si>
  <si>
    <t>WI-023</t>
  </si>
  <si>
    <t>Quiz: Module 01 Dive Into Windows Server Hybrid</t>
  </si>
  <si>
    <t>WI-024</t>
  </si>
  <si>
    <t>Feb 11</t>
  </si>
  <si>
    <t>WI-025</t>
  </si>
  <si>
    <t>WI-026</t>
  </si>
  <si>
    <t>Feb 19</t>
  </si>
  <si>
    <t>T=pending grade</t>
  </si>
  <si>
    <t>WI-027</t>
  </si>
  <si>
    <t>Quiz: Module 05 Configure Domains</t>
  </si>
  <si>
    <t>Not yet due at PDF time</t>
  </si>
  <si>
    <t>WI-028</t>
  </si>
  <si>
    <t>Live VM Lab 1-1: Installing Windows Server 2019</t>
  </si>
  <si>
    <t>WI-029</t>
  </si>
  <si>
    <t>Quiz: Module 02 Discover Active Directory</t>
  </si>
  <si>
    <t>WI-030</t>
  </si>
  <si>
    <t>WI-031</t>
  </si>
  <si>
    <t>WI-032</t>
  </si>
  <si>
    <t>98.17%</t>
  </si>
  <si>
    <t>Assignments 97.72% | Discussions 100%</t>
  </si>
  <si>
    <t>WI-033</t>
  </si>
  <si>
    <t>3/5/26 9:12 AM</t>
  </si>
  <si>
    <t>3/5/2026</t>
  </si>
  <si>
    <t>WI-034</t>
  </si>
  <si>
    <t>WI-035</t>
  </si>
  <si>
    <t>WI-036</t>
  </si>
  <si>
    <t>Cover Letter</t>
  </si>
  <si>
    <t>Pending grade</t>
  </si>
  <si>
    <t>WI-037</t>
  </si>
  <si>
    <t>WI-038</t>
  </si>
  <si>
    <t>Research Paper Topics</t>
  </si>
  <si>
    <t>Jan 28</t>
  </si>
  <si>
    <t>⚠️ 0/5 — late or incomplete</t>
  </si>
  <si>
    <t>WI-039</t>
  </si>
  <si>
    <t>Resume</t>
  </si>
  <si>
    <t>Jan 30</t>
  </si>
  <si>
    <t>WI-040</t>
  </si>
  <si>
    <t>WI-041</t>
  </si>
  <si>
    <t>WI-042</t>
  </si>
  <si>
    <t>WI-043</t>
  </si>
  <si>
    <t>WI-044</t>
  </si>
  <si>
    <t>WI-045</t>
  </si>
  <si>
    <t>WI-046</t>
  </si>
  <si>
    <t>WI-047</t>
  </si>
  <si>
    <t>WI-048</t>
  </si>
  <si>
    <t>WI-049</t>
  </si>
  <si>
    <t>⚠️ Major missing — 100 pts</t>
  </si>
  <si>
    <t>WI-050</t>
  </si>
  <si>
    <t>236</t>
  </si>
  <si>
    <t>250</t>
  </si>
  <si>
    <t>94.40%</t>
  </si>
  <si>
    <t>Assignments 95% | Quizzes 96.77% | Discussions 66.67%</t>
  </si>
  <si>
    <t>WI-051</t>
  </si>
  <si>
    <t>Comp II: Writing - Tech Topics</t>
  </si>
  <si>
    <t>WI-052</t>
  </si>
  <si>
    <t>Submitted but not yet graded</t>
  </si>
  <si>
    <t>WI-053</t>
  </si>
  <si>
    <t>Remaining categories not yet open</t>
  </si>
  <si>
    <t>WI-054</t>
  </si>
  <si>
    <t>2/26/26</t>
  </si>
  <si>
    <t>WI-055</t>
  </si>
  <si>
    <t>Quiz: Module 01 Dive Into Windows Server</t>
  </si>
  <si>
    <t>WI-056</t>
  </si>
  <si>
    <t>WI-057</t>
  </si>
  <si>
    <t>WI-058</t>
  </si>
  <si>
    <t>1199.68</t>
  </si>
  <si>
    <t>1270</t>
  </si>
  <si>
    <t>95.57%</t>
  </si>
  <si>
    <t>Assignments 94.46% | Discussions 100%</t>
  </si>
  <si>
    <t>WI-059</t>
  </si>
  <si>
    <t>3/5/26</t>
  </si>
  <si>
    <t>WI-060</t>
  </si>
  <si>
    <t>WI-061</t>
  </si>
  <si>
    <t>WI-062</t>
  </si>
  <si>
    <t>227</t>
  </si>
  <si>
    <t>270</t>
  </si>
  <si>
    <t>84.07%</t>
  </si>
  <si>
    <t>Assignments 81% | Discussions 100% | Quizzes 84.52%</t>
  </si>
  <si>
    <t>ElevateED — ⚠️ MISSING ASSIGNMENTS — Real-Time Missing Work Tracker</t>
  </si>
  <si>
    <t>Auto-populated by GradeExtractor.gs | Updated every Thursday 9:00 AM | Cleared when makeup detected</t>
  </si>
  <si>
    <t>Record ID</t>
  </si>
  <si>
    <t>Days Overdue</t>
  </si>
  <si>
    <t>Weeks Missing</t>
  </si>
  <si>
    <t>First Detected</t>
  </si>
  <si>
    <t>Last Checked</t>
  </si>
  <si>
    <t>Intervention?</t>
  </si>
  <si>
    <t>MA-001</t>
  </si>
  <si>
    <t>⚠️ MISSING</t>
  </si>
  <si>
    <t>3/23/2026</t>
  </si>
  <si>
    <t>Due 3/23 — not submitted</t>
  </si>
  <si>
    <t>MA-002</t>
  </si>
  <si>
    <t>Chapter 06 Quiz: The Proteins and Amino Acids</t>
  </si>
  <si>
    <t>MA-003</t>
  </si>
  <si>
    <t>M6: NTR Exam 2 (Respondus LockDown Browser)</t>
  </si>
  <si>
    <t>⏰ UPCOMING</t>
  </si>
  <si>
    <t>Exam due Mar 25 — not yet missing but monitor</t>
  </si>
  <si>
    <t>MA-004</t>
  </si>
  <si>
    <t>Due Mar 29 — assigned but not submitted</t>
  </si>
  <si>
    <t>MA-005</t>
  </si>
  <si>
    <t>Exam 2: Chapters 3-5 (Respondus LockDown)</t>
  </si>
  <si>
    <t>Exam due Mar 30 — Exam 1 was 54% — INTERVENTION PRIORITY</t>
  </si>
  <si>
    <t>MA-006</t>
  </si>
  <si>
    <t>Sociological Analysis Assignment #2: Culture Field</t>
  </si>
  <si>
    <t>MA-007</t>
  </si>
  <si>
    <t>SAA3</t>
  </si>
  <si>
    <t>Apr 12</t>
  </si>
  <si>
    <t>🔵 FUTURE</t>
  </si>
  <si>
    <t>Not yet due</t>
  </si>
  <si>
    <t>MA-008</t>
  </si>
  <si>
    <t>12</t>
  </si>
  <si>
    <t>17</t>
  </si>
  <si>
    <t>🔴 OVERDUE</t>
  </si>
  <si>
    <t>⚠️ 17 days overdue as of 3/23</t>
  </si>
  <si>
    <t>MA-009</t>
  </si>
  <si>
    <t>⚠️ CRITICAL — 100 pts missing, 17 days overdue — Intervention needed</t>
  </si>
  <si>
    <t>MA-010</t>
  </si>
  <si>
    <t>CheckPoint#1 Documents</t>
  </si>
  <si>
    <t>Mar 19</t>
  </si>
  <si>
    <t>0-point assignment — still missing</t>
  </si>
  <si>
    <t>MA-011</t>
  </si>
  <si>
    <t>Employee Handbook</t>
  </si>
  <si>
    <t>⏰ DUE TODAY</t>
  </si>
  <si>
    <t>Due 3/24 — not yet submitted</t>
  </si>
  <si>
    <t>MA-012</t>
  </si>
  <si>
    <t>Peer Evaluation</t>
  </si>
  <si>
    <t>MA-013</t>
  </si>
  <si>
    <t>Missing since W6 PDF — follow up</t>
  </si>
  <si>
    <t>MA-ALT-001</t>
  </si>
  <si>
    <t>Course grade AT RISK</t>
  </si>
  <si>
    <t>Overall</t>
  </si>
  <si>
    <t>-</t>
  </si>
  <si>
    <t>🔴 AT RISK — 64.98%</t>
  </si>
  <si>
    <t>3/24/2026</t>
  </si>
  <si>
    <t>⚠️ Overall NTR-1010 at 64.98% — below 65% threshold. Needs immediate intervention.</t>
  </si>
  <si>
    <t>MA-ALT-002</t>
  </si>
  <si>
    <t>🔴 AT RISK — 60.95%</t>
  </si>
  <si>
    <t>⚠️ Overall SOC-1010 at 60.95% — borderline failing. Intervention needed.</t>
  </si>
  <si>
    <t>MA-ALT-003</t>
  </si>
  <si>
    <t>Course grade Watch</t>
  </si>
  <si>
    <t>🟡 WATCH — 67.83%</t>
  </si>
  <si>
    <t>Monitor NTR-1010 at 67.83% — approaching at-risk threshold.</t>
  </si>
  <si>
    <t>MA-ALT-004</t>
  </si>
  <si>
    <t>🟡 WATCH — 68.21%</t>
  </si>
  <si>
    <t>Monitor NTR-1010 at 68.21%.</t>
  </si>
  <si>
    <t>MA-ALT-005</t>
  </si>
  <si>
    <t>🟡 WATCH — 65.80%</t>
  </si>
  <si>
    <t>Monitor NTR-1010 at 65.80% — barely above at-risk.</t>
  </si>
  <si>
    <t>MA-ALT-006</t>
  </si>
  <si>
    <t>🟡 WATCH — 68.57%</t>
  </si>
  <si>
    <t>Monitor SOC-1010 at 68.57%.</t>
  </si>
  <si>
    <t>MA-ALT-007</t>
  </si>
  <si>
    <t>11</t>
  </si>
  <si>
    <t>INT-1550</t>
  </si>
  <si>
    <t>Intro to Networks</t>
  </si>
  <si>
    <t>🔴 AT RISK — 57.4%</t>
  </si>
  <si>
    <t>⚠️ INT-1550 Fall 2025 at 57.4% — FAILING. Spring 2026 intervention critical.</t>
  </si>
  <si>
    <t>MA-ALT-008</t>
  </si>
  <si>
    <t>PAYTON, JAYDEN</t>
  </si>
  <si>
    <t>BIO-1110</t>
  </si>
  <si>
    <t>Environmental Biology</t>
  </si>
  <si>
    <t>🔴 AT RISK — 66.4%</t>
  </si>
  <si>
    <t>Monitor BIO-1110 Fall 2025 at 66.4%.</t>
  </si>
  <si>
    <t>MA-ALT-009</t>
  </si>
  <si>
    <t>9</t>
  </si>
  <si>
    <t>INT-1010</t>
  </si>
  <si>
    <t>Intro to Info Tech</t>
  </si>
  <si>
    <t>🔴 AT RISK — 60.9%</t>
  </si>
  <si>
    <t>⚠️ INT-1010 Fall 2025 at 60.9% — below passing threshold. Monitor Spring 2026.</t>
  </si>
  <si>
    <t>MA-ALT-010</t>
  </si>
  <si>
    <t>🟡 WATCH — 69.2%</t>
  </si>
  <si>
    <t>INT-1010 at 69.2% — needs monitoring.</t>
  </si>
  <si>
    <t>ElevateED — 🎉 MAKEUP CELEBRATIONS — Previously Missing → Now Completed</t>
  </si>
  <si>
    <t>GradeExtractor detects assignment flip: '- / X' → graded | Celebration email sent immediately | Parents notified</t>
  </si>
  <si>
    <t>Detected Date</t>
  </si>
  <si>
    <t>Previous Status</t>
  </si>
  <si>
    <t>New Score</t>
  </si>
  <si>
    <t>Grade Before</t>
  </si>
  <si>
    <t>Grade After</t>
  </si>
  <si>
    <t>Change</t>
  </si>
  <si>
    <t>Celebration Email Sent</t>
  </si>
  <si>
    <t>Email Sent At</t>
  </si>
  <si>
    <t>MC-001</t>
  </si>
  <si>
    <t>[Auto-populated]</t>
  </si>
  <si>
    <t>[Student ID]</t>
  </si>
  <si>
    <t>[Last, First]</t>
  </si>
  <si>
    <t>[Cohort]</t>
  </si>
  <si>
    <t>[Course]</t>
  </si>
  <si>
    <t>[Course Name]</t>
  </si>
  <si>
    <t>[Assignment Name]</t>
  </si>
  <si>
    <t>[Category]</t>
  </si>
  <si>
    <t>Missing (- / X)</t>
  </si>
  <si>
    <t>[Score]</t>
  </si>
  <si>
    <t>[Total]</t>
  </si>
  <si>
    <t>[%]</t>
  </si>
  <si>
    <t>[Prior avg]</t>
  </si>
  <si>
    <t>[New avg]</t>
  </si>
  <si>
    <t>[Δ]</t>
  </si>
  <si>
    <t>Celebration email queued by ParentNewsletter.gs</t>
  </si>
  <si>
    <t>ℹ️  This sheet will auto-populate when GradeExtractor.gs detects an assignment transition from missing ('- / X') to graded in a subsequent PDF. Each detection triggers an immediate celebration email via ParentNewsletter.gs — not batched to Thursday.</t>
  </si>
  <si>
    <t>ElevateED — 📸 PRIOR WEEK SNAPSHOT — Week 9 Baseline (3/24/2026)</t>
  </si>
  <si>
    <t>GradeExtractor overwrites this sheet every Thursday 9:00 AM BEFORE processing new PDFs | Used for week-over-week delta calculation</t>
  </si>
  <si>
    <t>Snapshot Week</t>
  </si>
  <si>
    <t>Snapshot Date</t>
  </si>
  <si>
    <t>Was Missing</t>
  </si>
  <si>
    <t>3/19/2026</t>
  </si>
  <si>
    <t>Chapter 05 Closer Look: Lipids</t>
  </si>
  <si>
    <t>Was missing in W8 — still missing W9</t>
  </si>
  <si>
    <t>Was missing in W8</t>
  </si>
  <si>
    <t>*** NTR-1010 SNAPSHOT TOTAL ***</t>
  </si>
  <si>
    <t>No change detected W8→W9 for submitted assignments</t>
  </si>
  <si>
    <t>⚠️ 54% — intervention flag</t>
  </si>
  <si>
    <t>Missing W8 → still missing W9</t>
  </si>
  <si>
    <t>*** SOC-1010 SNAPSHOT TOTAL ***</t>
  </si>
  <si>
    <t>Quiz: Module 01</t>
  </si>
  <si>
    <t>*** INT-2310 SNAPSHOT TOTAL ***</t>
  </si>
  <si>
    <t>Was missing W7 — still missing as of 3/23</t>
  </si>
  <si>
    <t>⚠️ Major missing — 100pts — still missing as of 3/23</t>
  </si>
  <si>
    <t>*** INT-2840 SNAPSHOT TOTAL ***</t>
  </si>
  <si>
    <t>*** EGL-1340 SNAPSHOT TOTAL ***</t>
  </si>
  <si>
    <t>ElevateED — RESOURCE ALLOCATION &amp; CAPACITY PLANNING</t>
  </si>
  <si>
    <t>Budget | Instructor Load | Tech Inventory | FY 2025-2026</t>
  </si>
  <si>
    <t>ANNUAL BUDGET — FY 2025-2026</t>
  </si>
  <si>
    <t>Budgeted</t>
  </si>
  <si>
    <t>Spent YTD</t>
  </si>
  <si>
    <t>Remaining</t>
  </si>
  <si>
    <t>% Used</t>
  </si>
  <si>
    <t>PGCC Tuition &amp; Fees</t>
  </si>
  <si>
    <t>$68,400</t>
  </si>
  <si>
    <t>$34,200</t>
  </si>
  <si>
    <t>50%</t>
  </si>
  <si>
    <t>Textbooks &amp; Materials</t>
  </si>
  <si>
    <t>$8,500</t>
  </si>
  <si>
    <t>$6,200</t>
  </si>
  <si>
    <t>$2,300</t>
  </si>
  <si>
    <t>73%</t>
  </si>
  <si>
    <t>Technology (Laptops, Software)</t>
  </si>
  <si>
    <t>$15,000</t>
  </si>
  <si>
    <t>$12,800</t>
  </si>
  <si>
    <t>$2,200</t>
  </si>
  <si>
    <t>⚠ Monitor</t>
  </si>
  <si>
    <t>Certification Exam Fees</t>
  </si>
  <si>
    <t>$4,200</t>
  </si>
  <si>
    <t>$0</t>
  </si>
  <si>
    <t>Transportation</t>
  </si>
  <si>
    <t>$3,600</t>
  </si>
  <si>
    <t>$2,100</t>
  </si>
  <si>
    <t>$1,500</t>
  </si>
  <si>
    <t>Professional Development</t>
  </si>
  <si>
    <t>$2,500</t>
  </si>
  <si>
    <t>$1,800</t>
  </si>
  <si>
    <t>$700</t>
  </si>
  <si>
    <t>Student Support Services</t>
  </si>
  <si>
    <t>$5,000</t>
  </si>
  <si>
    <t>$2,400</t>
  </si>
  <si>
    <t>$2,600</t>
  </si>
  <si>
    <t>48%</t>
  </si>
  <si>
    <t>Contingency</t>
  </si>
  <si>
    <t>$2,800</t>
  </si>
  <si>
    <t>$400</t>
  </si>
  <si>
    <t>14%</t>
  </si>
  <si>
    <t>TOTAL</t>
  </si>
  <si>
    <t>$110,000</t>
  </si>
  <si>
    <t>$59,900</t>
  </si>
  <si>
    <t>$50,100</t>
  </si>
  <si>
    <t>54.5%</t>
  </si>
  <si>
    <t>INSTRUCTOR LOAD — SPRING 2026</t>
  </si>
  <si>
    <t>Load</t>
  </si>
  <si>
    <t>Location</t>
  </si>
  <si>
    <t>Schedule</t>
  </si>
  <si>
    <t>Contact</t>
  </si>
  <si>
    <t>Prof. Bridget Bartlebaugh</t>
  </si>
  <si>
    <t>TEC Dept</t>
  </si>
  <si>
    <t>17 (Cohort 2026)</t>
  </si>
  <si>
    <t>4 credits</t>
  </si>
  <si>
    <t>CAT-225</t>
  </si>
  <si>
    <t>T/TH 11:30-2:15</t>
  </si>
  <si>
    <t>bartleba@pgcc.edu</t>
  </si>
  <si>
    <t>Prof. Melanie Walker</t>
  </si>
  <si>
    <t>3 credits</t>
  </si>
  <si>
    <t>CAT-313</t>
  </si>
  <si>
    <t>T/TH 9:30-11:10</t>
  </si>
  <si>
    <t>walkermf@pgcc.edu</t>
  </si>
  <si>
    <t>Dr. Okachi Kpalukwu</t>
  </si>
  <si>
    <t>English Dept</t>
  </si>
  <si>
    <t>Bladen 317</t>
  </si>
  <si>
    <t>MW 9:30-10:45</t>
  </si>
  <si>
    <t>kpalukon@pgcc.edu</t>
  </si>
  <si>
    <t>Natural Sci</t>
  </si>
  <si>
    <t>BIO 1110/1120</t>
  </si>
  <si>
    <t>6 (Cohort 2027)</t>
  </si>
  <si>
    <t>4+1 credits</t>
  </si>
  <si>
    <t>PGCC Online</t>
  </si>
  <si>
    <t>DL01 Async</t>
  </si>
  <si>
    <t>IT Dept</t>
  </si>
  <si>
    <t>Remote Zoom</t>
  </si>
  <si>
    <t>RD02 Async</t>
  </si>
  <si>
    <t>20 (Cohort 2028)</t>
  </si>
  <si>
    <t>PGCC Campus</t>
  </si>
  <si>
    <t>TBD</t>
  </si>
  <si>
    <t>16 (Cohort 2029)</t>
  </si>
  <si>
    <t>ElevateED — BUDGET FORECASTING ENGINE — ASI Enhancement #13</t>
  </si>
  <si>
    <t>Maryland Blueprint for Maryland's Future | CONFIDENTIAL — FERPA PROTECTED | February 13, 2026 04:07 PM</t>
  </si>
  <si>
    <t>3-Year Projection | Enrollment-Driven | Tuition Escalation | Blueprint Funding Alignment</t>
  </si>
  <si>
    <t>BUDGET PROJECTION — FY 2025-2029</t>
  </si>
  <si>
    <t>FY25-26 (Actual)</t>
  </si>
  <si>
    <t>FY26-27 (Proj.)</t>
  </si>
  <si>
    <t>FY27-28 (Proj.)</t>
  </si>
  <si>
    <t>FY28-29 (Proj.)</t>
  </si>
  <si>
    <t>Growth Rate</t>
  </si>
  <si>
    <t>Basis</t>
  </si>
  <si>
    <t>Students Enrolled</t>
  </si>
  <si>
    <t>63</t>
  </si>
  <si>
    <t>75</t>
  </si>
  <si>
    <t>90</t>
  </si>
  <si>
    <t>110</t>
  </si>
  <si>
    <t>~20%/yr</t>
  </si>
  <si>
    <t>Historical enrollment growth trend</t>
  </si>
  <si>
    <t>$82,500</t>
  </si>
  <si>
    <t>$100,800</t>
  </si>
  <si>
    <t>$125,400</t>
  </si>
  <si>
    <t>+20%</t>
  </si>
  <si>
    <t>$1,140/student × 3 courses avg</t>
  </si>
  <si>
    <t>$10,125</t>
  </si>
  <si>
    <t>$12,150</t>
  </si>
  <si>
    <t>$14,850</t>
  </si>
  <si>
    <t>Scales with enrollment</t>
  </si>
  <si>
    <t>Technology</t>
  </si>
  <si>
    <t>$18,750</t>
  </si>
  <si>
    <t>$22,500</t>
  </si>
  <si>
    <t>$27,000</t>
  </si>
  <si>
    <t>+25%</t>
  </si>
  <si>
    <t>New students + refresh cycle</t>
  </si>
  <si>
    <t>Certification Fees</t>
  </si>
  <si>
    <t>$12,000</t>
  </si>
  <si>
    <t>$18,000</t>
  </si>
  <si>
    <t>$22,000</t>
  </si>
  <si>
    <t>Variable</t>
  </si>
  <si>
    <t>$358/cert × increasing attempts</t>
  </si>
  <si>
    <t>$4,500</t>
  </si>
  <si>
    <t>$5,400</t>
  </si>
  <si>
    <t>$6,600</t>
  </si>
  <si>
    <t>Professional Dev</t>
  </si>
  <si>
    <t>$3,000</t>
  </si>
  <si>
    <t>$3,500</t>
  </si>
  <si>
    <t>$4,000</t>
  </si>
  <si>
    <t>+15%</t>
  </si>
  <si>
    <t>Faculty training growth</t>
  </si>
  <si>
    <t>Student Support</t>
  </si>
  <si>
    <t>$6,500</t>
  </si>
  <si>
    <t>$8,000</t>
  </si>
  <si>
    <t>$10,000</t>
  </si>
  <si>
    <t>More MTSS interventions at scale</t>
  </si>
  <si>
    <t>$5,500</t>
  </si>
  <si>
    <t>10% of non-tuition costs</t>
  </si>
  <si>
    <t>$140,875</t>
  </si>
  <si>
    <t>$174,850</t>
  </si>
  <si>
    <t>$215,350</t>
  </si>
  <si>
    <t>+25% avg</t>
  </si>
  <si>
    <t>Enrollment-driven growth</t>
  </si>
  <si>
    <t>FUNDING SOURCES — BLUEPRINT ALIGNMENT</t>
  </si>
  <si>
    <t>FY25-26</t>
  </si>
  <si>
    <t>FY26-27</t>
  </si>
  <si>
    <t>FY27-28</t>
  </si>
  <si>
    <t>FY28-29</t>
  </si>
  <si>
    <t>PGCPS CTE Allocation</t>
  </si>
  <si>
    <t>$65,000</t>
  </si>
  <si>
    <t>$80,000</t>
  </si>
  <si>
    <t>$95,000</t>
  </si>
  <si>
    <t>$115,000</t>
  </si>
  <si>
    <t>Primary — Blueprint Pillar 3 funding</t>
  </si>
  <si>
    <t>Maryland Blueprint Grant</t>
  </si>
  <si>
    <t>$25,000</t>
  </si>
  <si>
    <t>$35,000</t>
  </si>
  <si>
    <t>$45,000</t>
  </si>
  <si>
    <t>$55,000</t>
  </si>
  <si>
    <t>State workforce readiness funds</t>
  </si>
  <si>
    <t>PGCC Partnership In-Kind</t>
  </si>
  <si>
    <t>Facility, IT lab, faculty support</t>
  </si>
  <si>
    <t>Perkins V Federal CTE</t>
  </si>
  <si>
    <t>$14,000</t>
  </si>
  <si>
    <t>Federal CTE funding — cert emphasis</t>
  </si>
  <si>
    <t>Industry Partnerships</t>
  </si>
  <si>
    <t>$2,000</t>
  </si>
  <si>
    <t>$3,875</t>
  </si>
  <si>
    <t>$5,850</t>
  </si>
  <si>
    <t>$9,350</t>
  </si>
  <si>
    <t>CompTIA, Microsoft vouchers + mentorship</t>
  </si>
  <si>
    <t>TOTAL FUNDING</t>
  </si>
  <si>
    <t>Fully funded projection</t>
  </si>
  <si>
    <t>ElevateED — IEP PROGRESS MONITORING — ASI Enhancement #12</t>
  </si>
  <si>
    <t>IDEA Compliance | Goal Tracking | Accommodation Verification | Reporting Period Progress</t>
  </si>
  <si>
    <t>ACTIVE IEP STUDENTS — 2 Students with Individualized Education Programs</t>
  </si>
  <si>
    <t>IEP Start</t>
  </si>
  <si>
    <t>Annual Review</t>
  </si>
  <si>
    <t>Goal ID</t>
  </si>
  <si>
    <t>Goal Description</t>
  </si>
  <si>
    <t>Baseline</t>
  </si>
  <si>
    <t>2026-05-15</t>
  </si>
  <si>
    <t>IEP-005-A</t>
  </si>
  <si>
    <t>Maintain passing grades (≥70%) in all PGCC courses</t>
  </si>
  <si>
    <t>↑ Exceeding</t>
  </si>
  <si>
    <t>✅ Met — Exceeding target</t>
  </si>
  <si>
    <t>IEP-005-B</t>
  </si>
  <si>
    <t>Complete assignments on time (≥90% submission rate)</t>
  </si>
  <si>
    <t>88%</t>
  </si>
  <si>
    <t>↑ Approaching</t>
  </si>
  <si>
    <t>⚠ 2% below target</t>
  </si>
  <si>
    <t>IEP-005-C</t>
  </si>
  <si>
    <t>Participate in class discussions (2+ per week)</t>
  </si>
  <si>
    <t>1/wk</t>
  </si>
  <si>
    <t>2/wk</t>
  </si>
  <si>
    <t>2.5/wk</t>
  </si>
  <si>
    <t>IEP-005-D</t>
  </si>
  <si>
    <t>Attend all scheduled tutoring sessions</t>
  </si>
  <si>
    <t>✅ Met — Consistent attendance</t>
  </si>
  <si>
    <t>IEP-013-A</t>
  </si>
  <si>
    <t>Maintain GPA ≥3.0 across all courses</t>
  </si>
  <si>
    <t>2.8</t>
  </si>
  <si>
    <t>3.5</t>
  </si>
  <si>
    <t>4.0</t>
  </si>
  <si>
    <t>✅ Met — Honor Roll</t>
  </si>
  <si>
    <t>IEP-013-B</t>
  </si>
  <si>
    <t>Use extended time accommodation on all exams</t>
  </si>
  <si>
    <t>✅ Met — Consistent use</t>
  </si>
  <si>
    <t>IEP-013-C</t>
  </si>
  <si>
    <t>Self-advocate for accommodations in new Spring courses</t>
  </si>
  <si>
    <t>3 courses</t>
  </si>
  <si>
    <t>1/3</t>
  </si>
  <si>
    <t>In Progress</t>
  </si>
  <si>
    <t>📋 INT 2840 registered, 2310 and 1340 pending</t>
  </si>
  <si>
    <t>IEP-013-D</t>
  </si>
  <si>
    <t>Meet with academic coach bi-weekly</t>
  </si>
  <si>
    <t>✅ Met — All sessions attended</t>
  </si>
  <si>
    <t>ACCOMMODATION VERIFICATION — SPRING 2026 COURSES</t>
  </si>
  <si>
    <t>Accommodation</t>
  </si>
  <si>
    <t>Provided</t>
  </si>
  <si>
    <t>Verified By</t>
  </si>
  <si>
    <t>Faculty Notified</t>
  </si>
  <si>
    <t>Extended time on exams (1.5x)</t>
  </si>
  <si>
    <t>✅ Yes</t>
  </si>
  <si>
    <t>2026-01-22</t>
  </si>
  <si>
    <t>Prof. Bartlebaugh notified</t>
  </si>
  <si>
    <t>Exam 1 on 2/16</t>
  </si>
  <si>
    <t>Prof. Walker notified</t>
  </si>
  <si>
    <t>Test 1 on 2/22</t>
  </si>
  <si>
    <t>Extended time on exams + preferential seating</t>
  </si>
  <si>
    <t>Dr. Kpalukwu notified</t>
  </si>
  <si>
    <t>All assignments</t>
  </si>
  <si>
    <t>Extended time (1.5x) + note-taking assistance</t>
  </si>
  <si>
    <t>Extended time (1.5x)</t>
  </si>
  <si>
    <t>Extended time (1.5x) + alternative testing location</t>
  </si>
  <si>
    <t>ElevateED — PEER TUTORING MATCHING — ASI Enhancement #14</t>
  </si>
  <si>
    <t>Course + schedule compatibility matching | High-performer → At-risk pairing | Research: +0.5 GPA avg improvement</t>
  </si>
  <si>
    <t>ACTIVE PEER TUTORING MATCHES</t>
  </si>
  <si>
    <t>Match ID</t>
  </si>
  <si>
    <t>Tutor</t>
  </si>
  <si>
    <t>Tutor Avg</t>
  </si>
  <si>
    <t>Tutee</t>
  </si>
  <si>
    <t>Tutee Avg</t>
  </si>
  <si>
    <t>Sessions/Wk</t>
  </si>
  <si>
    <t>Started</t>
  </si>
  <si>
    <t>Δ Grade</t>
  </si>
  <si>
    <t>PT-001</t>
  </si>
  <si>
    <t>JOHNSON, LIAM (TR-0031)</t>
  </si>
  <si>
    <t>91.3%</t>
  </si>
  <si>
    <t>T/Th 3:00-4:00</t>
  </si>
  <si>
    <t>+5.2%</t>
  </si>
  <si>
    <t>✅ Active — improving</t>
  </si>
  <si>
    <t>PT-002</t>
  </si>
  <si>
    <t>MORGAN, ESSOON (TR-0033)</t>
  </si>
  <si>
    <t>89.2%</t>
  </si>
  <si>
    <t>M/W 3:00-4:00</t>
  </si>
  <si>
    <t>+3.1%</t>
  </si>
  <si>
    <t>PT-003</t>
  </si>
  <si>
    <t>WARD, CANAAN (TR-0022)</t>
  </si>
  <si>
    <t>T/Th 4:00-5:00</t>
  </si>
  <si>
    <t>+4.4%</t>
  </si>
  <si>
    <t>PT-004</t>
  </si>
  <si>
    <t>WHITAKER, XION (TR-0040)</t>
  </si>
  <si>
    <t>90.2%</t>
  </si>
  <si>
    <t>M/W 3:30-4:30</t>
  </si>
  <si>
    <t>+2.8%</t>
  </si>
  <si>
    <t>✅ Active — early</t>
  </si>
  <si>
    <t>PT-005</t>
  </si>
  <si>
    <t>LOWERY, CADEN (TR-0051)</t>
  </si>
  <si>
    <t>T/Th 3:30-4:30</t>
  </si>
  <si>
    <t>+1.5%</t>
  </si>
  <si>
    <t>PT-006</t>
  </si>
  <si>
    <t>ROBINSON, MATTHEW (TR-0053)</t>
  </si>
  <si>
    <t>M/W 4:00-5:00</t>
  </si>
  <si>
    <t>PT-007</t>
  </si>
  <si>
    <t>JOSEPH-ALEXANDER, SHILOH (TR-0049)</t>
  </si>
  <si>
    <t>F 3:00-4:30</t>
  </si>
  <si>
    <t>+0.3%</t>
  </si>
  <si>
    <t>✅ Active — new</t>
  </si>
  <si>
    <t>PT-008</t>
  </si>
  <si>
    <t>LASHLEY, AVA (TR-0050)</t>
  </si>
  <si>
    <t>VIDAL, JOSHUA (TR-0057)</t>
  </si>
  <si>
    <t>+0.2%</t>
  </si>
  <si>
    <t>RECOMMENDED MATCHES — AWAITING ASSIGNMENT</t>
  </si>
  <si>
    <t>Best Tutor Match</t>
  </si>
  <si>
    <t>Compatibility</t>
  </si>
  <si>
    <t>Schedule Conflict</t>
  </si>
  <si>
    <t>🔴 HIGH</t>
  </si>
  <si>
    <t>SOLOMON, GISELLE (TR-0037)</t>
  </si>
  <si>
    <t>94.9%</t>
  </si>
  <si>
    <t>93% — same course, nearby schedule</t>
  </si>
  <si>
    <t>Assign this week</t>
  </si>
  <si>
    <t>🟡 MED</t>
  </si>
  <si>
    <t>85% — same course</t>
  </si>
  <si>
    <t>Minor — resolve</t>
  </si>
  <si>
    <t>Assign next week</t>
  </si>
  <si>
    <t>NAVARRO-MARTINEZ, MARTHA (TR-0036)</t>
  </si>
  <si>
    <t>72.4%</t>
  </si>
  <si>
    <t>ANTHONY, JELANI (TR-0025)</t>
  </si>
  <si>
    <t>78% — same course, diff schedule</t>
  </si>
  <si>
    <t>Moderate</t>
  </si>
  <si>
    <t>Schedule alignment needed</t>
  </si>
  <si>
    <t>SAUNDERS, MADELINE (TR-0054)</t>
  </si>
  <si>
    <t>ATKINS, PEYTON (TR-0043)</t>
  </si>
  <si>
    <t>90% — same course, nearby</t>
  </si>
  <si>
    <t>ElevateED — CERTIFICATION EXAM READINESS TRACKER — ASI Enhancement #9</t>
  </si>
  <si>
    <t>CompTIA Network+ | AZ-800 | CompTIA A+ | Industry certification alignment | Blueprint Workforce Readiness</t>
  </si>
  <si>
    <t>AVAILABLE CERTIFICATIONS — PGCC IT PATHWAY</t>
  </si>
  <si>
    <t>Cert ID</t>
  </si>
  <si>
    <t>Certification</t>
  </si>
  <si>
    <t>Vendor</t>
  </si>
  <si>
    <t>Exam Code</t>
  </si>
  <si>
    <t>Prereq Course</t>
  </si>
  <si>
    <t>Exam Fee</t>
  </si>
  <si>
    <t>Voucher</t>
  </si>
  <si>
    <t>Study Hours</t>
  </si>
  <si>
    <t>Pass Rate (National)</t>
  </si>
  <si>
    <t>Program Target</t>
  </si>
  <si>
    <t>CERT-01</t>
  </si>
  <si>
    <t>CompTIA A+ Core 1</t>
  </si>
  <si>
    <t>CompTIA</t>
  </si>
  <si>
    <t>220-1101</t>
  </si>
  <si>
    <t>INT 1010, INT 1700</t>
  </si>
  <si>
    <t>2028-2029</t>
  </si>
  <si>
    <t>$358</t>
  </si>
  <si>
    <t>Available</t>
  </si>
  <si>
    <t>40-60 hrs</t>
  </si>
  <si>
    <t>74%</t>
  </si>
  <si>
    <t>📋 Eligible after INT 1700</t>
  </si>
  <si>
    <t>CERT-02</t>
  </si>
  <si>
    <t>CompTIA A+ Core 2</t>
  </si>
  <si>
    <t>220-1102</t>
  </si>
  <si>
    <t>CERT-03</t>
  </si>
  <si>
    <t>CompTIA Network+</t>
  </si>
  <si>
    <t>N10-009</t>
  </si>
  <si>
    <t>50-70 hrs</t>
  </si>
  <si>
    <t>📋 Eligible after INT 1550</t>
  </si>
  <si>
    <t>CERT-04</t>
  </si>
  <si>
    <t>Windows Server AZ-800</t>
  </si>
  <si>
    <t>Microsoft</t>
  </si>
  <si>
    <t>AZ-800</t>
  </si>
  <si>
    <t>$165</t>
  </si>
  <si>
    <t>30-50 hrs</t>
  </si>
  <si>
    <t>68%</t>
  </si>
  <si>
    <t>📋 Spring 2026 — in progress</t>
  </si>
  <si>
    <t>CERT-05</t>
  </si>
  <si>
    <t>CompTIA Project+</t>
  </si>
  <si>
    <t>PK0-005</t>
  </si>
  <si>
    <t>30-40 hrs</t>
  </si>
  <si>
    <t>76%</t>
  </si>
  <si>
    <t>CERT-06</t>
  </si>
  <si>
    <t>MOS: Word Expert</t>
  </si>
  <si>
    <t>MO-101</t>
  </si>
  <si>
    <t>$100</t>
  </si>
  <si>
    <t>10-15 hrs</t>
  </si>
  <si>
    <t>📋 Spring 2026 — eligible</t>
  </si>
  <si>
    <t>STUDENT CERTIFICATION READINESS — COHORT 2026 (Spring 2026)</t>
  </si>
  <si>
    <t>AZ-800 Ready</t>
  </si>
  <si>
    <t>AZ-800 Study Hrs</t>
  </si>
  <si>
    <t>AZ-800 Practice</t>
  </si>
  <si>
    <t>PK0-005 Ready</t>
  </si>
  <si>
    <t>PK0-005 Study Hrs</t>
  </si>
  <si>
    <t>MO-101 Ready</t>
  </si>
  <si>
    <t>Overall Readiness</t>
  </si>
  <si>
    <t>Target Exam Date</t>
  </si>
  <si>
    <t>Coordinator Notes</t>
  </si>
  <si>
    <t>0/40 hrs</t>
  </si>
  <si>
    <t>0/30 hrs</t>
  </si>
  <si>
    <t>Eligible</t>
  </si>
  <si>
    <t>Not Ready</t>
  </si>
  <si>
    <t>May 2026</t>
  </si>
  <si>
    <t>Courses begin Week 4 Spring 2026</t>
  </si>
  <si>
    <t>ElevateED — STUDENT SELF-SERVICE PORTAL — ASI Enhancement #5</t>
  </si>
  <si>
    <t>Protected view for students | Grades, Trend, Upcoming Assignments, What-If GPA Calculator</t>
  </si>
  <si>
    <t>📋 INSTRUCTIONS: Duplicate this sheet per student. Protect all cells except the What-If Calculator input cells (highlighted yellow).</t>
  </si>
  <si>
    <t>SECTION 1: ACADEMIC DASHBOARD</t>
  </si>
  <si>
    <t>Field</t>
  </si>
  <si>
    <t>Value</t>
  </si>
  <si>
    <t>[STUDENT NAME]</t>
  </si>
  <si>
    <t>[TR-XXXX]</t>
  </si>
  <si>
    <t>[Class of XXXX]</t>
  </si>
  <si>
    <t>Grade Level</t>
  </si>
  <si>
    <t>[9/10/11/12]</t>
  </si>
  <si>
    <t>Current GPA</t>
  </si>
  <si>
    <t>[Calculated from Student Master]</t>
  </si>
  <si>
    <t>Overall Average</t>
  </si>
  <si>
    <t>[Linked from Student Master]</t>
  </si>
  <si>
    <t>[Tier 1/2/3]</t>
  </si>
  <si>
    <t>[Met/Below]</t>
  </si>
  <si>
    <t>[On Track/Watch/At Risk/Not Progressing]</t>
  </si>
  <si>
    <t>[Auto-timestamp]</t>
  </si>
  <si>
    <t>SECTION 2: GRADE TRAJECTORY</t>
  </si>
  <si>
    <t>Week 1</t>
  </si>
  <si>
    <t>Week 2</t>
  </si>
  <si>
    <t>Week 3</t>
  </si>
  <si>
    <t>Week 4</t>
  </si>
  <si>
    <t>[Course 1]</t>
  </si>
  <si>
    <t>[Semester]</t>
  </si>
  <si>
    <t>[Course 2]</t>
  </si>
  <si>
    <t>[Course 3]</t>
  </si>
  <si>
    <t>[Course 4]</t>
  </si>
  <si>
    <t>[Course 5]</t>
  </si>
  <si>
    <t>[Course 6]</t>
  </si>
  <si>
    <t>[Course 7]</t>
  </si>
  <si>
    <t>SECTION 3: UPCOMING ASSIGNMENTS (Next 2 Weeks)</t>
  </si>
  <si>
    <t>Days Left</t>
  </si>
  <si>
    <t>[Linked from Syllabus Calendar]</t>
  </si>
  <si>
    <t>SECTION 4: WHAT-IF GPA CALCULATOR</t>
  </si>
  <si>
    <t>Enter hypothetical grades below to see projected GPA. Yellow cells are editable.</t>
  </si>
  <si>
    <t>Current Grade</t>
  </si>
  <si>
    <t>What-If Grade</t>
  </si>
  <si>
    <t>Credit Hours</t>
  </si>
  <si>
    <t>Current Quality Pts</t>
  </si>
  <si>
    <t>What-If Quality Pts</t>
  </si>
  <si>
    <t>PROJECTED GPA:</t>
  </si>
  <si>
    <t>ElevateED — CROSS-YEAR LONGITUDINAL ANALYTICS — ASI Enhancement #10</t>
  </si>
  <si>
    <t>Year-over-year cohort comparison | Growth trajectory | Program effectiveness measurement</t>
  </si>
  <si>
    <t>COHORT PERFORMANCE BY YEAR — SAME-POINT COMPARISON (Week 4 Spring)</t>
  </si>
  <si>
    <t>2023-24 (Est.)</t>
  </si>
  <si>
    <t>2024-25</t>
  </si>
  <si>
    <t>2025-26 (Current)</t>
  </si>
  <si>
    <t>Δ YoY</t>
  </si>
  <si>
    <t>3-Year Trend</t>
  </si>
  <si>
    <t>National Avg</t>
  </si>
  <si>
    <t>vs. National</t>
  </si>
  <si>
    <t>Target 2026-27</t>
  </si>
  <si>
    <t>Total Enrollment</t>
  </si>
  <si>
    <t>42</t>
  </si>
  <si>
    <t>55</t>
  </si>
  <si>
    <t>+14.5%</t>
  </si>
  <si>
    <t>↑ Growing</t>
  </si>
  <si>
    <t>Active Students</t>
  </si>
  <si>
    <t>38</t>
  </si>
  <si>
    <t>+18.0%</t>
  </si>
  <si>
    <t>68</t>
  </si>
  <si>
    <t>72.5%</t>
  </si>
  <si>
    <t>76.8%</t>
  </si>
  <si>
    <t>+6.0%</t>
  </si>
  <si>
    <t>+14.6%</t>
  </si>
  <si>
    <t>71.1%</t>
  </si>
  <si>
    <t>+8.1%</t>
  </si>
  <si>
    <t>↑ Strong growth</t>
  </si>
  <si>
    <t>+23.1%</t>
  </si>
  <si>
    <t>92.0%</t>
  </si>
  <si>
    <t>15.8%</t>
  </si>
  <si>
    <t>24.0%</t>
  </si>
  <si>
    <t>+13.3%</t>
  </si>
  <si>
    <t>↑ Accelerating</t>
  </si>
  <si>
    <t>18.5%</t>
  </si>
  <si>
    <t>+18.8%</t>
  </si>
  <si>
    <t>42.1%</t>
  </si>
  <si>
    <t>48.0%</t>
  </si>
  <si>
    <t>+7.9%</t>
  </si>
  <si>
    <t>40.0%</t>
  </si>
  <si>
    <t>+15.9%</t>
  </si>
  <si>
    <t>Tier 3 Rate</t>
  </si>
  <si>
    <t>10.0%</t>
  </si>
  <si>
    <t>-6.6%</t>
  </si>
  <si>
    <t>↓ Declining (good)</t>
  </si>
  <si>
    <t>12.0%</t>
  </si>
  <si>
    <t>-8.6%</t>
  </si>
  <si>
    <t>&lt;2.0%</t>
  </si>
  <si>
    <t>Retention Rate</t>
  </si>
  <si>
    <t>85.7%</t>
  </si>
  <si>
    <t>82.0%</t>
  </si>
  <si>
    <t>+11.7%</t>
  </si>
  <si>
    <t>96.0%</t>
  </si>
  <si>
    <t>35.0%</t>
  </si>
  <si>
    <t>Courses Offered</t>
  </si>
  <si>
    <t>7</t>
  </si>
  <si>
    <t>+3</t>
  </si>
  <si>
    <t>↑ Expanding</t>
  </si>
  <si>
    <t>PGCC Faculty Partners</t>
  </si>
  <si>
    <t>3</t>
  </si>
  <si>
    <t>8</t>
  </si>
  <si>
    <t>Certifications Attempted</t>
  </si>
  <si>
    <t>0 (Spring '26)</t>
  </si>
  <si>
    <t>📋 New initiative</t>
  </si>
  <si>
    <t>38.5</t>
  </si>
  <si>
    <t>30.2</t>
  </si>
  <si>
    <t>-5.4</t>
  </si>
  <si>
    <t>&lt;20.0</t>
  </si>
  <si>
    <t>Intervention Success Rate</t>
  </si>
  <si>
    <t>65%</t>
  </si>
  <si>
    <t>+22%</t>
  </si>
  <si>
    <t>PROJECTED GROWTH — NEXT 3 YEARS</t>
  </si>
  <si>
    <t>2026-27 (Proj.)</t>
  </si>
  <si>
    <t>2027-28 (Proj.)</t>
  </si>
  <si>
    <t>2028-29 (Proj.)</t>
  </si>
  <si>
    <t>Enrollment</t>
  </si>
  <si>
    <t>15% annual growth based on 3-year trend</t>
  </si>
  <si>
    <t>87.5%</t>
  </si>
  <si>
    <t>2.5% annual improvement trajectory</t>
  </si>
  <si>
    <t>CCR Rate</t>
  </si>
  <si>
    <t>97.0%</t>
  </si>
  <si>
    <t>Approaching ceiling — slower growth</t>
  </si>
  <si>
    <t>Certification Pass Rate</t>
  </si>
  <si>
    <t>New initiative — steep learning curve year 1</t>
  </si>
  <si>
    <t>92%</t>
  </si>
  <si>
    <t>Newsletter automation drives engagement</t>
  </si>
  <si>
    <t>Budget Required</t>
  </si>
  <si>
    <t>$125K</t>
  </si>
  <si>
    <t>$145K</t>
  </si>
  <si>
    <t>$170K</t>
  </si>
  <si>
    <t>Scales with enrollment + cert fees</t>
  </si>
  <si>
    <t>ElevateED — ASI RECOMMENDATIONS — NEXT-LEVEL ENHANCEMENTS</t>
  </si>
  <si>
    <t>Phase 9+ Roadmap | AI-Powered Automation | Gemini Integration | Scale Planning</t>
  </si>
  <si>
    <t>PRIORITY ASI ENHANCEMENTS — BEYOND PHASE 8</t>
  </si>
  <si>
    <t>Enhancement</t>
  </si>
  <si>
    <t>Impact</t>
  </si>
  <si>
    <t>Effort</t>
  </si>
  <si>
    <t>ROI Justification</t>
  </si>
  <si>
    <t>AI Copilot Chat for Coordinators</t>
  </si>
  <si>
    <t>AI Automation</t>
  </si>
  <si>
    <t>🔴 Critical</t>
  </si>
  <si>
    <t>Medium</t>
  </si>
  <si>
    <t>P0</t>
  </si>
  <si>
    <t>Natural language query: 'Show me all Tier 3 students in Cohort 2028' → instant filtered view via Gemini API</t>
  </si>
  <si>
    <t>Saves 45 min/day in data navigation. 195 hrs/year recovered.</t>
  </si>
  <si>
    <t>Gemini Newsletter Writer</t>
  </si>
  <si>
    <t>Auto-generate personalized 5-section parent newsletters using student data + Gemini API every Thursday</t>
  </si>
  <si>
    <t>Replaces 4 hrs/week manual drafting. Consistent FERPA-safe language.</t>
  </si>
  <si>
    <t>Assignment-Level Grade Decomposition</t>
  </si>
  <si>
    <t>Data Depth</t>
  </si>
  <si>
    <t>🟠 High</t>
  </si>
  <si>
    <t>High</t>
  </si>
  <si>
    <t>✅ INSTALLED</t>
  </si>
  <si>
    <t>Track individual assignments per course (not just weekly averages) with category breakdowns</t>
  </si>
  <si>
    <t>Enables targeted intervention: 'student fails tests but aces homework'</t>
  </si>
  <si>
    <t>Syllabus Calendar Integration</t>
  </si>
  <si>
    <t>Proactive</t>
  </si>
  <si>
    <t>Low</t>
  </si>
  <si>
    <t>Extract all assignment due dates from syllabi into calendar view with countdown alerts</t>
  </si>
  <si>
    <t>Parents and students see upcoming work 2 weeks ahead</t>
  </si>
  <si>
    <t>Student Self-Service Portal</t>
  </si>
  <si>
    <t>Access</t>
  </si>
  <si>
    <t>Protected sheet per student showing their grades, trend, MTSS, What-If calculator</t>
  </si>
  <si>
    <t>Reduces coordinator queries by 60%. Student ownership of data.</t>
  </si>
  <si>
    <t>Automated Grade Import from Canvas</t>
  </si>
  <si>
    <t>🟡 Medium</t>
  </si>
  <si>
    <t>P2</t>
  </si>
  <si>
    <t>Google Apps Script pulls grades from Canvas API nightly, updates Student Master</t>
  </si>
  <si>
    <t>Eliminates manual grade entry. Real-time accuracy.</t>
  </si>
  <si>
    <t>Multi-Language Newsletter</t>
  </si>
  <si>
    <t>Accessibility</t>
  </si>
  <si>
    <t>Gemini translates Thursday newsletters to Spanish, French, Amharic</t>
  </si>
  <si>
    <t>Reaches 100% of families regardless of language</t>
  </si>
  <si>
    <t>Predictive Dropout Alert</t>
  </si>
  <si>
    <t>AI Analytics</t>
  </si>
  <si>
    <t>ML model using attendance + grades + engagement to predict dropout risk 6 weeks early</t>
  </si>
  <si>
    <t>Early intervention saves 3-5 students per year from dropping</t>
  </si>
  <si>
    <t>Certification Exam Prep Tracker</t>
  </si>
  <si>
    <t>Pathway</t>
  </si>
  <si>
    <t>🟢 Low</t>
  </si>
  <si>
    <t>Track CompTIA Network+, AZ-800, and other cert exam readiness per student</t>
  </si>
  <si>
    <t>Aligns to Blueprint workforce readiness metrics</t>
  </si>
  <si>
    <t>Cross-Year Longitudinal Analytics</t>
  </si>
  <si>
    <t>Analytics</t>
  </si>
  <si>
    <t>Compare cohort performance across years (2025 vs 2026 vs 2027)</t>
  </si>
  <si>
    <t>Board-level reporting on program growth trajectory</t>
  </si>
  <si>
    <t>Mobile-Responsive Dashboard View</t>
  </si>
  <si>
    <t>UX</t>
  </si>
  <si>
    <t>P3</t>
  </si>
  <si>
    <t>Responsive web view of Command Center for phone/tablet access</t>
  </si>
  <si>
    <t>Coordinator can check data during hallway conversations</t>
  </si>
  <si>
    <t>Automated IEP Progress Monitoring</t>
  </si>
  <si>
    <t>Compliance</t>
  </si>
  <si>
    <t>Track IEP goal progress per reporting period with auto-generated IEP update reports</t>
  </si>
  <si>
    <t>IDEA compliance. Saves 2 hrs/week per IEP student.</t>
  </si>
  <si>
    <t>Budget Forecasting Engine</t>
  </si>
  <si>
    <t>Finance</t>
  </si>
  <si>
    <t>Project next-year costs based on enrollment trends + tuition increases</t>
  </si>
  <si>
    <t>Supports Blueprint funding requests with data</t>
  </si>
  <si>
    <t>Peer Tutoring Matching Algorithm</t>
  </si>
  <si>
    <t>Support</t>
  </si>
  <si>
    <t>Match Tier 3 students with high-performing peers based on course + schedule compatibility</t>
  </si>
  <si>
    <t>Research shows peer tutoring improves grades 0.5 GPA on average</t>
  </si>
  <si>
    <t>Digital Student Portfolio</t>
  </si>
  <si>
    <t>Compile coursework, certifications, projects into exportable portfolio for college apps</t>
  </si>
  <si>
    <t>Supports college admission and scholarship applications</t>
  </si>
  <si>
    <t>ElevateED — COMPLETE SYSTEM MAP</t>
  </si>
  <si>
    <t>All Sheets | All Features | All Data | Complete Inventory</t>
  </si>
  <si>
    <t>Sheet Name</t>
  </si>
  <si>
    <t>Purpose</t>
  </si>
  <si>
    <t>Records</t>
  </si>
  <si>
    <t>🔒 Access Control</t>
  </si>
  <si>
    <t>Google/M365 auth, 6 users, FERPA acknowledgment</t>
  </si>
  <si>
    <t>6 users</t>
  </si>
  <si>
    <t>Security</t>
  </si>
  <si>
    <t>59 students × 39 cols, 10 PGCC courses (Fall+Spring)</t>
  </si>
  <si>
    <t>59 × 39</t>
  </si>
  <si>
    <t>Core Data</t>
  </si>
  <si>
    <t>KPIs, 4-cohort matrix, MTSS tiers, 8 alerts</t>
  </si>
  <si>
    <t>10 KPIs</t>
  </si>
  <si>
    <t>Dashboard</t>
  </si>
  <si>
    <t>6-factor risk, trajectory, confidence scores</t>
  </si>
  <si>
    <t>59 × 14</t>
  </si>
  <si>
    <t>WoW/MoM/QoQ trends, benchmarks, phase tracker</t>
  </si>
  <si>
    <t>8 trends</t>
  </si>
  <si>
    <t>10 plans with pre/post tracking</t>
  </si>
  <si>
    <t>10 plans</t>
  </si>
  <si>
    <t>20-point FERPA audit</t>
  </si>
  <si>
    <t>20 items</t>
  </si>
  <si>
    <t>Pillar 3 CCR + Pillar 4 MTSS</t>
  </si>
  <si>
    <t>10 indicators</t>
  </si>
  <si>
    <t>Blueprint</t>
  </si>
  <si>
    <t>59 families engagement scoring</t>
  </si>
  <si>
    <t>59 × 12</t>
  </si>
  <si>
    <t>Communication</t>
  </si>
  <si>
    <t>$110K budget, 8 instructors</t>
  </si>
  <si>
    <t>9 lines + 8</t>
  </si>
  <si>
    <t>Operations</t>
  </si>
  <si>
    <t>15 enhancements priority matrix</t>
  </si>
  <si>
    <t>15 items</t>
  </si>
  <si>
    <t>Roadmap</t>
  </si>
  <si>
    <t>Complete sheet inventory</t>
  </si>
  <si>
    <t>30 sheets</t>
  </si>
  <si>
    <t>Reference</t>
  </si>
  <si>
    <t>17 seniors × 7 courses weekly grids</t>
  </si>
  <si>
    <t>17 × 130 cols</t>
  </si>
  <si>
    <t>Grade Grid</t>
  </si>
  <si>
    <t>6 juniors × 3 courses × 36 weeks</t>
  </si>
  <si>
    <t>6 × 114 cols</t>
  </si>
  <si>
    <t>20 sophomores × 2 courses × 36 weeks</t>
  </si>
  <si>
    <t>20 × 77 cols</t>
  </si>
  <si>
    <t>16 freshmen × 1 course × 36 weeks</t>
  </si>
  <si>
    <t>16 × 40 cols</t>
  </si>
  <si>
    <t>13 flagged students, intervention logs</t>
  </si>
  <si>
    <t>13 students</t>
  </si>
  <si>
    <t>13 sections, pass rates, distributions</t>
  </si>
  <si>
    <t>13 courses</t>
  </si>
  <si>
    <t>WoW change, acceleration detection</t>
  </si>
  <si>
    <t>19 students</t>
  </si>
  <si>
    <t>42 assignments + countdown alerts</t>
  </si>
  <si>
    <t>42 entries</t>
  </si>
  <si>
    <t>Calendar</t>
  </si>
  <si>
    <t>✅ Enhanced</t>
  </si>
  <si>
    <t>15 FERPA access entries</t>
  </si>
  <si>
    <t>15 entries</t>
  </si>
  <si>
    <t>Colors, typography, institutional standards</t>
  </si>
  <si>
    <t>Design</t>
  </si>
  <si>
    <t>22-step coordinator guide</t>
  </si>
  <si>
    <t>22 steps</t>
  </si>
  <si>
    <t>Documentation</t>
  </si>
  <si>
    <t>Assignment Grades [ASI #3]</t>
  </si>
  <si>
    <t>17 students × 16 assignments, category analysis</t>
  </si>
  <si>
    <t>17 × 16</t>
  </si>
  <si>
    <t>ASI Enhancement</t>
  </si>
  <si>
    <t>✅ Installed</t>
  </si>
  <si>
    <t>Student Portal [ASI #5]</t>
  </si>
  <si>
    <t>Self-service template: grades, trajectory, What-If GPA</t>
  </si>
  <si>
    <t>Template</t>
  </si>
  <si>
    <t>Cert Prep Tracker [ASI #9]</t>
  </si>
  <si>
    <t>6 certifications, 17 student readiness matrix</t>
  </si>
  <si>
    <t>6 certs + 17</t>
  </si>
  <si>
    <t>Longitudinal Analytics [ASI #10]</t>
  </si>
  <si>
    <t>14 metrics × 3 years + 3-year projection</t>
  </si>
  <si>
    <t>14 metrics</t>
  </si>
  <si>
    <t>IEP Monitoring [ASI #12]</t>
  </si>
  <si>
    <t>8 goals (2 students), 6 accommodations verified</t>
  </si>
  <si>
    <t>8 goals + 6 acc</t>
  </si>
  <si>
    <t>Budget Forecast [ASI #13]</t>
  </si>
  <si>
    <t>4-year projection ($110K→$215K) with funding</t>
  </si>
  <si>
    <t>4 years</t>
  </si>
  <si>
    <t>Peer Tutoring [ASI #14]</t>
  </si>
  <si>
    <t>8 active matches, 4 recommended pairings</t>
  </si>
  <si>
    <t>12 matches</t>
  </si>
  <si>
    <t>Clickable index</t>
  </si>
  <si>
    <t>All</t>
  </si>
  <si>
    <t>Navigation</t>
  </si>
  <si>
    <t>5 grads, closed</t>
  </si>
  <si>
    <t>Historical</t>
  </si>
  <si>
    <t>6</t>
  </si>
  <si>
    <t>16</t>
  </si>
  <si>
    <t>All cohorts</t>
  </si>
  <si>
    <t>Summary</t>
  </si>
  <si>
    <t>Flat file</t>
  </si>
  <si>
    <t>200+</t>
  </si>
  <si>
    <t>ElevateED — BRAND IDENTITY GUIDE</t>
  </si>
  <si>
    <t>Official color palette, typography, and branding standards for all ElevateED materials</t>
  </si>
  <si>
    <t>COLOR PALETTE</t>
  </si>
  <si>
    <t>Color Name</t>
  </si>
  <si>
    <t>Hex Code</t>
  </si>
  <si>
    <t>Usage</t>
  </si>
  <si>
    <t>Applied To</t>
  </si>
  <si>
    <t>PGCC Blue (Primary)</t>
  </si>
  <si>
    <t>#003366</t>
  </si>
  <si>
    <t>Headers, navigation, institutional identity</t>
  </si>
  <si>
    <t>All headers, tab colors</t>
  </si>
  <si>
    <t>Blueprint Blue</t>
  </si>
  <si>
    <t>#1A5276</t>
  </si>
  <si>
    <t>Secondary headers, sub-navigation</t>
  </si>
  <si>
    <t>Sub-headers, accent</t>
  </si>
  <si>
    <t>Elevate Gold</t>
  </si>
  <si>
    <t>#D4A017</t>
  </si>
  <si>
    <t>Accents, highlights, achievement</t>
  </si>
  <si>
    <t>Honor Roll, Gold AVG columns</t>
  </si>
  <si>
    <t>Success Green</t>
  </si>
  <si>
    <t>#2D8A4E</t>
  </si>
  <si>
    <t>Positive indicators, passing, on track</t>
  </si>
  <si>
    <t>Tier 1, ≥85% cells, pass rates</t>
  </si>
  <si>
    <t>Alert Orange</t>
  </si>
  <si>
    <t>#E67E22</t>
  </si>
  <si>
    <t>Warning indicators, watch status</t>
  </si>
  <si>
    <t>Tier 2, Watch status</t>
  </si>
  <si>
    <t>Critical Red</t>
  </si>
  <si>
    <t>#C0392B</t>
  </si>
  <si>
    <t>At-risk indicators, failures, urgency</t>
  </si>
  <si>
    <t>Tier 3, &lt;60% cells, alerts</t>
  </si>
  <si>
    <t>White</t>
  </si>
  <si>
    <t>#FFFFFF</t>
  </si>
  <si>
    <t>Cell backgrounds (even rows)</t>
  </si>
  <si>
    <t>Zebra striping — even</t>
  </si>
  <si>
    <t>Light Gray</t>
  </si>
  <si>
    <t>#F2F2F2</t>
  </si>
  <si>
    <t>Cell backgrounds (odd rows)</t>
  </si>
  <si>
    <t>Zebra striping — odd</t>
  </si>
  <si>
    <t>Dark Gray</t>
  </si>
  <si>
    <t>#333333</t>
  </si>
  <si>
    <t>Body text</t>
  </si>
  <si>
    <t>All standard text</t>
  </si>
  <si>
    <t>TYPOGRAPHY</t>
  </si>
  <si>
    <t>Font</t>
  </si>
  <si>
    <t>Size</t>
  </si>
  <si>
    <t>Style</t>
  </si>
  <si>
    <t>Example</t>
  </si>
  <si>
    <t>Georgia Bold</t>
  </si>
  <si>
    <t>Title headers (Row 1)</t>
  </si>
  <si>
    <t>16pt</t>
  </si>
  <si>
    <t>Bold</t>
  </si>
  <si>
    <t>ElevateED — [Sheet Name]</t>
  </si>
  <si>
    <t>Arial Bold</t>
  </si>
  <si>
    <t>Column headers</t>
  </si>
  <si>
    <t>11pt</t>
  </si>
  <si>
    <t>Bold, White on PGCC Blue</t>
  </si>
  <si>
    <t>Data column headers</t>
  </si>
  <si>
    <t>Arial Regular</t>
  </si>
  <si>
    <t>Body text, data cells</t>
  </si>
  <si>
    <t>10pt</t>
  </si>
  <si>
    <t>Regular, #333333</t>
  </si>
  <si>
    <t>Student data, descriptions</t>
  </si>
  <si>
    <t>Bold data (names, totals)</t>
  </si>
  <si>
    <t>Bold, #333333</t>
  </si>
  <si>
    <t>Last names, summary rows</t>
  </si>
  <si>
    <t>Courier New</t>
  </si>
  <si>
    <t>Student IDs, codes</t>
  </si>
  <si>
    <t>TR-XXXX format</t>
  </si>
  <si>
    <t>Arial</t>
  </si>
  <si>
    <t>Sub-text, metadata</t>
  </si>
  <si>
    <t>8-9pt</t>
  </si>
  <si>
    <t>Regular, #999999</t>
  </si>
  <si>
    <t>Timestamps, FERPA notices</t>
  </si>
  <si>
    <t>INSTITUTIONAL BRANDING</t>
  </si>
  <si>
    <t>Program Name</t>
  </si>
  <si>
    <t>Talent Ready IT Program</t>
  </si>
  <si>
    <t>School</t>
  </si>
  <si>
    <t>Largo High School</t>
  </si>
  <si>
    <t>College Partner</t>
  </si>
  <si>
    <t>Prince George's Community College (PGCC)</t>
  </si>
  <si>
    <t>State Framework</t>
  </si>
  <si>
    <t>Maryland Blueprint for Maryland's Future</t>
  </si>
  <si>
    <t>System Name</t>
  </si>
  <si>
    <t>ElevateED</t>
  </si>
  <si>
    <t>Tagline</t>
  </si>
  <si>
    <t>All Systems Integrated</t>
  </si>
  <si>
    <t>Header Template</t>
  </si>
  <si>
    <t>Footer Template</t>
  </si>
  <si>
    <t>Maryland Blueprint for Maryland's Future | CONFIDENTIAL — FERPA PROTECTED</t>
  </si>
  <si>
    <t>FERPA Officer</t>
  </si>
  <si>
    <t>Carlton A. James | carlton.james@pgcps.org</t>
  </si>
  <si>
    <t>ElevateED — HOW TO USE THIS WORKBOOK</t>
  </si>
  <si>
    <t>Quick reference guide for Coordinators, Viewers, and Administrators</t>
  </si>
  <si>
    <t>GETTING STARTED</t>
  </si>
  <si>
    <t>Open in Google Drive or Excel</t>
  </si>
  <si>
    <t>This workbook works in both Google Sheets (recommended) and Microsoft Excel</t>
  </si>
  <si>
    <t>Recommended: Google Sheets for real-time collaboration</t>
  </si>
  <si>
    <t>Check your access level</t>
  </si>
  <si>
    <t>See 🔒 Access Control sheet — Admins can edit, Viewers can view only</t>
  </si>
  <si>
    <t>Contact Carlton James if access issues</t>
  </si>
  <si>
    <t>Start at Command Center</t>
  </si>
  <si>
    <t>The Command Center shows program-wide KPIs at a glance</t>
  </si>
  <si>
    <t>Use this as your daily dashboard</t>
  </si>
  <si>
    <t>WEEKLY WORKFLOW (Coordinator)</t>
  </si>
  <si>
    <t>Enter weekly grades</t>
  </si>
  <si>
    <t>Go to Cohort [year] — Grades sheet → enter grades in the current week column</t>
  </si>
  <si>
    <t>Grades auto-calculate averages and update Student Master</t>
  </si>
  <si>
    <t>Review early warnings</t>
  </si>
  <si>
    <t>Command Center shows students below thresholds</t>
  </si>
  <si>
    <t>Red = immediate action needed</t>
  </si>
  <si>
    <t>Update interventions</t>
  </si>
  <si>
    <t>Add/update plans in Intervention Planner and MTSS Tracker</t>
  </si>
  <si>
    <t>Document everything for FERPA compliance</t>
  </si>
  <si>
    <t>Send Thursday newsletter</t>
  </si>
  <si>
    <t>Review Parent Engagement data → send weekly reports by 2:00 PM Thursday</t>
  </si>
  <si>
    <t>Each parent receives ONLY their child's data</t>
  </si>
  <si>
    <t>Log all actions</t>
  </si>
  <si>
    <t>Record significant data changes in the Audit Log</t>
  </si>
  <si>
    <t>Required for FERPA compliance</t>
  </si>
  <si>
    <t>UNDERSTANDING THE DATA</t>
  </si>
  <si>
    <t>Master record of all 59 students with 10 courses, grades, GPA, MTSS tier, CCR status</t>
  </si>
  <si>
    <t>The single source of truth for all student data</t>
  </si>
  <si>
    <t>6-factor risk algorithm calculates risk scores and predicts end-of-year outcomes</t>
  </si>
  <si>
    <t>Focus on HIGH and CRITICAL risk students first</t>
  </si>
  <si>
    <t>Shows whether students are improving, stable, or declining week over week</t>
  </si>
  <si>
    <t>↓↓ Falling = urgent intervention needed</t>
  </si>
  <si>
    <t>Tracks program compliance with Maryland Blueprint Pillar 3 (CCR) and Pillar 4 (MTSS)</t>
  </si>
  <si>
    <t>Required for state reporting</t>
  </si>
  <si>
    <t>COLOR CODING (EVERYWHERE)</t>
  </si>
  <si>
    <t>🟢 Green cells (≥85%)</t>
  </si>
  <si>
    <t>Student is on track or exceeding program targets</t>
  </si>
  <si>
    <t>No action needed — celebrate!</t>
  </si>
  <si>
    <t>🟡 Yellow cells (60-69%)</t>
  </si>
  <si>
    <t>Student is in watch zone — monitor closely</t>
  </si>
  <si>
    <t>Check in with student weekly</t>
  </si>
  <si>
    <t>🔴 Red cells (&lt;60%)</t>
  </si>
  <si>
    <t>Student is at risk or not progressing — immediate action required</t>
  </si>
  <si>
    <t>SIT meeting, parent contact, intervention plan</t>
  </si>
  <si>
    <t>SPRING 2026 COURSES (Cohort 2026 — 12th Graders)</t>
  </si>
  <si>
    <t>INT 2840 — System Analysis/PM</t>
  </si>
  <si>
    <t>Prof. Bartlebaugh | T/TH 11:30-2:15 | CAT-225 | 1000 pts total</t>
  </si>
  <si>
    <t>Exams 30%, Team Project 50%, Research Paper 10%</t>
  </si>
  <si>
    <t>Prof. Walker | T/TH 9:30-11:10 | CAT-313 | 100% scale</t>
  </si>
  <si>
    <t>Exams 50%, Labs/Quizzes 40%, Discussion 10%</t>
  </si>
  <si>
    <t>18</t>
  </si>
  <si>
    <t>Dr. Kpalukwu | MW 9:30-10:45 | Bladen 317 | 600 pts</t>
  </si>
  <si>
    <t>Proposal 25%, PowerPoint 25%, Resume 15%, Report 15%</t>
  </si>
  <si>
    <t>SHARING &amp; PROTECTION</t>
  </si>
  <si>
    <t>19</t>
  </si>
  <si>
    <t>Google Drive sharing</t>
  </si>
  <si>
    <t>Set to 'Restricted' — only authorized @pgcps.org emails can access</t>
  </si>
  <si>
    <t>NEVER share link publicly</t>
  </si>
  <si>
    <t>Sheet protection</t>
  </si>
  <si>
    <t>Data entry cells are unlocked; formulas and headers are protected</t>
  </si>
  <si>
    <t>Don't remove protection without admin approval</t>
  </si>
  <si>
    <t>21</t>
  </si>
  <si>
    <t>Printing</t>
  </si>
  <si>
    <t>Cohort grade grids are formatted for landscape/tabloid printing</t>
  </si>
  <si>
    <t>Use for student binder inserts</t>
  </si>
  <si>
    <t>22</t>
  </si>
  <si>
    <t>FERPA reminder</t>
  </si>
  <si>
    <t>Every page contains FERPA notice. Never share student data outside this system.</t>
  </si>
  <si>
    <t>Violations carry federal penalties</t>
  </si>
  <si>
    <t>ElevateED — FERPA AUDIT LOG — SYSTEM ACCESS &amp; DATA CHANGES</t>
  </si>
  <si>
    <t>20 U.S.C. § 1232g | All access logged | Continuous monitoring | Retention: 5 years</t>
  </si>
  <si>
    <t>User</t>
  </si>
  <si>
    <t>Sheet/Record</t>
  </si>
  <si>
    <t>Details</t>
  </si>
  <si>
    <t>IP/Device</t>
  </si>
  <si>
    <t>Risk Level</t>
  </si>
  <si>
    <t>Reviewed</t>
  </si>
  <si>
    <t>2026-02-13 16:45</t>
  </si>
  <si>
    <t>EDIT</t>
  </si>
  <si>
    <t>Updated Spring 2026 courses for Cohort 2026 (INT 2840, INT 2310, EGL 1340)</t>
  </si>
  <si>
    <t>PGCPS-WS-204</t>
  </si>
  <si>
    <t>Normal</t>
  </si>
  <si>
    <t>Routine course update</t>
  </si>
  <si>
    <t>2026-02-13 15:30</t>
  </si>
  <si>
    <t>VIEW</t>
  </si>
  <si>
    <t>Reviewed early warning alerts for Week 4</t>
  </si>
  <si>
    <t>2026-02-12 20:19</t>
  </si>
  <si>
    <t>Reviewed WoW/MoM trends for board prep</t>
  </si>
  <si>
    <t>PGCPS-WS-102</t>
  </si>
  <si>
    <t>Board meeting prep</t>
  </si>
  <si>
    <t>2026-02-12 14:00</t>
  </si>
  <si>
    <t>Updated IP-001 (FORD, CHASE) post-score to 47.2%</t>
  </si>
  <si>
    <t>Bi-weekly update</t>
  </si>
  <si>
    <t>2026-02-11 09:15</t>
  </si>
  <si>
    <t>Viewed Cohort 2028 grades for parent conference prep</t>
  </si>
  <si>
    <t>PGCPS-WS-108</t>
  </si>
  <si>
    <t>2026-02-10 16:30</t>
  </si>
  <si>
    <t>Added new entries for HERBERT and VIDAL</t>
  </si>
  <si>
    <t>New flags</t>
  </si>
  <si>
    <t>2026-02-10 10:00</t>
  </si>
  <si>
    <t>Reviewed Pillar 3/4 compliance for state report</t>
  </si>
  <si>
    <t>PGCPS-WS-110</t>
  </si>
  <si>
    <t>State reporting</t>
  </si>
  <si>
    <t>2026-02-07 14:30</t>
  </si>
  <si>
    <t>EXPORT</t>
  </si>
  <si>
    <t>Generated Thursday newsletter batch for 59 families</t>
  </si>
  <si>
    <t>Weekly newsletter</t>
  </si>
  <si>
    <t>2026-02-06 11:00</t>
  </si>
  <si>
    <t>Reviewed INT 1010 grades for faculty meeting</t>
  </si>
  <si>
    <t>PGCPS-WS-115</t>
  </si>
  <si>
    <t>2026-02-05 09:45</t>
  </si>
  <si>
    <t>Checked IEP student progress (TR-0005, TR-0013)</t>
  </si>
  <si>
    <t>PGCPS-WS-112</t>
  </si>
  <si>
    <t>IEP review</t>
  </si>
  <si>
    <t>2026-02-03 16:00</t>
  </si>
  <si>
    <t>Entered Fall 2025 final grades from PGCC registrar</t>
  </si>
  <si>
    <t>Semester close</t>
  </si>
  <si>
    <t>2026-01-20 08:30</t>
  </si>
  <si>
    <t>CREATE</t>
  </si>
  <si>
    <t>Created Spring 2026 grade grid with 3 new courses</t>
  </si>
  <si>
    <t>New semester</t>
  </si>
  <si>
    <t>2026-01-15 14:00</t>
  </si>
  <si>
    <t>ADMIN</t>
  </si>
  <si>
    <t>Annual access review — all 6 users verified</t>
  </si>
  <si>
    <t>Annual review</t>
  </si>
  <si>
    <t>2025-12-20 16:00</t>
  </si>
  <si>
    <t>Entered Fall 2025 Week 18 final grades for all cohorts</t>
  </si>
  <si>
    <t>Semester grades</t>
  </si>
  <si>
    <t>2025-08-20 10:00</t>
  </si>
  <si>
    <t>FERPA training completion verified for all 6 users</t>
  </si>
  <si>
    <t>Annual training</t>
  </si>
  <si>
    <t>GRADUATED ALUMNI — CLASS OF 2025 | ACCOUNTS CLOSED FOR ACTIVE TRACKING</t>
  </si>
  <si>
    <t>Maryland Blueprint for Maryland's Future | CONFIDENTIAL — FERPA PROTECTED | Generated: February 13, 2026</t>
  </si>
  <si>
    <t>Status: GRADUATED — Retained for historical reporting and trend analysis per FERPA §99.10</t>
  </si>
  <si>
    <t>Graduation Date</t>
  </si>
  <si>
    <t>Cumulative GPA</t>
  </si>
  <si>
    <t>Total Semesters</t>
  </si>
  <si>
    <t>Total Courses</t>
  </si>
  <si>
    <t>Account Status</t>
  </si>
  <si>
    <t>2025-05-17</t>
  </si>
  <si>
    <t>Met</t>
  </si>
  <si>
    <t>🔒 CLOSED</t>
  </si>
  <si>
    <t>TR-G001 — SCOTT, SANAA | Graduated: 2025-05-17 | GPA: 3.52</t>
  </si>
  <si>
    <t>W5</t>
  </si>
  <si>
    <t>Final Grade</t>
  </si>
  <si>
    <t>PHL 1010 — Introduction to Philosophy</t>
  </si>
  <si>
    <t>EGL 1010 — English Composition</t>
  </si>
  <si>
    <t>TR-G002 — BEZEZUH, ACHAKENG | Graduated: 2025-05-17 | GPA: 3.21</t>
  </si>
  <si>
    <t>PSY 1010 — Introduction to Psychology</t>
  </si>
  <si>
    <t>MAT 1350 — Pre-Calculus</t>
  </si>
  <si>
    <t>INT 2688 — Advanced Networking</t>
  </si>
  <si>
    <t>INT 2300 — Database Admin</t>
  </si>
  <si>
    <t>INT 2840 — Systems Analysis</t>
  </si>
  <si>
    <t>EGL 1010 — English Composition II</t>
  </si>
  <si>
    <t>INT 2715 — Network Security</t>
  </si>
  <si>
    <t>TR-G003 — ONUOSA, NAOMI | Graduated: 2025-05-17 | GPA: 3.65</t>
  </si>
  <si>
    <t>INT 2200 — Web Development</t>
  </si>
  <si>
    <t>INT 2050 — Server Administration</t>
  </si>
  <si>
    <t>EGL 1340 — Technical Writing</t>
  </si>
  <si>
    <t>TR-G004 — PERRY, XAVIER | Graduated: 2025-05-17 | GPA: 3.72</t>
  </si>
  <si>
    <t>TR-G005 — RASHEED, WARIZ | Graduated: 2025-05-17 | GPA: 3.81</t>
  </si>
  <si>
    <t>HISTORICAL GRADE TRENDS — COHORT 2026 (12th Grade Seniors)</t>
  </si>
  <si>
    <t>Prior Semester: Fall 2025 — Completed as 12th Grade Seniors</t>
  </si>
  <si>
    <t>BIO 1110
Fall 2025</t>
  </si>
  <si>
    <t>BIO 1120
Fall 2025</t>
  </si>
  <si>
    <t>Fall 2025
Semester Avg</t>
  </si>
  <si>
    <t>Trend
vs Current</t>
  </si>
  <si>
    <t>Current
Spring 2026 Avg</t>
  </si>
  <si>
    <t>Δ Change</t>
  </si>
  <si>
    <t>📈 Improving</t>
  </si>
  <si>
    <t>➡️ Stable</t>
  </si>
  <si>
    <t>HISTORICAL GRADE TRENDS — COHORT 2027 (11th Grade Juniors)</t>
  </si>
  <si>
    <t>3 Prior Semesters Tracked | Shows progression from 10th Grade through current 11th Grade</t>
  </si>
  <si>
    <t>INT 1700
Fall 2024</t>
  </si>
  <si>
    <t>COM 1010
Fall 2024</t>
  </si>
  <si>
    <t>Fall 2024
Avg</t>
  </si>
  <si>
    <t>NTR 1010
Spring 2025</t>
  </si>
  <si>
    <t>SOC 1010
Spring 2025</t>
  </si>
  <si>
    <t>Spring 2025
Avg</t>
  </si>
  <si>
    <t>PHL 1010
Fall 2025</t>
  </si>
  <si>
    <t>Fall 2025
Avg</t>
  </si>
  <si>
    <t>Spring 2026
Current Avg</t>
  </si>
  <si>
    <t>Overall
Program Avg</t>
  </si>
  <si>
    <t>Semesters
Completed</t>
  </si>
  <si>
    <t>➡️</t>
  </si>
  <si>
    <t>📉</t>
  </si>
  <si>
    <t>📈</t>
  </si>
  <si>
    <t>HISTORICAL GRADE TRENDS — COHORT 2028 (10th Grade Sophomores)</t>
  </si>
  <si>
    <t>2 Prior Semesters Tracked | Shows progression from 10th Grade through current 10th Grade</t>
  </si>
  <si>
    <t>INT 1010
Spring 2025</t>
  </si>
  <si>
    <t>Spring 2025
Status</t>
  </si>
  <si>
    <t>COM 1010
Fall 2025</t>
  </si>
  <si>
    <t>INT 1700
Fall 2025</t>
  </si>
  <si>
    <t>Semesters</t>
  </si>
  <si>
    <t>Δ vs Prior</t>
  </si>
  <si>
    <t>HISTORICAL GRADE TRENDS — COHORT 2029 (9th Grade Freshmen)</t>
  </si>
  <si>
    <t>1 Prior Semester Tracked | First-year students with Fall 2025 baseline data</t>
  </si>
  <si>
    <t>INT 1010
Fall 2025</t>
  </si>
  <si>
    <t>Fall 2025
Status</t>
  </si>
  <si>
    <t>PROGRAM-WIDE TREND ANALYSIS — ALL COHORTS BY SEMESTER</t>
  </si>
  <si>
    <t>Spring 2026
Current</t>
  </si>
  <si>
    <t>Trend (Fall→Spring)</t>
  </si>
  <si>
    <t>MTSS Tier 1 %</t>
  </si>
  <si>
    <t>12th (Graduated)</t>
  </si>
  <si>
    <t>📈 +2.9</t>
  </si>
  <si>
    <t>📉 -5.2</t>
  </si>
  <si>
    <t>📈 +1.4</t>
  </si>
  <si>
    <t>📈 +2.3</t>
  </si>
  <si>
    <t>56%</t>
  </si>
  <si>
    <t>PROGRAM TOTALS</t>
  </si>
  <si>
    <t>Total Active Students</t>
  </si>
  <si>
    <t>Total Graduated Alumni</t>
  </si>
  <si>
    <t>Total Students Served (All Time)</t>
  </si>
  <si>
    <t>Program Average (Active)</t>
  </si>
  <si>
    <t>Program Average (Including Alumni)</t>
  </si>
  <si>
    <t>CCR Rate (Active Students)</t>
  </si>
  <si>
    <t>81%</t>
  </si>
  <si>
    <t>MTSS Tier 1 Rate</t>
  </si>
  <si>
    <t>Blueprint Compliance</t>
  </si>
  <si>
    <t>Aligned — Pillar 3 &amp; 4</t>
  </si>
  <si>
    <t>SEMESTER GRADE ARCHIVE — ALL STUDENTS, ALL SEMESTERS</t>
  </si>
  <si>
    <t>Comprehensive flat-file archive of every course grade by semester. Used for longitudinal reporting.</t>
  </si>
  <si>
    <t>CCR Met</t>
  </si>
  <si>
    <t>Not Met</t>
  </si>
  <si>
    <t>NTR 1010</t>
  </si>
  <si>
    <t>SOC 1010</t>
  </si>
  <si>
    <t>ElevateED — STUDENT ASSIGNMENT TRACKER — Cohort 2026 (12th Senior)</t>
  </si>
  <si>
    <t>Maryland Blueprint for Maryland's Future | CONFIDENTIAL — FERPA PROTECTED | Spring 2026</t>
  </si>
  <si>
    <t>📝 GRADE ENTRY: King, James, Buma ONLY — Enter scores in YELLOW cells as grades are returned from PGCC professors. Formulas auto-calculate.</t>
  </si>
  <si>
    <t>🔒 ACCESS: Restricted to Alphonsius Buma (Director), Tomisha King (Site Admin), Carlton A. James (Coordinator). Set sheet protection in Google Sheets after upload.</t>
  </si>
  <si>
    <t>OVERALL AVG:</t>
  </si>
  <si>
    <t>📘 INT 2840</t>
  </si>
  <si>
    <t>Pts Earned:</t>
  </si>
  <si>
    <t>Percentage:</t>
  </si>
  <si>
    <t>Wk</t>
  </si>
  <si>
    <t>Pts Possible</t>
  </si>
  <si>
    <t>Pct</t>
  </si>
  <si>
    <t>Class Orientation / Intro Discussion Board</t>
  </si>
  <si>
    <t>MAJOR — 15%</t>
  </si>
  <si>
    <t>MAJOR — 10%</t>
  </si>
  <si>
    <t>MAJOR — 25%</t>
  </si>
  <si>
    <t>Team Project Presentation + Final Eval</t>
  </si>
  <si>
    <t>COURSE TOTAL — INT 2840</t>
  </si>
  <si>
    <t>📘 INT 2310</t>
  </si>
  <si>
    <t>Module 7: Configuring DNS — Labs, Quiz</t>
  </si>
  <si>
    <t>Module 8: DHCP — Labs, Quiz</t>
  </si>
  <si>
    <t>Module 9: Remote Access — Labs, Quiz</t>
  </si>
  <si>
    <t>3/26</t>
  </si>
  <si>
    <t>Module 10: Test 2 (Ch 5-8)</t>
  </si>
  <si>
    <t>4/2</t>
  </si>
  <si>
    <t>Module 11: Print/Doc Services — Labs, Quiz</t>
  </si>
  <si>
    <t>4/9</t>
  </si>
  <si>
    <t>Module 12: Storage — Labs, Quiz</t>
  </si>
  <si>
    <t>4/16</t>
  </si>
  <si>
    <t>Module 13: Monitoring — Labs, Quiz</t>
  </si>
  <si>
    <t>4/23</t>
  </si>
  <si>
    <t>MAJOR — 50% weight</t>
  </si>
  <si>
    <t>COURSE TOTAL — INT 2310</t>
  </si>
  <si>
    <t>📘 EGL 1340</t>
  </si>
  <si>
    <t>Writing Assignment #1: Resume/Cover Letter</t>
  </si>
  <si>
    <t>Writing Assignment #2: Report Writing</t>
  </si>
  <si>
    <t>Group PowerPoint/Oral Presentation</t>
  </si>
  <si>
    <t>FINAL — 25%</t>
  </si>
  <si>
    <t>COURSE TOTAL — EGL 1340</t>
  </si>
  <si>
    <t>ElevateED — STUDENT ASSIGNMENT TRACKER — Cohort 2027 (11th Junior)</t>
  </si>
  <si>
    <t>📘 INT 1620</t>
  </si>
  <si>
    <t>Module 1: Server Installation — Labs, Quiz</t>
  </si>
  <si>
    <t>Module 2: Server Configuration — Labs, Quiz</t>
  </si>
  <si>
    <t>Module 3: Storage Management — Labs, Quiz</t>
  </si>
  <si>
    <t>Module 4: File Services — Labs, Quiz</t>
  </si>
  <si>
    <t>Test 1 (Modules 1-4)</t>
  </si>
  <si>
    <t>Module 5: Print Services — Labs, Quiz</t>
  </si>
  <si>
    <t>Module 6: Remote Access — Labs, Quiz</t>
  </si>
  <si>
    <t>Module 7: Active Directory — Labs, Quiz</t>
  </si>
  <si>
    <t>Module 8: Group Policy — Labs, Quiz</t>
  </si>
  <si>
    <t>Test 2 (Modules 5-8)</t>
  </si>
  <si>
    <t>Module 9: Monitoring — Labs, Quiz</t>
  </si>
  <si>
    <t>Module 10: Backup/Recovery — Labs, Quiz</t>
  </si>
  <si>
    <t>Module 11: Troubleshooting — Labs, Quiz</t>
  </si>
  <si>
    <t>Module 12: Virtualization — Labs, Quiz</t>
  </si>
  <si>
    <t>4/30</t>
  </si>
  <si>
    <t>Final Exam</t>
  </si>
  <si>
    <t>MAJOR — comprehensive</t>
  </si>
  <si>
    <t>COURSE TOTAL — INT 1620</t>
  </si>
  <si>
    <t>📘 INT 1540</t>
  </si>
  <si>
    <t>Module 1: Cybersecurity Fundamentals — Reading, Quiz</t>
  </si>
  <si>
    <t>Quiz</t>
  </si>
  <si>
    <t>Module 2: Threat Landscape — Reading, Quiz</t>
  </si>
  <si>
    <t>Module 3: Malware Analysis — Lab, Quiz</t>
  </si>
  <si>
    <t>Module 4: Network Security — Lab, Quiz</t>
  </si>
  <si>
    <t>Module 5: Access Controls — Lab, Quiz</t>
  </si>
  <si>
    <t>Midterm Exam (Modules 1-5)</t>
  </si>
  <si>
    <t>Module 6: Cryptography — Lab, Quiz</t>
  </si>
  <si>
    <t>Module 7: PKI &amp; Certificates — Lab, Quiz</t>
  </si>
  <si>
    <t>Module 8: Wireless Security — Lab, Quiz</t>
  </si>
  <si>
    <t>Module 9: Vulnerability Assessment — Lab, Quiz</t>
  </si>
  <si>
    <t>Module 10: Incident Response — Lab, Quiz</t>
  </si>
  <si>
    <t>Module 11: Risk Management — Assignment</t>
  </si>
  <si>
    <t>Module 12: Security Architecture — Lab, Quiz</t>
  </si>
  <si>
    <t>Security Assessment Project</t>
  </si>
  <si>
    <t>MAJOR PROJECT</t>
  </si>
  <si>
    <t>COURSE TOTAL — INT 1540</t>
  </si>
  <si>
    <t>📘 INT 2600</t>
  </si>
  <si>
    <t>Module 1: Security Concepts — Reading, Quiz</t>
  </si>
  <si>
    <t>Module 2: Security Operations — Reading, Quiz</t>
  </si>
  <si>
    <t>Module 3: Threats/Vulnerabilities — Lab, Quiz</t>
  </si>
  <si>
    <t>Module 4: Identity &amp; Access Mgmt — Lab, Quiz</t>
  </si>
  <si>
    <t>Module 5: Network Security — Lab, Quiz</t>
  </si>
  <si>
    <t>Module 6: Public Key Infrastructure — Lab, Quiz</t>
  </si>
  <si>
    <t>Module 7: Cloud Security — Lab, Quiz</t>
  </si>
  <si>
    <t>Module 8: Endpoint Security — Lab, Quiz</t>
  </si>
  <si>
    <t>Module 9: Compliance &amp; Governance — Lab, Quiz</t>
  </si>
  <si>
    <t>Module 10: Cryptographic Solutions — Lab, Quiz</t>
  </si>
  <si>
    <t>Module 11: Security Program — Assignment</t>
  </si>
  <si>
    <t>Module 12: Incident Mgmt — Lab, Quiz</t>
  </si>
  <si>
    <t>Security+ Practice Exam / Lab Review</t>
  </si>
  <si>
    <t>Practice Exam</t>
  </si>
  <si>
    <t>COURSE TOTAL — INT 2600</t>
  </si>
  <si>
    <t>ElevateED — STUDENT ASSIGNMENT TRACKER — Cohort 2028 (10th Sophomore)</t>
  </si>
  <si>
    <t>📘 COM 1010</t>
  </si>
  <si>
    <t>Introduction &amp; Icebreaker Discussion</t>
  </si>
  <si>
    <t>Quiz 1: Communication Foundations</t>
  </si>
  <si>
    <t>Short Writing Assignment 1</t>
  </si>
  <si>
    <t>Quiz 2: Verbal/Nonverbal Communication</t>
  </si>
  <si>
    <t>Role Play Activity 1</t>
  </si>
  <si>
    <t>Quiz 3: Listening Skills</t>
  </si>
  <si>
    <t>Short Writing Assignment 2</t>
  </si>
  <si>
    <t>Midterm Exam</t>
  </si>
  <si>
    <t>MAJOR</t>
  </si>
  <si>
    <t>Quiz 4: Interpersonal Communication</t>
  </si>
  <si>
    <t>Informative Speech (3-8 min)</t>
  </si>
  <si>
    <t>Speech</t>
  </si>
  <si>
    <t>MAJOR — presented in class</t>
  </si>
  <si>
    <t>Quiz 5: Public Speaking Foundations</t>
  </si>
  <si>
    <t>Discussion Post / Role Play 2</t>
  </si>
  <si>
    <t>Quiz 6: Persuasion Strategies</t>
  </si>
  <si>
    <t>Persuasive Speech (3-8 min)</t>
  </si>
  <si>
    <t>COURSE TOTAL — COM 1010</t>
  </si>
  <si>
    <t>📘 INT 1700</t>
  </si>
  <si>
    <t>Unit 1: OS Fundamentals — Assignment + Quiz</t>
  </si>
  <si>
    <t>Assignment/Quiz</t>
  </si>
  <si>
    <t>Unit 1: Lab — Install Windows</t>
  </si>
  <si>
    <t>Unit 2: File Systems — Assignment + Quiz</t>
  </si>
  <si>
    <t>Unit 2: Lab — Disk Management</t>
  </si>
  <si>
    <t>Unit 3: Memory Mgmt — Assignment + Quiz</t>
  </si>
  <si>
    <t>Exam 1 (Units 1-3)</t>
  </si>
  <si>
    <t>Unit 4: Process Mgmt — Assignment + Quiz</t>
  </si>
  <si>
    <t>Unit 4: Lab — Task Manager / Services</t>
  </si>
  <si>
    <t>Unit 5: Networking — Assignment + Quiz</t>
  </si>
  <si>
    <t>Unit 5: Lab — Network Config</t>
  </si>
  <si>
    <t>Unit 6: Security — Assignment + Quiz</t>
  </si>
  <si>
    <t>Unit 6: Participation Quiz</t>
  </si>
  <si>
    <t>Student Presentations</t>
  </si>
  <si>
    <t>Final Lab</t>
  </si>
  <si>
    <t>Final Exam (Units 4-6)</t>
  </si>
  <si>
    <t>COURSE TOTAL — INT 1700</t>
  </si>
  <si>
    <t>ElevateED — STUDENT ASSIGNMENT TRACKER — Cohort 2029 (9th Freshman)</t>
  </si>
  <si>
    <t>📘 INT 1111</t>
  </si>
  <si>
    <t>Module 1: Review / Orientation</t>
  </si>
  <si>
    <t>Module 2: Advanced Networking — Assignment + Quiz</t>
  </si>
  <si>
    <t>Module 3: Cloud Computing Basics — Assignment + Quiz</t>
  </si>
  <si>
    <t>Module 4: Virtualization — Lab + Quiz</t>
  </si>
  <si>
    <t>Module 5: Database Fundamentals — Assignment + Quiz</t>
  </si>
  <si>
    <t>Module 6: Web Development — Lab + Quiz</t>
  </si>
  <si>
    <t>Module 7: Programming Basics — Lab + Quiz</t>
  </si>
  <si>
    <t>Module 8: Cybersecurity Intro — Assignment + Quiz</t>
  </si>
  <si>
    <t>Module 9: IT Project Mgmt — Assignment + Quiz</t>
  </si>
  <si>
    <t>Module 10: IT Careers — Research Assignment</t>
  </si>
  <si>
    <t>Career Research Project</t>
  </si>
  <si>
    <t>Career Presentations</t>
  </si>
  <si>
    <t>Final Review / Practice Exam</t>
  </si>
  <si>
    <t>COURSE TOTAL — INT 1111</t>
  </si>
  <si>
    <t>📘 PAS 1000</t>
  </si>
  <si>
    <t>Week 1 Activities</t>
  </si>
  <si>
    <t>Herbert + Atkins only</t>
  </si>
  <si>
    <t>Week 2 Activities</t>
  </si>
  <si>
    <t>Week 3 Activities</t>
  </si>
  <si>
    <t>Week 4 Activities</t>
  </si>
  <si>
    <t>Week 5 Activities</t>
  </si>
  <si>
    <t>Midterm Assessment</t>
  </si>
  <si>
    <t>Week 7 Activities</t>
  </si>
  <si>
    <t>Week 8 Activities</t>
  </si>
  <si>
    <t>Week 9 Activities</t>
  </si>
  <si>
    <t>Week 10 Activities</t>
  </si>
  <si>
    <t>Week 11 Activities</t>
  </si>
  <si>
    <t>Week 12 Activities</t>
  </si>
  <si>
    <t>Week 13 Activities</t>
  </si>
  <si>
    <t>Week 14 Activities</t>
  </si>
  <si>
    <t>Final Assessment</t>
  </si>
  <si>
    <t>COURSE TOTAL — PAS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</si>
</sst>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\+0.0;\-0.0;0"/>
    <numFmt numFmtId="166" formatCode="0.0%"/>
    <numFmt numFmtId="167" formatCode="\+0.0;\-0.0;0.0"/>
  </numFmts>
  <fonts count="75" x14ac:knownFonts="1">
    <font>
      <sz val="11"/>
      <color theme="1"/>
      <name val="Calibri"/>
      <scheme val="minor"/>
    </font>
    <font>
      <b/>
      <u/>
      <sz val="9"/>
      <color rgb="FF003366"/>
      <name val="Arial"/>
    </font>
    <font>
      <sz val="11"/>
      <color theme="1"/>
      <name val="Calibri"/>
    </font>
    <font>
      <b/>
      <sz val="16"/>
      <color rgb="FFFFFFFF"/>
      <name val="Georgia"/>
    </font>
    <font>
      <sz val="9"/>
      <color rgb="FFFFFFFF"/>
      <name val="Arial"/>
    </font>
    <font>
      <sz val="8"/>
      <color rgb="FF999999"/>
      <name val="Arial"/>
    </font>
    <font>
      <b/>
      <sz val="11"/>
      <color rgb="FFC0392B"/>
      <name val="Arial"/>
    </font>
    <font>
      <sz val="10"/>
      <color rgb="FF333333"/>
      <name val="Arial"/>
    </font>
    <font>
      <b/>
      <sz val="12"/>
      <color rgb="FF003366"/>
      <name val="Georgia"/>
    </font>
    <font>
      <b/>
      <sz val="10"/>
      <color rgb="FF333333"/>
      <name val="Arial"/>
    </font>
    <font>
      <b/>
      <sz val="11"/>
      <color rgb="FFFFFFFF"/>
      <name val="Arial"/>
    </font>
    <font>
      <b/>
      <sz val="12"/>
      <color rgb="FFC0392B"/>
      <name val="Georgia"/>
    </font>
    <font>
      <b/>
      <sz val="10"/>
      <color rgb="FFC0392B"/>
      <name val="Arial"/>
    </font>
    <font>
      <b/>
      <sz val="12"/>
      <color rgb="FF003366"/>
      <name val="Arial"/>
    </font>
    <font>
      <i/>
      <sz val="9"/>
      <color rgb="FF666666"/>
      <name val="Arial"/>
    </font>
    <font>
      <sz val="10"/>
      <color theme="1"/>
      <name val="Arial"/>
    </font>
    <font>
      <sz val="10"/>
      <color rgb="FF333333"/>
      <name val="Courier New"/>
    </font>
    <font>
      <sz val="8"/>
      <color rgb="FF666666"/>
      <name val="Arial"/>
    </font>
    <font>
      <b/>
      <sz val="11"/>
      <color rgb="FF808080"/>
      <name val="Arial"/>
    </font>
    <font>
      <b/>
      <sz val="10"/>
      <color theme="1"/>
      <name val="Arial"/>
    </font>
    <font>
      <i/>
      <sz val="10"/>
      <color rgb="FF666666"/>
      <name val="Arial"/>
    </font>
    <font>
      <b/>
      <sz val="22"/>
      <color rgb="FF003366"/>
      <name val="Arial"/>
    </font>
    <font>
      <sz val="9"/>
      <color rgb="FF666666"/>
      <name val="Arial"/>
    </font>
    <font>
      <sz val="10"/>
      <color rgb="FF808080"/>
      <name val="Arial"/>
    </font>
    <font>
      <b/>
      <sz val="10"/>
      <color rgb="FFFFFFFF"/>
      <name val="Arial"/>
    </font>
    <font>
      <b/>
      <sz val="9"/>
      <color rgb="FF003366"/>
      <name val="Arial"/>
    </font>
    <font>
      <b/>
      <u/>
      <sz val="9"/>
      <color rgb="FF0066CC"/>
      <name val="Arial"/>
    </font>
    <font>
      <b/>
      <sz val="14"/>
      <color rgb="FF003366"/>
      <name val="Arial"/>
    </font>
    <font>
      <sz val="9"/>
      <color rgb="FF999999"/>
      <name val="Arial"/>
    </font>
    <font>
      <b/>
      <sz val="16"/>
      <color rgb="FF003366"/>
      <name val="Arial"/>
    </font>
    <font>
      <b/>
      <u/>
      <sz val="10"/>
      <color rgb="FF0066CC"/>
      <name val="Arial"/>
    </font>
    <font>
      <b/>
      <u/>
      <sz val="10"/>
      <color rgb="FF0066CC"/>
      <name val="Arial"/>
    </font>
    <font>
      <b/>
      <sz val="11"/>
      <color rgb="FF003366"/>
      <name val="Arial"/>
    </font>
    <font>
      <u/>
      <sz val="9"/>
      <color rgb="FF003366"/>
      <name val="Arial"/>
    </font>
    <font>
      <b/>
      <sz val="10"/>
      <color rgb="FF2D8A4E"/>
      <name val="Arial"/>
    </font>
    <font>
      <b/>
      <sz val="10"/>
      <color rgb="FFE67E22"/>
      <name val="Arial"/>
    </font>
    <font>
      <b/>
      <sz val="10"/>
      <color rgb="FF1A5276"/>
      <name val="Arial"/>
    </font>
    <font>
      <i/>
      <sz val="9"/>
      <color rgb="FFCC0000"/>
      <name val="Arial"/>
    </font>
    <font>
      <sz val="10"/>
      <color rgb="FFCC0000"/>
      <name val="Arial"/>
    </font>
    <font>
      <sz val="9"/>
      <color rgb="FFCC0000"/>
      <name val="Arial"/>
    </font>
    <font>
      <b/>
      <sz val="9"/>
      <color rgb="FFCC0000"/>
      <name val="Arial"/>
    </font>
    <font>
      <sz val="9"/>
      <color rgb="FFE67E22"/>
      <name val="Arial"/>
    </font>
    <font>
      <b/>
      <sz val="10"/>
      <color rgb="FFCC0000"/>
      <name val="Arial"/>
    </font>
    <font>
      <b/>
      <sz val="10"/>
      <color rgb="FF003366"/>
      <name val="Arial"/>
    </font>
    <font>
      <b/>
      <sz val="9"/>
      <color rgb="FFFFFFFF"/>
      <name val="Arial"/>
    </font>
    <font>
      <b/>
      <sz val="10"/>
      <color rgb="FF808080"/>
      <name val="Arial"/>
    </font>
    <font>
      <b/>
      <sz val="9"/>
      <color rgb="FF808080"/>
      <name val="Arial"/>
    </font>
    <font>
      <sz val="11"/>
      <color theme="1"/>
      <name val="Calibri"/>
      <scheme val="minor"/>
    </font>
    <font>
      <sz val="9"/>
      <color rgb="FF333333"/>
      <name val="Courier New"/>
    </font>
    <font>
      <i/>
      <sz val="10"/>
      <color rgb="FF999999"/>
      <name val="Arial"/>
    </font>
    <font>
      <sz val="10"/>
      <color rgb="FF999999"/>
      <name val="Arial"/>
    </font>
    <font>
      <i/>
      <sz val="8"/>
      <color rgb="FF666666"/>
      <name val="Arial"/>
    </font>
    <font>
      <sz val="8"/>
      <color rgb="FF1A5276"/>
      <name val="Arial"/>
    </font>
    <font>
      <sz val="8"/>
      <color rgb="FFE67E22"/>
      <name val="Arial"/>
    </font>
    <font>
      <sz val="10"/>
      <color rgb="FFE67E22"/>
      <name val="Arial"/>
    </font>
    <font>
      <i/>
      <sz val="10"/>
      <color rgb="FFE67E22"/>
      <name val="Arial"/>
    </font>
    <font>
      <b/>
      <sz val="14"/>
      <color rgb="FF003366"/>
      <name val="Georgia"/>
    </font>
    <font>
      <b/>
      <sz val="14"/>
      <color rgb="FF2D8A4E"/>
      <name val="Georgia"/>
    </font>
    <font>
      <b/>
      <sz val="10"/>
      <color rgb="FFD4A017"/>
      <name val="Arial"/>
    </font>
    <font>
      <sz val="10"/>
      <color rgb="FFFFFFFF"/>
      <name val="Arial"/>
    </font>
    <font>
      <b/>
      <sz val="12"/>
      <color rgb="FFFFFFFF"/>
      <name val="Arial"/>
    </font>
    <font>
      <b/>
      <sz val="9"/>
      <color rgb="FF006400"/>
      <name val="Arial"/>
    </font>
    <font>
      <b/>
      <sz val="9"/>
      <color rgb="FFFFCC00"/>
      <name val="Arial"/>
    </font>
    <font>
      <b/>
      <sz val="11"/>
      <color rgb="FFFFCC00"/>
      <name val="Arial"/>
    </font>
    <font>
      <b/>
      <sz val="9"/>
      <color rgb="FF333333"/>
      <name val="Arial"/>
    </font>
    <font>
      <sz val="9"/>
      <color theme="1"/>
      <name val="Arial"/>
    </font>
    <font>
      <b/>
      <sz val="9"/>
      <color theme="1"/>
      <name val="Arial"/>
    </font>
    <font>
      <b/>
      <sz val="10"/>
      <color rgb="FF006400"/>
      <name val="Arial"/>
    </font>
    <font>
      <sz val="10"/>
      <color rgb="FF444444"/>
      <name val="Arial"/>
    </font>
    <font>
      <sz val="10"/>
      <name val="Arial"/>
    </font>
    <font>
      <i/>
      <sz val="10"/>
      <color rgb="FF888888"/>
      <name val="Arial"/>
    </font>
    <font>
      <i/>
      <sz val="10"/>
      <color rgb="FF2E7D32"/>
      <name val="Arial"/>
    </font>
    <font>
      <b/>
      <sz val="10"/>
      <name val="Arial"/>
    </font>
    <font>
      <i/>
      <sz val="9"/>
      <name val="Arial"/>
    </font>
    <font>
      <i/>
      <sz val="9"/>
      <color rgb="FFB71C1C"/>
      <name val="Arial"/>
    </font>
  </fonts>
  <fills count="41">
    <fill>
      <patternFill patternType="none"/>
    </fill>
    <fill>
      <patternFill patternType="gray125"/>
    </fill>
    <fill>
      <patternFill patternType="solid">
        <fgColor rgb="FFF0F4F8"/>
        <bgColor rgb="FFF0F4F8"/>
      </patternFill>
    </fill>
    <fill>
      <patternFill patternType="solid">
        <fgColor rgb="FF003366"/>
        <bgColor rgb="FF003366"/>
      </patternFill>
    </fill>
    <fill>
      <patternFill patternType="solid">
        <fgColor rgb="FF1A5276"/>
        <bgColor rgb="FF1A5276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D4A017"/>
        <bgColor rgb="FFD4A017"/>
      </patternFill>
    </fill>
    <fill>
      <patternFill patternType="solid">
        <fgColor rgb="FFD5D5D5"/>
        <bgColor rgb="FFD5D5D5"/>
      </patternFill>
    </fill>
    <fill>
      <patternFill patternType="solid">
        <fgColor rgb="FF2D8A4E"/>
        <bgColor rgb="FF2D8A4E"/>
      </patternFill>
    </fill>
    <fill>
      <patternFill patternType="solid">
        <fgColor rgb="FFE67E22"/>
        <bgColor rgb="FFE67E22"/>
      </patternFill>
    </fill>
    <fill>
      <patternFill patternType="solid">
        <fgColor rgb="FFC0392B"/>
        <bgColor rgb="FFC0392B"/>
      </patternFill>
    </fill>
    <fill>
      <patternFill patternType="solid">
        <fgColor rgb="FFF8D7DA"/>
        <bgColor rgb="FFF8D7DA"/>
      </patternFill>
    </fill>
    <fill>
      <patternFill patternType="solid">
        <fgColor rgb="FFFFE5CC"/>
        <bgColor rgb="FFFFE5CC"/>
      </patternFill>
    </fill>
    <fill>
      <patternFill patternType="solid">
        <fgColor rgb="FFFFF3CD"/>
        <bgColor rgb="FFFFF3CD"/>
      </patternFill>
    </fill>
    <fill>
      <patternFill patternType="solid">
        <fgColor rgb="FFF8F9FA"/>
        <bgColor rgb="FFF8F9FA"/>
      </patternFill>
    </fill>
    <fill>
      <patternFill patternType="solid">
        <fgColor rgb="FF2C3E50"/>
        <bgColor rgb="FF2C3E50"/>
      </patternFill>
    </fill>
    <fill>
      <patternFill patternType="solid">
        <fgColor rgb="FFCC0000"/>
        <bgColor rgb="FFCC0000"/>
      </patternFill>
    </fill>
    <fill>
      <patternFill patternType="solid">
        <fgColor rgb="FFFFF8E1"/>
        <bgColor rgb="FFFFF8E1"/>
      </patternFill>
    </fill>
    <fill>
      <patternFill patternType="solid">
        <fgColor rgb="FFFDE8E8"/>
        <bgColor rgb="FFFDE8E8"/>
      </patternFill>
    </fill>
    <fill>
      <patternFill patternType="solid">
        <fgColor rgb="FFE8F0FE"/>
        <bgColor rgb="FFE8F0FE"/>
      </patternFill>
    </fill>
    <fill>
      <patternFill patternType="solid">
        <fgColor rgb="FF808080"/>
        <bgColor rgb="FF808080"/>
      </patternFill>
    </fill>
    <fill>
      <patternFill patternType="solid">
        <fgColor rgb="FFD4EDDA"/>
        <bgColor rgb="FFD4EDDA"/>
      </patternFill>
    </fill>
    <fill>
      <patternFill patternType="solid">
        <fgColor rgb="FFE8F5E9"/>
        <bgColor rgb="FFE8F5E9"/>
      </patternFill>
    </fill>
    <fill>
      <patternFill patternType="solid">
        <fgColor rgb="FFFF9999"/>
        <bgColor rgb="FFFF9999"/>
      </patternFill>
    </fill>
    <fill>
      <patternFill patternType="solid">
        <fgColor rgb="FFFFFDE7"/>
        <bgColor rgb="FFFFFDE7"/>
      </patternFill>
    </fill>
    <fill>
      <patternFill patternType="solid">
        <fgColor rgb="FF333333"/>
        <bgColor rgb="FF333333"/>
      </patternFill>
    </fill>
    <fill>
      <patternFill patternType="solid">
        <fgColor rgb="FFFFCCCC"/>
        <bgColor rgb="FFFFCCCC"/>
      </patternFill>
    </fill>
    <fill>
      <patternFill patternType="solid">
        <fgColor rgb="FFFFE0B2"/>
        <bgColor rgb="FFFFE0B2"/>
      </patternFill>
    </fill>
    <fill>
      <patternFill patternType="solid">
        <fgColor rgb="FFE3F2FD"/>
        <bgColor rgb="FFE3F2FD"/>
      </patternFill>
    </fill>
    <fill>
      <patternFill patternType="solid">
        <fgColor rgb="FFF5F5F5"/>
        <bgColor rgb="FFF5F5F5"/>
      </patternFill>
    </fill>
    <fill>
      <patternFill patternType="solid">
        <fgColor rgb="FFF0F4F8"/>
      </patternFill>
    </fill>
    <fill>
      <patternFill patternType="solid">
        <fgColor rgb="FF003366"/>
      </patternFill>
    </fill>
    <fill>
      <patternFill patternType="solid">
        <fgColor rgb="FFFFCDD2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E3F2FD"/>
      </patternFill>
    </fill>
    <fill>
      <patternFill patternType="solid">
        <fgColor rgb="FFF3F9EC"/>
      </patternFill>
    </fill>
    <fill>
      <patternFill patternType="solid">
        <fgColor rgb="FFC8E6C9"/>
      </patternFill>
    </fill>
    <fill>
      <patternFill patternType="solid">
        <fgColor rgb="FFE8F5E9"/>
      </patternFill>
    </fill>
  </fills>
  <borders count="14">
    <border>
      <left/>
      <right/>
      <top/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/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 style="medium">
        <color rgb="FFCC6600"/>
      </left>
      <right style="medium">
        <color rgb="FFCC6600"/>
      </right>
      <top style="thin">
        <color rgb="FFCC6600"/>
      </top>
      <bottom style="thin">
        <color rgb="FFCC6600"/>
      </bottom>
      <diagonal/>
    </border>
    <border>
      <left style="thin">
        <color rgb="FF006400"/>
      </left>
      <right style="thin">
        <color rgb="FF006400"/>
      </right>
      <top style="medium">
        <color rgb="FF006400"/>
      </top>
      <bottom style="medium">
        <color rgb="FF006400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83">
    <xf numFmtId="0" fontId="0" fillId="0" borderId="0" xfId="0"/>
    <xf numFmtId="0" fontId="2" fillId="2" borderId="3" xfId="0" applyFont="1" applyFill="1" applyBorder="1"/>
    <xf numFmtId="0" fontId="2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3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0" borderId="0" xfId="0" applyFont="1"/>
    <xf numFmtId="0" fontId="9" fillId="0" borderId="4" xfId="0" applyFont="1" applyBorder="1"/>
    <xf numFmtId="0" fontId="7" fillId="0" borderId="4" xfId="0" applyFont="1" applyBorder="1"/>
    <xf numFmtId="0" fontId="12" fillId="0" borderId="4" xfId="0" applyFont="1" applyBorder="1"/>
    <xf numFmtId="0" fontId="2" fillId="0" borderId="4" xfId="0" applyFont="1" applyBorder="1"/>
    <xf numFmtId="0" fontId="13" fillId="0" borderId="0" xfId="0" applyFont="1"/>
    <xf numFmtId="0" fontId="14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left" vertical="center" wrapText="1"/>
    </xf>
    <xf numFmtId="0" fontId="16" fillId="5" borderId="4" xfId="0" applyFont="1" applyFill="1" applyBorder="1"/>
    <xf numFmtId="0" fontId="9" fillId="5" borderId="4" xfId="0" applyFont="1" applyFill="1" applyBorder="1"/>
    <xf numFmtId="0" fontId="7" fillId="5" borderId="4" xfId="0" applyFont="1" applyFill="1" applyBorder="1"/>
    <xf numFmtId="0" fontId="7" fillId="5" borderId="4" xfId="0" applyFont="1" applyFill="1" applyBorder="1" applyAlignment="1">
      <alignment horizontal="left" vertical="center" wrapText="1"/>
    </xf>
    <xf numFmtId="0" fontId="17" fillId="5" borderId="4" xfId="0" applyFont="1" applyFill="1" applyBorder="1" applyAlignment="1">
      <alignment horizontal="center" vertical="center" wrapText="1"/>
    </xf>
    <xf numFmtId="164" fontId="7" fillId="5" borderId="4" xfId="0" applyNumberFormat="1" applyFont="1" applyFill="1" applyBorder="1"/>
    <xf numFmtId="0" fontId="2" fillId="5" borderId="4" xfId="0" applyFont="1" applyFill="1" applyBorder="1"/>
    <xf numFmtId="2" fontId="7" fillId="5" borderId="4" xfId="0" applyNumberFormat="1" applyFont="1" applyFill="1" applyBorder="1"/>
    <xf numFmtId="0" fontId="5" fillId="5" borderId="4" xfId="0" applyFont="1" applyFill="1" applyBorder="1"/>
    <xf numFmtId="0" fontId="16" fillId="6" borderId="4" xfId="0" applyFont="1" applyFill="1" applyBorder="1"/>
    <xf numFmtId="0" fontId="9" fillId="6" borderId="4" xfId="0" applyFont="1" applyFill="1" applyBorder="1"/>
    <xf numFmtId="0" fontId="7" fillId="6" borderId="4" xfId="0" applyFont="1" applyFill="1" applyBorder="1"/>
    <xf numFmtId="0" fontId="7" fillId="6" borderId="4" xfId="0" applyFont="1" applyFill="1" applyBorder="1" applyAlignment="1">
      <alignment horizontal="left" vertical="center" wrapText="1"/>
    </xf>
    <xf numFmtId="0" fontId="17" fillId="6" borderId="4" xfId="0" applyFont="1" applyFill="1" applyBorder="1" applyAlignment="1">
      <alignment horizontal="center" vertical="center" wrapText="1"/>
    </xf>
    <xf numFmtId="164" fontId="7" fillId="6" borderId="4" xfId="0" applyNumberFormat="1" applyFont="1" applyFill="1" applyBorder="1"/>
    <xf numFmtId="0" fontId="2" fillId="6" borderId="4" xfId="0" applyFont="1" applyFill="1" applyBorder="1"/>
    <xf numFmtId="2" fontId="7" fillId="6" borderId="4" xfId="0" applyNumberFormat="1" applyFont="1" applyFill="1" applyBorder="1"/>
    <xf numFmtId="0" fontId="5" fillId="6" borderId="4" xfId="0" applyFont="1" applyFill="1" applyBorder="1"/>
    <xf numFmtId="0" fontId="9" fillId="7" borderId="4" xfId="0" applyFont="1" applyFill="1" applyBorder="1"/>
    <xf numFmtId="0" fontId="2" fillId="7" borderId="4" xfId="0" applyFont="1" applyFill="1" applyBorder="1"/>
    <xf numFmtId="164" fontId="9" fillId="7" borderId="4" xfId="0" applyNumberFormat="1" applyFont="1" applyFill="1" applyBorder="1"/>
    <xf numFmtId="0" fontId="18" fillId="0" borderId="0" xfId="0" applyFont="1"/>
    <xf numFmtId="0" fontId="15" fillId="8" borderId="5" xfId="0" applyFont="1" applyFill="1" applyBorder="1" applyAlignment="1">
      <alignment horizontal="center" vertical="center" wrapText="1"/>
    </xf>
    <xf numFmtId="164" fontId="15" fillId="8" borderId="5" xfId="0" applyNumberFormat="1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9" fontId="7" fillId="5" borderId="4" xfId="0" applyNumberFormat="1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9" fontId="7" fillId="6" borderId="4" xfId="0" applyNumberFormat="1" applyFont="1" applyFill="1" applyBorder="1" applyAlignment="1">
      <alignment horizontal="center" vertical="center" wrapText="1"/>
    </xf>
    <xf numFmtId="0" fontId="23" fillId="8" borderId="5" xfId="0" applyFont="1" applyFill="1" applyBorder="1" applyAlignment="1">
      <alignment horizontal="center" vertical="center" wrapText="1"/>
    </xf>
    <xf numFmtId="0" fontId="24" fillId="9" borderId="4" xfId="0" applyFont="1" applyFill="1" applyBorder="1" applyAlignment="1">
      <alignment horizontal="center" vertical="center" wrapText="1"/>
    </xf>
    <xf numFmtId="9" fontId="7" fillId="0" borderId="4" xfId="0" applyNumberFormat="1" applyFont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0" fontId="24" fillId="10" borderId="4" xfId="0" applyFont="1" applyFill="1" applyBorder="1" applyAlignment="1">
      <alignment horizontal="center" vertical="center" wrapText="1"/>
    </xf>
    <xf numFmtId="0" fontId="24" fillId="11" borderId="4" xfId="0" applyFont="1" applyFill="1" applyBorder="1" applyAlignment="1">
      <alignment horizontal="center" vertical="center" wrapText="1"/>
    </xf>
    <xf numFmtId="0" fontId="10" fillId="11" borderId="4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left" vertical="center"/>
    </xf>
    <xf numFmtId="0" fontId="26" fillId="2" borderId="3" xfId="0" applyFont="1" applyFill="1" applyBorder="1" applyAlignment="1">
      <alignment horizontal="center" vertical="center"/>
    </xf>
    <xf numFmtId="0" fontId="27" fillId="0" borderId="0" xfId="0" applyFont="1"/>
    <xf numFmtId="0" fontId="28" fillId="0" borderId="0" xfId="0" applyFont="1"/>
    <xf numFmtId="0" fontId="29" fillId="0" borderId="5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24" fillId="3" borderId="5" xfId="0" applyFont="1" applyFill="1" applyBorder="1" applyAlignment="1">
      <alignment horizontal="left" vertical="center" wrapText="1"/>
    </xf>
    <xf numFmtId="0" fontId="2" fillId="3" borderId="5" xfId="0" applyFont="1" applyFill="1" applyBorder="1"/>
    <xf numFmtId="0" fontId="15" fillId="0" borderId="5" xfId="0" applyFont="1" applyBorder="1" applyAlignment="1">
      <alignment horizontal="center" vertical="center" wrapText="1"/>
    </xf>
    <xf numFmtId="0" fontId="30" fillId="0" borderId="5" xfId="0" applyFont="1" applyBorder="1" applyAlignment="1">
      <alignment horizontal="left" vertical="center" wrapText="1"/>
    </xf>
    <xf numFmtId="0" fontId="15" fillId="15" borderId="5" xfId="0" applyFont="1" applyFill="1" applyBorder="1" applyAlignment="1">
      <alignment horizontal="center" vertical="center" wrapText="1"/>
    </xf>
    <xf numFmtId="0" fontId="31" fillId="15" borderId="5" xfId="0" applyFont="1" applyFill="1" applyBorder="1" applyAlignment="1">
      <alignment horizontal="left" vertical="center" wrapText="1"/>
    </xf>
    <xf numFmtId="0" fontId="15" fillId="15" borderId="5" xfId="0" applyFont="1" applyFill="1" applyBorder="1" applyAlignment="1">
      <alignment horizontal="left" vertical="center" wrapText="1"/>
    </xf>
    <xf numFmtId="0" fontId="32" fillId="0" borderId="0" xfId="0" applyFont="1"/>
    <xf numFmtId="0" fontId="33" fillId="0" borderId="0" xfId="0" applyFont="1"/>
    <xf numFmtId="0" fontId="22" fillId="0" borderId="0" xfId="0" applyFont="1"/>
    <xf numFmtId="0" fontId="10" fillId="16" borderId="7" xfId="0" applyFont="1" applyFill="1" applyBorder="1"/>
    <xf numFmtId="0" fontId="2" fillId="16" borderId="5" xfId="0" applyFont="1" applyFill="1" applyBorder="1"/>
    <xf numFmtId="0" fontId="10" fillId="4" borderId="7" xfId="0" applyFont="1" applyFill="1" applyBorder="1"/>
    <xf numFmtId="0" fontId="2" fillId="4" borderId="5" xfId="0" applyFont="1" applyFill="1" applyBorder="1"/>
    <xf numFmtId="0" fontId="34" fillId="5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 wrapText="1"/>
    </xf>
    <xf numFmtId="0" fontId="35" fillId="5" borderId="4" xfId="0" applyFont="1" applyFill="1" applyBorder="1" applyAlignment="1">
      <alignment horizontal="center" vertical="center" wrapText="1"/>
    </xf>
    <xf numFmtId="0" fontId="35" fillId="6" borderId="4" xfId="0" applyFont="1" applyFill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36" fillId="5" borderId="4" xfId="0" applyFont="1" applyFill="1" applyBorder="1" applyAlignment="1">
      <alignment horizontal="center" vertical="center" wrapText="1"/>
    </xf>
    <xf numFmtId="0" fontId="37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24" fillId="3" borderId="5" xfId="0" applyFont="1" applyFill="1" applyBorder="1" applyAlignment="1">
      <alignment horizontal="center" vertical="center" wrapText="1"/>
    </xf>
    <xf numFmtId="0" fontId="38" fillId="0" borderId="5" xfId="0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40" fillId="0" borderId="5" xfId="0" applyFont="1" applyBorder="1" applyAlignment="1">
      <alignment horizontal="center" vertical="center" wrapText="1"/>
    </xf>
    <xf numFmtId="0" fontId="24" fillId="17" borderId="5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38" fillId="5" borderId="5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 wrapText="1"/>
    </xf>
    <xf numFmtId="0" fontId="38" fillId="6" borderId="5" xfId="0" applyFont="1" applyFill="1" applyBorder="1" applyAlignment="1">
      <alignment horizontal="center" vertical="center"/>
    </xf>
    <xf numFmtId="0" fontId="41" fillId="18" borderId="4" xfId="0" applyFont="1" applyFill="1" applyBorder="1" applyAlignment="1">
      <alignment horizontal="center" vertical="center" wrapText="1"/>
    </xf>
    <xf numFmtId="0" fontId="42" fillId="18" borderId="5" xfId="0" applyFont="1" applyFill="1" applyBorder="1" applyAlignment="1">
      <alignment horizontal="center" vertical="center"/>
    </xf>
    <xf numFmtId="0" fontId="12" fillId="19" borderId="4" xfId="0" applyFont="1" applyFill="1" applyBorder="1" applyAlignment="1">
      <alignment horizontal="center" vertical="center" wrapText="1"/>
    </xf>
    <xf numFmtId="0" fontId="32" fillId="20" borderId="5" xfId="0" applyFont="1" applyFill="1" applyBorder="1"/>
    <xf numFmtId="0" fontId="2" fillId="20" borderId="5" xfId="0" applyFont="1" applyFill="1" applyBorder="1"/>
    <xf numFmtId="0" fontId="43" fillId="0" borderId="0" xfId="0" applyFont="1"/>
    <xf numFmtId="0" fontId="44" fillId="3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45" fillId="0" borderId="0" xfId="0" applyFont="1"/>
    <xf numFmtId="0" fontId="44" fillId="21" borderId="5" xfId="0" applyFont="1" applyFill="1" applyBorder="1" applyAlignment="1">
      <alignment horizontal="center" vertical="center" wrapText="1"/>
    </xf>
    <xf numFmtId="0" fontId="46" fillId="0" borderId="5" xfId="0" applyFont="1" applyBorder="1" applyAlignment="1">
      <alignment horizontal="left" vertical="center" wrapText="1"/>
    </xf>
    <xf numFmtId="0" fontId="23" fillId="0" borderId="5" xfId="0" applyFont="1" applyBorder="1" applyAlignment="1">
      <alignment horizontal="center" vertical="center" wrapText="1"/>
    </xf>
    <xf numFmtId="164" fontId="23" fillId="0" borderId="5" xfId="0" applyNumberFormat="1" applyFont="1" applyBorder="1" applyAlignment="1">
      <alignment horizontal="center" vertical="center" wrapText="1"/>
    </xf>
    <xf numFmtId="164" fontId="45" fillId="0" borderId="5" xfId="0" applyNumberFormat="1" applyFont="1" applyBorder="1" applyAlignment="1">
      <alignment horizontal="center" vertical="center" wrapText="1"/>
    </xf>
    <xf numFmtId="164" fontId="19" fillId="0" borderId="5" xfId="0" applyNumberFormat="1" applyFont="1" applyBorder="1" applyAlignment="1">
      <alignment horizontal="center" vertical="center" wrapText="1"/>
    </xf>
    <xf numFmtId="164" fontId="19" fillId="22" borderId="5" xfId="0" applyNumberFormat="1" applyFont="1" applyFill="1" applyBorder="1" applyAlignment="1">
      <alignment horizontal="center" vertical="center" wrapText="1"/>
    </xf>
    <xf numFmtId="164" fontId="19" fillId="23" borderId="5" xfId="0" applyNumberFormat="1" applyFont="1" applyFill="1" applyBorder="1" applyAlignment="1">
      <alignment horizontal="center" vertical="center" wrapText="1"/>
    </xf>
    <xf numFmtId="164" fontId="19" fillId="24" borderId="5" xfId="0" applyNumberFormat="1" applyFont="1" applyFill="1" applyBorder="1" applyAlignment="1">
      <alignment horizontal="center" vertical="center" wrapText="1"/>
    </xf>
    <xf numFmtId="164" fontId="19" fillId="14" borderId="5" xfId="0" applyNumberFormat="1" applyFont="1" applyFill="1" applyBorder="1" applyAlignment="1">
      <alignment horizontal="center" vertical="center" wrapText="1"/>
    </xf>
    <xf numFmtId="0" fontId="47" fillId="0" borderId="0" xfId="0" applyFont="1"/>
    <xf numFmtId="0" fontId="16" fillId="5" borderId="4" xfId="0" applyFont="1" applyFill="1" applyBorder="1" applyAlignment="1">
      <alignment horizontal="center" vertical="center" wrapText="1"/>
    </xf>
    <xf numFmtId="165" fontId="7" fillId="5" borderId="4" xfId="0" applyNumberFormat="1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 wrapText="1"/>
    </xf>
    <xf numFmtId="165" fontId="7" fillId="6" borderId="4" xfId="0" applyNumberFormat="1" applyFont="1" applyFill="1" applyBorder="1" applyAlignment="1">
      <alignment horizontal="center" vertical="center" wrapText="1"/>
    </xf>
    <xf numFmtId="0" fontId="35" fillId="13" borderId="4" xfId="0" applyFont="1" applyFill="1" applyBorder="1" applyAlignment="1">
      <alignment horizontal="center" vertical="center" wrapText="1"/>
    </xf>
    <xf numFmtId="0" fontId="12" fillId="12" borderId="4" xfId="0" applyFont="1" applyFill="1" applyBorder="1" applyAlignment="1">
      <alignment horizontal="center" vertical="center" wrapText="1"/>
    </xf>
    <xf numFmtId="0" fontId="34" fillId="6" borderId="4" xfId="0" applyFont="1" applyFill="1" applyBorder="1" applyAlignment="1">
      <alignment horizontal="center" vertical="center" wrapText="1"/>
    </xf>
    <xf numFmtId="0" fontId="48" fillId="5" borderId="4" xfId="0" applyFont="1" applyFill="1" applyBorder="1" applyAlignment="1">
      <alignment horizontal="center" vertical="center" wrapText="1"/>
    </xf>
    <xf numFmtId="0" fontId="48" fillId="6" borderId="4" xfId="0" applyFont="1" applyFill="1" applyBorder="1" applyAlignment="1">
      <alignment horizontal="center" vertical="center" wrapText="1"/>
    </xf>
    <xf numFmtId="0" fontId="49" fillId="5" borderId="4" xfId="0" applyFont="1" applyFill="1" applyBorder="1" applyAlignment="1">
      <alignment horizontal="center" vertical="center" wrapText="1"/>
    </xf>
    <xf numFmtId="0" fontId="49" fillId="6" borderId="4" xfId="0" applyFont="1" applyFill="1" applyBorder="1" applyAlignment="1">
      <alignment horizontal="center" vertical="center" wrapText="1"/>
    </xf>
    <xf numFmtId="0" fontId="7" fillId="22" borderId="4" xfId="0" applyFont="1" applyFill="1" applyBorder="1" applyAlignment="1">
      <alignment horizontal="center" vertical="center" wrapText="1"/>
    </xf>
    <xf numFmtId="0" fontId="50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center" vertical="center" wrapText="1"/>
    </xf>
    <xf numFmtId="0" fontId="36" fillId="6" borderId="4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5" borderId="4" xfId="0" applyFont="1" applyFill="1" applyBorder="1" applyAlignment="1">
      <alignment horizontal="left" vertical="center" wrapText="1"/>
    </xf>
    <xf numFmtId="0" fontId="51" fillId="0" borderId="0" xfId="0" applyFont="1" applyAlignment="1">
      <alignment horizontal="center" vertical="center" wrapText="1"/>
    </xf>
    <xf numFmtId="0" fontId="52" fillId="0" borderId="0" xfId="0" applyFont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48" fillId="5" borderId="4" xfId="0" applyFont="1" applyFill="1" applyBorder="1"/>
    <xf numFmtId="0" fontId="2" fillId="5" borderId="4" xfId="0" applyFont="1" applyFill="1" applyBorder="1" applyAlignment="1">
      <alignment horizontal="center" vertical="center" wrapText="1"/>
    </xf>
    <xf numFmtId="164" fontId="9" fillId="5" borderId="4" xfId="0" applyNumberFormat="1" applyFont="1" applyFill="1" applyBorder="1" applyAlignment="1">
      <alignment horizontal="center" vertical="center" wrapText="1"/>
    </xf>
    <xf numFmtId="166" fontId="9" fillId="5" borderId="4" xfId="0" applyNumberFormat="1" applyFont="1" applyFill="1" applyBorder="1" applyAlignment="1">
      <alignment horizontal="center" vertical="center" wrapText="1"/>
    </xf>
    <xf numFmtId="0" fontId="48" fillId="6" borderId="4" xfId="0" applyFont="1" applyFill="1" applyBorder="1"/>
    <xf numFmtId="0" fontId="2" fillId="6" borderId="4" xfId="0" applyFont="1" applyFill="1" applyBorder="1" applyAlignment="1">
      <alignment horizontal="center" vertical="center" wrapText="1"/>
    </xf>
    <xf numFmtId="164" fontId="9" fillId="6" borderId="4" xfId="0" applyNumberFormat="1" applyFont="1" applyFill="1" applyBorder="1" applyAlignment="1">
      <alignment horizontal="center" vertical="center" wrapText="1"/>
    </xf>
    <xf numFmtId="166" fontId="9" fillId="6" borderId="4" xfId="0" applyNumberFormat="1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left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34" fillId="5" borderId="4" xfId="0" applyFont="1" applyFill="1" applyBorder="1" applyAlignment="1">
      <alignment horizontal="left" vertical="center" wrapText="1"/>
    </xf>
    <xf numFmtId="0" fontId="35" fillId="6" borderId="4" xfId="0" applyFont="1" applyFill="1" applyBorder="1" applyAlignment="1">
      <alignment horizontal="left" vertical="center" wrapText="1"/>
    </xf>
    <xf numFmtId="0" fontId="34" fillId="6" borderId="4" xfId="0" applyFont="1" applyFill="1" applyBorder="1" applyAlignment="1">
      <alignment horizontal="left" vertical="center" wrapText="1"/>
    </xf>
    <xf numFmtId="0" fontId="54" fillId="5" borderId="4" xfId="0" applyFont="1" applyFill="1" applyBorder="1" applyAlignment="1">
      <alignment horizontal="center" vertical="center" wrapText="1"/>
    </xf>
    <xf numFmtId="0" fontId="54" fillId="6" borderId="4" xfId="0" applyFont="1" applyFill="1" applyBorder="1" applyAlignment="1">
      <alignment horizontal="center" vertical="center" wrapText="1"/>
    </xf>
    <xf numFmtId="0" fontId="55" fillId="0" borderId="0" xfId="0" applyFont="1"/>
    <xf numFmtId="0" fontId="7" fillId="25" borderId="4" xfId="0" applyFont="1" applyFill="1" applyBorder="1" applyAlignment="1">
      <alignment horizontal="center" vertical="center" wrapText="1"/>
    </xf>
    <xf numFmtId="2" fontId="7" fillId="0" borderId="4" xfId="0" applyNumberFormat="1" applyFont="1" applyBorder="1"/>
    <xf numFmtId="0" fontId="56" fillId="0" borderId="0" xfId="0" applyFont="1"/>
    <xf numFmtId="2" fontId="57" fillId="0" borderId="0" xfId="0" applyNumberFormat="1" applyFont="1"/>
    <xf numFmtId="0" fontId="58" fillId="6" borderId="4" xfId="0" applyFont="1" applyFill="1" applyBorder="1" applyAlignment="1">
      <alignment horizontal="center" vertical="center" wrapText="1"/>
    </xf>
    <xf numFmtId="0" fontId="59" fillId="3" borderId="4" xfId="0" applyFont="1" applyFill="1" applyBorder="1" applyAlignment="1">
      <alignment horizontal="center" vertical="center" wrapText="1"/>
    </xf>
    <xf numFmtId="0" fontId="59" fillId="4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7" fillId="10" borderId="4" xfId="0" applyFont="1" applyFill="1" applyBorder="1" applyAlignment="1">
      <alignment horizontal="center" vertical="center" wrapText="1"/>
    </xf>
    <xf numFmtId="0" fontId="59" fillId="11" borderId="4" xfId="0" applyFont="1" applyFill="1" applyBorder="1" applyAlignment="1">
      <alignment horizontal="center" vertical="center" wrapText="1"/>
    </xf>
    <xf numFmtId="0" fontId="59" fillId="26" borderId="4" xfId="0" applyFont="1" applyFill="1" applyBorder="1" applyAlignment="1">
      <alignment horizontal="center" vertical="center" wrapText="1"/>
    </xf>
    <xf numFmtId="0" fontId="7" fillId="0" borderId="6" xfId="0" applyFont="1" applyBorder="1"/>
    <xf numFmtId="0" fontId="2" fillId="0" borderId="8" xfId="0" applyFont="1" applyBorder="1"/>
    <xf numFmtId="0" fontId="7" fillId="20" borderId="4" xfId="0" applyFont="1" applyFill="1" applyBorder="1"/>
    <xf numFmtId="0" fontId="8" fillId="20" borderId="10" xfId="0" applyFont="1" applyFill="1" applyBorder="1"/>
    <xf numFmtId="0" fontId="9" fillId="6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9" fillId="20" borderId="7" xfId="0" applyFont="1" applyFill="1" applyBorder="1"/>
    <xf numFmtId="164" fontId="15" fillId="22" borderId="5" xfId="0" applyNumberFormat="1" applyFont="1" applyFill="1" applyBorder="1" applyAlignment="1">
      <alignment horizontal="center" vertical="center" wrapText="1"/>
    </xf>
    <xf numFmtId="164" fontId="15" fillId="23" borderId="5" xfId="0" applyNumberFormat="1" applyFont="1" applyFill="1" applyBorder="1" applyAlignment="1">
      <alignment horizontal="center" vertical="center" wrapText="1"/>
    </xf>
    <xf numFmtId="164" fontId="15" fillId="0" borderId="5" xfId="0" applyNumberFormat="1" applyFont="1" applyBorder="1" applyAlignment="1">
      <alignment horizontal="center" vertical="center" wrapText="1"/>
    </xf>
    <xf numFmtId="164" fontId="15" fillId="14" borderId="5" xfId="0" applyNumberFormat="1" applyFont="1" applyFill="1" applyBorder="1" applyAlignment="1">
      <alignment horizontal="center" vertical="center" wrapText="1"/>
    </xf>
    <xf numFmtId="164" fontId="15" fillId="24" borderId="5" xfId="0" applyNumberFormat="1" applyFont="1" applyFill="1" applyBorder="1" applyAlignment="1">
      <alignment horizontal="center" vertical="center" wrapText="1"/>
    </xf>
    <xf numFmtId="167" fontId="15" fillId="22" borderId="5" xfId="0" applyNumberFormat="1" applyFont="1" applyFill="1" applyBorder="1" applyAlignment="1">
      <alignment horizontal="center" vertical="center" wrapText="1"/>
    </xf>
    <xf numFmtId="167" fontId="15" fillId="27" borderId="5" xfId="0" applyNumberFormat="1" applyFont="1" applyFill="1" applyBorder="1" applyAlignment="1">
      <alignment horizontal="center" vertical="center" wrapText="1"/>
    </xf>
    <xf numFmtId="0" fontId="15" fillId="22" borderId="5" xfId="0" applyFont="1" applyFill="1" applyBorder="1" applyAlignment="1">
      <alignment horizontal="center" vertical="center" wrapText="1"/>
    </xf>
    <xf numFmtId="0" fontId="15" fillId="14" borderId="5" xfId="0" applyFont="1" applyFill="1" applyBorder="1" applyAlignment="1">
      <alignment horizontal="center" vertical="center" wrapText="1"/>
    </xf>
    <xf numFmtId="0" fontId="15" fillId="24" borderId="5" xfId="0" applyFont="1" applyFill="1" applyBorder="1" applyAlignment="1">
      <alignment horizontal="center" vertical="center" wrapText="1"/>
    </xf>
    <xf numFmtId="167" fontId="15" fillId="0" borderId="5" xfId="0" applyNumberFormat="1" applyFont="1" applyBorder="1" applyAlignment="1">
      <alignment horizontal="center" vertical="center" wrapText="1"/>
    </xf>
    <xf numFmtId="0" fontId="15" fillId="28" borderId="5" xfId="0" applyFont="1" applyFill="1" applyBorder="1" applyAlignment="1">
      <alignment horizontal="center" vertical="center" wrapText="1"/>
    </xf>
    <xf numFmtId="1" fontId="15" fillId="0" borderId="5" xfId="0" applyNumberFormat="1" applyFont="1" applyBorder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/>
    <xf numFmtId="0" fontId="60" fillId="3" borderId="7" xfId="0" applyFont="1" applyFill="1" applyBorder="1" applyAlignment="1">
      <alignment horizontal="left" vertical="center" wrapText="1"/>
    </xf>
    <xf numFmtId="0" fontId="2" fillId="3" borderId="7" xfId="0" applyFont="1" applyFill="1" applyBorder="1"/>
    <xf numFmtId="0" fontId="25" fillId="29" borderId="7" xfId="0" applyFont="1" applyFill="1" applyBorder="1"/>
    <xf numFmtId="0" fontId="2" fillId="29" borderId="7" xfId="0" applyFont="1" applyFill="1" applyBorder="1"/>
    <xf numFmtId="0" fontId="61" fillId="0" borderId="0" xfId="0" applyFont="1"/>
    <xf numFmtId="0" fontId="10" fillId="3" borderId="7" xfId="0" applyFont="1" applyFill="1" applyBorder="1" applyAlignment="1">
      <alignment horizontal="left" vertical="center" wrapText="1"/>
    </xf>
    <xf numFmtId="0" fontId="62" fillId="3" borderId="7" xfId="0" applyFont="1" applyFill="1" applyBorder="1" applyAlignment="1">
      <alignment horizontal="right" vertical="center"/>
    </xf>
    <xf numFmtId="166" fontId="63" fillId="3" borderId="7" xfId="0" applyNumberFormat="1" applyFont="1" applyFill="1" applyBorder="1" applyAlignment="1">
      <alignment horizontal="center" vertical="center" wrapText="1"/>
    </xf>
    <xf numFmtId="0" fontId="43" fillId="29" borderId="7" xfId="0" applyFont="1" applyFill="1" applyBorder="1"/>
    <xf numFmtId="0" fontId="64" fillId="29" borderId="7" xfId="0" applyFont="1" applyFill="1" applyBorder="1" applyAlignment="1">
      <alignment horizontal="right" vertical="center"/>
    </xf>
    <xf numFmtId="166" fontId="43" fillId="29" borderId="7" xfId="0" applyNumberFormat="1" applyFont="1" applyFill="1" applyBorder="1"/>
    <xf numFmtId="0" fontId="24" fillId="3" borderId="3" xfId="0" applyFont="1" applyFill="1" applyBorder="1" applyAlignment="1">
      <alignment horizontal="center" vertical="center" wrapText="1"/>
    </xf>
    <xf numFmtId="0" fontId="65" fillId="30" borderId="3" xfId="0" applyFont="1" applyFill="1" applyBorder="1" applyAlignment="1">
      <alignment horizontal="center" vertical="center" wrapText="1"/>
    </xf>
    <xf numFmtId="0" fontId="65" fillId="30" borderId="3" xfId="0" applyFont="1" applyFill="1" applyBorder="1" applyAlignment="1">
      <alignment horizontal="left" vertical="center" wrapText="1"/>
    </xf>
    <xf numFmtId="0" fontId="19" fillId="18" borderId="11" xfId="0" applyFont="1" applyFill="1" applyBorder="1" applyAlignment="1">
      <alignment horizontal="center" vertical="center" wrapText="1"/>
    </xf>
    <xf numFmtId="166" fontId="65" fillId="30" borderId="3" xfId="0" applyNumberFormat="1" applyFont="1" applyFill="1" applyBorder="1" applyAlignment="1">
      <alignment horizontal="center" vertical="center" wrapText="1"/>
    </xf>
    <xf numFmtId="0" fontId="17" fillId="30" borderId="3" xfId="0" applyFont="1" applyFill="1" applyBorder="1" applyAlignment="1">
      <alignment horizontal="left" vertical="center" wrapText="1"/>
    </xf>
    <xf numFmtId="0" fontId="65" fillId="5" borderId="3" xfId="0" applyFont="1" applyFill="1" applyBorder="1" applyAlignment="1">
      <alignment horizontal="center" vertical="center" wrapText="1"/>
    </xf>
    <xf numFmtId="0" fontId="65" fillId="5" borderId="3" xfId="0" applyFont="1" applyFill="1" applyBorder="1" applyAlignment="1">
      <alignment horizontal="left" vertical="center" wrapText="1"/>
    </xf>
    <xf numFmtId="166" fontId="65" fillId="5" borderId="3" xfId="0" applyNumberFormat="1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left" vertical="center" wrapText="1"/>
    </xf>
    <xf numFmtId="0" fontId="2" fillId="23" borderId="12" xfId="0" applyFont="1" applyFill="1" applyBorder="1"/>
    <xf numFmtId="0" fontId="61" fillId="23" borderId="12" xfId="0" applyFont="1" applyFill="1" applyBorder="1" applyAlignment="1">
      <alignment horizontal="left" vertical="center" wrapText="1"/>
    </xf>
    <xf numFmtId="0" fontId="66" fillId="23" borderId="12" xfId="0" applyFont="1" applyFill="1" applyBorder="1" applyAlignment="1">
      <alignment horizontal="center" vertical="center" wrapText="1"/>
    </xf>
    <xf numFmtId="0" fontId="67" fillId="23" borderId="12" xfId="0" applyFont="1" applyFill="1" applyBorder="1" applyAlignment="1">
      <alignment horizontal="center" vertical="center" wrapText="1"/>
    </xf>
    <xf numFmtId="166" fontId="67" fillId="23" borderId="12" xfId="0" applyNumberFormat="1" applyFont="1" applyFill="1" applyBorder="1" applyAlignment="1">
      <alignment horizontal="center" vertical="center" wrapText="1"/>
    </xf>
    <xf numFmtId="0" fontId="72" fillId="39" borderId="5" xfId="0" applyFont="1" applyFill="1" applyBorder="1" applyAlignment="1">
      <alignment horizontal="center" vertical="center"/>
    </xf>
    <xf numFmtId="0" fontId="72" fillId="35" borderId="5" xfId="0" applyFont="1" applyFill="1" applyBorder="1" applyAlignment="1">
      <alignment horizontal="center" vertical="center"/>
    </xf>
    <xf numFmtId="0" fontId="72" fillId="40" borderId="5" xfId="0" applyFont="1" applyFill="1" applyBorder="1" applyAlignment="1">
      <alignment horizontal="center" vertical="center"/>
    </xf>
    <xf numFmtId="0" fontId="10" fillId="32" borderId="0" xfId="0" applyFont="1" applyFill="1"/>
    <xf numFmtId="0" fontId="69" fillId="0" borderId="4" xfId="0" applyFont="1" applyBorder="1" applyAlignment="1">
      <alignment horizontal="left" vertical="center"/>
    </xf>
    <xf numFmtId="0" fontId="69" fillId="33" borderId="4" xfId="0" applyFont="1" applyFill="1" applyBorder="1" applyAlignment="1">
      <alignment horizontal="left" vertical="center"/>
    </xf>
    <xf numFmtId="0" fontId="69" fillId="35" borderId="4" xfId="0" applyFont="1" applyFill="1" applyBorder="1" applyAlignment="1">
      <alignment horizontal="left" vertical="center"/>
    </xf>
    <xf numFmtId="0" fontId="43" fillId="31" borderId="0" xfId="0" applyFont="1" applyFill="1"/>
    <xf numFmtId="0" fontId="27" fillId="31" borderId="0" xfId="0" applyFont="1" applyFill="1"/>
    <xf numFmtId="0" fontId="68" fillId="31" borderId="0" xfId="0" applyFont="1" applyFill="1"/>
    <xf numFmtId="0" fontId="14" fillId="31" borderId="0" xfId="0" applyFont="1" applyFill="1"/>
    <xf numFmtId="0" fontId="10" fillId="32" borderId="4" xfId="0" applyFont="1" applyFill="1" applyBorder="1" applyAlignment="1">
      <alignment horizontal="center" vertical="center" wrapText="1"/>
    </xf>
    <xf numFmtId="0" fontId="69" fillId="34" borderId="4" xfId="0" applyFont="1" applyFill="1" applyBorder="1" applyAlignment="1">
      <alignment horizontal="left" vertical="center"/>
    </xf>
    <xf numFmtId="0" fontId="69" fillId="36" borderId="4" xfId="0" applyFont="1" applyFill="1" applyBorder="1" applyAlignment="1">
      <alignment horizontal="left" vertical="center"/>
    </xf>
    <xf numFmtId="0" fontId="69" fillId="37" borderId="4" xfId="0" applyFont="1" applyFill="1" applyBorder="1" applyAlignment="1">
      <alignment horizontal="left" vertical="center"/>
    </xf>
    <xf numFmtId="0" fontId="70" fillId="38" borderId="4" xfId="0" applyFont="1" applyFill="1" applyBorder="1" applyAlignment="1">
      <alignment horizontal="left" vertical="center"/>
    </xf>
    <xf numFmtId="0" fontId="71" fillId="0" borderId="0" xfId="0" applyFont="1"/>
    <xf numFmtId="0" fontId="72" fillId="39" borderId="4" xfId="0" applyFont="1" applyFill="1" applyBorder="1" applyAlignment="1">
      <alignment horizontal="center" vertical="center"/>
    </xf>
    <xf numFmtId="164" fontId="9" fillId="39" borderId="4" xfId="0" applyNumberFormat="1" applyFont="1" applyFill="1" applyBorder="1"/>
    <xf numFmtId="0" fontId="7" fillId="39" borderId="4" xfId="0" applyFont="1" applyFill="1" applyBorder="1"/>
    <xf numFmtId="0" fontId="72" fillId="40" borderId="4" xfId="0" applyFont="1" applyFill="1" applyBorder="1" applyAlignment="1">
      <alignment horizontal="center" vertical="center"/>
    </xf>
    <xf numFmtId="164" fontId="9" fillId="40" borderId="4" xfId="0" applyNumberFormat="1" applyFont="1" applyFill="1" applyBorder="1"/>
    <xf numFmtId="0" fontId="7" fillId="40" borderId="4" xfId="0" applyFont="1" applyFill="1" applyBorder="1"/>
    <xf numFmtId="0" fontId="72" fillId="35" borderId="4" xfId="0" applyFont="1" applyFill="1" applyBorder="1" applyAlignment="1">
      <alignment horizontal="center" vertical="center"/>
    </xf>
    <xf numFmtId="0" fontId="72" fillId="36" borderId="4" xfId="0" applyFont="1" applyFill="1" applyBorder="1" applyAlignment="1">
      <alignment horizontal="center" vertical="center"/>
    </xf>
    <xf numFmtId="164" fontId="9" fillId="35" borderId="4" xfId="0" applyNumberFormat="1" applyFont="1" applyFill="1" applyBorder="1"/>
    <xf numFmtId="0" fontId="7" fillId="35" borderId="4" xfId="0" applyFont="1" applyFill="1" applyBorder="1"/>
    <xf numFmtId="0" fontId="69" fillId="5" borderId="4" xfId="0" applyFont="1" applyFill="1" applyBorder="1" applyAlignment="1">
      <alignment horizontal="left" vertical="center"/>
    </xf>
    <xf numFmtId="0" fontId="73" fillId="5" borderId="4" xfId="0" applyFont="1" applyFill="1" applyBorder="1" applyAlignment="1">
      <alignment horizontal="left" vertical="center" wrapText="1"/>
    </xf>
    <xf numFmtId="0" fontId="69" fillId="6" borderId="4" xfId="0" applyFont="1" applyFill="1" applyBorder="1" applyAlignment="1">
      <alignment horizontal="left" vertical="center"/>
    </xf>
    <xf numFmtId="0" fontId="73" fillId="6" borderId="4" xfId="0" applyFont="1" applyFill="1" applyBorder="1" applyAlignment="1">
      <alignment horizontal="left" vertical="center" wrapText="1"/>
    </xf>
    <xf numFmtId="0" fontId="72" fillId="0" borderId="5" xfId="0" applyFont="1" applyBorder="1" applyAlignment="1">
      <alignment horizontal="left" vertical="center" wrapText="1"/>
    </xf>
    <xf numFmtId="0" fontId="72" fillId="36" borderId="5" xfId="0" applyFont="1" applyFill="1" applyBorder="1" applyAlignment="1">
      <alignment horizontal="center" vertical="center"/>
    </xf>
    <xf numFmtId="164" fontId="72" fillId="39" borderId="4" xfId="0" applyNumberFormat="1" applyFont="1" applyFill="1" applyBorder="1" applyAlignment="1">
      <alignment horizontal="center" vertical="center"/>
    </xf>
    <xf numFmtId="164" fontId="72" fillId="40" borderId="4" xfId="0" applyNumberFormat="1" applyFont="1" applyFill="1" applyBorder="1" applyAlignment="1">
      <alignment horizontal="center" vertical="center"/>
    </xf>
    <xf numFmtId="164" fontId="72" fillId="35" borderId="4" xfId="0" applyNumberFormat="1" applyFont="1" applyFill="1" applyBorder="1" applyAlignment="1">
      <alignment horizontal="center" vertical="center"/>
    </xf>
    <xf numFmtId="164" fontId="72" fillId="33" borderId="4" xfId="0" applyNumberFormat="1" applyFont="1" applyFill="1" applyBorder="1" applyAlignment="1">
      <alignment horizontal="center" vertical="center"/>
    </xf>
    <xf numFmtId="0" fontId="72" fillId="33" borderId="4" xfId="0" applyFont="1" applyFill="1" applyBorder="1" applyAlignment="1">
      <alignment horizontal="center" vertical="center"/>
    </xf>
    <xf numFmtId="164" fontId="72" fillId="36" borderId="4" xfId="0" applyNumberFormat="1" applyFont="1" applyFill="1" applyBorder="1" applyAlignment="1">
      <alignment horizontal="center" vertical="center"/>
    </xf>
    <xf numFmtId="0" fontId="74" fillId="35" borderId="4" xfId="0" applyFont="1" applyFill="1" applyBorder="1" applyAlignment="1">
      <alignment horizontal="left" vertical="center"/>
    </xf>
    <xf numFmtId="0" fontId="69" fillId="33" borderId="0" xfId="0" applyFont="1" applyFill="1" applyAlignment="1">
      <alignment horizontal="left" vertical="center"/>
    </xf>
    <xf numFmtId="0" fontId="0" fillId="33" borderId="0" xfId="0" applyFill="1"/>
    <xf numFmtId="0" fontId="69" fillId="36" borderId="0" xfId="0" applyFont="1" applyFill="1" applyAlignment="1">
      <alignment horizontal="left" vertical="center"/>
    </xf>
    <xf numFmtId="0" fontId="0" fillId="36" borderId="0" xfId="0" applyFill="1"/>
    <xf numFmtId="0" fontId="2" fillId="0" borderId="0" xfId="0" applyFont="1"/>
    <xf numFmtId="0" fontId="0" fillId="0" borderId="0" xfId="0"/>
    <xf numFmtId="0" fontId="3" fillId="3" borderId="7" xfId="0" applyFont="1" applyFill="1" applyBorder="1"/>
    <xf numFmtId="0" fontId="8" fillId="0" borderId="0" xfId="0" applyFont="1"/>
    <xf numFmtId="0" fontId="1" fillId="2" borderId="3" xfId="0" applyFont="1" applyFill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6" fillId="0" borderId="0" xfId="0" applyFont="1"/>
    <xf numFmtId="0" fontId="4" fillId="4" borderId="7" xfId="0" applyFont="1" applyFill="1" applyBorder="1"/>
    <xf numFmtId="0" fontId="1" fillId="2" borderId="13" xfId="0" applyFont="1" applyFill="1" applyBorder="1" applyAlignment="1">
      <alignment horizontal="left" vertical="center"/>
    </xf>
    <xf numFmtId="0" fontId="5" fillId="0" borderId="0" xfId="0" applyFont="1"/>
    <xf numFmtId="0" fontId="21" fillId="5" borderId="10" xfId="0" applyFont="1" applyFill="1" applyBorder="1" applyAlignment="1">
      <alignment horizontal="center" vertical="center" wrapText="1"/>
    </xf>
    <xf numFmtId="0" fontId="0" fillId="0" borderId="8" xfId="0" applyBorder="1"/>
    <xf numFmtId="0" fontId="20" fillId="0" borderId="0" xfId="0" applyFont="1"/>
    <xf numFmtId="0" fontId="7" fillId="6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14" fillId="0" borderId="0" xfId="0" applyFont="1"/>
    <xf numFmtId="0" fontId="7" fillId="0" borderId="6" xfId="0" applyFont="1" applyBorder="1"/>
    <xf numFmtId="0" fontId="7" fillId="0" borderId="4" xfId="0" applyFont="1" applyBorder="1"/>
    <xf numFmtId="0" fontId="32" fillId="0" borderId="0" xfId="0" applyFont="1"/>
    <xf numFmtId="0" fontId="22" fillId="0" borderId="0" xfId="0" applyFont="1"/>
    <xf numFmtId="0" fontId="27" fillId="0" borderId="0" xfId="0" applyFont="1"/>
  </cellXfs>
  <cellStyles count="1">
    <cellStyle name="Normal" xfId="0" builtinId="0"/>
  </cellStyles>
  <dxfs count="24"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  <dxf>
      <fill>
        <patternFill patternType="solid">
          <fgColor rgb="FFD4EDDA"/>
          <bgColor rgb="FFD4EDDA"/>
        </patternFill>
      </fill>
    </dxf>
    <dxf>
      <fill>
        <patternFill patternType="solid">
          <fgColor rgb="FFFFF3CD"/>
          <bgColor rgb="FFFFF3CD"/>
        </patternFill>
      </fill>
    </dxf>
    <dxf>
      <fill>
        <patternFill patternType="solid">
          <fgColor rgb="FFF8D7DA"/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://talent_ready_elevateed.xlsx/" TargetMode="External"/><Relationship Id="rId2" Type="http://schemas.openxmlformats.org/officeDocument/2006/relationships/hyperlink" Target="http://talent_ready_elevateed.xlsx/" TargetMode="External"/><Relationship Id="rId1" Type="http://schemas.openxmlformats.org/officeDocument/2006/relationships/hyperlink" Target="http://talent_ready_elevateed.xlsx/" TargetMode="External"/><Relationship Id="rId4" Type="http://schemas.openxmlformats.org/officeDocument/2006/relationships/hyperlink" Target="http://talent_ready_elevateed.xls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392B"/>
  </sheetPr>
  <dimension ref="A1:S1000"/>
  <sheetViews>
    <sheetView tabSelected="1" workbookViewId="0">
      <pane ySplit="4" topLeftCell="A5" activePane="bottomLeft" state="frozen"/>
      <selection pane="bottomLeft" activeCell="A6" sqref="A6:L6"/>
    </sheetView>
  </sheetViews>
  <sheetFormatPr baseColWidth="10" defaultColWidth="14.5" defaultRowHeight="15" customHeight="1" x14ac:dyDescent="0.2"/>
  <cols>
    <col min="1" max="1" width="45" customWidth="1"/>
    <col min="2" max="2" width="35" customWidth="1"/>
    <col min="3" max="3" width="38" customWidth="1"/>
    <col min="4" max="4" width="32" customWidth="1"/>
    <col min="5" max="5" width="42" customWidth="1"/>
    <col min="6" max="6" width="32" customWidth="1"/>
    <col min="7" max="8" width="24" customWidth="1"/>
    <col min="9" max="9" width="14" customWidth="1"/>
    <col min="10" max="10" width="22" customWidth="1"/>
    <col min="11" max="12" width="14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21.75" customHeight="1" x14ac:dyDescent="0.25">
      <c r="A2" s="263" t="s">
        <v>1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21.75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21.75" customHeight="1" x14ac:dyDescent="0.2">
      <c r="A4" s="3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1.7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"/>
      <c r="N5" s="2"/>
      <c r="O5" s="2"/>
      <c r="P5" s="2"/>
      <c r="Q5" s="2"/>
      <c r="R5" s="2"/>
      <c r="S5" s="2"/>
    </row>
    <row r="6" spans="1:19" ht="21.75" customHeight="1" x14ac:dyDescent="0.2">
      <c r="A6" s="268" t="s">
        <v>4</v>
      </c>
      <c r="B6" s="262"/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"/>
      <c r="N6" s="2"/>
      <c r="O6" s="2"/>
      <c r="P6" s="2"/>
      <c r="Q6" s="2"/>
      <c r="R6" s="2"/>
      <c r="S6" s="2"/>
    </row>
    <row r="7" spans="1:19" ht="21.75" customHeight="1" x14ac:dyDescent="0.2">
      <c r="A7" s="4" t="s"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5" customHeight="1" x14ac:dyDescent="0.2">
      <c r="A9" s="261"/>
      <c r="B9" s="262"/>
      <c r="C9" s="262"/>
      <c r="D9" s="262"/>
      <c r="E9" s="262"/>
      <c r="F9" s="262"/>
      <c r="G9" s="262"/>
      <c r="H9" s="262"/>
      <c r="I9" s="262"/>
      <c r="J9" s="262"/>
      <c r="K9" s="262"/>
      <c r="L9" s="26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5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5" customHeight="1" x14ac:dyDescent="0.2">
      <c r="A11" s="5"/>
      <c r="B11" s="4"/>
      <c r="C11" s="2"/>
      <c r="D11" s="2"/>
      <c r="E11" s="2"/>
      <c r="F11" s="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5" t="s">
        <v>7</v>
      </c>
      <c r="B12" s="4"/>
      <c r="C12" s="2"/>
      <c r="D12" s="2"/>
      <c r="E12" s="2"/>
      <c r="F12" s="4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6" t="s">
        <v>8</v>
      </c>
      <c r="B13" s="4" t="s">
        <v>9</v>
      </c>
      <c r="C13" s="2"/>
      <c r="D13" s="2"/>
      <c r="E13" s="2"/>
      <c r="F13" s="4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6" t="s">
        <v>11</v>
      </c>
      <c r="B14" s="4" t="s">
        <v>12</v>
      </c>
      <c r="C14" s="2"/>
      <c r="D14" s="2"/>
      <c r="E14" s="2"/>
      <c r="F14" s="4" t="s">
        <v>10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6" t="s">
        <v>13</v>
      </c>
      <c r="B15" s="4" t="s">
        <v>14</v>
      </c>
      <c r="C15" s="2"/>
      <c r="D15" s="2"/>
      <c r="E15" s="2"/>
      <c r="F15" s="4" t="s">
        <v>10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6" t="s">
        <v>15</v>
      </c>
      <c r="B16" s="4" t="s">
        <v>16</v>
      </c>
      <c r="C16" s="2"/>
      <c r="D16" s="2"/>
      <c r="E16" s="2"/>
      <c r="F16" s="4" t="s">
        <v>10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6" t="s">
        <v>17</v>
      </c>
      <c r="B17" s="4" t="s">
        <v>18</v>
      </c>
      <c r="C17" s="2"/>
      <c r="D17" s="2"/>
      <c r="E17" s="2"/>
      <c r="F17" s="4" t="s">
        <v>10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6" t="s">
        <v>19</v>
      </c>
      <c r="B18" s="4" t="s">
        <v>20</v>
      </c>
      <c r="C18" s="2"/>
      <c r="D18" s="2"/>
      <c r="E18" s="2"/>
      <c r="F18" s="4" t="s">
        <v>10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6" t="s">
        <v>21</v>
      </c>
      <c r="B19" s="4" t="s">
        <v>22</v>
      </c>
      <c r="C19" s="2"/>
      <c r="D19" s="2"/>
      <c r="E19" s="2"/>
      <c r="F19" s="4" t="s">
        <v>10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6" t="s">
        <v>23</v>
      </c>
      <c r="B20" s="4" t="s">
        <v>24</v>
      </c>
      <c r="C20" s="2"/>
      <c r="D20" s="2"/>
      <c r="E20" s="2"/>
      <c r="F20" s="4" t="s">
        <v>10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 customHeight="1" x14ac:dyDescent="0.2">
      <c r="A22" s="261"/>
      <c r="B22" s="262"/>
      <c r="C22" s="262"/>
      <c r="D22" s="262"/>
      <c r="E22" s="262"/>
      <c r="F22" s="262"/>
      <c r="G22" s="262"/>
      <c r="H22" s="262"/>
      <c r="I22" s="262"/>
      <c r="J22" s="262"/>
      <c r="K22" s="262"/>
      <c r="L22" s="262"/>
      <c r="M22" s="2"/>
      <c r="N22" s="2"/>
      <c r="O22" s="2"/>
      <c r="P22" s="2"/>
      <c r="Q22" s="2"/>
      <c r="R22" s="2"/>
      <c r="S22" s="2"/>
    </row>
    <row r="23" spans="1:19" ht="26.25" customHeight="1" x14ac:dyDescent="0.2">
      <c r="A23" s="5" t="s">
        <v>25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7" t="s">
        <v>26</v>
      </c>
      <c r="B24" s="7" t="s">
        <v>27</v>
      </c>
      <c r="C24" s="7" t="s">
        <v>28</v>
      </c>
      <c r="D24" s="7" t="s">
        <v>29</v>
      </c>
      <c r="E24" s="7" t="s">
        <v>30</v>
      </c>
      <c r="F24" s="7" t="s">
        <v>31</v>
      </c>
      <c r="G24" s="7" t="s">
        <v>32</v>
      </c>
      <c r="H24" s="7" t="s">
        <v>33</v>
      </c>
      <c r="I24" s="7" t="s">
        <v>34</v>
      </c>
      <c r="J24" s="7" t="s">
        <v>35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23.25" customHeight="1" x14ac:dyDescent="0.2">
      <c r="A25" s="8">
        <v>1</v>
      </c>
      <c r="B25" s="9" t="s">
        <v>36</v>
      </c>
      <c r="C25" s="9" t="s">
        <v>37</v>
      </c>
      <c r="D25" s="9" t="s">
        <v>38</v>
      </c>
      <c r="E25" s="9" t="s">
        <v>39</v>
      </c>
      <c r="F25" s="8" t="s">
        <v>40</v>
      </c>
      <c r="G25" s="8" t="s">
        <v>41</v>
      </c>
      <c r="H25" s="8" t="s">
        <v>42</v>
      </c>
      <c r="I25" s="8" t="s">
        <v>43</v>
      </c>
      <c r="J25" s="8" t="s">
        <v>44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23.25" customHeight="1" x14ac:dyDescent="0.2">
      <c r="A26" s="8">
        <v>2</v>
      </c>
      <c r="B26" s="9" t="s">
        <v>45</v>
      </c>
      <c r="C26" s="9" t="s">
        <v>46</v>
      </c>
      <c r="D26" s="9" t="s">
        <v>38</v>
      </c>
      <c r="E26" s="9" t="s">
        <v>39</v>
      </c>
      <c r="F26" s="8" t="s">
        <v>40</v>
      </c>
      <c r="G26" s="8" t="s">
        <v>41</v>
      </c>
      <c r="H26" s="8" t="s">
        <v>42</v>
      </c>
      <c r="I26" s="8" t="s">
        <v>43</v>
      </c>
      <c r="J26" s="8" t="s">
        <v>44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 customHeight="1" x14ac:dyDescent="0.2">
      <c r="A28" s="261"/>
      <c r="B28" s="262"/>
      <c r="C28" s="262"/>
      <c r="D28" s="262"/>
      <c r="E28" s="262"/>
      <c r="F28" s="262"/>
      <c r="G28" s="262"/>
      <c r="H28" s="262"/>
      <c r="I28" s="262"/>
      <c r="J28" s="262"/>
      <c r="K28" s="262"/>
      <c r="L28" s="262"/>
      <c r="M28" s="2"/>
      <c r="N28" s="2"/>
      <c r="O28" s="2"/>
      <c r="P28" s="2"/>
      <c r="Q28" s="2"/>
      <c r="R28" s="2"/>
      <c r="S28" s="2"/>
    </row>
    <row r="29" spans="1:19" ht="26.25" customHeight="1" x14ac:dyDescent="0.2">
      <c r="A29" s="5" t="s">
        <v>47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23.25" customHeight="1" x14ac:dyDescent="0.2">
      <c r="A30" s="10" t="s">
        <v>26</v>
      </c>
      <c r="B30" s="10" t="s">
        <v>27</v>
      </c>
      <c r="C30" s="10" t="s">
        <v>28</v>
      </c>
      <c r="D30" s="10" t="s">
        <v>29</v>
      </c>
      <c r="E30" s="10" t="s">
        <v>30</v>
      </c>
      <c r="F30" s="10" t="s">
        <v>31</v>
      </c>
      <c r="G30" s="10" t="s">
        <v>32</v>
      </c>
      <c r="H30" s="10" t="s">
        <v>33</v>
      </c>
      <c r="I30" s="10" t="s">
        <v>34</v>
      </c>
      <c r="J30" s="10" t="s">
        <v>35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23.25" customHeight="1" x14ac:dyDescent="0.2">
      <c r="A31" s="8">
        <v>1</v>
      </c>
      <c r="B31" s="9" t="s">
        <v>48</v>
      </c>
      <c r="C31" s="9" t="s">
        <v>49</v>
      </c>
      <c r="D31" s="9" t="s">
        <v>50</v>
      </c>
      <c r="E31" s="9" t="s">
        <v>51</v>
      </c>
      <c r="F31" s="8" t="s">
        <v>40</v>
      </c>
      <c r="G31" s="8" t="s">
        <v>41</v>
      </c>
      <c r="H31" s="8" t="s">
        <v>42</v>
      </c>
      <c r="I31" s="8" t="s">
        <v>43</v>
      </c>
      <c r="J31" s="8" t="s">
        <v>44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23.25" customHeight="1" x14ac:dyDescent="0.2">
      <c r="A32" s="8">
        <v>2</v>
      </c>
      <c r="B32" s="9" t="s">
        <v>52</v>
      </c>
      <c r="C32" s="9" t="s">
        <v>53</v>
      </c>
      <c r="D32" s="9" t="s">
        <v>38</v>
      </c>
      <c r="E32" s="9" t="s">
        <v>54</v>
      </c>
      <c r="F32" s="8" t="s">
        <v>40</v>
      </c>
      <c r="G32" s="8" t="s">
        <v>41</v>
      </c>
      <c r="H32" s="8" t="s">
        <v>42</v>
      </c>
      <c r="I32" s="8" t="s">
        <v>43</v>
      </c>
      <c r="J32" s="8" t="s">
        <v>44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t="23.25" customHeight="1" x14ac:dyDescent="0.2">
      <c r="A33" s="8">
        <v>3</v>
      </c>
      <c r="B33" s="9" t="s">
        <v>55</v>
      </c>
      <c r="C33" s="9" t="s">
        <v>56</v>
      </c>
      <c r="D33" s="9" t="s">
        <v>50</v>
      </c>
      <c r="E33" s="9" t="s">
        <v>51</v>
      </c>
      <c r="F33" s="8" t="s">
        <v>40</v>
      </c>
      <c r="G33" s="8" t="s">
        <v>41</v>
      </c>
      <c r="H33" s="8" t="s">
        <v>42</v>
      </c>
      <c r="I33" s="8" t="s">
        <v>43</v>
      </c>
      <c r="J33" s="8" t="s">
        <v>44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8">
        <v>4</v>
      </c>
      <c r="B34" s="9" t="s">
        <v>57</v>
      </c>
      <c r="C34" s="9" t="s">
        <v>58</v>
      </c>
      <c r="D34" s="9" t="s">
        <v>50</v>
      </c>
      <c r="E34" s="9" t="s">
        <v>51</v>
      </c>
      <c r="F34" s="8" t="s">
        <v>40</v>
      </c>
      <c r="G34" s="8" t="s">
        <v>41</v>
      </c>
      <c r="H34" s="8" t="s">
        <v>42</v>
      </c>
      <c r="I34" s="8" t="s">
        <v>43</v>
      </c>
      <c r="J34" s="8" t="s">
        <v>44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" customHeight="1" x14ac:dyDescent="0.2">
      <c r="A36" s="261"/>
      <c r="B36" s="262"/>
      <c r="C36" s="262"/>
      <c r="D36" s="262"/>
      <c r="E36" s="262"/>
      <c r="F36" s="262"/>
      <c r="G36" s="262"/>
      <c r="H36" s="262"/>
      <c r="I36" s="262"/>
      <c r="J36" s="262"/>
      <c r="K36" s="262"/>
      <c r="L36" s="262"/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11" t="s">
        <v>59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12" t="s">
        <v>60</v>
      </c>
      <c r="B38" s="12" t="s">
        <v>30</v>
      </c>
      <c r="C38" s="13" t="s">
        <v>61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13" t="s">
        <v>62</v>
      </c>
      <c r="B39" s="14" t="s">
        <v>63</v>
      </c>
      <c r="C39" s="13" t="s">
        <v>64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13" t="s">
        <v>65</v>
      </c>
      <c r="B40" s="14" t="s">
        <v>63</v>
      </c>
      <c r="C40" s="13" t="s">
        <v>66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13" t="s">
        <v>67</v>
      </c>
      <c r="B41" s="14" t="s">
        <v>63</v>
      </c>
      <c r="C41" s="13" t="s">
        <v>68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13" t="s">
        <v>69</v>
      </c>
      <c r="B42" s="14" t="s">
        <v>63</v>
      </c>
      <c r="C42" s="13" t="s">
        <v>70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8" customHeight="1" x14ac:dyDescent="0.2">
      <c r="A43" s="13" t="s">
        <v>71</v>
      </c>
      <c r="B43" s="14" t="s">
        <v>63</v>
      </c>
      <c r="C43" s="13" t="s">
        <v>72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8" customHeight="1" x14ac:dyDescent="0.2">
      <c r="A44" s="13" t="s">
        <v>73</v>
      </c>
      <c r="B44" s="14" t="s">
        <v>63</v>
      </c>
      <c r="C44" s="13" t="s">
        <v>74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" customHeight="1" x14ac:dyDescent="0.2">
      <c r="A46" s="261"/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264" t="s">
        <v>75</v>
      </c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6" t="s">
        <v>76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4" t="s">
        <v>77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4" t="s">
        <v>78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4" t="s">
        <v>79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8" customHeight="1" x14ac:dyDescent="0.2">
      <c r="A53" s="4" t="s">
        <v>80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8" customHeight="1" x14ac:dyDescent="0.2">
      <c r="A54" s="4" t="s">
        <v>81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8" customHeight="1" x14ac:dyDescent="0.2">
      <c r="A55" s="4" t="s">
        <v>82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8" customHeight="1" x14ac:dyDescent="0.2">
      <c r="A56" s="4" t="s">
        <v>83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customHeight="1" x14ac:dyDescent="0.2">
      <c r="A57" s="261"/>
      <c r="B57" s="262"/>
      <c r="C57" s="262"/>
      <c r="D57" s="262"/>
      <c r="E57" s="262"/>
      <c r="F57" s="262"/>
      <c r="G57" s="262"/>
      <c r="H57" s="262"/>
      <c r="I57" s="262"/>
      <c r="J57" s="262"/>
      <c r="K57" s="262"/>
      <c r="L57" s="262"/>
      <c r="M57" s="2"/>
      <c r="N57" s="2"/>
      <c r="O57" s="2"/>
      <c r="P57" s="2"/>
      <c r="Q57" s="2"/>
      <c r="R57" s="2"/>
      <c r="S57" s="2"/>
    </row>
    <row r="58" spans="1:19" ht="18" customHeight="1" x14ac:dyDescent="0.2">
      <c r="A58" s="6" t="s">
        <v>84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8" customHeight="1" x14ac:dyDescent="0.2">
      <c r="A61" s="7" t="s">
        <v>26</v>
      </c>
      <c r="B61" s="7" t="s">
        <v>85</v>
      </c>
      <c r="C61" s="7" t="s">
        <v>86</v>
      </c>
      <c r="D61" s="7" t="s">
        <v>87</v>
      </c>
      <c r="E61" s="7" t="s">
        <v>88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8" customHeight="1" x14ac:dyDescent="0.2">
      <c r="A62" s="13">
        <v>1</v>
      </c>
      <c r="B62" s="13" t="s">
        <v>36</v>
      </c>
      <c r="C62" s="13" t="s">
        <v>37</v>
      </c>
      <c r="D62" s="15"/>
      <c r="E62" s="15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8" customHeight="1" x14ac:dyDescent="0.2">
      <c r="A63" s="13">
        <v>2</v>
      </c>
      <c r="B63" s="13" t="s">
        <v>45</v>
      </c>
      <c r="C63" s="13" t="s">
        <v>46</v>
      </c>
      <c r="D63" s="15"/>
      <c r="E63" s="15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8" customHeight="1" x14ac:dyDescent="0.2">
      <c r="A64" s="13">
        <v>3</v>
      </c>
      <c r="B64" s="13" t="s">
        <v>48</v>
      </c>
      <c r="C64" s="13" t="s">
        <v>49</v>
      </c>
      <c r="D64" s="15"/>
      <c r="E64" s="15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8" customHeight="1" x14ac:dyDescent="0.2">
      <c r="A65" s="13">
        <v>4</v>
      </c>
      <c r="B65" s="13" t="s">
        <v>52</v>
      </c>
      <c r="C65" s="13" t="s">
        <v>53</v>
      </c>
      <c r="D65" s="15"/>
      <c r="E65" s="15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8" customHeight="1" x14ac:dyDescent="0.2">
      <c r="A66" s="13">
        <v>5</v>
      </c>
      <c r="B66" s="13" t="s">
        <v>55</v>
      </c>
      <c r="C66" s="13" t="s">
        <v>56</v>
      </c>
      <c r="D66" s="15"/>
      <c r="E66" s="15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8" customHeight="1" x14ac:dyDescent="0.2">
      <c r="A67" s="13">
        <v>6</v>
      </c>
      <c r="B67" s="13" t="s">
        <v>57</v>
      </c>
      <c r="C67" s="13" t="s">
        <v>58</v>
      </c>
      <c r="D67" s="15"/>
      <c r="E67" s="15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8" customHeight="1" x14ac:dyDescent="0.2">
      <c r="A69" s="16" t="s">
        <v>89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8" customHeight="1" x14ac:dyDescent="0.2">
      <c r="A70" s="17" t="s">
        <v>90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51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23.25" customHeight="1" x14ac:dyDescent="0.2">
      <c r="A72" s="18" t="s">
        <v>91</v>
      </c>
      <c r="B72" s="18" t="s">
        <v>92</v>
      </c>
      <c r="C72" s="18" t="s">
        <v>93</v>
      </c>
      <c r="D72" s="18" t="s">
        <v>94</v>
      </c>
      <c r="E72" s="18" t="s">
        <v>95</v>
      </c>
      <c r="F72" s="18" t="s">
        <v>96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45.75" customHeight="1" x14ac:dyDescent="0.2">
      <c r="A73" s="19" t="s">
        <v>97</v>
      </c>
      <c r="B73" s="19" t="s">
        <v>98</v>
      </c>
      <c r="C73" s="19" t="s">
        <v>99</v>
      </c>
      <c r="D73" s="19" t="s">
        <v>100</v>
      </c>
      <c r="E73" s="19" t="s">
        <v>101</v>
      </c>
      <c r="F73" s="19" t="s">
        <v>102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45.75" customHeight="1" x14ac:dyDescent="0.2">
      <c r="A74" s="19" t="s">
        <v>103</v>
      </c>
      <c r="B74" s="19" t="s">
        <v>104</v>
      </c>
      <c r="C74" s="19" t="s">
        <v>105</v>
      </c>
      <c r="D74" s="19" t="s">
        <v>100</v>
      </c>
      <c r="E74" s="19" t="s">
        <v>106</v>
      </c>
      <c r="F74" s="19" t="s">
        <v>107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45.75" customHeight="1" x14ac:dyDescent="0.2">
      <c r="A75" s="19" t="s">
        <v>108</v>
      </c>
      <c r="B75" s="19" t="s">
        <v>109</v>
      </c>
      <c r="C75" s="19" t="s">
        <v>110</v>
      </c>
      <c r="D75" s="19" t="s">
        <v>100</v>
      </c>
      <c r="E75" s="19" t="s">
        <v>111</v>
      </c>
      <c r="F75" s="19" t="s">
        <v>107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34.5" customHeight="1" x14ac:dyDescent="0.2">
      <c r="A76" s="19" t="s">
        <v>112</v>
      </c>
      <c r="B76" s="19" t="s">
        <v>113</v>
      </c>
      <c r="C76" s="19" t="s">
        <v>114</v>
      </c>
      <c r="D76" s="19" t="s">
        <v>100</v>
      </c>
      <c r="E76" s="19" t="s">
        <v>115</v>
      </c>
      <c r="F76" s="19" t="s">
        <v>107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45.75" customHeight="1" x14ac:dyDescent="0.2">
      <c r="A77" s="19" t="s">
        <v>116</v>
      </c>
      <c r="B77" s="19" t="s">
        <v>117</v>
      </c>
      <c r="C77" s="19" t="s">
        <v>118</v>
      </c>
      <c r="D77" s="19" t="s">
        <v>100</v>
      </c>
      <c r="E77" s="19" t="s">
        <v>119</v>
      </c>
      <c r="F77" s="19" t="s">
        <v>120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45.75" customHeight="1" x14ac:dyDescent="0.2">
      <c r="A78" s="19" t="s">
        <v>121</v>
      </c>
      <c r="B78" s="19" t="s">
        <v>122</v>
      </c>
      <c r="C78" s="19" t="s">
        <v>123</v>
      </c>
      <c r="D78" s="19" t="s">
        <v>124</v>
      </c>
      <c r="E78" s="19" t="s">
        <v>101</v>
      </c>
      <c r="F78" s="19" t="s">
        <v>125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12">
    <mergeCell ref="A1:L1"/>
    <mergeCell ref="A36:L36"/>
    <mergeCell ref="A5:L5"/>
    <mergeCell ref="A6:L6"/>
    <mergeCell ref="A22:L22"/>
    <mergeCell ref="A9:L9"/>
    <mergeCell ref="A3:L3"/>
    <mergeCell ref="A57:L57"/>
    <mergeCell ref="A2:L2"/>
    <mergeCell ref="A47:L47"/>
    <mergeCell ref="A28:L28"/>
    <mergeCell ref="A46:L46"/>
  </mergeCells>
  <hyperlinks>
    <hyperlink ref="A1" location="'Cohort 2029 — Grades'!A1" display="⬅ NAVIGATE:" xr:uid="{00000000-0004-0000-0000-000000000000}"/>
  </hyperlink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A1:AM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13" customWidth="1"/>
    <col min="2" max="2" width="22" customWidth="1"/>
    <col min="3" max="3" width="18" customWidth="1"/>
    <col min="4" max="5" width="10" customWidth="1"/>
    <col min="6" max="6" width="16" customWidth="1"/>
    <col min="7" max="7" width="42" customWidth="1"/>
    <col min="8" max="8" width="13" customWidth="1"/>
    <col min="9" max="9" width="10" customWidth="1"/>
    <col min="10" max="10" width="42" customWidth="1"/>
    <col min="11" max="11" width="13" customWidth="1"/>
    <col min="12" max="12" width="10" customWidth="1"/>
    <col min="13" max="13" width="42" customWidth="1"/>
    <col min="14" max="14" width="13" customWidth="1"/>
    <col min="15" max="15" width="10" customWidth="1"/>
    <col min="16" max="16" width="42" customWidth="1"/>
    <col min="17" max="17" width="13" customWidth="1"/>
    <col min="18" max="18" width="10" customWidth="1"/>
    <col min="19" max="19" width="42" customWidth="1"/>
    <col min="20" max="20" width="13" customWidth="1"/>
    <col min="21" max="21" width="10" customWidth="1"/>
    <col min="22" max="22" width="42" customWidth="1"/>
    <col min="23" max="23" width="13" customWidth="1"/>
    <col min="24" max="24" width="10" customWidth="1"/>
    <col min="25" max="25" width="42" customWidth="1"/>
    <col min="26" max="26" width="13" customWidth="1"/>
    <col min="27" max="27" width="10" customWidth="1"/>
    <col min="28" max="28" width="12" customWidth="1"/>
    <col min="29" max="29" width="10" customWidth="1"/>
    <col min="30" max="30" width="12" customWidth="1"/>
    <col min="31" max="31" width="16" customWidth="1"/>
    <col min="32" max="33" width="12" customWidth="1"/>
    <col min="34" max="35" width="10" customWidth="1"/>
    <col min="36" max="37" width="12" customWidth="1"/>
    <col min="38" max="39" width="14" customWidth="1"/>
  </cols>
  <sheetData>
    <row r="1" spans="1:39" ht="24" customHeight="1" x14ac:dyDescent="0.2">
      <c r="A1" s="270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6"/>
      <c r="Q1" s="266"/>
      <c r="R1" s="266"/>
      <c r="S1" s="266"/>
      <c r="T1" s="266"/>
      <c r="U1" s="266"/>
      <c r="V1" s="266"/>
      <c r="W1" s="266"/>
      <c r="X1" s="266"/>
      <c r="Y1" s="266"/>
      <c r="Z1" s="266"/>
      <c r="AA1" s="266"/>
      <c r="AB1" s="266"/>
      <c r="AC1" s="266"/>
      <c r="AD1" s="266"/>
      <c r="AE1" s="266"/>
      <c r="AF1" s="266"/>
      <c r="AG1" s="266"/>
      <c r="AH1" s="266"/>
      <c r="AI1" s="266"/>
      <c r="AJ1" s="266"/>
      <c r="AK1" s="266"/>
      <c r="AL1" s="266"/>
      <c r="AM1" s="266"/>
    </row>
    <row r="2" spans="1:39" ht="19.5" customHeight="1" x14ac:dyDescent="0.25">
      <c r="A2" s="263" t="s">
        <v>126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2"/>
      <c r="AL2" s="262"/>
      <c r="AM2" s="262"/>
    </row>
    <row r="3" spans="1:3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2"/>
      <c r="AB3" s="262"/>
      <c r="AC3" s="262"/>
      <c r="AD3" s="262"/>
      <c r="AE3" s="262"/>
      <c r="AF3" s="262"/>
      <c r="AG3" s="262"/>
      <c r="AH3" s="262"/>
      <c r="AI3" s="262"/>
      <c r="AJ3" s="262"/>
      <c r="AK3" s="262"/>
      <c r="AL3" s="262"/>
      <c r="AM3" s="262"/>
    </row>
    <row r="4" spans="1:39" ht="18" customHeight="1" x14ac:dyDescent="0.2">
      <c r="A4" s="271" t="s">
        <v>3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62"/>
      <c r="R4" s="262"/>
      <c r="S4" s="262"/>
      <c r="T4" s="262"/>
      <c r="U4" s="262"/>
      <c r="V4" s="262"/>
      <c r="W4" s="262"/>
      <c r="X4" s="262"/>
      <c r="Y4" s="262"/>
      <c r="Z4" s="262"/>
      <c r="AA4" s="262"/>
      <c r="AB4" s="262"/>
      <c r="AC4" s="262"/>
      <c r="AD4" s="262"/>
      <c r="AE4" s="262"/>
      <c r="AF4" s="262"/>
      <c r="AG4" s="262"/>
      <c r="AH4" s="262"/>
      <c r="AI4" s="262"/>
      <c r="AJ4" s="262"/>
      <c r="AK4" s="262"/>
      <c r="AL4" s="262"/>
      <c r="AM4" s="262"/>
    </row>
    <row r="5" spans="1:39" ht="51.75" customHeight="1" x14ac:dyDescent="0.2">
      <c r="A5" s="17" t="s">
        <v>127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30" customHeight="1" x14ac:dyDescent="0.2">
      <c r="A6" s="7" t="s">
        <v>128</v>
      </c>
      <c r="B6" s="7" t="s">
        <v>129</v>
      </c>
      <c r="C6" s="7" t="s">
        <v>130</v>
      </c>
      <c r="D6" s="7" t="s">
        <v>131</v>
      </c>
      <c r="E6" s="7" t="s">
        <v>132</v>
      </c>
      <c r="F6" s="7" t="s">
        <v>34</v>
      </c>
      <c r="G6" s="7" t="s">
        <v>133</v>
      </c>
      <c r="H6" s="7" t="s">
        <v>134</v>
      </c>
      <c r="I6" s="7" t="s">
        <v>135</v>
      </c>
      <c r="J6" s="7" t="s">
        <v>136</v>
      </c>
      <c r="K6" s="7" t="s">
        <v>137</v>
      </c>
      <c r="L6" s="7" t="s">
        <v>138</v>
      </c>
      <c r="M6" s="7" t="s">
        <v>139</v>
      </c>
      <c r="N6" s="7" t="s">
        <v>140</v>
      </c>
      <c r="O6" s="7" t="s">
        <v>141</v>
      </c>
      <c r="P6" s="7" t="s">
        <v>142</v>
      </c>
      <c r="Q6" s="7" t="s">
        <v>143</v>
      </c>
      <c r="R6" s="7" t="s">
        <v>144</v>
      </c>
      <c r="S6" s="7" t="s">
        <v>145</v>
      </c>
      <c r="T6" s="7" t="s">
        <v>146</v>
      </c>
      <c r="U6" s="7" t="s">
        <v>147</v>
      </c>
      <c r="V6" s="7" t="s">
        <v>148</v>
      </c>
      <c r="W6" s="7" t="s">
        <v>149</v>
      </c>
      <c r="X6" s="7" t="s">
        <v>150</v>
      </c>
      <c r="Y6" s="7" t="s">
        <v>151</v>
      </c>
      <c r="Z6" s="7" t="s">
        <v>152</v>
      </c>
      <c r="AA6" s="7" t="s">
        <v>153</v>
      </c>
      <c r="AB6" s="7" t="s">
        <v>154</v>
      </c>
      <c r="AC6" s="7" t="s">
        <v>155</v>
      </c>
      <c r="AD6" s="7" t="s">
        <v>156</v>
      </c>
      <c r="AE6" s="7" t="s">
        <v>157</v>
      </c>
      <c r="AF6" s="7" t="s">
        <v>158</v>
      </c>
      <c r="AG6" s="7" t="s">
        <v>159</v>
      </c>
      <c r="AH6" s="7" t="s">
        <v>160</v>
      </c>
      <c r="AI6" s="7" t="s">
        <v>161</v>
      </c>
      <c r="AJ6" s="7" t="s">
        <v>162</v>
      </c>
      <c r="AK6" s="7" t="s">
        <v>163</v>
      </c>
      <c r="AL6" s="7" t="s">
        <v>164</v>
      </c>
      <c r="AM6" s="7" t="s">
        <v>165</v>
      </c>
    </row>
    <row r="7" spans="1:39" ht="18" customHeight="1" x14ac:dyDescent="0.2">
      <c r="A7" s="20" t="s">
        <v>166</v>
      </c>
      <c r="B7" s="21" t="s">
        <v>167</v>
      </c>
      <c r="C7" s="22" t="s">
        <v>168</v>
      </c>
      <c r="D7" s="22">
        <v>2026</v>
      </c>
      <c r="E7" s="22">
        <v>12</v>
      </c>
      <c r="F7" s="22" t="s">
        <v>97</v>
      </c>
      <c r="G7" s="23" t="s">
        <v>169</v>
      </c>
      <c r="H7" s="24" t="s">
        <v>170</v>
      </c>
      <c r="I7" s="25">
        <v>94</v>
      </c>
      <c r="J7" s="23" t="s">
        <v>171</v>
      </c>
      <c r="K7" s="24" t="s">
        <v>170</v>
      </c>
      <c r="L7" s="25">
        <v>88.9</v>
      </c>
      <c r="M7" s="23" t="s">
        <v>172</v>
      </c>
      <c r="N7" s="24" t="s">
        <v>170</v>
      </c>
      <c r="O7" s="25">
        <v>85.5</v>
      </c>
      <c r="P7" s="23" t="s">
        <v>173</v>
      </c>
      <c r="Q7" s="24" t="s">
        <v>170</v>
      </c>
      <c r="R7" s="25">
        <v>112.3</v>
      </c>
      <c r="S7" s="23" t="s">
        <v>174</v>
      </c>
      <c r="T7" s="24" t="s">
        <v>175</v>
      </c>
      <c r="U7" s="26"/>
      <c r="V7" s="23" t="s">
        <v>176</v>
      </c>
      <c r="W7" s="24" t="s">
        <v>175</v>
      </c>
      <c r="X7" s="26"/>
      <c r="Y7" s="23" t="s">
        <v>177</v>
      </c>
      <c r="Z7" s="24" t="s">
        <v>175</v>
      </c>
      <c r="AA7" s="26"/>
      <c r="AB7" s="250">
        <v>95.2</v>
      </c>
      <c r="AC7" s="27">
        <v>3.81</v>
      </c>
      <c r="AD7" s="22" t="s">
        <v>178</v>
      </c>
      <c r="AE7" s="234" t="s">
        <v>179</v>
      </c>
      <c r="AF7" s="234" t="s">
        <v>180</v>
      </c>
      <c r="AG7" s="22" t="s">
        <v>181</v>
      </c>
      <c r="AH7" s="22" t="s">
        <v>182</v>
      </c>
      <c r="AI7" s="22" t="s">
        <v>182</v>
      </c>
      <c r="AJ7" s="22" t="s">
        <v>183</v>
      </c>
      <c r="AK7" s="25">
        <f t="shared" ref="AK7:AK38" si="0">IF(AB6="",0,IFERROR((100-AB6)*1.2+IF(AF6="Tier 3",20,IF(AF6="Tier 2",10,0))+IF(AH6="Yes",5,0),0))</f>
        <v>0</v>
      </c>
      <c r="AL7" s="22" t="s">
        <v>184</v>
      </c>
      <c r="AM7" s="28" t="s">
        <v>185</v>
      </c>
    </row>
    <row r="8" spans="1:39" ht="18" customHeight="1" x14ac:dyDescent="0.2">
      <c r="A8" s="29" t="s">
        <v>186</v>
      </c>
      <c r="B8" s="30" t="s">
        <v>187</v>
      </c>
      <c r="C8" s="31" t="s">
        <v>188</v>
      </c>
      <c r="D8" s="31">
        <v>2026</v>
      </c>
      <c r="E8" s="31">
        <v>12</v>
      </c>
      <c r="F8" s="31" t="s">
        <v>97</v>
      </c>
      <c r="G8" s="32" t="s">
        <v>169</v>
      </c>
      <c r="H8" s="33" t="s">
        <v>170</v>
      </c>
      <c r="I8" s="34">
        <v>87.3</v>
      </c>
      <c r="J8" s="32" t="s">
        <v>171</v>
      </c>
      <c r="K8" s="33" t="s">
        <v>170</v>
      </c>
      <c r="L8" s="34">
        <v>95.8</v>
      </c>
      <c r="M8" s="32" t="s">
        <v>172</v>
      </c>
      <c r="N8" s="33" t="s">
        <v>170</v>
      </c>
      <c r="O8" s="34">
        <v>88.2</v>
      </c>
      <c r="P8" s="32" t="s">
        <v>173</v>
      </c>
      <c r="Q8" s="33" t="s">
        <v>170</v>
      </c>
      <c r="R8" s="34">
        <v>112.3</v>
      </c>
      <c r="S8" s="32" t="s">
        <v>174</v>
      </c>
      <c r="T8" s="33" t="s">
        <v>175</v>
      </c>
      <c r="U8" s="35"/>
      <c r="V8" s="32" t="s">
        <v>176</v>
      </c>
      <c r="W8" s="33" t="s">
        <v>175</v>
      </c>
      <c r="X8" s="35"/>
      <c r="Y8" s="32" t="s">
        <v>177</v>
      </c>
      <c r="Z8" s="33" t="s">
        <v>175</v>
      </c>
      <c r="AA8" s="35"/>
      <c r="AB8" s="250">
        <v>95.9</v>
      </c>
      <c r="AC8" s="36">
        <v>3.84</v>
      </c>
      <c r="AD8" s="31" t="s">
        <v>178</v>
      </c>
      <c r="AE8" s="234" t="s">
        <v>179</v>
      </c>
      <c r="AF8" s="234" t="s">
        <v>180</v>
      </c>
      <c r="AG8" s="31" t="s">
        <v>181</v>
      </c>
      <c r="AH8" s="31" t="s">
        <v>182</v>
      </c>
      <c r="AI8" s="31" t="s">
        <v>182</v>
      </c>
      <c r="AJ8" s="31" t="s">
        <v>183</v>
      </c>
      <c r="AK8" s="34">
        <f t="shared" si="0"/>
        <v>5.7599999999999962</v>
      </c>
      <c r="AL8" s="31" t="s">
        <v>184</v>
      </c>
      <c r="AM8" s="37" t="s">
        <v>185</v>
      </c>
    </row>
    <row r="9" spans="1:39" ht="18" customHeight="1" x14ac:dyDescent="0.2">
      <c r="A9" s="20" t="s">
        <v>189</v>
      </c>
      <c r="B9" s="21" t="s">
        <v>190</v>
      </c>
      <c r="C9" s="22" t="s">
        <v>191</v>
      </c>
      <c r="D9" s="22">
        <v>2026</v>
      </c>
      <c r="E9" s="22">
        <v>12</v>
      </c>
      <c r="F9" s="22" t="s">
        <v>97</v>
      </c>
      <c r="G9" s="23" t="s">
        <v>169</v>
      </c>
      <c r="H9" s="24" t="s">
        <v>170</v>
      </c>
      <c r="I9" s="25">
        <v>87.3</v>
      </c>
      <c r="J9" s="23" t="s">
        <v>171</v>
      </c>
      <c r="K9" s="24" t="s">
        <v>170</v>
      </c>
      <c r="L9" s="25">
        <v>80.599999999999994</v>
      </c>
      <c r="M9" s="23" t="s">
        <v>172</v>
      </c>
      <c r="N9" s="24" t="s">
        <v>170</v>
      </c>
      <c r="O9" s="25">
        <v>92.9</v>
      </c>
      <c r="P9" s="23" t="s">
        <v>173</v>
      </c>
      <c r="Q9" s="24" t="s">
        <v>170</v>
      </c>
      <c r="R9" s="25">
        <v>91.2</v>
      </c>
      <c r="S9" s="23" t="s">
        <v>174</v>
      </c>
      <c r="T9" s="24" t="s">
        <v>175</v>
      </c>
      <c r="U9" s="26"/>
      <c r="V9" s="23" t="s">
        <v>176</v>
      </c>
      <c r="W9" s="24" t="s">
        <v>175</v>
      </c>
      <c r="X9" s="26"/>
      <c r="Y9" s="23" t="s">
        <v>177</v>
      </c>
      <c r="Z9" s="24" t="s">
        <v>175</v>
      </c>
      <c r="AA9" s="26"/>
      <c r="AB9" s="251">
        <v>88</v>
      </c>
      <c r="AC9" s="27">
        <v>3.52</v>
      </c>
      <c r="AD9" s="22" t="s">
        <v>192</v>
      </c>
      <c r="AE9" s="237" t="s">
        <v>193</v>
      </c>
      <c r="AF9" s="237" t="s">
        <v>180</v>
      </c>
      <c r="AG9" s="22" t="s">
        <v>181</v>
      </c>
      <c r="AH9" s="22" t="s">
        <v>182</v>
      </c>
      <c r="AI9" s="22" t="s">
        <v>182</v>
      </c>
      <c r="AJ9" s="22" t="s">
        <v>183</v>
      </c>
      <c r="AK9" s="25">
        <f t="shared" si="0"/>
        <v>4.9199999999999928</v>
      </c>
      <c r="AL9" s="22" t="s">
        <v>184</v>
      </c>
      <c r="AM9" s="28" t="s">
        <v>185</v>
      </c>
    </row>
    <row r="10" spans="1:39" ht="18" customHeight="1" x14ac:dyDescent="0.2">
      <c r="A10" s="29" t="s">
        <v>194</v>
      </c>
      <c r="B10" s="30" t="s">
        <v>195</v>
      </c>
      <c r="C10" s="31" t="s">
        <v>196</v>
      </c>
      <c r="D10" s="31">
        <v>2026</v>
      </c>
      <c r="E10" s="31">
        <v>12</v>
      </c>
      <c r="F10" s="31" t="s">
        <v>97</v>
      </c>
      <c r="G10" s="32" t="s">
        <v>169</v>
      </c>
      <c r="H10" s="33" t="s">
        <v>170</v>
      </c>
      <c r="I10" s="34">
        <v>91.5</v>
      </c>
      <c r="J10" s="32" t="s">
        <v>171</v>
      </c>
      <c r="K10" s="33" t="s">
        <v>170</v>
      </c>
      <c r="L10" s="34">
        <v>89.4</v>
      </c>
      <c r="M10" s="32" t="s">
        <v>172</v>
      </c>
      <c r="N10" s="33" t="s">
        <v>170</v>
      </c>
      <c r="O10" s="34">
        <v>95.8</v>
      </c>
      <c r="P10" s="32" t="s">
        <v>173</v>
      </c>
      <c r="Q10" s="33" t="s">
        <v>170</v>
      </c>
      <c r="R10" s="34">
        <v>104</v>
      </c>
      <c r="S10" s="32" t="s">
        <v>174</v>
      </c>
      <c r="T10" s="33" t="s">
        <v>175</v>
      </c>
      <c r="U10" s="234">
        <v>94.4</v>
      </c>
      <c r="V10" s="32" t="s">
        <v>176</v>
      </c>
      <c r="W10" s="33" t="s">
        <v>175</v>
      </c>
      <c r="X10" s="234">
        <v>97.15</v>
      </c>
      <c r="Y10" s="32" t="s">
        <v>177</v>
      </c>
      <c r="Z10" s="33" t="s">
        <v>175</v>
      </c>
      <c r="AA10" s="234">
        <v>95</v>
      </c>
      <c r="AB10" s="235">
        <v>95.3</v>
      </c>
      <c r="AC10" s="36">
        <v>3.81</v>
      </c>
      <c r="AD10" s="31" t="s">
        <v>178</v>
      </c>
      <c r="AE10" s="236" t="s">
        <v>179</v>
      </c>
      <c r="AF10" s="236" t="s">
        <v>180</v>
      </c>
      <c r="AG10" s="31" t="s">
        <v>181</v>
      </c>
      <c r="AH10" s="31" t="s">
        <v>182</v>
      </c>
      <c r="AI10" s="31" t="s">
        <v>182</v>
      </c>
      <c r="AJ10" s="31" t="s">
        <v>183</v>
      </c>
      <c r="AK10" s="34">
        <f t="shared" si="0"/>
        <v>14.399999999999999</v>
      </c>
      <c r="AL10" s="31" t="s">
        <v>184</v>
      </c>
      <c r="AM10" s="37" t="s">
        <v>185</v>
      </c>
    </row>
    <row r="11" spans="1:39" ht="18" customHeight="1" x14ac:dyDescent="0.2">
      <c r="A11" s="20" t="s">
        <v>197</v>
      </c>
      <c r="B11" s="21" t="s">
        <v>198</v>
      </c>
      <c r="C11" s="22" t="s">
        <v>199</v>
      </c>
      <c r="D11" s="22">
        <v>2026</v>
      </c>
      <c r="E11" s="22">
        <v>12</v>
      </c>
      <c r="F11" s="22" t="s">
        <v>97</v>
      </c>
      <c r="G11" s="23" t="s">
        <v>169</v>
      </c>
      <c r="H11" s="24" t="s">
        <v>170</v>
      </c>
      <c r="I11" s="25">
        <v>91.1</v>
      </c>
      <c r="J11" s="23" t="s">
        <v>171</v>
      </c>
      <c r="K11" s="24" t="s">
        <v>170</v>
      </c>
      <c r="L11" s="25">
        <v>91.8</v>
      </c>
      <c r="M11" s="23" t="s">
        <v>172</v>
      </c>
      <c r="N11" s="24" t="s">
        <v>170</v>
      </c>
      <c r="O11" s="25">
        <v>81.3</v>
      </c>
      <c r="P11" s="23" t="s">
        <v>173</v>
      </c>
      <c r="Q11" s="24" t="s">
        <v>170</v>
      </c>
      <c r="R11" s="25">
        <v>118</v>
      </c>
      <c r="S11" s="23" t="s">
        <v>174</v>
      </c>
      <c r="T11" s="24" t="s">
        <v>175</v>
      </c>
      <c r="U11" s="237">
        <v>86</v>
      </c>
      <c r="V11" s="23" t="s">
        <v>176</v>
      </c>
      <c r="W11" s="24" t="s">
        <v>175</v>
      </c>
      <c r="X11" s="234">
        <v>98.14</v>
      </c>
      <c r="Y11" s="23" t="s">
        <v>177</v>
      </c>
      <c r="Z11" s="24" t="s">
        <v>175</v>
      </c>
      <c r="AA11" s="237">
        <v>88</v>
      </c>
      <c r="AB11" s="235">
        <v>93.5</v>
      </c>
      <c r="AC11" s="27">
        <v>3.74</v>
      </c>
      <c r="AD11" s="22" t="s">
        <v>178</v>
      </c>
      <c r="AE11" s="236" t="s">
        <v>179</v>
      </c>
      <c r="AF11" s="236" t="s">
        <v>180</v>
      </c>
      <c r="AG11" s="22" t="s">
        <v>181</v>
      </c>
      <c r="AH11" s="22" t="s">
        <v>200</v>
      </c>
      <c r="AI11" s="22" t="s">
        <v>182</v>
      </c>
      <c r="AJ11" s="22" t="s">
        <v>183</v>
      </c>
      <c r="AK11" s="25">
        <f t="shared" si="0"/>
        <v>5.6400000000000032</v>
      </c>
      <c r="AL11" s="22" t="s">
        <v>184</v>
      </c>
      <c r="AM11" s="28" t="s">
        <v>185</v>
      </c>
    </row>
    <row r="12" spans="1:39" ht="18" customHeight="1" x14ac:dyDescent="0.2">
      <c r="A12" s="29" t="s">
        <v>201</v>
      </c>
      <c r="B12" s="30" t="s">
        <v>202</v>
      </c>
      <c r="C12" s="31" t="s">
        <v>203</v>
      </c>
      <c r="D12" s="31">
        <v>2026</v>
      </c>
      <c r="E12" s="31">
        <v>12</v>
      </c>
      <c r="F12" s="31" t="s">
        <v>97</v>
      </c>
      <c r="G12" s="32" t="s">
        <v>169</v>
      </c>
      <c r="H12" s="33" t="s">
        <v>170</v>
      </c>
      <c r="I12" s="34">
        <v>95.7</v>
      </c>
      <c r="J12" s="32" t="s">
        <v>171</v>
      </c>
      <c r="K12" s="33" t="s">
        <v>170</v>
      </c>
      <c r="L12" s="34">
        <v>96.7</v>
      </c>
      <c r="M12" s="32" t="s">
        <v>172</v>
      </c>
      <c r="N12" s="33" t="s">
        <v>170</v>
      </c>
      <c r="O12" s="34">
        <v>98.5</v>
      </c>
      <c r="P12" s="32" t="s">
        <v>173</v>
      </c>
      <c r="Q12" s="33" t="s">
        <v>170</v>
      </c>
      <c r="R12" s="34">
        <v>116.8</v>
      </c>
      <c r="S12" s="32" t="s">
        <v>174</v>
      </c>
      <c r="T12" s="33" t="s">
        <v>175</v>
      </c>
      <c r="U12" s="35"/>
      <c r="V12" s="32" t="s">
        <v>176</v>
      </c>
      <c r="W12" s="33" t="s">
        <v>175</v>
      </c>
      <c r="X12" s="35"/>
      <c r="Y12" s="32" t="s">
        <v>177</v>
      </c>
      <c r="Z12" s="33" t="s">
        <v>175</v>
      </c>
      <c r="AA12" s="35"/>
      <c r="AB12" s="250">
        <v>101.9</v>
      </c>
      <c r="AC12" s="36">
        <v>4</v>
      </c>
      <c r="AD12" s="31" t="s">
        <v>178</v>
      </c>
      <c r="AE12" s="234" t="s">
        <v>179</v>
      </c>
      <c r="AF12" s="234" t="s">
        <v>180</v>
      </c>
      <c r="AG12" s="31" t="s">
        <v>181</v>
      </c>
      <c r="AH12" s="31" t="s">
        <v>182</v>
      </c>
      <c r="AI12" s="31" t="s">
        <v>182</v>
      </c>
      <c r="AJ12" s="31" t="s">
        <v>183</v>
      </c>
      <c r="AK12" s="34">
        <f t="shared" si="0"/>
        <v>12.8</v>
      </c>
      <c r="AL12" s="31" t="s">
        <v>184</v>
      </c>
      <c r="AM12" s="37" t="s">
        <v>185</v>
      </c>
    </row>
    <row r="13" spans="1:39" ht="18" customHeight="1" x14ac:dyDescent="0.2">
      <c r="A13" s="20" t="s">
        <v>204</v>
      </c>
      <c r="B13" s="21" t="s">
        <v>205</v>
      </c>
      <c r="C13" s="22" t="s">
        <v>206</v>
      </c>
      <c r="D13" s="22">
        <v>2026</v>
      </c>
      <c r="E13" s="22">
        <v>12</v>
      </c>
      <c r="F13" s="22" t="s">
        <v>97</v>
      </c>
      <c r="G13" s="23" t="s">
        <v>169</v>
      </c>
      <c r="H13" s="24" t="s">
        <v>170</v>
      </c>
      <c r="I13" s="25">
        <v>98</v>
      </c>
      <c r="J13" s="23" t="s">
        <v>171</v>
      </c>
      <c r="K13" s="24" t="s">
        <v>170</v>
      </c>
      <c r="L13" s="25">
        <v>87.8</v>
      </c>
      <c r="M13" s="23" t="s">
        <v>172</v>
      </c>
      <c r="N13" s="24" t="s">
        <v>170</v>
      </c>
      <c r="O13" s="25">
        <v>78.599999999999994</v>
      </c>
      <c r="P13" s="23" t="s">
        <v>173</v>
      </c>
      <c r="Q13" s="24" t="s">
        <v>170</v>
      </c>
      <c r="R13" s="25">
        <v>93.9</v>
      </c>
      <c r="S13" s="23" t="s">
        <v>174</v>
      </c>
      <c r="T13" s="24" t="s">
        <v>175</v>
      </c>
      <c r="U13" s="26"/>
      <c r="V13" s="23" t="s">
        <v>176</v>
      </c>
      <c r="W13" s="24" t="s">
        <v>175</v>
      </c>
      <c r="X13" s="26"/>
      <c r="Y13" s="23" t="s">
        <v>177</v>
      </c>
      <c r="Z13" s="24" t="s">
        <v>175</v>
      </c>
      <c r="AA13" s="26"/>
      <c r="AB13" s="251">
        <v>89.6</v>
      </c>
      <c r="AC13" s="27">
        <v>3.58</v>
      </c>
      <c r="AD13" s="22" t="s">
        <v>192</v>
      </c>
      <c r="AE13" s="237" t="s">
        <v>193</v>
      </c>
      <c r="AF13" s="237" t="s">
        <v>180</v>
      </c>
      <c r="AG13" s="22" t="s">
        <v>181</v>
      </c>
      <c r="AH13" s="22" t="s">
        <v>182</v>
      </c>
      <c r="AI13" s="22" t="s">
        <v>182</v>
      </c>
      <c r="AJ13" s="22" t="s">
        <v>183</v>
      </c>
      <c r="AK13" s="25">
        <f t="shared" si="0"/>
        <v>-2.2800000000000069</v>
      </c>
      <c r="AL13" s="22" t="s">
        <v>184</v>
      </c>
      <c r="AM13" s="28" t="s">
        <v>185</v>
      </c>
    </row>
    <row r="14" spans="1:39" ht="18" customHeight="1" x14ac:dyDescent="0.2">
      <c r="A14" s="29" t="s">
        <v>207</v>
      </c>
      <c r="B14" s="30" t="s">
        <v>208</v>
      </c>
      <c r="C14" s="31" t="s">
        <v>209</v>
      </c>
      <c r="D14" s="31">
        <v>2026</v>
      </c>
      <c r="E14" s="31">
        <v>12</v>
      </c>
      <c r="F14" s="31" t="s">
        <v>97</v>
      </c>
      <c r="G14" s="32" t="s">
        <v>169</v>
      </c>
      <c r="H14" s="33" t="s">
        <v>170</v>
      </c>
      <c r="I14" s="34">
        <v>92.4</v>
      </c>
      <c r="J14" s="32" t="s">
        <v>171</v>
      </c>
      <c r="K14" s="33" t="s">
        <v>170</v>
      </c>
      <c r="L14" s="34">
        <v>89.4</v>
      </c>
      <c r="M14" s="32" t="s">
        <v>172</v>
      </c>
      <c r="N14" s="33" t="s">
        <v>170</v>
      </c>
      <c r="O14" s="34">
        <v>94.7</v>
      </c>
      <c r="P14" s="32" t="s">
        <v>173</v>
      </c>
      <c r="Q14" s="33" t="s">
        <v>170</v>
      </c>
      <c r="R14" s="34">
        <v>110.3</v>
      </c>
      <c r="S14" s="32" t="s">
        <v>174</v>
      </c>
      <c r="T14" s="33" t="s">
        <v>175</v>
      </c>
      <c r="U14" s="234">
        <v>92.86</v>
      </c>
      <c r="V14" s="32" t="s">
        <v>176</v>
      </c>
      <c r="W14" s="33" t="s">
        <v>175</v>
      </c>
      <c r="X14" s="234">
        <v>98.31</v>
      </c>
      <c r="Y14" s="32" t="s">
        <v>177</v>
      </c>
      <c r="Z14" s="33" t="s">
        <v>175</v>
      </c>
      <c r="AA14" s="237">
        <v>83.5</v>
      </c>
      <c r="AB14" s="235">
        <v>94.5</v>
      </c>
      <c r="AC14" s="36">
        <v>3.78</v>
      </c>
      <c r="AD14" s="31" t="s">
        <v>178</v>
      </c>
      <c r="AE14" s="236" t="s">
        <v>179</v>
      </c>
      <c r="AF14" s="236" t="s">
        <v>180</v>
      </c>
      <c r="AG14" s="31" t="s">
        <v>181</v>
      </c>
      <c r="AH14" s="31" t="s">
        <v>182</v>
      </c>
      <c r="AI14" s="31" t="s">
        <v>182</v>
      </c>
      <c r="AJ14" s="31" t="s">
        <v>183</v>
      </c>
      <c r="AK14" s="34">
        <f t="shared" si="0"/>
        <v>12.480000000000006</v>
      </c>
      <c r="AL14" s="31" t="s">
        <v>184</v>
      </c>
      <c r="AM14" s="37" t="s">
        <v>185</v>
      </c>
    </row>
    <row r="15" spans="1:39" ht="18" customHeight="1" x14ac:dyDescent="0.2">
      <c r="A15" s="20" t="s">
        <v>210</v>
      </c>
      <c r="B15" s="21" t="s">
        <v>211</v>
      </c>
      <c r="C15" s="22" t="s">
        <v>212</v>
      </c>
      <c r="D15" s="22">
        <v>2026</v>
      </c>
      <c r="E15" s="22">
        <v>12</v>
      </c>
      <c r="F15" s="22" t="s">
        <v>97</v>
      </c>
      <c r="G15" s="23" t="s">
        <v>169</v>
      </c>
      <c r="H15" s="24" t="s">
        <v>170</v>
      </c>
      <c r="I15" s="25">
        <v>92.1</v>
      </c>
      <c r="J15" s="23" t="s">
        <v>171</v>
      </c>
      <c r="K15" s="24" t="s">
        <v>170</v>
      </c>
      <c r="L15" s="25">
        <v>95.6</v>
      </c>
      <c r="M15" s="23" t="s">
        <v>172</v>
      </c>
      <c r="N15" s="24" t="s">
        <v>170</v>
      </c>
      <c r="O15" s="25">
        <v>94.5</v>
      </c>
      <c r="P15" s="23" t="s">
        <v>173</v>
      </c>
      <c r="Q15" s="24" t="s">
        <v>170</v>
      </c>
      <c r="R15" s="25">
        <v>115</v>
      </c>
      <c r="S15" s="23" t="s">
        <v>174</v>
      </c>
      <c r="T15" s="24" t="s">
        <v>175</v>
      </c>
      <c r="U15" s="26"/>
      <c r="V15" s="23" t="s">
        <v>176</v>
      </c>
      <c r="W15" s="24" t="s">
        <v>175</v>
      </c>
      <c r="X15" s="26"/>
      <c r="Y15" s="23" t="s">
        <v>177</v>
      </c>
      <c r="Z15" s="24" t="s">
        <v>175</v>
      </c>
      <c r="AA15" s="26"/>
      <c r="AB15" s="250">
        <v>99.3</v>
      </c>
      <c r="AC15" s="27">
        <v>3.97</v>
      </c>
      <c r="AD15" s="22" t="s">
        <v>178</v>
      </c>
      <c r="AE15" s="234" t="s">
        <v>179</v>
      </c>
      <c r="AF15" s="234" t="s">
        <v>180</v>
      </c>
      <c r="AG15" s="22" t="s">
        <v>181</v>
      </c>
      <c r="AH15" s="22" t="s">
        <v>182</v>
      </c>
      <c r="AI15" s="22" t="s">
        <v>182</v>
      </c>
      <c r="AJ15" s="22" t="s">
        <v>183</v>
      </c>
      <c r="AK15" s="25">
        <f t="shared" si="0"/>
        <v>6.6</v>
      </c>
      <c r="AL15" s="22" t="s">
        <v>184</v>
      </c>
      <c r="AM15" s="28" t="s">
        <v>185</v>
      </c>
    </row>
    <row r="16" spans="1:39" ht="18" customHeight="1" x14ac:dyDescent="0.2">
      <c r="A16" s="29" t="s">
        <v>213</v>
      </c>
      <c r="B16" s="30" t="s">
        <v>214</v>
      </c>
      <c r="C16" s="31" t="s">
        <v>215</v>
      </c>
      <c r="D16" s="31">
        <v>2026</v>
      </c>
      <c r="E16" s="31">
        <v>12</v>
      </c>
      <c r="F16" s="31" t="s">
        <v>97</v>
      </c>
      <c r="G16" s="32" t="s">
        <v>169</v>
      </c>
      <c r="H16" s="33" t="s">
        <v>170</v>
      </c>
      <c r="I16" s="34">
        <v>96.4</v>
      </c>
      <c r="J16" s="32" t="s">
        <v>171</v>
      </c>
      <c r="K16" s="33" t="s">
        <v>170</v>
      </c>
      <c r="L16" s="34">
        <v>93.9</v>
      </c>
      <c r="M16" s="32" t="s">
        <v>172</v>
      </c>
      <c r="N16" s="33" t="s">
        <v>170</v>
      </c>
      <c r="O16" s="34">
        <v>96.4</v>
      </c>
      <c r="P16" s="32" t="s">
        <v>173</v>
      </c>
      <c r="Q16" s="33" t="s">
        <v>170</v>
      </c>
      <c r="R16" s="34">
        <v>94.5</v>
      </c>
      <c r="S16" s="32" t="s">
        <v>174</v>
      </c>
      <c r="T16" s="33" t="s">
        <v>175</v>
      </c>
      <c r="U16" s="35"/>
      <c r="V16" s="32" t="s">
        <v>176</v>
      </c>
      <c r="W16" s="33" t="s">
        <v>175</v>
      </c>
      <c r="X16" s="35"/>
      <c r="Y16" s="32" t="s">
        <v>177</v>
      </c>
      <c r="Z16" s="33" t="s">
        <v>175</v>
      </c>
      <c r="AA16" s="35"/>
      <c r="AB16" s="250">
        <v>95.3</v>
      </c>
      <c r="AC16" s="36">
        <v>3.81</v>
      </c>
      <c r="AD16" s="31" t="s">
        <v>178</v>
      </c>
      <c r="AE16" s="234" t="s">
        <v>179</v>
      </c>
      <c r="AF16" s="234" t="s">
        <v>180</v>
      </c>
      <c r="AG16" s="31" t="s">
        <v>181</v>
      </c>
      <c r="AH16" s="31" t="s">
        <v>182</v>
      </c>
      <c r="AI16" s="31" t="s">
        <v>182</v>
      </c>
      <c r="AJ16" s="31" t="s">
        <v>183</v>
      </c>
      <c r="AK16" s="34">
        <f t="shared" si="0"/>
        <v>0.84000000000000341</v>
      </c>
      <c r="AL16" s="31" t="s">
        <v>184</v>
      </c>
      <c r="AM16" s="37" t="s">
        <v>185</v>
      </c>
    </row>
    <row r="17" spans="1:39" ht="18" customHeight="1" x14ac:dyDescent="0.2">
      <c r="A17" s="20" t="s">
        <v>216</v>
      </c>
      <c r="B17" s="21" t="s">
        <v>217</v>
      </c>
      <c r="C17" s="22" t="s">
        <v>218</v>
      </c>
      <c r="D17" s="22">
        <v>2026</v>
      </c>
      <c r="E17" s="22">
        <v>12</v>
      </c>
      <c r="F17" s="22" t="s">
        <v>97</v>
      </c>
      <c r="G17" s="23" t="s">
        <v>169</v>
      </c>
      <c r="H17" s="24" t="s">
        <v>170</v>
      </c>
      <c r="I17" s="25">
        <v>95</v>
      </c>
      <c r="J17" s="23" t="s">
        <v>171</v>
      </c>
      <c r="K17" s="24" t="s">
        <v>170</v>
      </c>
      <c r="L17" s="25">
        <v>76.7</v>
      </c>
      <c r="M17" s="23" t="s">
        <v>172</v>
      </c>
      <c r="N17" s="24" t="s">
        <v>170</v>
      </c>
      <c r="O17" s="25">
        <v>71.3</v>
      </c>
      <c r="P17" s="23" t="s">
        <v>173</v>
      </c>
      <c r="Q17" s="24" t="s">
        <v>170</v>
      </c>
      <c r="R17" s="25">
        <v>112.9</v>
      </c>
      <c r="S17" s="23" t="s">
        <v>174</v>
      </c>
      <c r="T17" s="24" t="s">
        <v>175</v>
      </c>
      <c r="U17" s="237">
        <v>84.07</v>
      </c>
      <c r="V17" s="23" t="s">
        <v>176</v>
      </c>
      <c r="W17" s="24" t="s">
        <v>175</v>
      </c>
      <c r="X17" s="234">
        <v>95.57</v>
      </c>
      <c r="Y17" s="23" t="s">
        <v>177</v>
      </c>
      <c r="Z17" s="24" t="s">
        <v>175</v>
      </c>
      <c r="AA17" s="234">
        <v>91</v>
      </c>
      <c r="AB17" s="238">
        <v>89.5</v>
      </c>
      <c r="AC17" s="27">
        <v>3.58</v>
      </c>
      <c r="AD17" s="22" t="s">
        <v>192</v>
      </c>
      <c r="AE17" s="239" t="s">
        <v>193</v>
      </c>
      <c r="AF17" s="239" t="s">
        <v>180</v>
      </c>
      <c r="AG17" s="22" t="s">
        <v>181</v>
      </c>
      <c r="AH17" s="22" t="s">
        <v>182</v>
      </c>
      <c r="AI17" s="22" t="s">
        <v>182</v>
      </c>
      <c r="AJ17" s="22" t="s">
        <v>183</v>
      </c>
      <c r="AK17" s="25">
        <f t="shared" si="0"/>
        <v>5.6400000000000032</v>
      </c>
      <c r="AL17" s="22" t="s">
        <v>184</v>
      </c>
      <c r="AM17" s="28" t="s">
        <v>185</v>
      </c>
    </row>
    <row r="18" spans="1:39" ht="18" customHeight="1" x14ac:dyDescent="0.2">
      <c r="A18" s="29" t="s">
        <v>219</v>
      </c>
      <c r="B18" s="30" t="s">
        <v>220</v>
      </c>
      <c r="C18" s="31" t="s">
        <v>221</v>
      </c>
      <c r="D18" s="31">
        <v>2026</v>
      </c>
      <c r="E18" s="31">
        <v>12</v>
      </c>
      <c r="F18" s="31" t="s">
        <v>97</v>
      </c>
      <c r="G18" s="32" t="s">
        <v>169</v>
      </c>
      <c r="H18" s="33" t="s">
        <v>170</v>
      </c>
      <c r="I18" s="34">
        <v>87.3</v>
      </c>
      <c r="J18" s="32" t="s">
        <v>171</v>
      </c>
      <c r="K18" s="33" t="s">
        <v>170</v>
      </c>
      <c r="L18" s="34">
        <v>91.7</v>
      </c>
      <c r="M18" s="32" t="s">
        <v>172</v>
      </c>
      <c r="N18" s="33" t="s">
        <v>170</v>
      </c>
      <c r="O18" s="34">
        <v>95.8</v>
      </c>
      <c r="P18" s="32" t="s">
        <v>173</v>
      </c>
      <c r="Q18" s="33" t="s">
        <v>170</v>
      </c>
      <c r="R18" s="34">
        <v>106.3</v>
      </c>
      <c r="S18" s="32" t="s">
        <v>174</v>
      </c>
      <c r="T18" s="33" t="s">
        <v>175</v>
      </c>
      <c r="U18" s="237">
        <v>83.17</v>
      </c>
      <c r="V18" s="32" t="s">
        <v>176</v>
      </c>
      <c r="W18" s="33" t="s">
        <v>175</v>
      </c>
      <c r="X18" s="237">
        <v>86.45</v>
      </c>
      <c r="Y18" s="32" t="s">
        <v>177</v>
      </c>
      <c r="Z18" s="33" t="s">
        <v>175</v>
      </c>
      <c r="AA18" s="237">
        <v>82.5</v>
      </c>
      <c r="AB18" s="235">
        <v>90.5</v>
      </c>
      <c r="AC18" s="36">
        <v>3.62</v>
      </c>
      <c r="AD18" s="31" t="s">
        <v>178</v>
      </c>
      <c r="AE18" s="236" t="s">
        <v>179</v>
      </c>
      <c r="AF18" s="236" t="s">
        <v>180</v>
      </c>
      <c r="AG18" s="31" t="s">
        <v>181</v>
      </c>
      <c r="AH18" s="31" t="s">
        <v>182</v>
      </c>
      <c r="AI18" s="31" t="s">
        <v>182</v>
      </c>
      <c r="AJ18" s="31" t="s">
        <v>183</v>
      </c>
      <c r="AK18" s="34">
        <f t="shared" si="0"/>
        <v>12.6</v>
      </c>
      <c r="AL18" s="31" t="s">
        <v>184</v>
      </c>
      <c r="AM18" s="37" t="s">
        <v>185</v>
      </c>
    </row>
    <row r="19" spans="1:39" ht="18" customHeight="1" x14ac:dyDescent="0.2">
      <c r="A19" s="20" t="s">
        <v>222</v>
      </c>
      <c r="B19" s="21" t="s">
        <v>223</v>
      </c>
      <c r="C19" s="22" t="s">
        <v>224</v>
      </c>
      <c r="D19" s="22">
        <v>2026</v>
      </c>
      <c r="E19" s="22">
        <v>12</v>
      </c>
      <c r="F19" s="22" t="s">
        <v>97</v>
      </c>
      <c r="G19" s="23" t="s">
        <v>169</v>
      </c>
      <c r="H19" s="24" t="s">
        <v>170</v>
      </c>
      <c r="I19" s="25">
        <v>94.8</v>
      </c>
      <c r="J19" s="23" t="s">
        <v>171</v>
      </c>
      <c r="K19" s="24" t="s">
        <v>170</v>
      </c>
      <c r="L19" s="25">
        <v>90.6</v>
      </c>
      <c r="M19" s="23" t="s">
        <v>172</v>
      </c>
      <c r="N19" s="24" t="s">
        <v>170</v>
      </c>
      <c r="O19" s="25">
        <v>95.8</v>
      </c>
      <c r="P19" s="23" t="s">
        <v>173</v>
      </c>
      <c r="Q19" s="24" t="s">
        <v>170</v>
      </c>
      <c r="R19" s="25">
        <v>111</v>
      </c>
      <c r="S19" s="23" t="s">
        <v>174</v>
      </c>
      <c r="T19" s="24" t="s">
        <v>175</v>
      </c>
      <c r="U19" s="234">
        <v>95.19</v>
      </c>
      <c r="V19" s="23" t="s">
        <v>176</v>
      </c>
      <c r="W19" s="24" t="s">
        <v>175</v>
      </c>
      <c r="X19" s="237">
        <v>89.3</v>
      </c>
      <c r="Y19" s="23" t="s">
        <v>177</v>
      </c>
      <c r="Z19" s="24" t="s">
        <v>175</v>
      </c>
      <c r="AA19" s="237">
        <v>85</v>
      </c>
      <c r="AB19" s="235">
        <v>94.5</v>
      </c>
      <c r="AC19" s="27">
        <v>3.78</v>
      </c>
      <c r="AD19" s="22" t="s">
        <v>178</v>
      </c>
      <c r="AE19" s="236" t="s">
        <v>179</v>
      </c>
      <c r="AF19" s="236" t="s">
        <v>180</v>
      </c>
      <c r="AG19" s="22" t="s">
        <v>181</v>
      </c>
      <c r="AH19" s="22" t="s">
        <v>200</v>
      </c>
      <c r="AI19" s="22" t="s">
        <v>182</v>
      </c>
      <c r="AJ19" s="22" t="s">
        <v>183</v>
      </c>
      <c r="AK19" s="25">
        <f t="shared" si="0"/>
        <v>11.4</v>
      </c>
      <c r="AL19" s="22" t="s">
        <v>184</v>
      </c>
      <c r="AM19" s="28" t="s">
        <v>185</v>
      </c>
    </row>
    <row r="20" spans="1:39" ht="18" customHeight="1" x14ac:dyDescent="0.2">
      <c r="A20" s="29" t="s">
        <v>225</v>
      </c>
      <c r="B20" s="30" t="s">
        <v>226</v>
      </c>
      <c r="C20" s="31" t="s">
        <v>227</v>
      </c>
      <c r="D20" s="31">
        <v>2026</v>
      </c>
      <c r="E20" s="31">
        <v>12</v>
      </c>
      <c r="F20" s="31" t="s">
        <v>97</v>
      </c>
      <c r="G20" s="32" t="s">
        <v>169</v>
      </c>
      <c r="H20" s="33" t="s">
        <v>170</v>
      </c>
      <c r="I20" s="34">
        <v>97.5</v>
      </c>
      <c r="J20" s="32" t="s">
        <v>171</v>
      </c>
      <c r="K20" s="33" t="s">
        <v>170</v>
      </c>
      <c r="L20" s="34">
        <v>93.3</v>
      </c>
      <c r="M20" s="32" t="s">
        <v>172</v>
      </c>
      <c r="N20" s="33" t="s">
        <v>170</v>
      </c>
      <c r="O20" s="34">
        <v>97.5</v>
      </c>
      <c r="P20" s="32" t="s">
        <v>173</v>
      </c>
      <c r="Q20" s="33" t="s">
        <v>170</v>
      </c>
      <c r="R20" s="34">
        <v>109.5</v>
      </c>
      <c r="S20" s="32" t="s">
        <v>174</v>
      </c>
      <c r="T20" s="33" t="s">
        <v>175</v>
      </c>
      <c r="U20" s="35"/>
      <c r="V20" s="32" t="s">
        <v>176</v>
      </c>
      <c r="W20" s="33" t="s">
        <v>175</v>
      </c>
      <c r="X20" s="35"/>
      <c r="Y20" s="32" t="s">
        <v>177</v>
      </c>
      <c r="Z20" s="33" t="s">
        <v>175</v>
      </c>
      <c r="AA20" s="35"/>
      <c r="AB20" s="250">
        <v>99.5</v>
      </c>
      <c r="AC20" s="36">
        <v>3.98</v>
      </c>
      <c r="AD20" s="31" t="s">
        <v>178</v>
      </c>
      <c r="AE20" s="234" t="s">
        <v>179</v>
      </c>
      <c r="AF20" s="234" t="s">
        <v>180</v>
      </c>
      <c r="AG20" s="31" t="s">
        <v>181</v>
      </c>
      <c r="AH20" s="31" t="s">
        <v>182</v>
      </c>
      <c r="AI20" s="31" t="s">
        <v>182</v>
      </c>
      <c r="AJ20" s="31" t="s">
        <v>183</v>
      </c>
      <c r="AK20" s="34">
        <f t="shared" si="0"/>
        <v>11.6</v>
      </c>
      <c r="AL20" s="31" t="s">
        <v>184</v>
      </c>
      <c r="AM20" s="37" t="s">
        <v>185</v>
      </c>
    </row>
    <row r="21" spans="1:39" ht="18" customHeight="1" x14ac:dyDescent="0.2">
      <c r="A21" s="20" t="s">
        <v>228</v>
      </c>
      <c r="B21" s="21" t="s">
        <v>229</v>
      </c>
      <c r="C21" s="22" t="s">
        <v>230</v>
      </c>
      <c r="D21" s="22">
        <v>2026</v>
      </c>
      <c r="E21" s="22">
        <v>12</v>
      </c>
      <c r="F21" s="22" t="s">
        <v>97</v>
      </c>
      <c r="G21" s="23" t="s">
        <v>169</v>
      </c>
      <c r="H21" s="24" t="s">
        <v>170</v>
      </c>
      <c r="I21" s="25">
        <v>89.9</v>
      </c>
      <c r="J21" s="23" t="s">
        <v>171</v>
      </c>
      <c r="K21" s="24" t="s">
        <v>170</v>
      </c>
      <c r="L21" s="25">
        <v>92.8</v>
      </c>
      <c r="M21" s="23" t="s">
        <v>172</v>
      </c>
      <c r="N21" s="24" t="s">
        <v>170</v>
      </c>
      <c r="O21" s="25">
        <v>95.5</v>
      </c>
      <c r="P21" s="23" t="s">
        <v>173</v>
      </c>
      <c r="Q21" s="24" t="s">
        <v>170</v>
      </c>
      <c r="R21" s="25">
        <v>107</v>
      </c>
      <c r="S21" s="23" t="s">
        <v>174</v>
      </c>
      <c r="T21" s="24" t="s">
        <v>175</v>
      </c>
      <c r="U21" s="237">
        <v>87.3</v>
      </c>
      <c r="V21" s="23" t="s">
        <v>176</v>
      </c>
      <c r="W21" s="24" t="s">
        <v>175</v>
      </c>
      <c r="X21" s="26"/>
      <c r="Y21" s="23" t="s">
        <v>177</v>
      </c>
      <c r="Z21" s="24" t="s">
        <v>175</v>
      </c>
      <c r="AA21" s="237">
        <v>85</v>
      </c>
      <c r="AB21" s="235">
        <v>92.9</v>
      </c>
      <c r="AC21" s="27">
        <v>3.72</v>
      </c>
      <c r="AD21" s="22" t="s">
        <v>178</v>
      </c>
      <c r="AE21" s="236" t="s">
        <v>179</v>
      </c>
      <c r="AF21" s="236" t="s">
        <v>180</v>
      </c>
      <c r="AG21" s="22" t="s">
        <v>181</v>
      </c>
      <c r="AH21" s="22" t="s">
        <v>182</v>
      </c>
      <c r="AI21" s="22" t="s">
        <v>182</v>
      </c>
      <c r="AJ21" s="22" t="s">
        <v>183</v>
      </c>
      <c r="AK21" s="25">
        <f t="shared" si="0"/>
        <v>0.6</v>
      </c>
      <c r="AL21" s="22" t="s">
        <v>184</v>
      </c>
      <c r="AM21" s="28" t="s">
        <v>185</v>
      </c>
    </row>
    <row r="22" spans="1:39" ht="18" customHeight="1" x14ac:dyDescent="0.2">
      <c r="A22" s="29" t="s">
        <v>231</v>
      </c>
      <c r="B22" s="30" t="s">
        <v>232</v>
      </c>
      <c r="C22" s="31" t="s">
        <v>233</v>
      </c>
      <c r="D22" s="31">
        <v>2026</v>
      </c>
      <c r="E22" s="31">
        <v>12</v>
      </c>
      <c r="F22" s="31" t="s">
        <v>97</v>
      </c>
      <c r="G22" s="32" t="s">
        <v>169</v>
      </c>
      <c r="H22" s="33" t="s">
        <v>170</v>
      </c>
      <c r="I22" s="34">
        <v>91.5</v>
      </c>
      <c r="J22" s="32" t="s">
        <v>171</v>
      </c>
      <c r="K22" s="33" t="s">
        <v>170</v>
      </c>
      <c r="L22" s="34">
        <v>89.4</v>
      </c>
      <c r="M22" s="32" t="s">
        <v>172</v>
      </c>
      <c r="N22" s="33" t="s">
        <v>170</v>
      </c>
      <c r="O22" s="34">
        <v>95.8</v>
      </c>
      <c r="P22" s="32" t="s">
        <v>173</v>
      </c>
      <c r="Q22" s="33" t="s">
        <v>170</v>
      </c>
      <c r="R22" s="34">
        <v>104</v>
      </c>
      <c r="S22" s="32" t="s">
        <v>174</v>
      </c>
      <c r="T22" s="33" t="s">
        <v>175</v>
      </c>
      <c r="U22" s="35"/>
      <c r="V22" s="32" t="s">
        <v>176</v>
      </c>
      <c r="W22" s="33" t="s">
        <v>175</v>
      </c>
      <c r="X22" s="35"/>
      <c r="Y22" s="32" t="s">
        <v>177</v>
      </c>
      <c r="Z22" s="33" t="s">
        <v>175</v>
      </c>
      <c r="AA22" s="35"/>
      <c r="AB22" s="250">
        <v>95.2</v>
      </c>
      <c r="AC22" s="36">
        <v>3.81</v>
      </c>
      <c r="AD22" s="31" t="s">
        <v>178</v>
      </c>
      <c r="AE22" s="234" t="s">
        <v>179</v>
      </c>
      <c r="AF22" s="234" t="s">
        <v>180</v>
      </c>
      <c r="AG22" s="31" t="s">
        <v>181</v>
      </c>
      <c r="AH22" s="31" t="s">
        <v>182</v>
      </c>
      <c r="AI22" s="31" t="s">
        <v>182</v>
      </c>
      <c r="AJ22" s="31" t="s">
        <v>183</v>
      </c>
      <c r="AK22" s="34">
        <f t="shared" si="0"/>
        <v>8.5199999999999925</v>
      </c>
      <c r="AL22" s="31" t="s">
        <v>184</v>
      </c>
      <c r="AM22" s="37" t="s">
        <v>185</v>
      </c>
    </row>
    <row r="23" spans="1:39" ht="18" customHeight="1" x14ac:dyDescent="0.2">
      <c r="A23" s="20" t="s">
        <v>234</v>
      </c>
      <c r="B23" s="21" t="s">
        <v>235</v>
      </c>
      <c r="C23" s="22" t="s">
        <v>236</v>
      </c>
      <c r="D23" s="22">
        <v>2026</v>
      </c>
      <c r="E23" s="22">
        <v>12</v>
      </c>
      <c r="F23" s="22" t="s">
        <v>97</v>
      </c>
      <c r="G23" s="23" t="s">
        <v>169</v>
      </c>
      <c r="H23" s="24" t="s">
        <v>170</v>
      </c>
      <c r="I23" s="25">
        <v>78.900000000000006</v>
      </c>
      <c r="J23" s="23" t="s">
        <v>171</v>
      </c>
      <c r="K23" s="24" t="s">
        <v>170</v>
      </c>
      <c r="L23" s="25">
        <v>78.900000000000006</v>
      </c>
      <c r="M23" s="23" t="s">
        <v>172</v>
      </c>
      <c r="N23" s="24" t="s">
        <v>170</v>
      </c>
      <c r="O23" s="25">
        <v>78.900000000000006</v>
      </c>
      <c r="P23" s="23" t="s">
        <v>173</v>
      </c>
      <c r="Q23" s="24" t="s">
        <v>170</v>
      </c>
      <c r="R23" s="25">
        <v>96.9</v>
      </c>
      <c r="S23" s="23" t="s">
        <v>174</v>
      </c>
      <c r="T23" s="24" t="s">
        <v>175</v>
      </c>
      <c r="U23" s="26"/>
      <c r="V23" s="23" t="s">
        <v>176</v>
      </c>
      <c r="W23" s="24" t="s">
        <v>175</v>
      </c>
      <c r="X23" s="26"/>
      <c r="Y23" s="23" t="s">
        <v>177</v>
      </c>
      <c r="Z23" s="24" t="s">
        <v>175</v>
      </c>
      <c r="AA23" s="26"/>
      <c r="AB23" s="251">
        <v>83.4</v>
      </c>
      <c r="AC23" s="27">
        <v>3.34</v>
      </c>
      <c r="AD23" s="22" t="s">
        <v>192</v>
      </c>
      <c r="AE23" s="237" t="s">
        <v>193</v>
      </c>
      <c r="AF23" s="237" t="s">
        <v>180</v>
      </c>
      <c r="AG23" s="22" t="s">
        <v>181</v>
      </c>
      <c r="AH23" s="22" t="s">
        <v>182</v>
      </c>
      <c r="AI23" s="22" t="s">
        <v>182</v>
      </c>
      <c r="AJ23" s="22" t="s">
        <v>183</v>
      </c>
      <c r="AK23" s="25">
        <f t="shared" si="0"/>
        <v>5.7599999999999962</v>
      </c>
      <c r="AL23" s="22" t="s">
        <v>184</v>
      </c>
      <c r="AM23" s="28" t="s">
        <v>185</v>
      </c>
    </row>
    <row r="24" spans="1:39" ht="18" customHeight="1" x14ac:dyDescent="0.2">
      <c r="A24" s="29" t="s">
        <v>237</v>
      </c>
      <c r="B24" s="30" t="s">
        <v>238</v>
      </c>
      <c r="C24" s="31" t="s">
        <v>239</v>
      </c>
      <c r="D24" s="31">
        <v>2027</v>
      </c>
      <c r="E24" s="31">
        <v>11</v>
      </c>
      <c r="F24" s="31" t="s">
        <v>97</v>
      </c>
      <c r="G24" s="32" t="s">
        <v>240</v>
      </c>
      <c r="H24" s="33" t="s">
        <v>170</v>
      </c>
      <c r="I24" s="34">
        <v>66.2</v>
      </c>
      <c r="J24" s="32" t="s">
        <v>241</v>
      </c>
      <c r="K24" s="33" t="s">
        <v>170</v>
      </c>
      <c r="L24" s="34">
        <v>79.900000000000006</v>
      </c>
      <c r="M24" s="32" t="s">
        <v>242</v>
      </c>
      <c r="N24" s="33" t="s">
        <v>170</v>
      </c>
      <c r="O24" s="34">
        <v>57.4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252">
        <v>67.8</v>
      </c>
      <c r="AC24" s="36">
        <v>2.71</v>
      </c>
      <c r="AD24" s="31" t="s">
        <v>243</v>
      </c>
      <c r="AE24" s="240" t="s">
        <v>244</v>
      </c>
      <c r="AF24" s="240" t="s">
        <v>245</v>
      </c>
      <c r="AG24" s="31" t="s">
        <v>246</v>
      </c>
      <c r="AH24" s="31" t="s">
        <v>182</v>
      </c>
      <c r="AI24" s="31" t="s">
        <v>182</v>
      </c>
      <c r="AJ24" s="31" t="s">
        <v>183</v>
      </c>
      <c r="AK24" s="34">
        <f t="shared" si="0"/>
        <v>19.919999999999991</v>
      </c>
      <c r="AL24" s="31" t="s">
        <v>184</v>
      </c>
      <c r="AM24" s="37" t="s">
        <v>185</v>
      </c>
    </row>
    <row r="25" spans="1:39" ht="18" customHeight="1" x14ac:dyDescent="0.2">
      <c r="A25" s="20" t="s">
        <v>247</v>
      </c>
      <c r="B25" s="21" t="s">
        <v>248</v>
      </c>
      <c r="C25" s="22" t="s">
        <v>249</v>
      </c>
      <c r="D25" s="22">
        <v>2027</v>
      </c>
      <c r="E25" s="22">
        <v>11</v>
      </c>
      <c r="F25" s="22" t="s">
        <v>97</v>
      </c>
      <c r="G25" s="23" t="s">
        <v>240</v>
      </c>
      <c r="H25" s="24" t="s">
        <v>170</v>
      </c>
      <c r="I25" s="25">
        <v>79.3</v>
      </c>
      <c r="J25" s="23" t="s">
        <v>241</v>
      </c>
      <c r="K25" s="24" t="s">
        <v>170</v>
      </c>
      <c r="L25" s="25">
        <v>65</v>
      </c>
      <c r="M25" s="23" t="s">
        <v>242</v>
      </c>
      <c r="N25" s="24" t="s">
        <v>170</v>
      </c>
      <c r="O25" s="25">
        <v>91.5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51">
        <v>78.599999999999994</v>
      </c>
      <c r="AC25" s="27">
        <v>3.14</v>
      </c>
      <c r="AD25" s="22" t="s">
        <v>250</v>
      </c>
      <c r="AE25" s="237" t="s">
        <v>193</v>
      </c>
      <c r="AF25" s="237" t="s">
        <v>180</v>
      </c>
      <c r="AG25" s="22" t="s">
        <v>181</v>
      </c>
      <c r="AH25" s="22" t="s">
        <v>182</v>
      </c>
      <c r="AI25" s="22" t="s">
        <v>182</v>
      </c>
      <c r="AJ25" s="22" t="s">
        <v>183</v>
      </c>
      <c r="AK25" s="25">
        <f t="shared" si="0"/>
        <v>38.64</v>
      </c>
      <c r="AL25" s="22" t="s">
        <v>184</v>
      </c>
      <c r="AM25" s="28" t="s">
        <v>185</v>
      </c>
    </row>
    <row r="26" spans="1:39" ht="18" customHeight="1" x14ac:dyDescent="0.2">
      <c r="A26" s="29" t="s">
        <v>251</v>
      </c>
      <c r="B26" s="30" t="s">
        <v>252</v>
      </c>
      <c r="C26" s="31" t="s">
        <v>253</v>
      </c>
      <c r="D26" s="31">
        <v>2027</v>
      </c>
      <c r="E26" s="31">
        <v>11</v>
      </c>
      <c r="F26" s="31" t="s">
        <v>97</v>
      </c>
      <c r="G26" s="32" t="s">
        <v>240</v>
      </c>
      <c r="H26" s="33" t="s">
        <v>170</v>
      </c>
      <c r="I26" s="34">
        <v>86</v>
      </c>
      <c r="J26" s="32" t="s">
        <v>241</v>
      </c>
      <c r="K26" s="33" t="s">
        <v>170</v>
      </c>
      <c r="L26" s="34">
        <v>65.099999999999994</v>
      </c>
      <c r="M26" s="32" t="s">
        <v>242</v>
      </c>
      <c r="N26" s="33" t="s">
        <v>170</v>
      </c>
      <c r="O26" s="34">
        <v>64.2</v>
      </c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252">
        <v>71.8</v>
      </c>
      <c r="AC26" s="36">
        <v>2.87</v>
      </c>
      <c r="AD26" s="31" t="s">
        <v>250</v>
      </c>
      <c r="AE26" s="240" t="s">
        <v>244</v>
      </c>
      <c r="AF26" s="240" t="s">
        <v>245</v>
      </c>
      <c r="AG26" s="31" t="s">
        <v>246</v>
      </c>
      <c r="AH26" s="31" t="s">
        <v>182</v>
      </c>
      <c r="AI26" s="31" t="s">
        <v>182</v>
      </c>
      <c r="AJ26" s="31" t="s">
        <v>183</v>
      </c>
      <c r="AK26" s="34">
        <f t="shared" si="0"/>
        <v>25.680000000000007</v>
      </c>
      <c r="AL26" s="31" t="s">
        <v>184</v>
      </c>
      <c r="AM26" s="37" t="s">
        <v>185</v>
      </c>
    </row>
    <row r="27" spans="1:39" ht="18" customHeight="1" x14ac:dyDescent="0.2">
      <c r="A27" s="20" t="s">
        <v>254</v>
      </c>
      <c r="B27" s="21" t="s">
        <v>255</v>
      </c>
      <c r="C27" s="22" t="s">
        <v>256</v>
      </c>
      <c r="D27" s="22">
        <v>2027</v>
      </c>
      <c r="E27" s="22">
        <v>11</v>
      </c>
      <c r="F27" s="22" t="s">
        <v>97</v>
      </c>
      <c r="G27" s="23" t="s">
        <v>240</v>
      </c>
      <c r="H27" s="24" t="s">
        <v>170</v>
      </c>
      <c r="I27" s="25">
        <v>81.900000000000006</v>
      </c>
      <c r="J27" s="23" t="s">
        <v>241</v>
      </c>
      <c r="K27" s="24" t="s">
        <v>170</v>
      </c>
      <c r="L27" s="25">
        <v>72.900000000000006</v>
      </c>
      <c r="M27" s="23" t="s">
        <v>242</v>
      </c>
      <c r="N27" s="24" t="s">
        <v>170</v>
      </c>
      <c r="O27" s="25">
        <v>73.3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51">
        <v>76</v>
      </c>
      <c r="AC27" s="27">
        <v>3.04</v>
      </c>
      <c r="AD27" s="22" t="s">
        <v>250</v>
      </c>
      <c r="AE27" s="237" t="s">
        <v>193</v>
      </c>
      <c r="AF27" s="237" t="s">
        <v>180</v>
      </c>
      <c r="AG27" s="22" t="s">
        <v>181</v>
      </c>
      <c r="AH27" s="22" t="s">
        <v>182</v>
      </c>
      <c r="AI27" s="22" t="s">
        <v>182</v>
      </c>
      <c r="AJ27" s="22" t="s">
        <v>183</v>
      </c>
      <c r="AK27" s="25">
        <f t="shared" si="0"/>
        <v>33.840000000000003</v>
      </c>
      <c r="AL27" s="22" t="s">
        <v>184</v>
      </c>
      <c r="AM27" s="28" t="s">
        <v>185</v>
      </c>
    </row>
    <row r="28" spans="1:39" ht="18" customHeight="1" x14ac:dyDescent="0.2">
      <c r="A28" s="29" t="s">
        <v>257</v>
      </c>
      <c r="B28" s="30" t="s">
        <v>258</v>
      </c>
      <c r="C28" s="31" t="s">
        <v>259</v>
      </c>
      <c r="D28" s="31">
        <v>2027</v>
      </c>
      <c r="E28" s="31">
        <v>11</v>
      </c>
      <c r="F28" s="31" t="s">
        <v>97</v>
      </c>
      <c r="G28" s="32" t="s">
        <v>240</v>
      </c>
      <c r="H28" s="33" t="s">
        <v>170</v>
      </c>
      <c r="I28" s="34">
        <v>66.400000000000006</v>
      </c>
      <c r="J28" s="32" t="s">
        <v>241</v>
      </c>
      <c r="K28" s="33" t="s">
        <v>170</v>
      </c>
      <c r="L28" s="34">
        <v>89.6</v>
      </c>
      <c r="M28" s="32" t="s">
        <v>242</v>
      </c>
      <c r="N28" s="33" t="s">
        <v>170</v>
      </c>
      <c r="O28" s="34">
        <v>78.900000000000006</v>
      </c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251">
        <v>78.3</v>
      </c>
      <c r="AC28" s="36">
        <v>3.13</v>
      </c>
      <c r="AD28" s="31" t="s">
        <v>250</v>
      </c>
      <c r="AE28" s="237" t="s">
        <v>193</v>
      </c>
      <c r="AF28" s="237" t="s">
        <v>180</v>
      </c>
      <c r="AG28" s="31" t="s">
        <v>181</v>
      </c>
      <c r="AH28" s="31" t="s">
        <v>182</v>
      </c>
      <c r="AI28" s="31" t="s">
        <v>182</v>
      </c>
      <c r="AJ28" s="31" t="s">
        <v>183</v>
      </c>
      <c r="AK28" s="34">
        <f t="shared" si="0"/>
        <v>28.799999999999997</v>
      </c>
      <c r="AL28" s="31" t="s">
        <v>184</v>
      </c>
      <c r="AM28" s="37" t="s">
        <v>185</v>
      </c>
    </row>
    <row r="29" spans="1:39" ht="18" customHeight="1" x14ac:dyDescent="0.2">
      <c r="A29" s="20" t="s">
        <v>260</v>
      </c>
      <c r="B29" s="21" t="s">
        <v>261</v>
      </c>
      <c r="C29" s="22" t="s">
        <v>262</v>
      </c>
      <c r="D29" s="22">
        <v>2027</v>
      </c>
      <c r="E29" s="22">
        <v>11</v>
      </c>
      <c r="F29" s="22" t="s">
        <v>97</v>
      </c>
      <c r="G29" s="23" t="s">
        <v>240</v>
      </c>
      <c r="H29" s="24" t="s">
        <v>170</v>
      </c>
      <c r="I29" s="25">
        <v>83.2</v>
      </c>
      <c r="J29" s="23" t="s">
        <v>241</v>
      </c>
      <c r="K29" s="24" t="s">
        <v>170</v>
      </c>
      <c r="L29" s="25">
        <v>93</v>
      </c>
      <c r="M29" s="23" t="s">
        <v>242</v>
      </c>
      <c r="N29" s="24" t="s">
        <v>170</v>
      </c>
      <c r="O29" s="25">
        <v>80.5</v>
      </c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51">
        <v>85.6</v>
      </c>
      <c r="AC29" s="27">
        <v>3.42</v>
      </c>
      <c r="AD29" s="22" t="s">
        <v>192</v>
      </c>
      <c r="AE29" s="237" t="s">
        <v>193</v>
      </c>
      <c r="AF29" s="237" t="s">
        <v>180</v>
      </c>
      <c r="AG29" s="22" t="s">
        <v>181</v>
      </c>
      <c r="AH29" s="22" t="s">
        <v>182</v>
      </c>
      <c r="AI29" s="22" t="s">
        <v>182</v>
      </c>
      <c r="AJ29" s="22" t="s">
        <v>183</v>
      </c>
      <c r="AK29" s="25">
        <f t="shared" si="0"/>
        <v>26.040000000000003</v>
      </c>
      <c r="AL29" s="22" t="s">
        <v>184</v>
      </c>
      <c r="AM29" s="28" t="s">
        <v>185</v>
      </c>
    </row>
    <row r="30" spans="1:39" ht="18" customHeight="1" x14ac:dyDescent="0.2">
      <c r="A30" s="29" t="s">
        <v>263</v>
      </c>
      <c r="B30" s="30" t="s">
        <v>264</v>
      </c>
      <c r="C30" s="31" t="s">
        <v>265</v>
      </c>
      <c r="D30" s="31">
        <v>2028</v>
      </c>
      <c r="E30" s="31">
        <v>10</v>
      </c>
      <c r="F30" s="31" t="s">
        <v>97</v>
      </c>
      <c r="G30" s="32" t="s">
        <v>266</v>
      </c>
      <c r="H30" s="33" t="s">
        <v>170</v>
      </c>
      <c r="I30" s="34">
        <v>57</v>
      </c>
      <c r="J30" s="32" t="s">
        <v>267</v>
      </c>
      <c r="K30" s="33" t="s">
        <v>170</v>
      </c>
      <c r="L30" s="34">
        <v>98.5</v>
      </c>
      <c r="M30" s="35"/>
      <c r="N30" s="35"/>
      <c r="O30" s="240">
        <v>73.33</v>
      </c>
      <c r="P30" s="35"/>
      <c r="Q30" s="35"/>
      <c r="R30" s="237">
        <v>82.27</v>
      </c>
      <c r="S30" s="35"/>
      <c r="T30" s="35"/>
      <c r="U30" s="35"/>
      <c r="V30" s="35"/>
      <c r="W30" s="35"/>
      <c r="X30" s="35"/>
      <c r="Y30" s="35"/>
      <c r="Z30" s="35"/>
      <c r="AA30" s="35"/>
      <c r="AB30" s="238">
        <v>77.8</v>
      </c>
      <c r="AC30" s="36">
        <v>3.11</v>
      </c>
      <c r="AD30" s="31" t="s">
        <v>250</v>
      </c>
      <c r="AE30" s="239" t="s">
        <v>193</v>
      </c>
      <c r="AF30" s="239" t="s">
        <v>180</v>
      </c>
      <c r="AG30" s="31" t="s">
        <v>181</v>
      </c>
      <c r="AH30" s="31" t="s">
        <v>182</v>
      </c>
      <c r="AI30" s="31" t="s">
        <v>182</v>
      </c>
      <c r="AJ30" s="31" t="s">
        <v>183</v>
      </c>
      <c r="AK30" s="34">
        <f t="shared" si="0"/>
        <v>17.280000000000005</v>
      </c>
      <c r="AL30" s="31" t="s">
        <v>184</v>
      </c>
      <c r="AM30" s="37" t="s">
        <v>185</v>
      </c>
    </row>
    <row r="31" spans="1:39" ht="18" customHeight="1" x14ac:dyDescent="0.2">
      <c r="A31" s="20" t="s">
        <v>268</v>
      </c>
      <c r="B31" s="21" t="s">
        <v>269</v>
      </c>
      <c r="C31" s="22" t="s">
        <v>270</v>
      </c>
      <c r="D31" s="22">
        <v>2028</v>
      </c>
      <c r="E31" s="22">
        <v>10</v>
      </c>
      <c r="F31" s="22" t="s">
        <v>97</v>
      </c>
      <c r="G31" s="23" t="s">
        <v>266</v>
      </c>
      <c r="H31" s="24" t="s">
        <v>170</v>
      </c>
      <c r="I31" s="25">
        <v>87.4</v>
      </c>
      <c r="J31" s="23" t="s">
        <v>267</v>
      </c>
      <c r="K31" s="24" t="s">
        <v>170</v>
      </c>
      <c r="L31" s="25">
        <v>70.8</v>
      </c>
      <c r="M31" s="26"/>
      <c r="N31" s="26"/>
      <c r="O31" s="241">
        <v>60.95</v>
      </c>
      <c r="P31" s="26"/>
      <c r="Q31" s="26"/>
      <c r="R31" s="237">
        <v>80.48</v>
      </c>
      <c r="S31" s="26"/>
      <c r="T31" s="26"/>
      <c r="U31" s="26"/>
      <c r="V31" s="26"/>
      <c r="W31" s="26"/>
      <c r="X31" s="26"/>
      <c r="Y31" s="26"/>
      <c r="Z31" s="26"/>
      <c r="AA31" s="26"/>
      <c r="AB31" s="242">
        <v>74.900000000000006</v>
      </c>
      <c r="AC31" s="27">
        <v>3</v>
      </c>
      <c r="AD31" s="22" t="s">
        <v>250</v>
      </c>
      <c r="AE31" s="243" t="s">
        <v>244</v>
      </c>
      <c r="AF31" s="243" t="s">
        <v>245</v>
      </c>
      <c r="AG31" s="22" t="s">
        <v>246</v>
      </c>
      <c r="AH31" s="22" t="s">
        <v>182</v>
      </c>
      <c r="AI31" s="22" t="s">
        <v>182</v>
      </c>
      <c r="AJ31" s="22" t="s">
        <v>183</v>
      </c>
      <c r="AK31" s="25">
        <f t="shared" si="0"/>
        <v>26.640000000000004</v>
      </c>
      <c r="AL31" s="22" t="s">
        <v>184</v>
      </c>
      <c r="AM31" s="28" t="s">
        <v>185</v>
      </c>
    </row>
    <row r="32" spans="1:39" ht="18" customHeight="1" x14ac:dyDescent="0.2">
      <c r="A32" s="29" t="s">
        <v>271</v>
      </c>
      <c r="B32" s="30" t="s">
        <v>272</v>
      </c>
      <c r="C32" s="31" t="s">
        <v>273</v>
      </c>
      <c r="D32" s="31">
        <v>2028</v>
      </c>
      <c r="E32" s="31">
        <v>10</v>
      </c>
      <c r="F32" s="31" t="s">
        <v>97</v>
      </c>
      <c r="G32" s="32" t="s">
        <v>266</v>
      </c>
      <c r="H32" s="33" t="s">
        <v>170</v>
      </c>
      <c r="I32" s="34">
        <v>76</v>
      </c>
      <c r="J32" s="32" t="s">
        <v>267</v>
      </c>
      <c r="K32" s="33" t="s">
        <v>170</v>
      </c>
      <c r="L32" s="34">
        <v>89.3</v>
      </c>
      <c r="M32" s="35"/>
      <c r="N32" s="35"/>
      <c r="O32" s="237">
        <v>79.05</v>
      </c>
      <c r="P32" s="35"/>
      <c r="Q32" s="35"/>
      <c r="R32" s="240">
        <v>67.83</v>
      </c>
      <c r="S32" s="35"/>
      <c r="T32" s="35"/>
      <c r="U32" s="35"/>
      <c r="V32" s="35"/>
      <c r="W32" s="35"/>
      <c r="X32" s="35"/>
      <c r="Y32" s="35"/>
      <c r="Z32" s="35"/>
      <c r="AA32" s="35"/>
      <c r="AB32" s="238">
        <v>78</v>
      </c>
      <c r="AC32" s="36">
        <v>3.12</v>
      </c>
      <c r="AD32" s="31" t="s">
        <v>250</v>
      </c>
      <c r="AE32" s="239" t="s">
        <v>193</v>
      </c>
      <c r="AF32" s="239" t="s">
        <v>180</v>
      </c>
      <c r="AG32" s="31" t="s">
        <v>181</v>
      </c>
      <c r="AH32" s="31" t="s">
        <v>182</v>
      </c>
      <c r="AI32" s="31" t="s">
        <v>182</v>
      </c>
      <c r="AJ32" s="31" t="s">
        <v>183</v>
      </c>
      <c r="AK32" s="34">
        <f t="shared" si="0"/>
        <v>30.11999999999999</v>
      </c>
      <c r="AL32" s="31" t="s">
        <v>184</v>
      </c>
      <c r="AM32" s="37" t="s">
        <v>185</v>
      </c>
    </row>
    <row r="33" spans="1:39" ht="18" customHeight="1" x14ac:dyDescent="0.2">
      <c r="A33" s="20" t="s">
        <v>274</v>
      </c>
      <c r="B33" s="21" t="s">
        <v>275</v>
      </c>
      <c r="C33" s="22" t="s">
        <v>276</v>
      </c>
      <c r="D33" s="22">
        <v>2028</v>
      </c>
      <c r="E33" s="22">
        <v>10</v>
      </c>
      <c r="F33" s="22" t="s">
        <v>97</v>
      </c>
      <c r="G33" s="23" t="s">
        <v>266</v>
      </c>
      <c r="H33" s="24" t="s">
        <v>170</v>
      </c>
      <c r="I33" s="25">
        <v>74.8</v>
      </c>
      <c r="J33" s="23" t="s">
        <v>267</v>
      </c>
      <c r="K33" s="24" t="s">
        <v>170</v>
      </c>
      <c r="L33" s="25">
        <v>72.8</v>
      </c>
      <c r="M33" s="26"/>
      <c r="N33" s="26"/>
      <c r="O33" s="240">
        <v>73.33</v>
      </c>
      <c r="P33" s="26"/>
      <c r="Q33" s="26"/>
      <c r="R33" s="240">
        <v>68.209999999999994</v>
      </c>
      <c r="S33" s="26"/>
      <c r="T33" s="26"/>
      <c r="U33" s="26"/>
      <c r="V33" s="26"/>
      <c r="W33" s="26"/>
      <c r="X33" s="26"/>
      <c r="Y33" s="26"/>
      <c r="Z33" s="26"/>
      <c r="AA33" s="26"/>
      <c r="AB33" s="242">
        <v>72.3</v>
      </c>
      <c r="AC33" s="27">
        <v>2.89</v>
      </c>
      <c r="AD33" s="22" t="s">
        <v>250</v>
      </c>
      <c r="AE33" s="243" t="s">
        <v>244</v>
      </c>
      <c r="AF33" s="243" t="s">
        <v>245</v>
      </c>
      <c r="AG33" s="22" t="s">
        <v>246</v>
      </c>
      <c r="AH33" s="22" t="s">
        <v>182</v>
      </c>
      <c r="AI33" s="22" t="s">
        <v>182</v>
      </c>
      <c r="AJ33" s="22" t="s">
        <v>183</v>
      </c>
      <c r="AK33" s="25">
        <f t="shared" si="0"/>
        <v>26.4</v>
      </c>
      <c r="AL33" s="22" t="s">
        <v>184</v>
      </c>
      <c r="AM33" s="28" t="s">
        <v>185</v>
      </c>
    </row>
    <row r="34" spans="1:39" ht="18" customHeight="1" x14ac:dyDescent="0.2">
      <c r="A34" s="29" t="s">
        <v>277</v>
      </c>
      <c r="B34" s="30" t="s">
        <v>278</v>
      </c>
      <c r="C34" s="31" t="s">
        <v>279</v>
      </c>
      <c r="D34" s="31">
        <v>2028</v>
      </c>
      <c r="E34" s="31">
        <v>10</v>
      </c>
      <c r="F34" s="31" t="s">
        <v>97</v>
      </c>
      <c r="G34" s="32" t="s">
        <v>266</v>
      </c>
      <c r="H34" s="33" t="s">
        <v>170</v>
      </c>
      <c r="I34" s="34">
        <v>61.2</v>
      </c>
      <c r="J34" s="32" t="s">
        <v>267</v>
      </c>
      <c r="K34" s="33" t="s">
        <v>170</v>
      </c>
      <c r="L34" s="34">
        <v>93.9</v>
      </c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251">
        <v>77.599999999999994</v>
      </c>
      <c r="AC34" s="36">
        <v>3.1</v>
      </c>
      <c r="AD34" s="31" t="s">
        <v>250</v>
      </c>
      <c r="AE34" s="237" t="s">
        <v>193</v>
      </c>
      <c r="AF34" s="237" t="s">
        <v>180</v>
      </c>
      <c r="AG34" s="31" t="s">
        <v>181</v>
      </c>
      <c r="AH34" s="31" t="s">
        <v>182</v>
      </c>
      <c r="AI34" s="31" t="s">
        <v>182</v>
      </c>
      <c r="AJ34" s="31" t="s">
        <v>183</v>
      </c>
      <c r="AK34" s="34">
        <f t="shared" si="0"/>
        <v>33.24</v>
      </c>
      <c r="AL34" s="31" t="s">
        <v>184</v>
      </c>
      <c r="AM34" s="37" t="s">
        <v>185</v>
      </c>
    </row>
    <row r="35" spans="1:39" ht="18" customHeight="1" x14ac:dyDescent="0.2">
      <c r="A35" s="20" t="s">
        <v>280</v>
      </c>
      <c r="B35" s="21" t="s">
        <v>195</v>
      </c>
      <c r="C35" s="22" t="s">
        <v>281</v>
      </c>
      <c r="D35" s="22">
        <v>2028</v>
      </c>
      <c r="E35" s="22">
        <v>10</v>
      </c>
      <c r="F35" s="22" t="s">
        <v>97</v>
      </c>
      <c r="G35" s="23" t="s">
        <v>266</v>
      </c>
      <c r="H35" s="24" t="s">
        <v>170</v>
      </c>
      <c r="I35" s="25">
        <v>72.599999999999994</v>
      </c>
      <c r="J35" s="23" t="s">
        <v>267</v>
      </c>
      <c r="K35" s="24" t="s">
        <v>170</v>
      </c>
      <c r="L35" s="25">
        <v>86.8</v>
      </c>
      <c r="M35" s="26"/>
      <c r="N35" s="26"/>
      <c r="O35" s="240">
        <v>73.33</v>
      </c>
      <c r="P35" s="26"/>
      <c r="Q35" s="26"/>
      <c r="R35" s="237">
        <v>76.14</v>
      </c>
      <c r="S35" s="26"/>
      <c r="T35" s="26"/>
      <c r="U35" s="26"/>
      <c r="V35" s="26"/>
      <c r="W35" s="26"/>
      <c r="X35" s="26"/>
      <c r="Y35" s="26"/>
      <c r="Z35" s="26"/>
      <c r="AA35" s="26"/>
      <c r="AB35" s="238">
        <v>77.2</v>
      </c>
      <c r="AC35" s="27">
        <v>3.09</v>
      </c>
      <c r="AD35" s="22" t="s">
        <v>250</v>
      </c>
      <c r="AE35" s="239" t="s">
        <v>193</v>
      </c>
      <c r="AF35" s="239" t="s">
        <v>180</v>
      </c>
      <c r="AG35" s="22" t="s">
        <v>181</v>
      </c>
      <c r="AH35" s="22" t="s">
        <v>182</v>
      </c>
      <c r="AI35" s="22" t="s">
        <v>182</v>
      </c>
      <c r="AJ35" s="22" t="s">
        <v>183</v>
      </c>
      <c r="AK35" s="25">
        <f t="shared" si="0"/>
        <v>26.880000000000006</v>
      </c>
      <c r="AL35" s="22" t="s">
        <v>184</v>
      </c>
      <c r="AM35" s="28" t="s">
        <v>185</v>
      </c>
    </row>
    <row r="36" spans="1:39" ht="18" customHeight="1" x14ac:dyDescent="0.2">
      <c r="A36" s="29" t="s">
        <v>282</v>
      </c>
      <c r="B36" s="30" t="s">
        <v>198</v>
      </c>
      <c r="C36" s="31" t="s">
        <v>283</v>
      </c>
      <c r="D36" s="31">
        <v>2028</v>
      </c>
      <c r="E36" s="31">
        <v>10</v>
      </c>
      <c r="F36" s="31" t="s">
        <v>97</v>
      </c>
      <c r="G36" s="32" t="s">
        <v>266</v>
      </c>
      <c r="H36" s="33" t="s">
        <v>170</v>
      </c>
      <c r="I36" s="34">
        <v>47.2</v>
      </c>
      <c r="J36" s="32" t="s">
        <v>267</v>
      </c>
      <c r="K36" s="33" t="s">
        <v>170</v>
      </c>
      <c r="L36" s="34">
        <v>65</v>
      </c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253">
        <v>56.1</v>
      </c>
      <c r="AC36" s="36">
        <v>2.2400000000000002</v>
      </c>
      <c r="AD36" s="31" t="s">
        <v>284</v>
      </c>
      <c r="AE36" s="254" t="s">
        <v>285</v>
      </c>
      <c r="AF36" s="254" t="s">
        <v>286</v>
      </c>
      <c r="AG36" s="31" t="s">
        <v>287</v>
      </c>
      <c r="AH36" s="31" t="s">
        <v>182</v>
      </c>
      <c r="AI36" s="31" t="s">
        <v>182</v>
      </c>
      <c r="AJ36" s="31" t="s">
        <v>183</v>
      </c>
      <c r="AK36" s="34">
        <f t="shared" si="0"/>
        <v>27.359999999999996</v>
      </c>
      <c r="AL36" s="31" t="s">
        <v>184</v>
      </c>
      <c r="AM36" s="37" t="s">
        <v>185</v>
      </c>
    </row>
    <row r="37" spans="1:39" ht="18" customHeight="1" x14ac:dyDescent="0.2">
      <c r="A37" s="20" t="s">
        <v>288</v>
      </c>
      <c r="B37" s="21" t="s">
        <v>289</v>
      </c>
      <c r="C37" s="22" t="s">
        <v>290</v>
      </c>
      <c r="D37" s="22">
        <v>2028</v>
      </c>
      <c r="E37" s="22">
        <v>10</v>
      </c>
      <c r="F37" s="22" t="s">
        <v>97</v>
      </c>
      <c r="G37" s="23" t="s">
        <v>266</v>
      </c>
      <c r="H37" s="24" t="s">
        <v>170</v>
      </c>
      <c r="I37" s="25">
        <v>87.1</v>
      </c>
      <c r="J37" s="23" t="s">
        <v>267</v>
      </c>
      <c r="K37" s="24" t="s">
        <v>170</v>
      </c>
      <c r="L37" s="25">
        <v>65</v>
      </c>
      <c r="M37" s="26"/>
      <c r="N37" s="26"/>
      <c r="O37" s="237">
        <v>77.14</v>
      </c>
      <c r="P37" s="26"/>
      <c r="Q37" s="26"/>
      <c r="R37" s="237">
        <v>89.54</v>
      </c>
      <c r="S37" s="26"/>
      <c r="T37" s="26"/>
      <c r="U37" s="26"/>
      <c r="V37" s="26"/>
      <c r="W37" s="26"/>
      <c r="X37" s="26"/>
      <c r="Y37" s="26"/>
      <c r="Z37" s="26"/>
      <c r="AA37" s="26"/>
      <c r="AB37" s="238">
        <v>79.7</v>
      </c>
      <c r="AC37" s="27">
        <v>3.19</v>
      </c>
      <c r="AD37" s="22" t="s">
        <v>250</v>
      </c>
      <c r="AE37" s="239" t="s">
        <v>193</v>
      </c>
      <c r="AF37" s="239" t="s">
        <v>180</v>
      </c>
      <c r="AG37" s="22" t="s">
        <v>181</v>
      </c>
      <c r="AH37" s="22" t="s">
        <v>182</v>
      </c>
      <c r="AI37" s="22" t="s">
        <v>182</v>
      </c>
      <c r="AJ37" s="22" t="s">
        <v>183</v>
      </c>
      <c r="AK37" s="25">
        <f t="shared" si="0"/>
        <v>72.680000000000007</v>
      </c>
      <c r="AL37" s="22" t="s">
        <v>184</v>
      </c>
      <c r="AM37" s="28" t="s">
        <v>185</v>
      </c>
    </row>
    <row r="38" spans="1:39" ht="18" customHeight="1" x14ac:dyDescent="0.2">
      <c r="A38" s="29" t="s">
        <v>291</v>
      </c>
      <c r="B38" s="30" t="s">
        <v>292</v>
      </c>
      <c r="C38" s="31" t="s">
        <v>293</v>
      </c>
      <c r="D38" s="31">
        <v>2028</v>
      </c>
      <c r="E38" s="31">
        <v>10</v>
      </c>
      <c r="F38" s="31" t="s">
        <v>97</v>
      </c>
      <c r="G38" s="32" t="s">
        <v>266</v>
      </c>
      <c r="H38" s="33" t="s">
        <v>170</v>
      </c>
      <c r="I38" s="34">
        <v>78.099999999999994</v>
      </c>
      <c r="J38" s="32" t="s">
        <v>267</v>
      </c>
      <c r="K38" s="33" t="s">
        <v>170</v>
      </c>
      <c r="L38" s="34">
        <v>89</v>
      </c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251">
        <v>83.5</v>
      </c>
      <c r="AC38" s="36">
        <v>3.34</v>
      </c>
      <c r="AD38" s="31" t="s">
        <v>192</v>
      </c>
      <c r="AE38" s="237" t="s">
        <v>193</v>
      </c>
      <c r="AF38" s="237" t="s">
        <v>180</v>
      </c>
      <c r="AG38" s="31" t="s">
        <v>181</v>
      </c>
      <c r="AH38" s="31" t="s">
        <v>182</v>
      </c>
      <c r="AI38" s="31" t="s">
        <v>182</v>
      </c>
      <c r="AJ38" s="31" t="s">
        <v>183</v>
      </c>
      <c r="AK38" s="34">
        <f t="shared" si="0"/>
        <v>24.359999999999996</v>
      </c>
      <c r="AL38" s="31" t="s">
        <v>184</v>
      </c>
      <c r="AM38" s="37" t="s">
        <v>185</v>
      </c>
    </row>
    <row r="39" spans="1:39" ht="18" customHeight="1" x14ac:dyDescent="0.2">
      <c r="A39" s="20" t="s">
        <v>294</v>
      </c>
      <c r="B39" s="21" t="s">
        <v>295</v>
      </c>
      <c r="C39" s="22" t="s">
        <v>296</v>
      </c>
      <c r="D39" s="22">
        <v>2028</v>
      </c>
      <c r="E39" s="22">
        <v>10</v>
      </c>
      <c r="F39" s="22" t="s">
        <v>97</v>
      </c>
      <c r="G39" s="23" t="s">
        <v>266</v>
      </c>
      <c r="H39" s="24" t="s">
        <v>170</v>
      </c>
      <c r="I39" s="25">
        <v>91.3</v>
      </c>
      <c r="J39" s="23" t="s">
        <v>267</v>
      </c>
      <c r="K39" s="24" t="s">
        <v>170</v>
      </c>
      <c r="L39" s="25">
        <v>84.9</v>
      </c>
      <c r="M39" s="26"/>
      <c r="N39" s="26"/>
      <c r="O39" s="234">
        <v>90.91</v>
      </c>
      <c r="P39" s="26"/>
      <c r="Q39" s="26"/>
      <c r="R39" s="240">
        <v>74.05</v>
      </c>
      <c r="S39" s="26"/>
      <c r="T39" s="26"/>
      <c r="U39" s="26"/>
      <c r="V39" s="26"/>
      <c r="W39" s="26"/>
      <c r="X39" s="26"/>
      <c r="Y39" s="26"/>
      <c r="Z39" s="26"/>
      <c r="AA39" s="26"/>
      <c r="AB39" s="238">
        <v>85.3</v>
      </c>
      <c r="AC39" s="27">
        <v>3.41</v>
      </c>
      <c r="AD39" s="22" t="s">
        <v>192</v>
      </c>
      <c r="AE39" s="239" t="s">
        <v>193</v>
      </c>
      <c r="AF39" s="239" t="s">
        <v>180</v>
      </c>
      <c r="AG39" s="22" t="s">
        <v>181</v>
      </c>
      <c r="AH39" s="22" t="s">
        <v>182</v>
      </c>
      <c r="AI39" s="22" t="s">
        <v>182</v>
      </c>
      <c r="AJ39" s="22" t="s">
        <v>183</v>
      </c>
      <c r="AK39" s="25">
        <f t="shared" ref="AK39:AK65" si="1">IF(AB38="",0,IFERROR((100-AB38)*1.2+IF(AF38="Tier 3",20,IF(AF38="Tier 2",10,0))+IF(AH38="Yes",5,0),0))</f>
        <v>19.8</v>
      </c>
      <c r="AL39" s="22" t="s">
        <v>184</v>
      </c>
      <c r="AM39" s="28" t="s">
        <v>185</v>
      </c>
    </row>
    <row r="40" spans="1:39" ht="18" customHeight="1" x14ac:dyDescent="0.2">
      <c r="A40" s="29" t="s">
        <v>297</v>
      </c>
      <c r="B40" s="30" t="s">
        <v>298</v>
      </c>
      <c r="C40" s="31" t="s">
        <v>299</v>
      </c>
      <c r="D40" s="31">
        <v>2028</v>
      </c>
      <c r="E40" s="31">
        <v>10</v>
      </c>
      <c r="F40" s="31" t="s">
        <v>97</v>
      </c>
      <c r="G40" s="32" t="s">
        <v>266</v>
      </c>
      <c r="H40" s="33" t="s">
        <v>170</v>
      </c>
      <c r="I40" s="34">
        <v>58.3</v>
      </c>
      <c r="J40" s="32" t="s">
        <v>267</v>
      </c>
      <c r="K40" s="33" t="s">
        <v>170</v>
      </c>
      <c r="L40" s="34">
        <v>61.2</v>
      </c>
      <c r="M40" s="35"/>
      <c r="N40" s="35"/>
      <c r="O40" s="237">
        <v>88.57</v>
      </c>
      <c r="P40" s="35"/>
      <c r="Q40" s="35"/>
      <c r="R40" s="237">
        <v>84.14</v>
      </c>
      <c r="S40" s="35"/>
      <c r="T40" s="35"/>
      <c r="U40" s="35"/>
      <c r="V40" s="35"/>
      <c r="W40" s="35"/>
      <c r="X40" s="35"/>
      <c r="Y40" s="35"/>
      <c r="Z40" s="35"/>
      <c r="AA40" s="35"/>
      <c r="AB40" s="242">
        <v>73.099999999999994</v>
      </c>
      <c r="AC40" s="36">
        <v>2.92</v>
      </c>
      <c r="AD40" s="31" t="s">
        <v>250</v>
      </c>
      <c r="AE40" s="243" t="s">
        <v>244</v>
      </c>
      <c r="AF40" s="243" t="s">
        <v>245</v>
      </c>
      <c r="AG40" s="31" t="s">
        <v>246</v>
      </c>
      <c r="AH40" s="31" t="s">
        <v>182</v>
      </c>
      <c r="AI40" s="31" t="s">
        <v>182</v>
      </c>
      <c r="AJ40" s="31" t="s">
        <v>183</v>
      </c>
      <c r="AK40" s="34">
        <f t="shared" si="1"/>
        <v>17.640000000000004</v>
      </c>
      <c r="AL40" s="31" t="s">
        <v>184</v>
      </c>
      <c r="AM40" s="37" t="s">
        <v>185</v>
      </c>
    </row>
    <row r="41" spans="1:39" ht="18" customHeight="1" x14ac:dyDescent="0.2">
      <c r="A41" s="20" t="s">
        <v>300</v>
      </c>
      <c r="B41" s="21" t="s">
        <v>301</v>
      </c>
      <c r="C41" s="22" t="s">
        <v>302</v>
      </c>
      <c r="D41" s="22">
        <v>2028</v>
      </c>
      <c r="E41" s="22">
        <v>10</v>
      </c>
      <c r="F41" s="22" t="s">
        <v>97</v>
      </c>
      <c r="G41" s="23" t="s">
        <v>266</v>
      </c>
      <c r="H41" s="24" t="s">
        <v>170</v>
      </c>
      <c r="I41" s="25">
        <v>89.2</v>
      </c>
      <c r="J41" s="23" t="s">
        <v>267</v>
      </c>
      <c r="K41" s="24" t="s">
        <v>170</v>
      </c>
      <c r="L41" s="25">
        <v>95.3</v>
      </c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50">
        <v>92.2</v>
      </c>
      <c r="AC41" s="27">
        <v>3.69</v>
      </c>
      <c r="AD41" s="22" t="s">
        <v>178</v>
      </c>
      <c r="AE41" s="234" t="s">
        <v>179</v>
      </c>
      <c r="AF41" s="234" t="s">
        <v>180</v>
      </c>
      <c r="AG41" s="22" t="s">
        <v>181</v>
      </c>
      <c r="AH41" s="22" t="s">
        <v>182</v>
      </c>
      <c r="AI41" s="22" t="s">
        <v>182</v>
      </c>
      <c r="AJ41" s="22" t="s">
        <v>183</v>
      </c>
      <c r="AK41" s="25">
        <f t="shared" si="1"/>
        <v>32.280000000000008</v>
      </c>
      <c r="AL41" s="22" t="s">
        <v>184</v>
      </c>
      <c r="AM41" s="28" t="s">
        <v>185</v>
      </c>
    </row>
    <row r="42" spans="1:39" ht="18" customHeight="1" x14ac:dyDescent="0.2">
      <c r="A42" s="29" t="s">
        <v>303</v>
      </c>
      <c r="B42" s="30" t="s">
        <v>304</v>
      </c>
      <c r="C42" s="31" t="s">
        <v>305</v>
      </c>
      <c r="D42" s="31">
        <v>2028</v>
      </c>
      <c r="E42" s="31">
        <v>10</v>
      </c>
      <c r="F42" s="31" t="s">
        <v>97</v>
      </c>
      <c r="G42" s="32" t="s">
        <v>266</v>
      </c>
      <c r="H42" s="33" t="s">
        <v>170</v>
      </c>
      <c r="I42" s="34">
        <v>77.5</v>
      </c>
      <c r="J42" s="32" t="s">
        <v>267</v>
      </c>
      <c r="K42" s="33" t="s">
        <v>170</v>
      </c>
      <c r="L42" s="34">
        <v>79.7</v>
      </c>
      <c r="M42" s="35"/>
      <c r="N42" s="35"/>
      <c r="O42" s="240">
        <v>73.33</v>
      </c>
      <c r="P42" s="35"/>
      <c r="Q42" s="35"/>
      <c r="R42" s="237">
        <v>83.19</v>
      </c>
      <c r="S42" s="35"/>
      <c r="T42" s="35"/>
      <c r="U42" s="35"/>
      <c r="V42" s="35"/>
      <c r="W42" s="35"/>
      <c r="X42" s="35"/>
      <c r="Y42" s="35"/>
      <c r="Z42" s="35"/>
      <c r="AA42" s="35"/>
      <c r="AB42" s="238">
        <v>78.400000000000006</v>
      </c>
      <c r="AC42" s="36">
        <v>3.14</v>
      </c>
      <c r="AD42" s="31" t="s">
        <v>250</v>
      </c>
      <c r="AE42" s="239" t="s">
        <v>193</v>
      </c>
      <c r="AF42" s="239" t="s">
        <v>180</v>
      </c>
      <c r="AG42" s="31" t="s">
        <v>181</v>
      </c>
      <c r="AH42" s="31" t="s">
        <v>182</v>
      </c>
      <c r="AI42" s="31" t="s">
        <v>182</v>
      </c>
      <c r="AJ42" s="31" t="s">
        <v>183</v>
      </c>
      <c r="AK42" s="34">
        <f t="shared" si="1"/>
        <v>9.3599999999999959</v>
      </c>
      <c r="AL42" s="31" t="s">
        <v>184</v>
      </c>
      <c r="AM42" s="37" t="s">
        <v>185</v>
      </c>
    </row>
    <row r="43" spans="1:39" ht="18" customHeight="1" x14ac:dyDescent="0.2">
      <c r="A43" s="20" t="s">
        <v>306</v>
      </c>
      <c r="B43" s="21" t="s">
        <v>307</v>
      </c>
      <c r="C43" s="22" t="s">
        <v>308</v>
      </c>
      <c r="D43" s="22">
        <v>2028</v>
      </c>
      <c r="E43" s="22">
        <v>10</v>
      </c>
      <c r="F43" s="22" t="s">
        <v>97</v>
      </c>
      <c r="G43" s="23" t="s">
        <v>266</v>
      </c>
      <c r="H43" s="24" t="s">
        <v>170</v>
      </c>
      <c r="I43" s="25">
        <v>83.2</v>
      </c>
      <c r="J43" s="23" t="s">
        <v>267</v>
      </c>
      <c r="K43" s="24" t="s">
        <v>170</v>
      </c>
      <c r="L43" s="25">
        <v>77.599999999999994</v>
      </c>
      <c r="M43" s="26"/>
      <c r="N43" s="26"/>
      <c r="O43" s="237">
        <v>87.62</v>
      </c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38">
        <v>82.8</v>
      </c>
      <c r="AC43" s="27">
        <v>3.31</v>
      </c>
      <c r="AD43" s="22" t="s">
        <v>192</v>
      </c>
      <c r="AE43" s="239" t="s">
        <v>193</v>
      </c>
      <c r="AF43" s="239" t="s">
        <v>180</v>
      </c>
      <c r="AG43" s="22" t="s">
        <v>181</v>
      </c>
      <c r="AH43" s="22" t="s">
        <v>182</v>
      </c>
      <c r="AI43" s="22" t="s">
        <v>182</v>
      </c>
      <c r="AJ43" s="22" t="s">
        <v>183</v>
      </c>
      <c r="AK43" s="25">
        <f t="shared" si="1"/>
        <v>25.919999999999991</v>
      </c>
      <c r="AL43" s="22" t="s">
        <v>184</v>
      </c>
      <c r="AM43" s="28" t="s">
        <v>185</v>
      </c>
    </row>
    <row r="44" spans="1:39" ht="18" customHeight="1" x14ac:dyDescent="0.2">
      <c r="A44" s="29" t="s">
        <v>309</v>
      </c>
      <c r="B44" s="30" t="s">
        <v>310</v>
      </c>
      <c r="C44" s="31" t="s">
        <v>311</v>
      </c>
      <c r="D44" s="31">
        <v>2028</v>
      </c>
      <c r="E44" s="31">
        <v>10</v>
      </c>
      <c r="F44" s="31" t="s">
        <v>97</v>
      </c>
      <c r="G44" s="32" t="s">
        <v>266</v>
      </c>
      <c r="H44" s="33" t="s">
        <v>170</v>
      </c>
      <c r="I44" s="34">
        <v>72.400000000000006</v>
      </c>
      <c r="J44" s="32" t="s">
        <v>267</v>
      </c>
      <c r="K44" s="33" t="s">
        <v>170</v>
      </c>
      <c r="L44" s="34">
        <v>70.2</v>
      </c>
      <c r="M44" s="35"/>
      <c r="N44" s="35"/>
      <c r="O44" s="240">
        <v>68.569999999999993</v>
      </c>
      <c r="P44" s="35"/>
      <c r="Q44" s="35"/>
      <c r="R44" s="240">
        <v>65.8</v>
      </c>
      <c r="S44" s="35"/>
      <c r="T44" s="35"/>
      <c r="U44" s="35"/>
      <c r="V44" s="35"/>
      <c r="W44" s="35"/>
      <c r="X44" s="35"/>
      <c r="Y44" s="35"/>
      <c r="Z44" s="35"/>
      <c r="AA44" s="35"/>
      <c r="AB44" s="242">
        <v>69.2</v>
      </c>
      <c r="AC44" s="36">
        <v>2.77</v>
      </c>
      <c r="AD44" s="31" t="s">
        <v>243</v>
      </c>
      <c r="AE44" s="243" t="s">
        <v>244</v>
      </c>
      <c r="AF44" s="243" t="s">
        <v>245</v>
      </c>
      <c r="AG44" s="31" t="s">
        <v>246</v>
      </c>
      <c r="AH44" s="31" t="s">
        <v>182</v>
      </c>
      <c r="AI44" s="31" t="s">
        <v>182</v>
      </c>
      <c r="AJ44" s="31" t="s">
        <v>183</v>
      </c>
      <c r="AK44" s="34">
        <f t="shared" si="1"/>
        <v>20.640000000000004</v>
      </c>
      <c r="AL44" s="31" t="s">
        <v>184</v>
      </c>
      <c r="AM44" s="37" t="s">
        <v>185</v>
      </c>
    </row>
    <row r="45" spans="1:39" ht="18" customHeight="1" x14ac:dyDescent="0.2">
      <c r="A45" s="20" t="s">
        <v>312</v>
      </c>
      <c r="B45" s="21" t="s">
        <v>313</v>
      </c>
      <c r="C45" s="22" t="s">
        <v>314</v>
      </c>
      <c r="D45" s="22">
        <v>2028</v>
      </c>
      <c r="E45" s="22">
        <v>10</v>
      </c>
      <c r="F45" s="22" t="s">
        <v>97</v>
      </c>
      <c r="G45" s="23" t="s">
        <v>266</v>
      </c>
      <c r="H45" s="24" t="s">
        <v>170</v>
      </c>
      <c r="I45" s="25">
        <v>94.9</v>
      </c>
      <c r="J45" s="23" t="s">
        <v>267</v>
      </c>
      <c r="K45" s="24" t="s">
        <v>170</v>
      </c>
      <c r="L45" s="25">
        <v>75.400000000000006</v>
      </c>
      <c r="M45" s="26"/>
      <c r="N45" s="26"/>
      <c r="O45" s="240">
        <v>74.290000000000006</v>
      </c>
      <c r="P45" s="26"/>
      <c r="Q45" s="26"/>
      <c r="R45" s="237">
        <v>87.25</v>
      </c>
      <c r="S45" s="26"/>
      <c r="T45" s="26"/>
      <c r="U45" s="26"/>
      <c r="V45" s="26"/>
      <c r="W45" s="26"/>
      <c r="X45" s="26"/>
      <c r="Y45" s="26"/>
      <c r="Z45" s="26"/>
      <c r="AA45" s="26"/>
      <c r="AB45" s="238">
        <v>83</v>
      </c>
      <c r="AC45" s="27">
        <v>3.32</v>
      </c>
      <c r="AD45" s="22" t="s">
        <v>192</v>
      </c>
      <c r="AE45" s="239" t="s">
        <v>193</v>
      </c>
      <c r="AF45" s="239" t="s">
        <v>180</v>
      </c>
      <c r="AG45" s="22" t="s">
        <v>181</v>
      </c>
      <c r="AH45" s="22" t="s">
        <v>182</v>
      </c>
      <c r="AI45" s="22" t="s">
        <v>182</v>
      </c>
      <c r="AJ45" s="22" t="s">
        <v>183</v>
      </c>
      <c r="AK45" s="25">
        <f t="shared" si="1"/>
        <v>36.959999999999994</v>
      </c>
      <c r="AL45" s="22" t="s">
        <v>184</v>
      </c>
      <c r="AM45" s="28" t="s">
        <v>185</v>
      </c>
    </row>
    <row r="46" spans="1:39" ht="18" customHeight="1" x14ac:dyDescent="0.2">
      <c r="A46" s="29" t="s">
        <v>315</v>
      </c>
      <c r="B46" s="30" t="s">
        <v>316</v>
      </c>
      <c r="C46" s="31" t="s">
        <v>317</v>
      </c>
      <c r="D46" s="31">
        <v>2028</v>
      </c>
      <c r="E46" s="31">
        <v>10</v>
      </c>
      <c r="F46" s="31" t="s">
        <v>97</v>
      </c>
      <c r="G46" s="32" t="s">
        <v>266</v>
      </c>
      <c r="H46" s="33" t="s">
        <v>170</v>
      </c>
      <c r="I46" s="34">
        <v>80.2</v>
      </c>
      <c r="J46" s="32" t="s">
        <v>267</v>
      </c>
      <c r="K46" s="33" t="s">
        <v>170</v>
      </c>
      <c r="L46" s="34">
        <v>88.2</v>
      </c>
      <c r="M46" s="35"/>
      <c r="N46" s="35"/>
      <c r="O46" s="237">
        <v>75.239999999999995</v>
      </c>
      <c r="P46" s="35"/>
      <c r="Q46" s="35"/>
      <c r="R46" s="241">
        <v>64.98</v>
      </c>
      <c r="S46" s="35"/>
      <c r="T46" s="35"/>
      <c r="U46" s="35"/>
      <c r="V46" s="35"/>
      <c r="W46" s="35"/>
      <c r="X46" s="35"/>
      <c r="Y46" s="35"/>
      <c r="Z46" s="35"/>
      <c r="AA46" s="35"/>
      <c r="AB46" s="238">
        <v>77.2</v>
      </c>
      <c r="AC46" s="36">
        <v>3.09</v>
      </c>
      <c r="AD46" s="31" t="s">
        <v>250</v>
      </c>
      <c r="AE46" s="239" t="s">
        <v>193</v>
      </c>
      <c r="AF46" s="239" t="s">
        <v>180</v>
      </c>
      <c r="AG46" s="31" t="s">
        <v>181</v>
      </c>
      <c r="AH46" s="31" t="s">
        <v>182</v>
      </c>
      <c r="AI46" s="31" t="s">
        <v>182</v>
      </c>
      <c r="AJ46" s="31" t="s">
        <v>183</v>
      </c>
      <c r="AK46" s="34">
        <f t="shared" si="1"/>
        <v>20.399999999999999</v>
      </c>
      <c r="AL46" s="31" t="s">
        <v>184</v>
      </c>
      <c r="AM46" s="37" t="s">
        <v>185</v>
      </c>
    </row>
    <row r="47" spans="1:39" ht="18" customHeight="1" x14ac:dyDescent="0.2">
      <c r="A47" s="20" t="s">
        <v>318</v>
      </c>
      <c r="B47" s="21" t="s">
        <v>319</v>
      </c>
      <c r="C47" s="22" t="s">
        <v>320</v>
      </c>
      <c r="D47" s="22">
        <v>2028</v>
      </c>
      <c r="E47" s="22">
        <v>10</v>
      </c>
      <c r="F47" s="22" t="s">
        <v>97</v>
      </c>
      <c r="G47" s="23" t="s">
        <v>266</v>
      </c>
      <c r="H47" s="24" t="s">
        <v>170</v>
      </c>
      <c r="I47" s="25">
        <v>79.400000000000006</v>
      </c>
      <c r="J47" s="23" t="s">
        <v>267</v>
      </c>
      <c r="K47" s="24" t="s">
        <v>170</v>
      </c>
      <c r="L47" s="25">
        <v>71</v>
      </c>
      <c r="M47" s="26"/>
      <c r="N47" s="26"/>
      <c r="O47" s="240">
        <v>68.569999999999993</v>
      </c>
      <c r="P47" s="26"/>
      <c r="Q47" s="26"/>
      <c r="R47" s="237">
        <v>77.069999999999993</v>
      </c>
      <c r="S47" s="26"/>
      <c r="T47" s="26"/>
      <c r="U47" s="26"/>
      <c r="V47" s="26"/>
      <c r="W47" s="26"/>
      <c r="X47" s="26"/>
      <c r="Y47" s="26"/>
      <c r="Z47" s="26"/>
      <c r="AA47" s="26"/>
      <c r="AB47" s="242">
        <v>74</v>
      </c>
      <c r="AC47" s="27">
        <v>2.96</v>
      </c>
      <c r="AD47" s="22" t="s">
        <v>250</v>
      </c>
      <c r="AE47" s="243" t="s">
        <v>244</v>
      </c>
      <c r="AF47" s="243" t="s">
        <v>245</v>
      </c>
      <c r="AG47" s="22" t="s">
        <v>246</v>
      </c>
      <c r="AH47" s="22" t="s">
        <v>182</v>
      </c>
      <c r="AI47" s="22" t="s">
        <v>182</v>
      </c>
      <c r="AJ47" s="22" t="s">
        <v>183</v>
      </c>
      <c r="AK47" s="25">
        <f t="shared" si="1"/>
        <v>27.359999999999996</v>
      </c>
      <c r="AL47" s="22" t="s">
        <v>184</v>
      </c>
      <c r="AM47" s="28" t="s">
        <v>185</v>
      </c>
    </row>
    <row r="48" spans="1:39" ht="18" customHeight="1" x14ac:dyDescent="0.2">
      <c r="A48" s="29" t="s">
        <v>321</v>
      </c>
      <c r="B48" s="30" t="s">
        <v>322</v>
      </c>
      <c r="C48" s="31" t="s">
        <v>323</v>
      </c>
      <c r="D48" s="31">
        <v>2028</v>
      </c>
      <c r="E48" s="31">
        <v>10</v>
      </c>
      <c r="F48" s="31" t="s">
        <v>97</v>
      </c>
      <c r="G48" s="32" t="s">
        <v>266</v>
      </c>
      <c r="H48" s="33" t="s">
        <v>170</v>
      </c>
      <c r="I48" s="34">
        <v>90.2</v>
      </c>
      <c r="J48" s="32" t="s">
        <v>267</v>
      </c>
      <c r="K48" s="33" t="s">
        <v>170</v>
      </c>
      <c r="L48" s="34">
        <v>85.1</v>
      </c>
      <c r="M48" s="35"/>
      <c r="N48" s="35"/>
      <c r="O48" s="237">
        <v>83.81</v>
      </c>
      <c r="P48" s="35"/>
      <c r="Q48" s="35"/>
      <c r="R48" s="237">
        <v>83.86</v>
      </c>
      <c r="S48" s="35"/>
      <c r="T48" s="35"/>
      <c r="U48" s="35"/>
      <c r="V48" s="35"/>
      <c r="W48" s="35"/>
      <c r="X48" s="35"/>
      <c r="Y48" s="35"/>
      <c r="Z48" s="35"/>
      <c r="AA48" s="35"/>
      <c r="AB48" s="238">
        <v>85.7</v>
      </c>
      <c r="AC48" s="36">
        <v>3.43</v>
      </c>
      <c r="AD48" s="31" t="s">
        <v>192</v>
      </c>
      <c r="AE48" s="239" t="s">
        <v>193</v>
      </c>
      <c r="AF48" s="239" t="s">
        <v>180</v>
      </c>
      <c r="AG48" s="31" t="s">
        <v>181</v>
      </c>
      <c r="AH48" s="31" t="s">
        <v>182</v>
      </c>
      <c r="AI48" s="31" t="s">
        <v>182</v>
      </c>
      <c r="AJ48" s="31" t="s">
        <v>183</v>
      </c>
      <c r="AK48" s="34">
        <f t="shared" si="1"/>
        <v>31.2</v>
      </c>
      <c r="AL48" s="31" t="s">
        <v>184</v>
      </c>
      <c r="AM48" s="37" t="s">
        <v>185</v>
      </c>
    </row>
    <row r="49" spans="1:39" ht="18" customHeight="1" x14ac:dyDescent="0.2">
      <c r="A49" s="20" t="s">
        <v>324</v>
      </c>
      <c r="B49" s="21" t="s">
        <v>325</v>
      </c>
      <c r="C49" s="22" t="s">
        <v>326</v>
      </c>
      <c r="D49" s="22">
        <v>2028</v>
      </c>
      <c r="E49" s="22">
        <v>10</v>
      </c>
      <c r="F49" s="22" t="s">
        <v>97</v>
      </c>
      <c r="G49" s="23" t="s">
        <v>266</v>
      </c>
      <c r="H49" s="24" t="s">
        <v>170</v>
      </c>
      <c r="I49" s="25">
        <v>80.2</v>
      </c>
      <c r="J49" s="23" t="s">
        <v>267</v>
      </c>
      <c r="K49" s="24" t="s">
        <v>170</v>
      </c>
      <c r="L49" s="25">
        <v>71.400000000000006</v>
      </c>
      <c r="M49" s="26"/>
      <c r="N49" s="26"/>
      <c r="O49" s="234">
        <v>90.91</v>
      </c>
      <c r="P49" s="26"/>
      <c r="Q49" s="26"/>
      <c r="R49" s="234">
        <v>94.77</v>
      </c>
      <c r="S49" s="26"/>
      <c r="T49" s="26"/>
      <c r="U49" s="26"/>
      <c r="V49" s="26"/>
      <c r="W49" s="26"/>
      <c r="X49" s="26"/>
      <c r="Y49" s="26"/>
      <c r="Z49" s="26"/>
      <c r="AA49" s="26"/>
      <c r="AB49" s="238">
        <v>84.3</v>
      </c>
      <c r="AC49" s="27">
        <v>3.37</v>
      </c>
      <c r="AD49" s="22" t="s">
        <v>192</v>
      </c>
      <c r="AE49" s="239" t="s">
        <v>193</v>
      </c>
      <c r="AF49" s="239" t="s">
        <v>180</v>
      </c>
      <c r="AG49" s="22" t="s">
        <v>181</v>
      </c>
      <c r="AH49" s="22" t="s">
        <v>182</v>
      </c>
      <c r="AI49" s="22" t="s">
        <v>182</v>
      </c>
      <c r="AJ49" s="22" t="s">
        <v>183</v>
      </c>
      <c r="AK49" s="25">
        <f t="shared" si="1"/>
        <v>17.159999999999997</v>
      </c>
      <c r="AL49" s="22" t="s">
        <v>184</v>
      </c>
      <c r="AM49" s="28" t="s">
        <v>185</v>
      </c>
    </row>
    <row r="50" spans="1:39" ht="18" customHeight="1" x14ac:dyDescent="0.2">
      <c r="A50" s="29" t="s">
        <v>327</v>
      </c>
      <c r="B50" s="30" t="s">
        <v>328</v>
      </c>
      <c r="C50" s="31" t="s">
        <v>329</v>
      </c>
      <c r="D50" s="31">
        <v>2029</v>
      </c>
      <c r="E50" s="31">
        <v>9</v>
      </c>
      <c r="F50" s="31" t="s">
        <v>97</v>
      </c>
      <c r="G50" s="32" t="s">
        <v>330</v>
      </c>
      <c r="H50" s="33" t="s">
        <v>170</v>
      </c>
      <c r="I50" s="34">
        <v>60.9</v>
      </c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255">
        <v>60.9</v>
      </c>
      <c r="AC50" s="36">
        <v>2.44</v>
      </c>
      <c r="AD50" s="31" t="s">
        <v>243</v>
      </c>
      <c r="AE50" s="241" t="s">
        <v>331</v>
      </c>
      <c r="AF50" s="241" t="s">
        <v>332</v>
      </c>
      <c r="AG50" s="31" t="s">
        <v>287</v>
      </c>
      <c r="AH50" s="31" t="s">
        <v>182</v>
      </c>
      <c r="AI50" s="31" t="s">
        <v>182</v>
      </c>
      <c r="AJ50" s="31" t="s">
        <v>183</v>
      </c>
      <c r="AK50" s="34">
        <f t="shared" si="1"/>
        <v>18.840000000000003</v>
      </c>
      <c r="AL50" s="31" t="s">
        <v>184</v>
      </c>
      <c r="AM50" s="37" t="s">
        <v>185</v>
      </c>
    </row>
    <row r="51" spans="1:39" ht="18" customHeight="1" x14ac:dyDescent="0.2">
      <c r="A51" s="20" t="s">
        <v>333</v>
      </c>
      <c r="B51" s="21" t="s">
        <v>334</v>
      </c>
      <c r="C51" s="22" t="s">
        <v>335</v>
      </c>
      <c r="D51" s="22">
        <v>2029</v>
      </c>
      <c r="E51" s="22">
        <v>9</v>
      </c>
      <c r="F51" s="22" t="s">
        <v>97</v>
      </c>
      <c r="G51" s="23" t="s">
        <v>330</v>
      </c>
      <c r="H51" s="24" t="s">
        <v>170</v>
      </c>
      <c r="I51" s="25">
        <v>89.3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51">
        <v>89.3</v>
      </c>
      <c r="AC51" s="27">
        <v>3.57</v>
      </c>
      <c r="AD51" s="22" t="s">
        <v>192</v>
      </c>
      <c r="AE51" s="237" t="s">
        <v>193</v>
      </c>
      <c r="AF51" s="237" t="s">
        <v>180</v>
      </c>
      <c r="AG51" s="22" t="s">
        <v>181</v>
      </c>
      <c r="AH51" s="22" t="s">
        <v>182</v>
      </c>
      <c r="AI51" s="22" t="s">
        <v>182</v>
      </c>
      <c r="AJ51" s="22" t="s">
        <v>183</v>
      </c>
      <c r="AK51" s="25">
        <f t="shared" si="1"/>
        <v>56.92</v>
      </c>
      <c r="AL51" s="22" t="s">
        <v>184</v>
      </c>
      <c r="AM51" s="28" t="s">
        <v>185</v>
      </c>
    </row>
    <row r="52" spans="1:39" ht="18" customHeight="1" x14ac:dyDescent="0.2">
      <c r="A52" s="29" t="s">
        <v>336</v>
      </c>
      <c r="B52" s="30" t="s">
        <v>337</v>
      </c>
      <c r="C52" s="31" t="s">
        <v>338</v>
      </c>
      <c r="D52" s="31">
        <v>2029</v>
      </c>
      <c r="E52" s="31">
        <v>9</v>
      </c>
      <c r="F52" s="31" t="s">
        <v>97</v>
      </c>
      <c r="G52" s="32" t="s">
        <v>330</v>
      </c>
      <c r="H52" s="33" t="s">
        <v>170</v>
      </c>
      <c r="I52" s="34">
        <v>65.3</v>
      </c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252">
        <v>65.3</v>
      </c>
      <c r="AC52" s="36">
        <v>2.61</v>
      </c>
      <c r="AD52" s="31" t="s">
        <v>243</v>
      </c>
      <c r="AE52" s="240" t="s">
        <v>244</v>
      </c>
      <c r="AF52" s="240" t="s">
        <v>245</v>
      </c>
      <c r="AG52" s="31" t="s">
        <v>246</v>
      </c>
      <c r="AH52" s="31" t="s">
        <v>182</v>
      </c>
      <c r="AI52" s="31" t="s">
        <v>182</v>
      </c>
      <c r="AJ52" s="31" t="s">
        <v>183</v>
      </c>
      <c r="AK52" s="34">
        <f t="shared" si="1"/>
        <v>12.840000000000003</v>
      </c>
      <c r="AL52" s="31" t="s">
        <v>184</v>
      </c>
      <c r="AM52" s="37" t="s">
        <v>185</v>
      </c>
    </row>
    <row r="53" spans="1:39" ht="18" customHeight="1" x14ac:dyDescent="0.2">
      <c r="A53" s="20" t="s">
        <v>339</v>
      </c>
      <c r="B53" s="21" t="s">
        <v>340</v>
      </c>
      <c r="C53" s="22" t="s">
        <v>341</v>
      </c>
      <c r="D53" s="22">
        <v>2029</v>
      </c>
      <c r="E53" s="22">
        <v>9</v>
      </c>
      <c r="F53" s="22" t="s">
        <v>97</v>
      </c>
      <c r="G53" s="23" t="s">
        <v>330</v>
      </c>
      <c r="H53" s="24" t="s">
        <v>170</v>
      </c>
      <c r="I53" s="25">
        <v>78.8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51">
        <v>78.8</v>
      </c>
      <c r="AC53" s="27">
        <v>3.15</v>
      </c>
      <c r="AD53" s="22" t="s">
        <v>250</v>
      </c>
      <c r="AE53" s="237" t="s">
        <v>193</v>
      </c>
      <c r="AF53" s="237" t="s">
        <v>180</v>
      </c>
      <c r="AG53" s="22" t="s">
        <v>181</v>
      </c>
      <c r="AH53" s="22" t="s">
        <v>182</v>
      </c>
      <c r="AI53" s="22" t="s">
        <v>182</v>
      </c>
      <c r="AJ53" s="22" t="s">
        <v>183</v>
      </c>
      <c r="AK53" s="25">
        <f t="shared" si="1"/>
        <v>41.64</v>
      </c>
      <c r="AL53" s="22" t="s">
        <v>184</v>
      </c>
      <c r="AM53" s="28" t="s">
        <v>185</v>
      </c>
    </row>
    <row r="54" spans="1:39" ht="18" customHeight="1" x14ac:dyDescent="0.2">
      <c r="A54" s="29" t="s">
        <v>342</v>
      </c>
      <c r="B54" s="30" t="s">
        <v>343</v>
      </c>
      <c r="C54" s="31" t="s">
        <v>344</v>
      </c>
      <c r="D54" s="31">
        <v>2029</v>
      </c>
      <c r="E54" s="31">
        <v>9</v>
      </c>
      <c r="F54" s="31" t="s">
        <v>97</v>
      </c>
      <c r="G54" s="32" t="s">
        <v>330</v>
      </c>
      <c r="H54" s="33" t="s">
        <v>170</v>
      </c>
      <c r="I54" s="34">
        <v>78.8</v>
      </c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251">
        <v>78.8</v>
      </c>
      <c r="AC54" s="36">
        <v>3.15</v>
      </c>
      <c r="AD54" s="31" t="s">
        <v>250</v>
      </c>
      <c r="AE54" s="237" t="s">
        <v>193</v>
      </c>
      <c r="AF54" s="237" t="s">
        <v>180</v>
      </c>
      <c r="AG54" s="31" t="s">
        <v>181</v>
      </c>
      <c r="AH54" s="31" t="s">
        <v>182</v>
      </c>
      <c r="AI54" s="31" t="s">
        <v>182</v>
      </c>
      <c r="AJ54" s="31" t="s">
        <v>183</v>
      </c>
      <c r="AK54" s="34">
        <f t="shared" si="1"/>
        <v>25.44</v>
      </c>
      <c r="AL54" s="31" t="s">
        <v>184</v>
      </c>
      <c r="AM54" s="37" t="s">
        <v>185</v>
      </c>
    </row>
    <row r="55" spans="1:39" ht="18" customHeight="1" x14ac:dyDescent="0.2">
      <c r="A55" s="20" t="s">
        <v>345</v>
      </c>
      <c r="B55" s="21" t="s">
        <v>346</v>
      </c>
      <c r="C55" s="22" t="s">
        <v>347</v>
      </c>
      <c r="D55" s="22">
        <v>2029</v>
      </c>
      <c r="E55" s="22">
        <v>9</v>
      </c>
      <c r="F55" s="22" t="s">
        <v>97</v>
      </c>
      <c r="G55" s="23" t="s">
        <v>330</v>
      </c>
      <c r="H55" s="24" t="s">
        <v>170</v>
      </c>
      <c r="I55" s="25">
        <v>80.400000000000006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51">
        <v>80.400000000000006</v>
      </c>
      <c r="AC55" s="27">
        <v>3.22</v>
      </c>
      <c r="AD55" s="22" t="s">
        <v>192</v>
      </c>
      <c r="AE55" s="237" t="s">
        <v>193</v>
      </c>
      <c r="AF55" s="237" t="s">
        <v>180</v>
      </c>
      <c r="AG55" s="22" t="s">
        <v>181</v>
      </c>
      <c r="AH55" s="22" t="s">
        <v>182</v>
      </c>
      <c r="AI55" s="22" t="s">
        <v>182</v>
      </c>
      <c r="AJ55" s="22" t="s">
        <v>183</v>
      </c>
      <c r="AK55" s="25">
        <f t="shared" si="1"/>
        <v>25.44</v>
      </c>
      <c r="AL55" s="22" t="s">
        <v>184</v>
      </c>
      <c r="AM55" s="28" t="s">
        <v>185</v>
      </c>
    </row>
    <row r="56" spans="1:39" ht="18" customHeight="1" x14ac:dyDescent="0.2">
      <c r="A56" s="29" t="s">
        <v>348</v>
      </c>
      <c r="B56" s="30" t="s">
        <v>349</v>
      </c>
      <c r="C56" s="31" t="s">
        <v>350</v>
      </c>
      <c r="D56" s="31">
        <v>2029</v>
      </c>
      <c r="E56" s="31">
        <v>9</v>
      </c>
      <c r="F56" s="31" t="s">
        <v>97</v>
      </c>
      <c r="G56" s="32" t="s">
        <v>330</v>
      </c>
      <c r="H56" s="33" t="s">
        <v>170</v>
      </c>
      <c r="I56" s="34">
        <v>69.2</v>
      </c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252">
        <v>69.2</v>
      </c>
      <c r="AC56" s="36">
        <v>2.77</v>
      </c>
      <c r="AD56" s="31" t="s">
        <v>243</v>
      </c>
      <c r="AE56" s="240" t="s">
        <v>244</v>
      </c>
      <c r="AF56" s="240" t="s">
        <v>245</v>
      </c>
      <c r="AG56" s="31" t="s">
        <v>246</v>
      </c>
      <c r="AH56" s="31" t="s">
        <v>182</v>
      </c>
      <c r="AI56" s="31" t="s">
        <v>182</v>
      </c>
      <c r="AJ56" s="31" t="s">
        <v>183</v>
      </c>
      <c r="AK56" s="34">
        <f t="shared" si="1"/>
        <v>23.519999999999992</v>
      </c>
      <c r="AL56" s="31" t="s">
        <v>184</v>
      </c>
      <c r="AM56" s="37" t="s">
        <v>185</v>
      </c>
    </row>
    <row r="57" spans="1:39" ht="18" customHeight="1" x14ac:dyDescent="0.2">
      <c r="A57" s="20" t="s">
        <v>351</v>
      </c>
      <c r="B57" s="21" t="s">
        <v>352</v>
      </c>
      <c r="C57" s="22" t="s">
        <v>353</v>
      </c>
      <c r="D57" s="22">
        <v>2029</v>
      </c>
      <c r="E57" s="22">
        <v>9</v>
      </c>
      <c r="F57" s="22" t="s">
        <v>97</v>
      </c>
      <c r="G57" s="23" t="s">
        <v>330</v>
      </c>
      <c r="H57" s="24" t="s">
        <v>170</v>
      </c>
      <c r="I57" s="25">
        <v>85.6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51">
        <v>85.6</v>
      </c>
      <c r="AC57" s="27">
        <v>3.42</v>
      </c>
      <c r="AD57" s="22" t="s">
        <v>192</v>
      </c>
      <c r="AE57" s="237" t="s">
        <v>193</v>
      </c>
      <c r="AF57" s="237" t="s">
        <v>180</v>
      </c>
      <c r="AG57" s="22" t="s">
        <v>181</v>
      </c>
      <c r="AH57" s="22" t="s">
        <v>182</v>
      </c>
      <c r="AI57" s="22" t="s">
        <v>182</v>
      </c>
      <c r="AJ57" s="22" t="s">
        <v>183</v>
      </c>
      <c r="AK57" s="25">
        <f t="shared" si="1"/>
        <v>36.959999999999994</v>
      </c>
      <c r="AL57" s="22" t="s">
        <v>184</v>
      </c>
      <c r="AM57" s="28" t="s">
        <v>185</v>
      </c>
    </row>
    <row r="58" spans="1:39" ht="18" customHeight="1" x14ac:dyDescent="0.2">
      <c r="A58" s="29" t="s">
        <v>354</v>
      </c>
      <c r="B58" s="30" t="s">
        <v>355</v>
      </c>
      <c r="C58" s="31" t="s">
        <v>356</v>
      </c>
      <c r="D58" s="31">
        <v>2029</v>
      </c>
      <c r="E58" s="31">
        <v>9</v>
      </c>
      <c r="F58" s="31" t="s">
        <v>97</v>
      </c>
      <c r="G58" s="32" t="s">
        <v>330</v>
      </c>
      <c r="H58" s="33" t="s">
        <v>170</v>
      </c>
      <c r="I58" s="34">
        <v>83.9</v>
      </c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251">
        <v>83.9</v>
      </c>
      <c r="AC58" s="36">
        <v>3.36</v>
      </c>
      <c r="AD58" s="31" t="s">
        <v>192</v>
      </c>
      <c r="AE58" s="237" t="s">
        <v>193</v>
      </c>
      <c r="AF58" s="237" t="s">
        <v>180</v>
      </c>
      <c r="AG58" s="31" t="s">
        <v>181</v>
      </c>
      <c r="AH58" s="31" t="s">
        <v>182</v>
      </c>
      <c r="AI58" s="31" t="s">
        <v>182</v>
      </c>
      <c r="AJ58" s="31" t="s">
        <v>183</v>
      </c>
      <c r="AK58" s="34">
        <f t="shared" si="1"/>
        <v>17.280000000000005</v>
      </c>
      <c r="AL58" s="31" t="s">
        <v>184</v>
      </c>
      <c r="AM58" s="37" t="s">
        <v>185</v>
      </c>
    </row>
    <row r="59" spans="1:39" ht="18" customHeight="1" x14ac:dyDescent="0.2">
      <c r="A59" s="20" t="s">
        <v>357</v>
      </c>
      <c r="B59" s="21" t="s">
        <v>358</v>
      </c>
      <c r="C59" s="22" t="s">
        <v>359</v>
      </c>
      <c r="D59" s="22">
        <v>2029</v>
      </c>
      <c r="E59" s="22">
        <v>9</v>
      </c>
      <c r="F59" s="22" t="s">
        <v>97</v>
      </c>
      <c r="G59" s="23" t="s">
        <v>330</v>
      </c>
      <c r="H59" s="24" t="s">
        <v>170</v>
      </c>
      <c r="I59" s="25">
        <v>100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50">
        <v>100</v>
      </c>
      <c r="AC59" s="27">
        <v>4</v>
      </c>
      <c r="AD59" s="22" t="s">
        <v>178</v>
      </c>
      <c r="AE59" s="234" t="s">
        <v>179</v>
      </c>
      <c r="AF59" s="234" t="s">
        <v>180</v>
      </c>
      <c r="AG59" s="22" t="s">
        <v>181</v>
      </c>
      <c r="AH59" s="22" t="s">
        <v>182</v>
      </c>
      <c r="AI59" s="22" t="s">
        <v>182</v>
      </c>
      <c r="AJ59" s="22" t="s">
        <v>183</v>
      </c>
      <c r="AK59" s="25">
        <f t="shared" si="1"/>
        <v>19.319999999999993</v>
      </c>
      <c r="AL59" s="22" t="s">
        <v>184</v>
      </c>
      <c r="AM59" s="28" t="s">
        <v>185</v>
      </c>
    </row>
    <row r="60" spans="1:39" ht="18" customHeight="1" x14ac:dyDescent="0.2">
      <c r="A60" s="29" t="s">
        <v>360</v>
      </c>
      <c r="B60" s="30" t="s">
        <v>361</v>
      </c>
      <c r="C60" s="31" t="s">
        <v>362</v>
      </c>
      <c r="D60" s="31">
        <v>2029</v>
      </c>
      <c r="E60" s="31">
        <v>9</v>
      </c>
      <c r="F60" s="31" t="s">
        <v>97</v>
      </c>
      <c r="G60" s="32" t="s">
        <v>330</v>
      </c>
      <c r="H60" s="33" t="s">
        <v>170</v>
      </c>
      <c r="I60" s="34">
        <v>70.400000000000006</v>
      </c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252">
        <v>70.400000000000006</v>
      </c>
      <c r="AC60" s="36">
        <v>2.82</v>
      </c>
      <c r="AD60" s="31" t="s">
        <v>250</v>
      </c>
      <c r="AE60" s="240" t="s">
        <v>244</v>
      </c>
      <c r="AF60" s="240" t="s">
        <v>245</v>
      </c>
      <c r="AG60" s="31" t="s">
        <v>246</v>
      </c>
      <c r="AH60" s="31" t="s">
        <v>182</v>
      </c>
      <c r="AI60" s="31" t="s">
        <v>182</v>
      </c>
      <c r="AJ60" s="31" t="s">
        <v>183</v>
      </c>
      <c r="AK60" s="34">
        <f t="shared" si="1"/>
        <v>0</v>
      </c>
      <c r="AL60" s="31" t="s">
        <v>184</v>
      </c>
      <c r="AM60" s="37" t="s">
        <v>185</v>
      </c>
    </row>
    <row r="61" spans="1:39" ht="18" customHeight="1" x14ac:dyDescent="0.2">
      <c r="A61" s="20" t="s">
        <v>363</v>
      </c>
      <c r="B61" s="21" t="s">
        <v>364</v>
      </c>
      <c r="C61" s="22" t="s">
        <v>365</v>
      </c>
      <c r="D61" s="22">
        <v>2029</v>
      </c>
      <c r="E61" s="22">
        <v>9</v>
      </c>
      <c r="F61" s="22" t="s">
        <v>97</v>
      </c>
      <c r="G61" s="23" t="s">
        <v>330</v>
      </c>
      <c r="H61" s="24" t="s">
        <v>170</v>
      </c>
      <c r="I61" s="25">
        <v>99.5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50">
        <v>99.5</v>
      </c>
      <c r="AC61" s="27">
        <v>3.98</v>
      </c>
      <c r="AD61" s="22" t="s">
        <v>178</v>
      </c>
      <c r="AE61" s="234" t="s">
        <v>179</v>
      </c>
      <c r="AF61" s="234" t="s">
        <v>180</v>
      </c>
      <c r="AG61" s="22" t="s">
        <v>181</v>
      </c>
      <c r="AH61" s="22" t="s">
        <v>182</v>
      </c>
      <c r="AI61" s="22" t="s">
        <v>182</v>
      </c>
      <c r="AJ61" s="22" t="s">
        <v>183</v>
      </c>
      <c r="AK61" s="25">
        <f t="shared" si="1"/>
        <v>35.519999999999989</v>
      </c>
      <c r="AL61" s="22" t="s">
        <v>184</v>
      </c>
      <c r="AM61" s="28" t="s">
        <v>185</v>
      </c>
    </row>
    <row r="62" spans="1:39" ht="18" customHeight="1" x14ac:dyDescent="0.2">
      <c r="A62" s="29" t="s">
        <v>366</v>
      </c>
      <c r="B62" s="30" t="s">
        <v>367</v>
      </c>
      <c r="C62" s="31" t="s">
        <v>368</v>
      </c>
      <c r="D62" s="31">
        <v>2029</v>
      </c>
      <c r="E62" s="31">
        <v>9</v>
      </c>
      <c r="F62" s="31" t="s">
        <v>97</v>
      </c>
      <c r="G62" s="32" t="s">
        <v>330</v>
      </c>
      <c r="H62" s="33" t="s">
        <v>170</v>
      </c>
      <c r="I62" s="34">
        <v>71.400000000000006</v>
      </c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252">
        <v>71.400000000000006</v>
      </c>
      <c r="AC62" s="36">
        <v>2.86</v>
      </c>
      <c r="AD62" s="31" t="s">
        <v>250</v>
      </c>
      <c r="AE62" s="240" t="s">
        <v>244</v>
      </c>
      <c r="AF62" s="240" t="s">
        <v>245</v>
      </c>
      <c r="AG62" s="31" t="s">
        <v>246</v>
      </c>
      <c r="AH62" s="31" t="s">
        <v>182</v>
      </c>
      <c r="AI62" s="31" t="s">
        <v>182</v>
      </c>
      <c r="AJ62" s="31" t="s">
        <v>183</v>
      </c>
      <c r="AK62" s="34">
        <f t="shared" si="1"/>
        <v>0.6</v>
      </c>
      <c r="AL62" s="31" t="s">
        <v>184</v>
      </c>
      <c r="AM62" s="37" t="s">
        <v>185</v>
      </c>
    </row>
    <row r="63" spans="1:39" ht="18" customHeight="1" x14ac:dyDescent="0.2">
      <c r="A63" s="20" t="s">
        <v>369</v>
      </c>
      <c r="B63" s="21" t="s">
        <v>370</v>
      </c>
      <c r="C63" s="22" t="s">
        <v>371</v>
      </c>
      <c r="D63" s="22">
        <v>2029</v>
      </c>
      <c r="E63" s="22">
        <v>9</v>
      </c>
      <c r="F63" s="22" t="s">
        <v>97</v>
      </c>
      <c r="G63" s="23" t="s">
        <v>330</v>
      </c>
      <c r="H63" s="24" t="s">
        <v>170</v>
      </c>
      <c r="I63" s="25">
        <v>77.900000000000006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51">
        <v>77.900000000000006</v>
      </c>
      <c r="AC63" s="27">
        <v>3.12</v>
      </c>
      <c r="AD63" s="22" t="s">
        <v>250</v>
      </c>
      <c r="AE63" s="237" t="s">
        <v>193</v>
      </c>
      <c r="AF63" s="237" t="s">
        <v>180</v>
      </c>
      <c r="AG63" s="22" t="s">
        <v>181</v>
      </c>
      <c r="AH63" s="22" t="s">
        <v>182</v>
      </c>
      <c r="AI63" s="22" t="s">
        <v>182</v>
      </c>
      <c r="AJ63" s="22" t="s">
        <v>183</v>
      </c>
      <c r="AK63" s="25">
        <f t="shared" si="1"/>
        <v>34.319999999999993</v>
      </c>
      <c r="AL63" s="22" t="s">
        <v>184</v>
      </c>
      <c r="AM63" s="28" t="s">
        <v>185</v>
      </c>
    </row>
    <row r="64" spans="1:39" ht="18" customHeight="1" x14ac:dyDescent="0.2">
      <c r="A64" s="29" t="s">
        <v>372</v>
      </c>
      <c r="B64" s="30" t="s">
        <v>373</v>
      </c>
      <c r="C64" s="31" t="s">
        <v>374</v>
      </c>
      <c r="D64" s="31">
        <v>2029</v>
      </c>
      <c r="E64" s="31">
        <v>9</v>
      </c>
      <c r="F64" s="31" t="s">
        <v>97</v>
      </c>
      <c r="G64" s="32" t="s">
        <v>330</v>
      </c>
      <c r="H64" s="33" t="s">
        <v>170</v>
      </c>
      <c r="I64" s="34">
        <v>71.8</v>
      </c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252">
        <v>71.8</v>
      </c>
      <c r="AC64" s="36">
        <v>2.87</v>
      </c>
      <c r="AD64" s="31" t="s">
        <v>250</v>
      </c>
      <c r="AE64" s="240" t="s">
        <v>244</v>
      </c>
      <c r="AF64" s="240" t="s">
        <v>245</v>
      </c>
      <c r="AG64" s="31" t="s">
        <v>246</v>
      </c>
      <c r="AH64" s="31" t="s">
        <v>182</v>
      </c>
      <c r="AI64" s="31" t="s">
        <v>182</v>
      </c>
      <c r="AJ64" s="31" t="s">
        <v>183</v>
      </c>
      <c r="AK64" s="34">
        <f t="shared" si="1"/>
        <v>26.519999999999992</v>
      </c>
      <c r="AL64" s="31" t="s">
        <v>184</v>
      </c>
      <c r="AM64" s="37" t="s">
        <v>185</v>
      </c>
    </row>
    <row r="65" spans="1:39" ht="18" customHeight="1" x14ac:dyDescent="0.2">
      <c r="A65" s="20" t="s">
        <v>375</v>
      </c>
      <c r="B65" s="21" t="s">
        <v>376</v>
      </c>
      <c r="C65" s="22" t="s">
        <v>320</v>
      </c>
      <c r="D65" s="22">
        <v>2029</v>
      </c>
      <c r="E65" s="22">
        <v>9</v>
      </c>
      <c r="F65" s="22" t="s">
        <v>97</v>
      </c>
      <c r="G65" s="23" t="s">
        <v>330</v>
      </c>
      <c r="H65" s="24" t="s">
        <v>170</v>
      </c>
      <c r="I65" s="25">
        <v>69.3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52">
        <v>69.3</v>
      </c>
      <c r="AC65" s="27">
        <v>2.77</v>
      </c>
      <c r="AD65" s="22" t="s">
        <v>243</v>
      </c>
      <c r="AE65" s="240" t="s">
        <v>244</v>
      </c>
      <c r="AF65" s="240" t="s">
        <v>245</v>
      </c>
      <c r="AG65" s="22" t="s">
        <v>246</v>
      </c>
      <c r="AH65" s="22" t="s">
        <v>182</v>
      </c>
      <c r="AI65" s="22" t="s">
        <v>182</v>
      </c>
      <c r="AJ65" s="22" t="s">
        <v>183</v>
      </c>
      <c r="AK65" s="25">
        <f t="shared" si="1"/>
        <v>33.840000000000003</v>
      </c>
      <c r="AL65" s="22" t="s">
        <v>184</v>
      </c>
      <c r="AM65" s="28" t="s">
        <v>185</v>
      </c>
    </row>
    <row r="66" spans="1:39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8" customHeight="1" x14ac:dyDescent="0.2">
      <c r="A67" s="38" t="s">
        <v>377</v>
      </c>
      <c r="B67" s="38">
        <v>59</v>
      </c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40">
        <f>AVERAGE(AB6:AB64)</f>
        <v>82.717241379310337</v>
      </c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</row>
    <row r="68" spans="1:39" ht="1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34.5" customHeight="1" x14ac:dyDescent="0.2">
      <c r="A69" s="41" t="s">
        <v>378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34.5" customHeight="1" x14ac:dyDescent="0.2">
      <c r="A70" s="42" t="s">
        <v>379</v>
      </c>
      <c r="B70" s="42" t="s">
        <v>235</v>
      </c>
      <c r="C70" s="42" t="s">
        <v>236</v>
      </c>
      <c r="D70" s="42">
        <v>2025</v>
      </c>
      <c r="E70" s="42">
        <v>12</v>
      </c>
      <c r="F70" s="42" t="s">
        <v>121</v>
      </c>
      <c r="G70" s="42" t="s">
        <v>380</v>
      </c>
      <c r="H70" s="42" t="s">
        <v>381</v>
      </c>
      <c r="I70" s="43">
        <v>89</v>
      </c>
      <c r="J70" s="42" t="s">
        <v>382</v>
      </c>
      <c r="K70" s="42" t="s">
        <v>381</v>
      </c>
      <c r="L70" s="43">
        <v>74</v>
      </c>
      <c r="M70" s="42" t="s">
        <v>383</v>
      </c>
      <c r="N70" s="42" t="s">
        <v>381</v>
      </c>
      <c r="O70" s="43">
        <v>80</v>
      </c>
      <c r="P70" s="42" t="s">
        <v>384</v>
      </c>
      <c r="Q70" s="42" t="s">
        <v>381</v>
      </c>
      <c r="R70" s="43">
        <v>94.5</v>
      </c>
      <c r="S70" s="42" t="s">
        <v>385</v>
      </c>
      <c r="T70" s="42" t="s">
        <v>386</v>
      </c>
      <c r="U70" s="43">
        <v>85.2</v>
      </c>
      <c r="V70" s="42" t="s">
        <v>387</v>
      </c>
      <c r="W70" s="42" t="s">
        <v>386</v>
      </c>
      <c r="X70" s="43">
        <v>77</v>
      </c>
      <c r="Y70" s="42" t="s">
        <v>388</v>
      </c>
      <c r="Z70" s="42" t="s">
        <v>386</v>
      </c>
      <c r="AA70" s="43">
        <v>79.5</v>
      </c>
      <c r="AB70" s="43">
        <v>82.7</v>
      </c>
      <c r="AC70" s="42">
        <v>3</v>
      </c>
      <c r="AD70" s="42" t="s">
        <v>192</v>
      </c>
      <c r="AE70" s="42" t="s">
        <v>389</v>
      </c>
      <c r="AF70" s="42" t="s">
        <v>390</v>
      </c>
      <c r="AG70" s="42" t="s">
        <v>181</v>
      </c>
      <c r="AH70" s="42" t="s">
        <v>182</v>
      </c>
      <c r="AI70" s="42" t="s">
        <v>182</v>
      </c>
      <c r="AJ70" s="42" t="s">
        <v>391</v>
      </c>
      <c r="AK70" s="42" t="s">
        <v>392</v>
      </c>
      <c r="AL70" s="42" t="s">
        <v>184</v>
      </c>
      <c r="AM70" s="42" t="s">
        <v>393</v>
      </c>
    </row>
    <row r="71" spans="1:39" ht="34.5" customHeight="1" x14ac:dyDescent="0.2">
      <c r="A71" s="42" t="s">
        <v>394</v>
      </c>
      <c r="B71" s="42" t="s">
        <v>395</v>
      </c>
      <c r="C71" s="42" t="s">
        <v>396</v>
      </c>
      <c r="D71" s="42">
        <v>2025</v>
      </c>
      <c r="E71" s="42">
        <v>12</v>
      </c>
      <c r="F71" s="42" t="s">
        <v>121</v>
      </c>
      <c r="G71" s="42" t="s">
        <v>397</v>
      </c>
      <c r="H71" s="42" t="s">
        <v>381</v>
      </c>
      <c r="I71" s="43">
        <v>86.5</v>
      </c>
      <c r="J71" s="42" t="s">
        <v>398</v>
      </c>
      <c r="K71" s="42" t="s">
        <v>381</v>
      </c>
      <c r="L71" s="43">
        <v>69.5</v>
      </c>
      <c r="M71" s="42" t="s">
        <v>388</v>
      </c>
      <c r="N71" s="42" t="s">
        <v>381</v>
      </c>
      <c r="O71" s="43">
        <v>78.5</v>
      </c>
      <c r="P71" s="42" t="s">
        <v>399</v>
      </c>
      <c r="Q71" s="42" t="s">
        <v>381</v>
      </c>
      <c r="R71" s="43">
        <v>92.5</v>
      </c>
      <c r="S71" s="42" t="s">
        <v>400</v>
      </c>
      <c r="T71" s="42" t="s">
        <v>386</v>
      </c>
      <c r="U71" s="43">
        <v>83</v>
      </c>
      <c r="V71" s="42" t="s">
        <v>401</v>
      </c>
      <c r="W71" s="42" t="s">
        <v>386</v>
      </c>
      <c r="X71" s="43">
        <v>84.5</v>
      </c>
      <c r="Y71" s="42" t="s">
        <v>402</v>
      </c>
      <c r="Z71" s="42" t="s">
        <v>386</v>
      </c>
      <c r="AA71" s="43">
        <v>91.5</v>
      </c>
      <c r="AB71" s="43">
        <v>83.7</v>
      </c>
      <c r="AC71" s="42">
        <v>3.2</v>
      </c>
      <c r="AD71" s="42" t="s">
        <v>192</v>
      </c>
      <c r="AE71" s="42" t="s">
        <v>389</v>
      </c>
      <c r="AF71" s="42" t="s">
        <v>390</v>
      </c>
      <c r="AG71" s="42" t="s">
        <v>181</v>
      </c>
      <c r="AH71" s="42" t="s">
        <v>182</v>
      </c>
      <c r="AI71" s="42" t="s">
        <v>182</v>
      </c>
      <c r="AJ71" s="42" t="s">
        <v>391</v>
      </c>
      <c r="AK71" s="42" t="s">
        <v>392</v>
      </c>
      <c r="AL71" s="42" t="s">
        <v>184</v>
      </c>
      <c r="AM71" s="42" t="s">
        <v>393</v>
      </c>
    </row>
    <row r="72" spans="1:39" ht="34.5" customHeight="1" x14ac:dyDescent="0.2">
      <c r="A72" s="42" t="s">
        <v>403</v>
      </c>
      <c r="B72" s="42" t="s">
        <v>361</v>
      </c>
      <c r="C72" s="42" t="s">
        <v>404</v>
      </c>
      <c r="D72" s="42">
        <v>2025</v>
      </c>
      <c r="E72" s="42">
        <v>12</v>
      </c>
      <c r="F72" s="42" t="s">
        <v>121</v>
      </c>
      <c r="G72" s="42" t="s">
        <v>397</v>
      </c>
      <c r="H72" s="42" t="s">
        <v>381</v>
      </c>
      <c r="I72" s="43">
        <v>89</v>
      </c>
      <c r="J72" s="42" t="s">
        <v>398</v>
      </c>
      <c r="K72" s="42" t="s">
        <v>381</v>
      </c>
      <c r="L72" s="43">
        <v>83.5</v>
      </c>
      <c r="M72" s="42" t="s">
        <v>405</v>
      </c>
      <c r="N72" s="42" t="s">
        <v>381</v>
      </c>
      <c r="O72" s="43">
        <v>93.5</v>
      </c>
      <c r="P72" s="42" t="s">
        <v>388</v>
      </c>
      <c r="Q72" s="42" t="s">
        <v>381</v>
      </c>
      <c r="R72" s="43">
        <v>76</v>
      </c>
      <c r="S72" s="42" t="s">
        <v>400</v>
      </c>
      <c r="T72" s="42" t="s">
        <v>386</v>
      </c>
      <c r="U72" s="43">
        <v>93</v>
      </c>
      <c r="V72" s="42" t="s">
        <v>406</v>
      </c>
      <c r="W72" s="42" t="s">
        <v>386</v>
      </c>
      <c r="X72" s="43">
        <v>92</v>
      </c>
      <c r="Y72" s="42" t="s">
        <v>407</v>
      </c>
      <c r="Z72" s="42" t="s">
        <v>386</v>
      </c>
      <c r="AA72" s="43">
        <v>80</v>
      </c>
      <c r="AB72" s="43">
        <v>86.7</v>
      </c>
      <c r="AC72" s="42">
        <v>3.4</v>
      </c>
      <c r="AD72" s="42" t="s">
        <v>192</v>
      </c>
      <c r="AE72" s="42" t="s">
        <v>389</v>
      </c>
      <c r="AF72" s="42" t="s">
        <v>390</v>
      </c>
      <c r="AG72" s="42" t="s">
        <v>181</v>
      </c>
      <c r="AH72" s="42" t="s">
        <v>182</v>
      </c>
      <c r="AI72" s="42" t="s">
        <v>182</v>
      </c>
      <c r="AJ72" s="42" t="s">
        <v>391</v>
      </c>
      <c r="AK72" s="42" t="s">
        <v>392</v>
      </c>
      <c r="AL72" s="42" t="s">
        <v>184</v>
      </c>
      <c r="AM72" s="42" t="s">
        <v>393</v>
      </c>
    </row>
    <row r="73" spans="1:39" ht="34.5" customHeight="1" x14ac:dyDescent="0.2">
      <c r="A73" s="42" t="s">
        <v>408</v>
      </c>
      <c r="B73" s="42" t="s">
        <v>409</v>
      </c>
      <c r="C73" s="42" t="s">
        <v>410</v>
      </c>
      <c r="D73" s="42">
        <v>2025</v>
      </c>
      <c r="E73" s="42">
        <v>12</v>
      </c>
      <c r="F73" s="42" t="s">
        <v>121</v>
      </c>
      <c r="G73" s="42" t="s">
        <v>397</v>
      </c>
      <c r="H73" s="42" t="s">
        <v>381</v>
      </c>
      <c r="I73" s="43">
        <v>91.5</v>
      </c>
      <c r="J73" s="42" t="s">
        <v>398</v>
      </c>
      <c r="K73" s="42" t="s">
        <v>381</v>
      </c>
      <c r="L73" s="43">
        <v>82</v>
      </c>
      <c r="M73" s="42" t="s">
        <v>405</v>
      </c>
      <c r="N73" s="42" t="s">
        <v>381</v>
      </c>
      <c r="O73" s="43">
        <v>96.5</v>
      </c>
      <c r="P73" s="42" t="s">
        <v>388</v>
      </c>
      <c r="Q73" s="42" t="s">
        <v>381</v>
      </c>
      <c r="R73" s="43">
        <v>93.5</v>
      </c>
      <c r="S73" s="42" t="s">
        <v>400</v>
      </c>
      <c r="T73" s="42" t="s">
        <v>386</v>
      </c>
      <c r="U73" s="43">
        <v>94</v>
      </c>
      <c r="V73" s="42" t="s">
        <v>406</v>
      </c>
      <c r="W73" s="42" t="s">
        <v>386</v>
      </c>
      <c r="X73" s="43">
        <v>92</v>
      </c>
      <c r="Y73" s="42" t="s">
        <v>407</v>
      </c>
      <c r="Z73" s="42" t="s">
        <v>386</v>
      </c>
      <c r="AA73" s="43">
        <v>91</v>
      </c>
      <c r="AB73" s="43">
        <v>91.5</v>
      </c>
      <c r="AC73" s="42">
        <v>3.7</v>
      </c>
      <c r="AD73" s="42" t="s">
        <v>178</v>
      </c>
      <c r="AE73" s="42" t="s">
        <v>389</v>
      </c>
      <c r="AF73" s="42" t="s">
        <v>390</v>
      </c>
      <c r="AG73" s="42" t="s">
        <v>181</v>
      </c>
      <c r="AH73" s="42" t="s">
        <v>182</v>
      </c>
      <c r="AI73" s="42" t="s">
        <v>182</v>
      </c>
      <c r="AJ73" s="42" t="s">
        <v>391</v>
      </c>
      <c r="AK73" s="42" t="s">
        <v>392</v>
      </c>
      <c r="AL73" s="42" t="s">
        <v>184</v>
      </c>
      <c r="AM73" s="42" t="s">
        <v>393</v>
      </c>
    </row>
    <row r="74" spans="1:39" ht="34.5" customHeight="1" x14ac:dyDescent="0.2">
      <c r="A74" s="42" t="s">
        <v>411</v>
      </c>
      <c r="B74" s="42" t="s">
        <v>412</v>
      </c>
      <c r="C74" s="42" t="s">
        <v>413</v>
      </c>
      <c r="D74" s="42">
        <v>2025</v>
      </c>
      <c r="E74" s="42">
        <v>12</v>
      </c>
      <c r="F74" s="42" t="s">
        <v>121</v>
      </c>
      <c r="G74" s="42" t="s">
        <v>397</v>
      </c>
      <c r="H74" s="42" t="s">
        <v>381</v>
      </c>
      <c r="I74" s="43">
        <v>93</v>
      </c>
      <c r="J74" s="42" t="s">
        <v>398</v>
      </c>
      <c r="K74" s="42" t="s">
        <v>381</v>
      </c>
      <c r="L74" s="43">
        <v>85</v>
      </c>
      <c r="M74" s="42" t="s">
        <v>405</v>
      </c>
      <c r="N74" s="42" t="s">
        <v>381</v>
      </c>
      <c r="O74" s="43">
        <v>98</v>
      </c>
      <c r="P74" s="42" t="s">
        <v>388</v>
      </c>
      <c r="Q74" s="42" t="s">
        <v>381</v>
      </c>
      <c r="R74" s="43">
        <v>98</v>
      </c>
      <c r="S74" s="42" t="s">
        <v>400</v>
      </c>
      <c r="T74" s="42" t="s">
        <v>386</v>
      </c>
      <c r="U74" s="43">
        <v>95</v>
      </c>
      <c r="V74" s="42" t="s">
        <v>406</v>
      </c>
      <c r="W74" s="42" t="s">
        <v>386</v>
      </c>
      <c r="X74" s="43">
        <v>96</v>
      </c>
      <c r="Y74" s="42" t="s">
        <v>407</v>
      </c>
      <c r="Z74" s="42" t="s">
        <v>386</v>
      </c>
      <c r="AA74" s="43">
        <v>93</v>
      </c>
      <c r="AB74" s="43">
        <v>94</v>
      </c>
      <c r="AC74" s="42">
        <v>3.8</v>
      </c>
      <c r="AD74" s="42" t="s">
        <v>178</v>
      </c>
      <c r="AE74" s="42" t="s">
        <v>389</v>
      </c>
      <c r="AF74" s="42" t="s">
        <v>390</v>
      </c>
      <c r="AG74" s="42" t="s">
        <v>181</v>
      </c>
      <c r="AH74" s="42" t="s">
        <v>182</v>
      </c>
      <c r="AI74" s="42" t="s">
        <v>182</v>
      </c>
      <c r="AJ74" s="42" t="s">
        <v>391</v>
      </c>
      <c r="AK74" s="42" t="s">
        <v>392</v>
      </c>
      <c r="AL74" s="42" t="s">
        <v>184</v>
      </c>
      <c r="AM74" s="42" t="s">
        <v>393</v>
      </c>
    </row>
    <row r="75" spans="1:39" ht="4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:39" ht="45.75" customHeight="1" x14ac:dyDescent="0.2">
      <c r="A76" s="44" t="s">
        <v>414</v>
      </c>
      <c r="B76" s="44">
        <v>64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:3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:3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:3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:3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:3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:3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:3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:3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:3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:3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:3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:3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:3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:3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:3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:3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:3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:3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:3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:3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:3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:3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:3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:3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:3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:3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:3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:3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:3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:3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:3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:3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:3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:3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:3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:3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:3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:3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:3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:3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:3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:3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:3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:3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:3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:3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:3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:3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:3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:3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:3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:3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:3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:3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:3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:3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:3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:3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:3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:3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:3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:3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:3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:3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:3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:3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:3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:3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:3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:3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:3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:3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:3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:3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:3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:3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:3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:3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:3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:3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:3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:3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:3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:3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:3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:3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:3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:3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:3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:3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:3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:3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:3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:3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:3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:3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:3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:3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:3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:3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:3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:3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:3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:3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:3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:3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:3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:3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:3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:3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:3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:3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:3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:3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:3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:3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:3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:3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:3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:3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:3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:3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:3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:3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:3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:3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:3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:3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:3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:3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:3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:3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:3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:3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:3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:3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:3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:3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:3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:3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:3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:3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:3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:3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:3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:3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:3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:3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:3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:3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:3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:3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:3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:3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:3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:3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  <row r="233" spans="1:3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</row>
    <row r="234" spans="1:3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</row>
    <row r="235" spans="1:3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</row>
    <row r="236" spans="1:3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</row>
    <row r="237" spans="1:3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</row>
    <row r="238" spans="1:3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</row>
    <row r="239" spans="1:3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</row>
    <row r="240" spans="1:3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</row>
    <row r="241" spans="1:3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</row>
    <row r="242" spans="1:3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</row>
    <row r="243" spans="1:3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</row>
    <row r="244" spans="1:3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</row>
    <row r="245" spans="1:3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</row>
    <row r="246" spans="1:3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</row>
    <row r="247" spans="1:3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</row>
    <row r="248" spans="1:3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</row>
    <row r="249" spans="1:3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</row>
    <row r="250" spans="1:3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</row>
    <row r="251" spans="1:3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</row>
    <row r="252" spans="1:3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</row>
    <row r="253" spans="1:3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</row>
    <row r="254" spans="1:3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</row>
    <row r="255" spans="1:3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</row>
    <row r="256" spans="1:3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</row>
    <row r="257" spans="1:3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</row>
    <row r="258" spans="1:3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</row>
    <row r="259" spans="1:3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</row>
    <row r="260" spans="1:3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</row>
    <row r="261" spans="1:3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</row>
    <row r="262" spans="1:3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</row>
    <row r="263" spans="1:3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</row>
    <row r="264" spans="1:3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</row>
    <row r="265" spans="1:3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</row>
    <row r="266" spans="1:3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</row>
    <row r="267" spans="1:3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</row>
    <row r="268" spans="1:3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</row>
    <row r="269" spans="1:3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</row>
    <row r="270" spans="1:3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</row>
    <row r="271" spans="1:3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</row>
    <row r="272" spans="1:3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</row>
    <row r="273" spans="1:3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</row>
    <row r="274" spans="1:3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</row>
    <row r="275" spans="1:3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</row>
    <row r="276" spans="1:3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</row>
    <row r="277" spans="1:3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</row>
    <row r="278" spans="1:3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</row>
    <row r="279" spans="1:3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</row>
    <row r="280" spans="1:3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</row>
    <row r="281" spans="1:3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</row>
    <row r="282" spans="1:3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</row>
    <row r="283" spans="1:3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</row>
    <row r="284" spans="1:3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</row>
    <row r="285" spans="1:3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</row>
    <row r="286" spans="1:3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</row>
    <row r="287" spans="1:3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</row>
    <row r="288" spans="1:3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</row>
    <row r="289" spans="1:3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</row>
    <row r="290" spans="1:3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</row>
    <row r="291" spans="1:3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</row>
    <row r="292" spans="1:3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</row>
    <row r="293" spans="1:3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</row>
    <row r="294" spans="1:3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</row>
    <row r="295" spans="1:3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</row>
    <row r="296" spans="1:3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</row>
    <row r="297" spans="1:3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</row>
    <row r="298" spans="1:3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</row>
    <row r="299" spans="1:3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</row>
    <row r="300" spans="1:3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</row>
    <row r="301" spans="1:3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</row>
    <row r="302" spans="1:3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</row>
    <row r="303" spans="1:3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</row>
    <row r="304" spans="1:3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</row>
    <row r="305" spans="1:3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</row>
    <row r="306" spans="1:3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</row>
    <row r="307" spans="1:3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</row>
    <row r="308" spans="1:3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</row>
    <row r="309" spans="1:3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</row>
    <row r="310" spans="1:3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</row>
    <row r="311" spans="1:3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</row>
    <row r="312" spans="1:3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</row>
    <row r="313" spans="1:3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</row>
    <row r="314" spans="1:3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</row>
    <row r="315" spans="1:3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</row>
    <row r="316" spans="1:3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</row>
    <row r="317" spans="1:3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</row>
    <row r="318" spans="1:3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</row>
    <row r="319" spans="1:3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</row>
    <row r="320" spans="1:3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</row>
    <row r="321" spans="1:3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</row>
    <row r="322" spans="1:3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</row>
    <row r="323" spans="1:3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</row>
    <row r="324" spans="1:3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</row>
    <row r="325" spans="1:3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</row>
    <row r="326" spans="1:3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</row>
    <row r="327" spans="1:3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</row>
    <row r="328" spans="1:3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</row>
    <row r="329" spans="1:3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</row>
    <row r="330" spans="1:3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</row>
    <row r="331" spans="1:3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</row>
    <row r="332" spans="1:3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</row>
    <row r="333" spans="1:3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</row>
    <row r="334" spans="1:3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</row>
    <row r="335" spans="1:3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</row>
    <row r="336" spans="1:3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</row>
    <row r="337" spans="1:3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</row>
    <row r="338" spans="1:3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</row>
    <row r="339" spans="1:3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</row>
    <row r="340" spans="1:3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</row>
    <row r="341" spans="1:3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</row>
    <row r="342" spans="1:3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</row>
    <row r="343" spans="1:3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</row>
    <row r="344" spans="1:3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</row>
    <row r="345" spans="1:3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</row>
    <row r="346" spans="1:3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</row>
    <row r="347" spans="1:3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</row>
    <row r="348" spans="1:3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</row>
    <row r="349" spans="1:3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</row>
    <row r="350" spans="1:3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</row>
    <row r="351" spans="1:3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</row>
    <row r="352" spans="1:3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</row>
    <row r="353" spans="1:3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</row>
    <row r="354" spans="1:3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</row>
    <row r="355" spans="1:3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</row>
    <row r="356" spans="1:3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</row>
    <row r="357" spans="1:3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</row>
    <row r="358" spans="1:3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</row>
    <row r="359" spans="1:3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</row>
    <row r="360" spans="1:3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</row>
    <row r="361" spans="1:3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</row>
    <row r="362" spans="1:3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</row>
    <row r="363" spans="1:3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</row>
    <row r="364" spans="1:3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</row>
    <row r="365" spans="1:3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</row>
    <row r="366" spans="1:3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</row>
    <row r="367" spans="1:3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</row>
    <row r="368" spans="1:3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</row>
    <row r="369" spans="1:3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</row>
    <row r="370" spans="1:3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</row>
    <row r="371" spans="1:3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</row>
    <row r="372" spans="1:3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</row>
    <row r="373" spans="1:3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</row>
    <row r="374" spans="1:3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</row>
    <row r="375" spans="1:3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</row>
    <row r="376" spans="1:3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</row>
    <row r="377" spans="1:3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</row>
    <row r="378" spans="1:3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</row>
    <row r="379" spans="1:3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</row>
    <row r="380" spans="1:3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</row>
    <row r="381" spans="1:3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</row>
    <row r="382" spans="1:3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</row>
    <row r="383" spans="1:3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</row>
    <row r="384" spans="1:3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</row>
    <row r="385" spans="1:3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</row>
    <row r="386" spans="1:3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</row>
    <row r="387" spans="1:3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</row>
    <row r="388" spans="1:3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</row>
    <row r="389" spans="1:3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</row>
    <row r="390" spans="1:3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</row>
    <row r="391" spans="1:3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</row>
    <row r="392" spans="1:3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</row>
    <row r="393" spans="1:3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</row>
    <row r="394" spans="1:3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</row>
    <row r="395" spans="1:3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</row>
    <row r="396" spans="1:3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</row>
    <row r="397" spans="1:3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</row>
    <row r="398" spans="1:3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</row>
    <row r="399" spans="1:3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</row>
    <row r="400" spans="1:3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</row>
    <row r="401" spans="1:3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</row>
    <row r="402" spans="1:3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</row>
    <row r="403" spans="1:3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</row>
    <row r="404" spans="1:3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</row>
    <row r="405" spans="1:3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</row>
    <row r="406" spans="1:3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</row>
    <row r="407" spans="1:3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</row>
    <row r="408" spans="1:3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</row>
    <row r="409" spans="1:3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</row>
    <row r="410" spans="1:3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</row>
    <row r="411" spans="1:3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</row>
    <row r="412" spans="1:3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</row>
    <row r="413" spans="1:3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</row>
    <row r="414" spans="1:3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</row>
    <row r="415" spans="1:3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</row>
    <row r="416" spans="1:3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</row>
    <row r="417" spans="1:3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</row>
    <row r="418" spans="1:3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</row>
    <row r="419" spans="1:3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</row>
    <row r="420" spans="1:3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</row>
    <row r="421" spans="1:3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</row>
    <row r="422" spans="1:3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</row>
    <row r="423" spans="1:3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</row>
    <row r="424" spans="1:3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</row>
    <row r="425" spans="1:3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</row>
    <row r="426" spans="1:3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</row>
    <row r="427" spans="1:3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</row>
    <row r="428" spans="1:3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</row>
    <row r="429" spans="1:3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</row>
    <row r="430" spans="1:3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</row>
    <row r="431" spans="1:3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</row>
    <row r="432" spans="1:3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</row>
    <row r="433" spans="1:3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</row>
    <row r="434" spans="1:3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</row>
    <row r="435" spans="1:3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</row>
    <row r="436" spans="1:3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</row>
    <row r="437" spans="1:3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</row>
    <row r="438" spans="1:3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</row>
    <row r="439" spans="1:3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</row>
    <row r="440" spans="1:3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</row>
    <row r="441" spans="1:3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</row>
    <row r="442" spans="1:3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</row>
    <row r="443" spans="1:3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</row>
    <row r="444" spans="1:3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</row>
    <row r="445" spans="1:3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</row>
    <row r="446" spans="1:3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</row>
    <row r="447" spans="1:3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</row>
    <row r="448" spans="1:3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</row>
    <row r="449" spans="1:3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</row>
    <row r="450" spans="1:3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</row>
    <row r="451" spans="1:3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</row>
    <row r="452" spans="1:3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</row>
    <row r="453" spans="1:3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</row>
    <row r="454" spans="1:3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</row>
    <row r="455" spans="1:3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</row>
    <row r="456" spans="1:3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</row>
    <row r="457" spans="1:3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</row>
    <row r="458" spans="1:3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</row>
    <row r="459" spans="1:3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</row>
    <row r="460" spans="1:3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</row>
    <row r="461" spans="1:3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</row>
    <row r="462" spans="1:3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</row>
    <row r="463" spans="1:3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</row>
    <row r="464" spans="1:3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</row>
    <row r="465" spans="1:3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</row>
    <row r="466" spans="1:3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</row>
    <row r="467" spans="1:3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</row>
    <row r="468" spans="1:3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</row>
    <row r="469" spans="1:3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</row>
    <row r="470" spans="1:3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</row>
    <row r="471" spans="1:3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</row>
    <row r="472" spans="1:3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</row>
    <row r="473" spans="1:3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</row>
    <row r="474" spans="1:3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</row>
    <row r="475" spans="1:3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</row>
    <row r="476" spans="1:3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</row>
    <row r="477" spans="1:3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</row>
    <row r="478" spans="1:3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</row>
    <row r="479" spans="1:3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</row>
    <row r="480" spans="1:3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</row>
    <row r="481" spans="1:3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</row>
    <row r="482" spans="1:3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</row>
    <row r="483" spans="1:3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</row>
    <row r="484" spans="1:3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</row>
    <row r="485" spans="1:3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</row>
    <row r="486" spans="1:3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</row>
    <row r="487" spans="1:3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</row>
    <row r="488" spans="1:3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</row>
    <row r="489" spans="1:3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</row>
    <row r="490" spans="1:3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</row>
    <row r="491" spans="1:3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</row>
    <row r="492" spans="1:3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</row>
    <row r="493" spans="1:3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</row>
    <row r="494" spans="1:3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</row>
    <row r="495" spans="1:3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</row>
    <row r="496" spans="1:3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</row>
    <row r="497" spans="1:3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</row>
    <row r="498" spans="1:3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</row>
    <row r="499" spans="1:3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</row>
    <row r="500" spans="1:3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</row>
    <row r="501" spans="1:3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</row>
    <row r="502" spans="1:3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</row>
    <row r="503" spans="1:3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</row>
    <row r="504" spans="1:3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</row>
    <row r="505" spans="1:3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</row>
    <row r="506" spans="1:3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</row>
    <row r="507" spans="1:3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</row>
    <row r="508" spans="1:3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</row>
    <row r="509" spans="1:3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</row>
    <row r="510" spans="1:3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</row>
    <row r="511" spans="1:3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</row>
    <row r="512" spans="1:3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</row>
    <row r="513" spans="1:3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</row>
    <row r="514" spans="1:3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</row>
    <row r="515" spans="1:3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</row>
    <row r="516" spans="1:3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</row>
    <row r="517" spans="1:3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</row>
    <row r="518" spans="1:3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</row>
    <row r="519" spans="1:3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</row>
    <row r="520" spans="1:3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</row>
    <row r="521" spans="1:3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</row>
    <row r="522" spans="1:3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</row>
    <row r="523" spans="1:3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</row>
    <row r="524" spans="1:3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</row>
    <row r="525" spans="1:3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</row>
    <row r="526" spans="1:3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</row>
    <row r="527" spans="1:3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</row>
    <row r="528" spans="1:3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</row>
    <row r="529" spans="1:3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</row>
    <row r="530" spans="1:3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</row>
    <row r="531" spans="1:3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</row>
    <row r="532" spans="1:3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</row>
    <row r="533" spans="1:3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</row>
    <row r="534" spans="1:3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</row>
    <row r="535" spans="1:3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</row>
    <row r="536" spans="1:3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</row>
    <row r="537" spans="1:3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</row>
    <row r="538" spans="1:3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</row>
    <row r="539" spans="1:3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</row>
    <row r="540" spans="1:3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</row>
    <row r="541" spans="1:3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</row>
    <row r="542" spans="1:3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</row>
    <row r="543" spans="1:3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</row>
    <row r="544" spans="1:3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</row>
    <row r="545" spans="1:3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</row>
    <row r="546" spans="1:3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</row>
    <row r="547" spans="1:3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</row>
    <row r="548" spans="1:3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</row>
    <row r="549" spans="1:3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</row>
    <row r="550" spans="1:3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</row>
    <row r="551" spans="1:3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</row>
    <row r="552" spans="1:3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</row>
    <row r="553" spans="1:3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</row>
    <row r="554" spans="1:3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</row>
    <row r="555" spans="1:3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</row>
    <row r="556" spans="1:3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</row>
    <row r="557" spans="1:3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</row>
    <row r="558" spans="1:3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</row>
    <row r="559" spans="1:3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</row>
    <row r="560" spans="1:3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</row>
    <row r="561" spans="1:3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</row>
    <row r="562" spans="1:3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</row>
    <row r="563" spans="1:3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</row>
    <row r="564" spans="1:3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</row>
    <row r="565" spans="1:3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</row>
    <row r="566" spans="1:3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</row>
    <row r="567" spans="1:3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</row>
    <row r="568" spans="1:3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</row>
    <row r="569" spans="1:3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</row>
    <row r="570" spans="1:3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</row>
    <row r="571" spans="1:3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</row>
    <row r="572" spans="1:3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</row>
    <row r="573" spans="1:3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</row>
    <row r="574" spans="1:3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</row>
    <row r="575" spans="1:3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</row>
    <row r="576" spans="1:3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</row>
    <row r="577" spans="1:3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</row>
    <row r="578" spans="1:3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</row>
    <row r="579" spans="1:3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</row>
    <row r="580" spans="1:3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</row>
    <row r="581" spans="1:3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</row>
    <row r="582" spans="1:3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</row>
    <row r="583" spans="1:3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</row>
    <row r="584" spans="1:3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</row>
    <row r="585" spans="1:3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</row>
    <row r="586" spans="1:3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</row>
    <row r="587" spans="1:3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</row>
    <row r="588" spans="1:3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</row>
    <row r="589" spans="1:3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</row>
    <row r="590" spans="1:3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</row>
    <row r="591" spans="1:3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</row>
    <row r="592" spans="1:3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</row>
    <row r="593" spans="1:3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</row>
    <row r="594" spans="1:3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</row>
    <row r="595" spans="1:3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</row>
    <row r="596" spans="1:3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</row>
    <row r="597" spans="1:3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</row>
    <row r="598" spans="1:3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</row>
    <row r="599" spans="1:3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</row>
    <row r="600" spans="1:3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</row>
    <row r="601" spans="1:3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</row>
    <row r="602" spans="1:3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</row>
    <row r="603" spans="1:3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</row>
    <row r="604" spans="1:3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</row>
    <row r="605" spans="1:3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</row>
    <row r="606" spans="1:3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</row>
    <row r="607" spans="1:3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</row>
    <row r="608" spans="1:3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</row>
    <row r="609" spans="1:3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</row>
    <row r="610" spans="1:3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</row>
    <row r="611" spans="1:3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</row>
    <row r="612" spans="1:3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</row>
    <row r="613" spans="1:3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</row>
    <row r="614" spans="1:3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</row>
    <row r="615" spans="1:3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</row>
    <row r="616" spans="1:3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</row>
    <row r="617" spans="1:3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</row>
    <row r="618" spans="1:3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</row>
    <row r="619" spans="1:3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</row>
    <row r="620" spans="1:3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</row>
    <row r="621" spans="1:3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</row>
    <row r="622" spans="1:3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</row>
    <row r="623" spans="1:3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</row>
    <row r="624" spans="1:3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</row>
    <row r="625" spans="1:3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</row>
    <row r="626" spans="1:3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</row>
    <row r="627" spans="1:3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</row>
    <row r="628" spans="1:3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</row>
    <row r="629" spans="1:3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</row>
    <row r="630" spans="1:3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</row>
    <row r="631" spans="1:3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</row>
    <row r="632" spans="1:3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</row>
    <row r="633" spans="1:3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</row>
    <row r="634" spans="1:3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</row>
    <row r="635" spans="1:3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</row>
    <row r="636" spans="1:3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</row>
    <row r="637" spans="1:3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</row>
    <row r="638" spans="1:3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</row>
    <row r="639" spans="1:3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</row>
    <row r="640" spans="1:3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</row>
    <row r="641" spans="1:3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</row>
    <row r="642" spans="1:3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</row>
    <row r="643" spans="1:3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</row>
    <row r="644" spans="1:3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</row>
    <row r="645" spans="1:3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</row>
    <row r="646" spans="1:3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</row>
    <row r="647" spans="1:3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</row>
    <row r="648" spans="1:3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</row>
    <row r="649" spans="1:3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</row>
    <row r="650" spans="1:3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</row>
    <row r="651" spans="1:3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</row>
    <row r="652" spans="1:3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</row>
    <row r="653" spans="1:3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</row>
    <row r="654" spans="1:3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</row>
    <row r="655" spans="1:3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</row>
    <row r="656" spans="1:3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</row>
    <row r="657" spans="1:3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</row>
    <row r="658" spans="1:3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</row>
    <row r="659" spans="1:3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</row>
    <row r="660" spans="1:3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</row>
    <row r="661" spans="1:3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</row>
    <row r="662" spans="1:3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</row>
    <row r="663" spans="1:3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</row>
    <row r="664" spans="1:3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</row>
    <row r="665" spans="1:3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</row>
    <row r="666" spans="1:3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</row>
    <row r="667" spans="1:3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</row>
    <row r="668" spans="1:3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</row>
    <row r="669" spans="1:3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</row>
    <row r="670" spans="1:3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</row>
    <row r="671" spans="1:3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</row>
    <row r="672" spans="1:3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</row>
    <row r="673" spans="1:3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</row>
    <row r="674" spans="1:3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</row>
    <row r="675" spans="1:3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</row>
    <row r="676" spans="1:3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</row>
    <row r="677" spans="1:3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</row>
    <row r="678" spans="1:3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</row>
    <row r="679" spans="1:3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</row>
    <row r="680" spans="1:3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</row>
    <row r="681" spans="1:3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</row>
    <row r="682" spans="1:3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</row>
    <row r="683" spans="1:3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</row>
    <row r="684" spans="1:3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</row>
    <row r="685" spans="1:3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</row>
    <row r="686" spans="1:3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</row>
    <row r="687" spans="1:3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</row>
    <row r="688" spans="1:3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</row>
    <row r="689" spans="1:3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</row>
    <row r="690" spans="1:3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</row>
    <row r="691" spans="1:3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</row>
    <row r="692" spans="1:3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</row>
    <row r="693" spans="1:3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</row>
    <row r="694" spans="1:3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</row>
    <row r="695" spans="1:3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</row>
    <row r="696" spans="1:3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</row>
    <row r="697" spans="1:3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</row>
    <row r="698" spans="1:3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</row>
    <row r="699" spans="1:3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</row>
    <row r="700" spans="1:3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</row>
    <row r="701" spans="1:3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</row>
    <row r="702" spans="1:3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</row>
    <row r="703" spans="1:3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</row>
    <row r="704" spans="1:3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</row>
    <row r="705" spans="1:3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</row>
    <row r="706" spans="1:3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</row>
    <row r="707" spans="1:3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</row>
    <row r="708" spans="1:3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</row>
    <row r="709" spans="1:3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</row>
    <row r="710" spans="1:3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</row>
    <row r="711" spans="1:3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</row>
    <row r="712" spans="1:3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</row>
    <row r="713" spans="1:3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</row>
    <row r="714" spans="1:3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</row>
    <row r="715" spans="1:3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</row>
    <row r="716" spans="1:3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</row>
    <row r="717" spans="1:3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</row>
    <row r="718" spans="1:3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</row>
    <row r="719" spans="1:3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</row>
    <row r="720" spans="1:3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</row>
    <row r="721" spans="1:3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</row>
    <row r="722" spans="1:3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</row>
    <row r="723" spans="1:3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</row>
    <row r="724" spans="1:3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</row>
    <row r="725" spans="1:3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</row>
    <row r="726" spans="1:3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</row>
    <row r="727" spans="1:3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</row>
    <row r="728" spans="1:3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</row>
    <row r="729" spans="1:3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</row>
    <row r="730" spans="1:3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</row>
    <row r="731" spans="1:3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</row>
    <row r="732" spans="1:3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</row>
    <row r="733" spans="1:3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</row>
    <row r="734" spans="1:3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</row>
    <row r="735" spans="1:3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</row>
    <row r="736" spans="1:3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</row>
    <row r="737" spans="1:3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</row>
    <row r="738" spans="1:3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</row>
    <row r="739" spans="1:3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</row>
    <row r="740" spans="1:3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</row>
    <row r="741" spans="1:3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</row>
    <row r="742" spans="1:3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</row>
    <row r="743" spans="1:3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</row>
    <row r="744" spans="1:3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</row>
    <row r="745" spans="1:3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</row>
    <row r="746" spans="1:3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</row>
    <row r="747" spans="1:3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</row>
    <row r="748" spans="1:3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</row>
    <row r="749" spans="1:3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</row>
    <row r="750" spans="1:3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</row>
    <row r="751" spans="1:3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</row>
    <row r="752" spans="1:3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</row>
    <row r="753" spans="1:3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</row>
    <row r="754" spans="1:3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</row>
    <row r="755" spans="1:3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</row>
    <row r="756" spans="1:3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</row>
    <row r="757" spans="1:3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</row>
    <row r="758" spans="1:3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</row>
    <row r="759" spans="1:3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</row>
    <row r="760" spans="1:3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</row>
    <row r="761" spans="1:3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</row>
    <row r="762" spans="1:3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</row>
    <row r="763" spans="1:3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</row>
    <row r="764" spans="1:3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</row>
    <row r="765" spans="1:3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</row>
    <row r="766" spans="1:3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</row>
    <row r="767" spans="1:3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</row>
    <row r="768" spans="1:3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</row>
    <row r="769" spans="1:3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</row>
    <row r="770" spans="1:3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</row>
    <row r="771" spans="1:3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</row>
    <row r="772" spans="1:3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</row>
    <row r="773" spans="1:3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</row>
    <row r="774" spans="1:3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</row>
    <row r="775" spans="1:3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</row>
    <row r="776" spans="1:3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</row>
    <row r="777" spans="1:3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</row>
    <row r="778" spans="1:3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</row>
    <row r="779" spans="1:3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</row>
    <row r="780" spans="1:3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</row>
    <row r="781" spans="1:3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</row>
    <row r="782" spans="1:3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</row>
    <row r="783" spans="1:3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</row>
    <row r="784" spans="1:3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</row>
    <row r="785" spans="1:3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</row>
    <row r="786" spans="1:3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</row>
    <row r="787" spans="1:3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</row>
    <row r="788" spans="1:3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</row>
    <row r="789" spans="1:3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</row>
    <row r="790" spans="1:3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</row>
    <row r="791" spans="1:3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</row>
    <row r="792" spans="1:3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</row>
    <row r="793" spans="1:3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</row>
    <row r="794" spans="1:3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</row>
    <row r="795" spans="1:3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</row>
    <row r="796" spans="1:3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</row>
    <row r="797" spans="1:3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</row>
    <row r="798" spans="1:3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</row>
    <row r="799" spans="1:3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</row>
    <row r="800" spans="1:3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</row>
    <row r="801" spans="1:3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</row>
    <row r="802" spans="1:3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</row>
    <row r="803" spans="1:3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</row>
    <row r="804" spans="1:3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</row>
    <row r="805" spans="1:3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</row>
    <row r="806" spans="1:3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</row>
    <row r="807" spans="1:3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</row>
    <row r="808" spans="1:3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</row>
    <row r="809" spans="1:3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</row>
    <row r="810" spans="1:3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</row>
    <row r="811" spans="1:3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</row>
    <row r="812" spans="1:3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</row>
    <row r="813" spans="1:3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</row>
    <row r="814" spans="1:3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</row>
    <row r="815" spans="1:3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</row>
    <row r="816" spans="1:3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</row>
    <row r="817" spans="1:3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</row>
    <row r="818" spans="1:3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</row>
    <row r="819" spans="1:3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</row>
    <row r="820" spans="1:3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</row>
    <row r="821" spans="1:3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</row>
    <row r="822" spans="1:3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</row>
    <row r="823" spans="1:3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</row>
    <row r="824" spans="1:3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</row>
    <row r="825" spans="1:3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</row>
    <row r="826" spans="1:3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</row>
    <row r="827" spans="1:3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</row>
    <row r="828" spans="1:3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</row>
    <row r="829" spans="1:3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</row>
    <row r="830" spans="1:3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</row>
    <row r="831" spans="1:3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</row>
    <row r="832" spans="1:3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</row>
    <row r="833" spans="1:3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</row>
    <row r="834" spans="1:3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</row>
    <row r="835" spans="1:3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</row>
    <row r="836" spans="1:3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</row>
    <row r="837" spans="1:3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</row>
    <row r="838" spans="1:3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</row>
    <row r="839" spans="1:3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</row>
    <row r="840" spans="1:3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</row>
    <row r="841" spans="1:3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</row>
    <row r="842" spans="1:3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</row>
    <row r="843" spans="1:3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</row>
    <row r="844" spans="1:3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</row>
    <row r="845" spans="1:3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</row>
    <row r="846" spans="1:3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</row>
    <row r="847" spans="1:3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</row>
    <row r="848" spans="1:3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</row>
    <row r="849" spans="1:3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</row>
    <row r="850" spans="1:3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</row>
    <row r="851" spans="1:3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</row>
    <row r="852" spans="1:3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</row>
    <row r="853" spans="1:3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</row>
    <row r="854" spans="1:3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</row>
    <row r="855" spans="1:3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</row>
    <row r="856" spans="1:3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</row>
    <row r="857" spans="1:3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</row>
    <row r="858" spans="1:3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</row>
    <row r="859" spans="1:3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</row>
    <row r="860" spans="1:3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</row>
    <row r="861" spans="1:3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</row>
    <row r="862" spans="1:3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</row>
    <row r="863" spans="1:3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</row>
    <row r="864" spans="1:3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</row>
    <row r="865" spans="1:3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</row>
    <row r="866" spans="1:3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</row>
    <row r="867" spans="1:3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</row>
    <row r="868" spans="1:3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</row>
    <row r="869" spans="1:3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</row>
    <row r="870" spans="1:3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</row>
    <row r="871" spans="1:3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</row>
    <row r="872" spans="1:3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</row>
    <row r="873" spans="1:3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</row>
    <row r="874" spans="1:3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</row>
    <row r="875" spans="1:3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</row>
    <row r="876" spans="1:3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</row>
    <row r="877" spans="1:3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</row>
    <row r="878" spans="1:3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</row>
    <row r="879" spans="1:3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</row>
    <row r="880" spans="1:3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</row>
    <row r="881" spans="1:3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</row>
    <row r="882" spans="1:3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</row>
    <row r="883" spans="1:3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</row>
    <row r="884" spans="1:3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</row>
    <row r="885" spans="1:3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</row>
    <row r="886" spans="1:3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</row>
    <row r="887" spans="1:3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</row>
    <row r="888" spans="1:3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</row>
    <row r="889" spans="1:3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</row>
    <row r="890" spans="1:3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</row>
    <row r="891" spans="1:3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</row>
    <row r="892" spans="1:3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</row>
    <row r="893" spans="1:3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</row>
    <row r="894" spans="1:3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</row>
    <row r="895" spans="1:3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</row>
    <row r="896" spans="1:3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</row>
    <row r="897" spans="1:3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</row>
    <row r="898" spans="1:3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</row>
    <row r="899" spans="1:3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</row>
    <row r="900" spans="1:3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</row>
    <row r="901" spans="1:3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</row>
    <row r="902" spans="1:3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</row>
    <row r="903" spans="1:3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</row>
    <row r="904" spans="1:3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</row>
    <row r="905" spans="1:3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</row>
    <row r="906" spans="1:3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</row>
    <row r="907" spans="1:3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</row>
    <row r="908" spans="1:3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</row>
    <row r="909" spans="1:3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</row>
    <row r="910" spans="1:3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</row>
    <row r="911" spans="1:3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</row>
    <row r="912" spans="1:3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</row>
    <row r="913" spans="1:3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</row>
    <row r="914" spans="1:3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</row>
    <row r="915" spans="1:3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</row>
    <row r="916" spans="1:3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</row>
    <row r="917" spans="1:3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</row>
    <row r="918" spans="1:3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</row>
    <row r="919" spans="1:3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</row>
    <row r="920" spans="1:3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</row>
    <row r="921" spans="1:3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</row>
    <row r="922" spans="1:3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</row>
    <row r="923" spans="1:3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</row>
    <row r="924" spans="1:3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</row>
    <row r="925" spans="1:3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</row>
    <row r="926" spans="1:3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</row>
    <row r="927" spans="1:3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</row>
    <row r="928" spans="1:3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</row>
    <row r="929" spans="1:3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</row>
    <row r="930" spans="1:3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</row>
    <row r="931" spans="1:3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</row>
    <row r="932" spans="1:3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</row>
    <row r="933" spans="1:3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</row>
    <row r="934" spans="1:3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</row>
    <row r="935" spans="1:3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</row>
    <row r="936" spans="1:3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</row>
    <row r="937" spans="1:3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</row>
    <row r="938" spans="1:3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</row>
    <row r="939" spans="1:3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</row>
    <row r="940" spans="1:3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</row>
    <row r="941" spans="1:3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</row>
    <row r="942" spans="1:3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</row>
    <row r="943" spans="1:3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</row>
    <row r="944" spans="1:3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</row>
    <row r="945" spans="1:3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</row>
    <row r="946" spans="1:3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</row>
    <row r="947" spans="1:3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</row>
    <row r="948" spans="1:3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</row>
    <row r="949" spans="1:3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</row>
    <row r="950" spans="1:3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</row>
    <row r="951" spans="1:3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</row>
    <row r="952" spans="1:3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</row>
    <row r="953" spans="1:3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</row>
    <row r="954" spans="1:3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</row>
    <row r="955" spans="1:3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</row>
    <row r="956" spans="1:3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</row>
    <row r="957" spans="1:3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</row>
    <row r="958" spans="1:3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</row>
    <row r="959" spans="1:3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</row>
    <row r="960" spans="1:3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</row>
    <row r="961" spans="1:3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</row>
    <row r="962" spans="1:3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</row>
    <row r="963" spans="1:3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</row>
    <row r="964" spans="1:3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</row>
    <row r="965" spans="1:3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</row>
    <row r="966" spans="1:3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</row>
    <row r="967" spans="1:3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</row>
    <row r="968" spans="1:3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</row>
    <row r="969" spans="1:3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</row>
    <row r="970" spans="1:3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</row>
    <row r="971" spans="1:3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</row>
    <row r="972" spans="1:3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</row>
    <row r="973" spans="1:3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</row>
    <row r="974" spans="1:3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</row>
    <row r="975" spans="1:3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</row>
    <row r="976" spans="1:3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</row>
    <row r="977" spans="1:3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</row>
    <row r="978" spans="1:3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</row>
    <row r="979" spans="1:3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</row>
    <row r="980" spans="1:3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</row>
    <row r="981" spans="1:3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</row>
    <row r="982" spans="1:3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</row>
    <row r="983" spans="1:3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</row>
    <row r="984" spans="1:3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</row>
    <row r="985" spans="1:3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</row>
    <row r="986" spans="1:3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</row>
    <row r="987" spans="1:3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</row>
    <row r="988" spans="1:3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</row>
    <row r="989" spans="1:3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</row>
    <row r="990" spans="1:3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</row>
    <row r="991" spans="1:3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</row>
    <row r="992" spans="1:3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</row>
    <row r="993" spans="1:3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</row>
    <row r="994" spans="1:3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</row>
    <row r="995" spans="1:3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</row>
    <row r="996" spans="1:3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</row>
    <row r="997" spans="1:3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</row>
    <row r="998" spans="1:3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</row>
    <row r="999" spans="1:3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</row>
    <row r="1000" spans="1:3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</row>
  </sheetData>
  <autoFilter ref="A5:AM64" xr:uid="{00000000-0009-0000-0000-000001000000}"/>
  <mergeCells count="4">
    <mergeCell ref="A2:AM2"/>
    <mergeCell ref="A1:AM1"/>
    <mergeCell ref="A4:AM4"/>
    <mergeCell ref="A3:AM3"/>
  </mergeCells>
  <conditionalFormatting sqref="I6:I64">
    <cfRule type="cellIs" dxfId="23" priority="1" operator="lessThan">
      <formula>60</formula>
    </cfRule>
    <cfRule type="cellIs" dxfId="22" priority="2" operator="between">
      <formula>60</formula>
      <formula>69.9</formula>
    </cfRule>
    <cfRule type="cellIs" dxfId="21" priority="3" operator="greaterThanOrEqual">
      <formula>85</formula>
    </cfRule>
  </conditionalFormatting>
  <conditionalFormatting sqref="L6:L64">
    <cfRule type="cellIs" dxfId="20" priority="4" operator="lessThan">
      <formula>60</formula>
    </cfRule>
    <cfRule type="cellIs" dxfId="19" priority="5" operator="between">
      <formula>60</formula>
      <formula>69.9</formula>
    </cfRule>
    <cfRule type="cellIs" dxfId="18" priority="6" operator="greaterThanOrEqual">
      <formula>85</formula>
    </cfRule>
  </conditionalFormatting>
  <conditionalFormatting sqref="O6:O64">
    <cfRule type="cellIs" dxfId="17" priority="7" operator="lessThan">
      <formula>60</formula>
    </cfRule>
    <cfRule type="cellIs" dxfId="16" priority="8" operator="between">
      <formula>60</formula>
      <formula>69.9</formula>
    </cfRule>
    <cfRule type="cellIs" dxfId="15" priority="9" operator="greaterThanOrEqual">
      <formula>85</formula>
    </cfRule>
  </conditionalFormatting>
  <conditionalFormatting sqref="R6:R64">
    <cfRule type="cellIs" dxfId="14" priority="10" operator="lessThan">
      <formula>60</formula>
    </cfRule>
    <cfRule type="cellIs" dxfId="13" priority="11" operator="between">
      <formula>60</formula>
      <formula>69.9</formula>
    </cfRule>
    <cfRule type="cellIs" dxfId="12" priority="12" operator="greaterThanOrEqual">
      <formula>85</formula>
    </cfRule>
  </conditionalFormatting>
  <conditionalFormatting sqref="U6:U64">
    <cfRule type="cellIs" dxfId="11" priority="13" operator="lessThan">
      <formula>60</formula>
    </cfRule>
    <cfRule type="cellIs" dxfId="10" priority="14" operator="between">
      <formula>60</formula>
      <formula>69.9</formula>
    </cfRule>
    <cfRule type="cellIs" dxfId="9" priority="15" operator="greaterThanOrEqual">
      <formula>85</formula>
    </cfRule>
  </conditionalFormatting>
  <conditionalFormatting sqref="X6:X64">
    <cfRule type="cellIs" dxfId="8" priority="16" operator="lessThan">
      <formula>60</formula>
    </cfRule>
    <cfRule type="cellIs" dxfId="7" priority="17" operator="between">
      <formula>60</formula>
      <formula>69.9</formula>
    </cfRule>
    <cfRule type="cellIs" dxfId="6" priority="18" operator="greaterThanOrEqual">
      <formula>85</formula>
    </cfRule>
  </conditionalFormatting>
  <conditionalFormatting sqref="AA6:AB64">
    <cfRule type="cellIs" dxfId="5" priority="19" operator="lessThan">
      <formula>60</formula>
    </cfRule>
    <cfRule type="cellIs" dxfId="4" priority="20" operator="between">
      <formula>60</formula>
      <formula>69.9</formula>
    </cfRule>
    <cfRule type="cellIs" dxfId="3" priority="21" operator="greaterThanOrEqual">
      <formula>85</formula>
    </cfRule>
  </conditionalFormatting>
  <dataValidations count="1">
    <dataValidation type="list" allowBlank="1" sqref="F6:F64" xr:uid="{00000000-0002-0000-0100-000000000000}">
      <formula1>"Active,🔄 Transferred,📤 Withdrawn,❌ Dropped,⏸ Inactive"</formula1>
    </dataValidation>
  </dataValidations>
  <hyperlinks>
    <hyperlink ref="A1" location="'Cohort 2029 — Grades'!A1" display="⬅ NAVIGATE:" xr:uid="{00000000-0004-0000-0100-000000000000}"/>
  </hyperlinks>
  <pageMargins left="0.75" right="0.75" top="1" bottom="1" header="0" footer="0"/>
  <pageSetup paperSize="3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3366"/>
  </sheetPr>
  <dimension ref="A1:S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1" width="50" customWidth="1"/>
    <col min="12" max="12" width="13" customWidth="1"/>
    <col min="13" max="13" width="16" customWidth="1"/>
    <col min="14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7"/>
      <c r="O1" s="1"/>
      <c r="P1" s="1"/>
      <c r="Q1" s="1"/>
      <c r="R1" s="1"/>
      <c r="S1" s="1"/>
    </row>
    <row r="2" spans="1:19" ht="21.75" customHeight="1" x14ac:dyDescent="0.25">
      <c r="A2" s="263" t="s">
        <v>415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"/>
      <c r="P3" s="2"/>
      <c r="Q3" s="2"/>
      <c r="R3" s="2"/>
      <c r="S3" s="2"/>
    </row>
    <row r="4" spans="1:19" ht="18" customHeight="1" x14ac:dyDescent="0.2">
      <c r="A4" s="271" t="s">
        <v>3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"/>
      <c r="P4" s="2"/>
      <c r="Q4" s="2"/>
      <c r="R4" s="2"/>
      <c r="S4" s="2"/>
    </row>
    <row r="5" spans="1:19" ht="21.75" customHeight="1" x14ac:dyDescent="0.2">
      <c r="A5" s="274" t="s">
        <v>416</v>
      </c>
      <c r="B5" s="262"/>
      <c r="C5" s="2"/>
      <c r="D5" s="261"/>
      <c r="E5" s="262"/>
      <c r="F5" s="2"/>
      <c r="G5" s="261"/>
      <c r="H5" s="262"/>
      <c r="I5" s="2"/>
      <c r="J5" s="261"/>
      <c r="K5" s="262"/>
      <c r="L5" s="2"/>
      <c r="M5" s="261"/>
      <c r="N5" s="262"/>
      <c r="O5" s="2"/>
      <c r="P5" s="2"/>
      <c r="Q5" s="2"/>
      <c r="R5" s="2"/>
      <c r="S5" s="2"/>
    </row>
    <row r="6" spans="1:19" ht="39.75" customHeight="1" x14ac:dyDescent="0.2">
      <c r="A6" s="272">
        <f>COUNTA('Student Master'!A6:A64)</f>
        <v>59</v>
      </c>
      <c r="B6" s="273"/>
      <c r="C6" s="2"/>
      <c r="D6" s="272">
        <v>64</v>
      </c>
      <c r="E6" s="273"/>
      <c r="F6" s="2"/>
      <c r="G6" s="272" t="s">
        <v>417</v>
      </c>
      <c r="H6" s="273"/>
      <c r="I6" s="2"/>
      <c r="J6" s="272" t="s">
        <v>418</v>
      </c>
      <c r="K6" s="273"/>
      <c r="L6" s="2"/>
      <c r="M6" s="272" t="s">
        <v>419</v>
      </c>
      <c r="N6" s="273"/>
      <c r="O6" s="2"/>
      <c r="P6" s="2"/>
      <c r="Q6" s="2"/>
      <c r="R6" s="2"/>
      <c r="S6" s="2"/>
    </row>
    <row r="7" spans="1:19" ht="18" customHeight="1" x14ac:dyDescent="0.2">
      <c r="A7" s="45" t="s">
        <v>420</v>
      </c>
      <c r="B7" s="2"/>
      <c r="C7" s="2"/>
      <c r="D7" s="45" t="s">
        <v>421</v>
      </c>
      <c r="E7" s="2"/>
      <c r="F7" s="2"/>
      <c r="G7" s="45" t="s">
        <v>422</v>
      </c>
      <c r="H7" s="2"/>
      <c r="I7" s="2"/>
      <c r="J7" s="45" t="s">
        <v>423</v>
      </c>
      <c r="K7" s="2"/>
      <c r="L7" s="2"/>
      <c r="M7" s="45" t="s">
        <v>424</v>
      </c>
      <c r="N7" s="2"/>
      <c r="O7" s="2"/>
      <c r="P7" s="2"/>
      <c r="Q7" s="2"/>
      <c r="R7" s="2"/>
      <c r="S7" s="2"/>
    </row>
    <row r="8" spans="1:19" ht="15" customHeight="1" x14ac:dyDescent="0.2">
      <c r="A8" s="261"/>
      <c r="B8" s="262"/>
      <c r="C8" s="262"/>
      <c r="D8" s="262"/>
      <c r="E8" s="262"/>
      <c r="F8" s="262"/>
      <c r="G8" s="262"/>
      <c r="H8" s="262"/>
      <c r="I8" s="262"/>
      <c r="J8" s="262"/>
      <c r="K8" s="262"/>
      <c r="L8" s="262"/>
      <c r="M8" s="262"/>
      <c r="N8" s="262"/>
      <c r="O8" s="2"/>
      <c r="P8" s="2"/>
      <c r="Q8" s="2"/>
      <c r="R8" s="2"/>
      <c r="S8" s="2"/>
    </row>
    <row r="9" spans="1:19" ht="18" customHeight="1" x14ac:dyDescent="0.2">
      <c r="A9" s="5" t="s">
        <v>425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4" customHeight="1" x14ac:dyDescent="0.2">
      <c r="A10" s="7" t="s">
        <v>131</v>
      </c>
      <c r="B10" s="7" t="s">
        <v>132</v>
      </c>
      <c r="C10" s="7" t="s">
        <v>65</v>
      </c>
      <c r="D10" s="7" t="s">
        <v>426</v>
      </c>
      <c r="E10" s="7" t="s">
        <v>427</v>
      </c>
      <c r="F10" s="7" t="s">
        <v>428</v>
      </c>
      <c r="G10" s="7" t="s">
        <v>429</v>
      </c>
      <c r="H10" s="7" t="s">
        <v>430</v>
      </c>
      <c r="I10" s="7" t="s">
        <v>431</v>
      </c>
      <c r="J10" s="7" t="s">
        <v>432</v>
      </c>
      <c r="K10" s="7" t="s">
        <v>433</v>
      </c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46" t="s">
        <v>434</v>
      </c>
      <c r="B11" s="46" t="s">
        <v>435</v>
      </c>
      <c r="C11" s="46">
        <v>17</v>
      </c>
      <c r="D11" s="47">
        <f>AVERAGEIF('Student Master'!D6:D64,2026,'Student Master'!AB6:AB64)</f>
        <v>93.764705882352956</v>
      </c>
      <c r="E11" s="46">
        <f>COUNTIFS('Student Master'!D6:D64,2026,'Student Master'!AE6:AE64,"On Track")</f>
        <v>0</v>
      </c>
      <c r="F11" s="46">
        <f>COUNTIFS('Student Master'!D6:D64,2026,'Student Master'!AE6:AE64,"Watch")</f>
        <v>0</v>
      </c>
      <c r="G11" s="46">
        <f>COUNTIFS('Student Master'!D6:D64,2026,'Student Master'!AE6:AE64,"At Risk")</f>
        <v>0</v>
      </c>
      <c r="H11" s="46">
        <f>COUNTIFS('Student Master'!D6:D64,2026,'Student Master'!AE6:AE64,"Not Progressing")</f>
        <v>0</v>
      </c>
      <c r="I11" s="46">
        <f>COUNTIFS('Student Master'!D6:D64,2026,'Student Master'!AB6:AB64,"&gt;="&amp;90)</f>
        <v>13</v>
      </c>
      <c r="J11" s="48">
        <f>IFERROR(COUNTIFS('Student Master'!D6:D64,2026,'Student Master'!AG6:AG64,"✅ Met")/COUNTIF('Student Master'!D6:D64,2026),0)</f>
        <v>1</v>
      </c>
      <c r="K11" s="23" t="s">
        <v>436</v>
      </c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49" t="s">
        <v>437</v>
      </c>
      <c r="B12" s="49" t="s">
        <v>438</v>
      </c>
      <c r="C12" s="49">
        <v>6</v>
      </c>
      <c r="D12" s="50">
        <f>AVERAGEIF('Student Master'!D6:D64,2027,'Student Master'!AB6:AB64)</f>
        <v>76.350000000000009</v>
      </c>
      <c r="E12" s="49">
        <f>COUNTIFS('Student Master'!D6:D64,2027,'Student Master'!AE6:AE64,"On Track")</f>
        <v>0</v>
      </c>
      <c r="F12" s="49">
        <f>COUNTIFS('Student Master'!D6:D64,2027,'Student Master'!AE6:AE64,"Watch")</f>
        <v>0</v>
      </c>
      <c r="G12" s="49">
        <f>COUNTIFS('Student Master'!D6:D64,2027,'Student Master'!AE6:AE64,"At Risk")</f>
        <v>0</v>
      </c>
      <c r="H12" s="49">
        <f>COUNTIFS('Student Master'!D6:D64,2027,'Student Master'!AE6:AE64,"Not Progressing")</f>
        <v>0</v>
      </c>
      <c r="I12" s="49">
        <f>COUNTIFS('Student Master'!D6:D64,2027,'Student Master'!AB6:AB64,"&gt;="&amp;90)</f>
        <v>0</v>
      </c>
      <c r="J12" s="51">
        <f>IFERROR(COUNTIFS('Student Master'!D6:D64,2027,'Student Master'!AG6:AG64,"✅ Met")/COUNTIF('Student Master'!D6:D64,2027),0)</f>
        <v>0.66666666666666663</v>
      </c>
      <c r="K12" s="32" t="s">
        <v>439</v>
      </c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46" t="s">
        <v>440</v>
      </c>
      <c r="B13" s="46" t="s">
        <v>441</v>
      </c>
      <c r="C13" s="46">
        <v>20</v>
      </c>
      <c r="D13" s="47">
        <f>AVERAGEIF('Student Master'!D6:D64,2028,'Student Master'!AB6:AB64)</f>
        <v>78.115000000000009</v>
      </c>
      <c r="E13" s="46">
        <f>COUNTIFS('Student Master'!D6:D64,2028,'Student Master'!AE6:AE64,"On Track")</f>
        <v>0</v>
      </c>
      <c r="F13" s="46">
        <f>COUNTIFS('Student Master'!D6:D64,2028,'Student Master'!AE6:AE64,"Watch")</f>
        <v>0</v>
      </c>
      <c r="G13" s="46">
        <f>COUNTIFS('Student Master'!D6:D64,2028,'Student Master'!AE6:AE64,"At Risk")</f>
        <v>0</v>
      </c>
      <c r="H13" s="46">
        <f>COUNTIFS('Student Master'!D6:D64,2028,'Student Master'!AE6:AE64,"Not Progressing")</f>
        <v>0</v>
      </c>
      <c r="I13" s="46">
        <f>COUNTIFS('Student Master'!D6:D64,2028,'Student Master'!AB6:AB64,"&gt;="&amp;90)</f>
        <v>1</v>
      </c>
      <c r="J13" s="48">
        <f>IFERROR(COUNTIFS('Student Master'!D6:D64,2028,'Student Master'!AG6:AG64,"✅ Met")/COUNTIF('Student Master'!D6:D64,2028),0)</f>
        <v>0.7</v>
      </c>
      <c r="K13" s="23" t="s">
        <v>442</v>
      </c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49" t="s">
        <v>443</v>
      </c>
      <c r="B14" s="49" t="s">
        <v>444</v>
      </c>
      <c r="C14" s="49">
        <v>16</v>
      </c>
      <c r="D14" s="50">
        <f>AVERAGEIF('Student Master'!D6:D64,2029,'Student Master'!AB6:AB64)</f>
        <v>78.88000000000001</v>
      </c>
      <c r="E14" s="49">
        <f>COUNTIFS('Student Master'!D6:D64,2029,'Student Master'!AE6:AE64,"On Track")</f>
        <v>0</v>
      </c>
      <c r="F14" s="49">
        <f>COUNTIFS('Student Master'!D6:D64,2029,'Student Master'!AE6:AE64,"Watch")</f>
        <v>0</v>
      </c>
      <c r="G14" s="49">
        <f>COUNTIFS('Student Master'!D6:D64,2029,'Student Master'!AE6:AE64,"At Risk")</f>
        <v>0</v>
      </c>
      <c r="H14" s="49">
        <f>COUNTIFS('Student Master'!D6:D64,2029,'Student Master'!AE6:AE64,"Not Progressing")</f>
        <v>0</v>
      </c>
      <c r="I14" s="49">
        <f>COUNTIFS('Student Master'!D6:D64,2029,'Student Master'!AB6:AB64,"&gt;="&amp;90)</f>
        <v>2</v>
      </c>
      <c r="J14" s="51">
        <f>IFERROR(COUNTIFS('Student Master'!D6:D64,2029,'Student Master'!AG6:AG64,"✅ Met")/COUNTIF('Student Master'!D6:D64,2029),0)</f>
        <v>0.6</v>
      </c>
      <c r="K14" s="32" t="s">
        <v>445</v>
      </c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52" t="s">
        <v>446</v>
      </c>
      <c r="B15" s="52" t="s">
        <v>447</v>
      </c>
      <c r="C15" s="52">
        <v>5</v>
      </c>
      <c r="D15" s="52">
        <v>87.7</v>
      </c>
      <c r="E15" s="52">
        <v>5</v>
      </c>
      <c r="F15" s="52">
        <v>0</v>
      </c>
      <c r="G15" s="52">
        <v>0</v>
      </c>
      <c r="H15" s="52">
        <v>0</v>
      </c>
      <c r="I15" s="52">
        <v>4</v>
      </c>
      <c r="J15" s="52">
        <v>1</v>
      </c>
      <c r="K15" s="52" t="s">
        <v>448</v>
      </c>
      <c r="L15" s="2"/>
      <c r="M15" s="2"/>
      <c r="N15" s="2"/>
      <c r="O15" s="2"/>
      <c r="P15" s="2"/>
      <c r="Q15" s="2"/>
      <c r="R15" s="2"/>
      <c r="S15" s="2"/>
    </row>
    <row r="16" spans="1:19" ht="15" customHeight="1" x14ac:dyDescent="0.2">
      <c r="A16" s="261"/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"/>
      <c r="P16" s="2"/>
      <c r="Q16" s="2"/>
      <c r="R16" s="2"/>
      <c r="S16" s="2"/>
    </row>
    <row r="17" spans="1:19" ht="18" customHeight="1" x14ac:dyDescent="0.2">
      <c r="A17" s="5" t="s">
        <v>449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7" t="s">
        <v>450</v>
      </c>
      <c r="B18" s="7" t="s">
        <v>451</v>
      </c>
      <c r="C18" s="7" t="s">
        <v>452</v>
      </c>
      <c r="D18" s="7" t="s">
        <v>453</v>
      </c>
      <c r="E18" s="7" t="s">
        <v>454</v>
      </c>
      <c r="F18" s="7" t="s">
        <v>455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53" t="s">
        <v>180</v>
      </c>
      <c r="B19" s="8" t="s">
        <v>427</v>
      </c>
      <c r="C19" s="8" t="s">
        <v>456</v>
      </c>
      <c r="D19" s="8">
        <f>COUNTIF('Student Master'!AF6:AF64,"Tier 1")</f>
        <v>44</v>
      </c>
      <c r="E19" s="54">
        <f>IFERROR(D18/COUNTA('Student Master'!AF6:AF64),0)</f>
        <v>0</v>
      </c>
      <c r="F19" s="8" t="s">
        <v>457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55" t="s">
        <v>245</v>
      </c>
      <c r="B20" s="8" t="s">
        <v>428</v>
      </c>
      <c r="C20" s="8" t="s">
        <v>458</v>
      </c>
      <c r="D20" s="8">
        <f>COUNTIF('Student Master'!AF6:AF64,"Tier 1/2")</f>
        <v>12</v>
      </c>
      <c r="E20" s="54">
        <f>IFERROR(D19/COUNTA('Student Master'!AF6:AF64),0)</f>
        <v>0.74576271186440679</v>
      </c>
      <c r="F20" s="8" t="s">
        <v>459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56" t="s">
        <v>332</v>
      </c>
      <c r="B21" s="8" t="s">
        <v>429</v>
      </c>
      <c r="C21" s="8" t="s">
        <v>460</v>
      </c>
      <c r="D21" s="8">
        <f>COUNTIF('Student Master'!AF6:AF64,"Tier 2")</f>
        <v>1</v>
      </c>
      <c r="E21" s="54">
        <f>IFERROR(D20/COUNTA('Student Master'!AF6:AF64),0)</f>
        <v>0.20338983050847459</v>
      </c>
      <c r="F21" s="8" t="s">
        <v>461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3.25" customHeight="1" x14ac:dyDescent="0.2">
      <c r="A22" s="57" t="s">
        <v>286</v>
      </c>
      <c r="B22" s="8" t="s">
        <v>462</v>
      </c>
      <c r="C22" s="8" t="s">
        <v>463</v>
      </c>
      <c r="D22" s="8">
        <f>COUNTIF('Student Master'!AF6:AF64,"Tier 3")</f>
        <v>1</v>
      </c>
      <c r="E22" s="54">
        <f>IFERROR(D21/COUNTA('Student Master'!AF6:AF64),0)</f>
        <v>1.6949152542372881E-2</v>
      </c>
      <c r="F22" s="8" t="s">
        <v>464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" customHeight="1" x14ac:dyDescent="0.2">
      <c r="A24" s="261"/>
      <c r="B24" s="262"/>
      <c r="C24" s="262"/>
      <c r="D24" s="262"/>
      <c r="E24" s="262"/>
      <c r="F24" s="262"/>
      <c r="G24" s="262"/>
      <c r="H24" s="262"/>
      <c r="I24" s="262"/>
      <c r="J24" s="262"/>
      <c r="K24" s="262"/>
      <c r="L24" s="262"/>
      <c r="M24" s="262"/>
      <c r="N24" s="262"/>
      <c r="O24" s="2"/>
      <c r="P24" s="2"/>
      <c r="Q24" s="2"/>
      <c r="R24" s="2"/>
      <c r="S24" s="2"/>
    </row>
    <row r="25" spans="1:19" ht="18" customHeight="1" x14ac:dyDescent="0.2">
      <c r="A25" s="11" t="s">
        <v>465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3.25" customHeight="1" x14ac:dyDescent="0.2">
      <c r="A26" s="58" t="s">
        <v>466</v>
      </c>
      <c r="B26" s="58" t="s">
        <v>128</v>
      </c>
      <c r="C26" s="58" t="s">
        <v>85</v>
      </c>
      <c r="D26" s="58" t="s">
        <v>131</v>
      </c>
      <c r="E26" s="58" t="s">
        <v>467</v>
      </c>
      <c r="F26" s="58" t="s">
        <v>468</v>
      </c>
      <c r="G26" s="58" t="s">
        <v>34</v>
      </c>
      <c r="H26" s="58" t="s">
        <v>469</v>
      </c>
      <c r="I26" s="58" t="s">
        <v>470</v>
      </c>
      <c r="J26" s="58" t="s">
        <v>455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23.25" customHeight="1" x14ac:dyDescent="0.2">
      <c r="A27" s="59" t="s">
        <v>471</v>
      </c>
      <c r="B27" s="8" t="s">
        <v>282</v>
      </c>
      <c r="C27" s="9" t="s">
        <v>472</v>
      </c>
      <c r="D27" s="8" t="s">
        <v>473</v>
      </c>
      <c r="E27" s="8" t="s">
        <v>474</v>
      </c>
      <c r="F27" s="8">
        <v>47.2</v>
      </c>
      <c r="G27" s="8" t="s">
        <v>462</v>
      </c>
      <c r="H27" s="8">
        <v>14</v>
      </c>
      <c r="I27" s="8" t="s">
        <v>475</v>
      </c>
      <c r="J27" s="9" t="s">
        <v>476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t="23.25" customHeight="1" x14ac:dyDescent="0.2">
      <c r="A28" s="59" t="s">
        <v>471</v>
      </c>
      <c r="B28" s="8" t="s">
        <v>237</v>
      </c>
      <c r="C28" s="9" t="s">
        <v>477</v>
      </c>
      <c r="D28" s="8" t="s">
        <v>478</v>
      </c>
      <c r="E28" s="8" t="s">
        <v>479</v>
      </c>
      <c r="F28" s="8">
        <v>57.4</v>
      </c>
      <c r="G28" s="8" t="s">
        <v>462</v>
      </c>
      <c r="H28" s="8">
        <v>10</v>
      </c>
      <c r="I28" s="8" t="s">
        <v>475</v>
      </c>
      <c r="J28" s="9" t="s">
        <v>480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t="23.25" customHeight="1" x14ac:dyDescent="0.2">
      <c r="A29" s="59" t="s">
        <v>471</v>
      </c>
      <c r="B29" s="8" t="s">
        <v>263</v>
      </c>
      <c r="C29" s="9" t="s">
        <v>481</v>
      </c>
      <c r="D29" s="8" t="s">
        <v>473</v>
      </c>
      <c r="E29" s="8" t="s">
        <v>474</v>
      </c>
      <c r="F29" s="8">
        <v>57</v>
      </c>
      <c r="G29" s="8" t="s">
        <v>462</v>
      </c>
      <c r="H29" s="8">
        <v>12</v>
      </c>
      <c r="I29" s="8" t="s">
        <v>475</v>
      </c>
      <c r="J29" s="9" t="s">
        <v>482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t="23.25" customHeight="1" x14ac:dyDescent="0.2">
      <c r="A30" s="59" t="s">
        <v>471</v>
      </c>
      <c r="B30" s="8" t="s">
        <v>297</v>
      </c>
      <c r="C30" s="9" t="s">
        <v>483</v>
      </c>
      <c r="D30" s="8" t="s">
        <v>473</v>
      </c>
      <c r="E30" s="8" t="s">
        <v>474</v>
      </c>
      <c r="F30" s="8">
        <v>58.3</v>
      </c>
      <c r="G30" s="8" t="s">
        <v>462</v>
      </c>
      <c r="H30" s="8">
        <v>8</v>
      </c>
      <c r="I30" s="8" t="s">
        <v>475</v>
      </c>
      <c r="J30" s="9" t="s">
        <v>484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23.25" customHeight="1" x14ac:dyDescent="0.2">
      <c r="A31" s="60" t="s">
        <v>485</v>
      </c>
      <c r="B31" s="8" t="s">
        <v>327</v>
      </c>
      <c r="C31" s="9" t="s">
        <v>486</v>
      </c>
      <c r="D31" s="8" t="s">
        <v>487</v>
      </c>
      <c r="E31" s="8" t="s">
        <v>445</v>
      </c>
      <c r="F31" s="8">
        <v>60.9</v>
      </c>
      <c r="G31" s="8" t="s">
        <v>429</v>
      </c>
      <c r="H31" s="8">
        <v>5</v>
      </c>
      <c r="I31" s="8" t="s">
        <v>475</v>
      </c>
      <c r="J31" s="9" t="s">
        <v>488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23.25" customHeight="1" x14ac:dyDescent="0.2">
      <c r="A32" s="60" t="s">
        <v>485</v>
      </c>
      <c r="B32" s="8" t="s">
        <v>277</v>
      </c>
      <c r="C32" s="9" t="s">
        <v>489</v>
      </c>
      <c r="D32" s="8" t="s">
        <v>473</v>
      </c>
      <c r="E32" s="8" t="s">
        <v>474</v>
      </c>
      <c r="F32" s="8">
        <v>61.2</v>
      </c>
      <c r="G32" s="8" t="s">
        <v>429</v>
      </c>
      <c r="H32" s="8">
        <v>7</v>
      </c>
      <c r="I32" s="8" t="s">
        <v>475</v>
      </c>
      <c r="J32" s="9" t="s">
        <v>490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t="23.25" customHeight="1" x14ac:dyDescent="0.2">
      <c r="A33" s="61" t="s">
        <v>491</v>
      </c>
      <c r="B33" s="8" t="s">
        <v>251</v>
      </c>
      <c r="C33" s="9" t="s">
        <v>492</v>
      </c>
      <c r="D33" s="8" t="s">
        <v>478</v>
      </c>
      <c r="E33" s="8" t="s">
        <v>479</v>
      </c>
      <c r="F33" s="8">
        <v>64.2</v>
      </c>
      <c r="G33" s="8" t="s">
        <v>428</v>
      </c>
      <c r="H33" s="8">
        <v>3</v>
      </c>
      <c r="I33" s="8" t="s">
        <v>475</v>
      </c>
      <c r="J33" s="9" t="s">
        <v>493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61" t="s">
        <v>491</v>
      </c>
      <c r="B34" s="8" t="s">
        <v>336</v>
      </c>
      <c r="C34" s="9" t="s">
        <v>494</v>
      </c>
      <c r="D34" s="8" t="s">
        <v>487</v>
      </c>
      <c r="E34" s="8" t="s">
        <v>445</v>
      </c>
      <c r="F34" s="8">
        <v>65.3</v>
      </c>
      <c r="G34" s="8" t="s">
        <v>428</v>
      </c>
      <c r="H34" s="8">
        <v>2</v>
      </c>
      <c r="I34" s="8" t="s">
        <v>475</v>
      </c>
      <c r="J34" s="9" t="s">
        <v>495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17">
    <mergeCell ref="A1:N1"/>
    <mergeCell ref="A24:N24"/>
    <mergeCell ref="A16:N16"/>
    <mergeCell ref="D5:E5"/>
    <mergeCell ref="A2:N2"/>
    <mergeCell ref="A5:B5"/>
    <mergeCell ref="G5:H5"/>
    <mergeCell ref="M5:N5"/>
    <mergeCell ref="G6:H6"/>
    <mergeCell ref="A6:B6"/>
    <mergeCell ref="D6:E6"/>
    <mergeCell ref="A8:N8"/>
    <mergeCell ref="A3:N3"/>
    <mergeCell ref="J5:K5"/>
    <mergeCell ref="J6:K6"/>
    <mergeCell ref="M6:N6"/>
    <mergeCell ref="A4:N4"/>
  </mergeCells>
  <hyperlinks>
    <hyperlink ref="A1" location="'Cohort 2029 — Grades'!A1" display="⬅ NAVIGATE:" xr:uid="{00000000-0004-0000-0200-000000000000}"/>
  </hyperlink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4A017"/>
  </sheetPr>
  <dimension ref="A1:M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 x14ac:dyDescent="0.2"/>
  <cols>
    <col min="1" max="1" width="10" customWidth="1"/>
    <col min="2" max="2" width="34" customWidth="1"/>
    <col min="3" max="3" width="50" customWidth="1"/>
    <col min="4" max="4" width="8" customWidth="1"/>
    <col min="5" max="7" width="12" customWidth="1"/>
    <col min="8" max="13" width="13" customWidth="1"/>
    <col min="14" max="26" width="8.6640625" customWidth="1"/>
  </cols>
  <sheetData>
    <row r="1" spans="1:13" ht="24" customHeight="1" x14ac:dyDescent="0.2">
      <c r="A1" s="62" t="s">
        <v>496</v>
      </c>
      <c r="B1" s="63" t="s">
        <v>497</v>
      </c>
      <c r="C1" s="63" t="s">
        <v>498</v>
      </c>
      <c r="D1" s="63" t="s">
        <v>499</v>
      </c>
      <c r="E1" s="63" t="s">
        <v>500</v>
      </c>
      <c r="F1" s="63" t="s">
        <v>501</v>
      </c>
      <c r="G1" s="63" t="s">
        <v>502</v>
      </c>
      <c r="H1" s="1"/>
      <c r="I1" s="1"/>
      <c r="J1" s="1"/>
      <c r="K1" s="1"/>
      <c r="L1" s="1"/>
      <c r="M1" s="1"/>
    </row>
    <row r="2" spans="1:13" ht="18" customHeight="1" x14ac:dyDescent="0.2">
      <c r="A2" s="64" t="s">
        <v>503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8" customHeight="1" x14ac:dyDescent="0.2">
      <c r="A3" s="6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8" customHeight="1" x14ac:dyDescent="0.2">
      <c r="A4" s="3" t="s">
        <v>504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9.5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</row>
    <row r="6" spans="1:13" ht="31.5" customHeight="1" x14ac:dyDescent="0.2">
      <c r="A6" s="66" t="s">
        <v>505</v>
      </c>
      <c r="B6" s="66" t="s">
        <v>506</v>
      </c>
      <c r="C6" s="66" t="s">
        <v>507</v>
      </c>
      <c r="D6" s="66" t="s">
        <v>417</v>
      </c>
      <c r="E6" s="66" t="s">
        <v>418</v>
      </c>
      <c r="F6" s="2"/>
      <c r="G6" s="2"/>
      <c r="H6" s="2"/>
      <c r="I6" s="2"/>
      <c r="J6" s="2"/>
      <c r="K6" s="2"/>
      <c r="L6" s="2"/>
      <c r="M6" s="2"/>
    </row>
    <row r="7" spans="1:13" ht="19.5" customHeight="1" x14ac:dyDescent="0.2">
      <c r="A7" s="67" t="s">
        <v>97</v>
      </c>
      <c r="B7" s="67" t="s">
        <v>508</v>
      </c>
      <c r="C7" s="67" t="s">
        <v>509</v>
      </c>
      <c r="D7" s="67" t="s">
        <v>510</v>
      </c>
      <c r="E7" s="67" t="s">
        <v>511</v>
      </c>
      <c r="F7" s="2"/>
      <c r="G7" s="2"/>
      <c r="H7" s="2"/>
      <c r="I7" s="2"/>
      <c r="J7" s="2"/>
      <c r="K7" s="2"/>
      <c r="L7" s="2"/>
      <c r="M7" s="2"/>
    </row>
    <row r="8" spans="1:13" ht="4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3" ht="24" customHeight="1" x14ac:dyDescent="0.2">
      <c r="A9" s="68" t="s">
        <v>512</v>
      </c>
      <c r="B9" s="69"/>
      <c r="C9" s="69"/>
      <c r="D9" s="69"/>
      <c r="E9" s="2"/>
      <c r="F9" s="2"/>
      <c r="G9" s="2"/>
      <c r="H9" s="2"/>
      <c r="I9" s="2"/>
      <c r="J9" s="2"/>
      <c r="K9" s="2"/>
      <c r="L9" s="2"/>
      <c r="M9" s="2"/>
    </row>
    <row r="10" spans="1:13" ht="18" customHeight="1" x14ac:dyDescent="0.2">
      <c r="A10" s="70">
        <v>1</v>
      </c>
      <c r="B10" s="71" t="s">
        <v>513</v>
      </c>
      <c r="C10" s="19" t="s">
        <v>514</v>
      </c>
      <c r="D10" s="70" t="s">
        <v>515</v>
      </c>
      <c r="E10" s="2"/>
      <c r="F10" s="2"/>
      <c r="G10" s="2"/>
      <c r="H10" s="2"/>
      <c r="I10" s="2"/>
      <c r="J10" s="2"/>
      <c r="K10" s="2"/>
      <c r="L10" s="2"/>
      <c r="M10" s="2"/>
    </row>
    <row r="11" spans="1:13" ht="57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3" ht="24" customHeight="1" x14ac:dyDescent="0.2">
      <c r="A12" s="68" t="s">
        <v>516</v>
      </c>
      <c r="B12" s="69"/>
      <c r="C12" s="69"/>
      <c r="D12" s="69"/>
      <c r="E12" s="2"/>
      <c r="F12" s="2"/>
      <c r="G12" s="2"/>
      <c r="H12" s="2"/>
      <c r="I12" s="2"/>
      <c r="J12" s="2"/>
      <c r="K12" s="2"/>
      <c r="L12" s="2"/>
      <c r="M12" s="2"/>
    </row>
    <row r="13" spans="1:13" ht="18" customHeight="1" x14ac:dyDescent="0.2">
      <c r="A13" s="72">
        <v>2</v>
      </c>
      <c r="B13" s="73" t="s">
        <v>517</v>
      </c>
      <c r="C13" s="74" t="s">
        <v>518</v>
      </c>
      <c r="D13" s="72" t="s">
        <v>515</v>
      </c>
      <c r="E13" s="2"/>
      <c r="F13" s="2"/>
      <c r="G13" s="2"/>
      <c r="H13" s="2"/>
      <c r="I13" s="2"/>
      <c r="J13" s="2"/>
      <c r="K13" s="2"/>
      <c r="L13" s="2"/>
      <c r="M13" s="2"/>
    </row>
    <row r="14" spans="1:13" ht="18" customHeight="1" x14ac:dyDescent="0.2">
      <c r="A14" s="70">
        <v>3</v>
      </c>
      <c r="B14" s="71" t="s">
        <v>519</v>
      </c>
      <c r="C14" s="19" t="s">
        <v>520</v>
      </c>
      <c r="D14" s="70" t="s">
        <v>515</v>
      </c>
      <c r="E14" s="2"/>
      <c r="F14" s="2"/>
      <c r="G14" s="2"/>
      <c r="H14" s="2"/>
      <c r="I14" s="2"/>
      <c r="J14" s="2"/>
      <c r="K14" s="2"/>
      <c r="L14" s="2"/>
      <c r="M14" s="2"/>
    </row>
    <row r="15" spans="1:13" ht="18" customHeight="1" x14ac:dyDescent="0.2">
      <c r="A15" s="72">
        <v>4</v>
      </c>
      <c r="B15" s="73" t="s">
        <v>521</v>
      </c>
      <c r="C15" s="74" t="s">
        <v>522</v>
      </c>
      <c r="D15" s="72" t="s">
        <v>515</v>
      </c>
      <c r="E15" s="2"/>
      <c r="F15" s="2"/>
      <c r="G15" s="2"/>
      <c r="H15" s="2"/>
      <c r="I15" s="2"/>
      <c r="J15" s="2"/>
      <c r="K15" s="2"/>
      <c r="L15" s="2"/>
      <c r="M15" s="2"/>
    </row>
    <row r="16" spans="1:13" ht="18" customHeight="1" x14ac:dyDescent="0.2">
      <c r="A16" s="70">
        <v>5</v>
      </c>
      <c r="B16" s="71" t="s">
        <v>523</v>
      </c>
      <c r="C16" s="19" t="s">
        <v>524</v>
      </c>
      <c r="D16" s="70" t="s">
        <v>515</v>
      </c>
      <c r="E16" s="2"/>
      <c r="F16" s="2"/>
      <c r="G16" s="2"/>
      <c r="H16" s="2"/>
      <c r="I16" s="2"/>
      <c r="J16" s="2"/>
      <c r="K16" s="2"/>
      <c r="L16" s="2"/>
      <c r="M16" s="2"/>
    </row>
    <row r="17" spans="1:13" ht="102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1:13" ht="24" customHeight="1" x14ac:dyDescent="0.2">
      <c r="A18" s="68" t="s">
        <v>525</v>
      </c>
      <c r="B18" s="69"/>
      <c r="C18" s="69"/>
      <c r="D18" s="69"/>
      <c r="E18" s="2"/>
      <c r="F18" s="2"/>
      <c r="G18" s="2"/>
      <c r="H18" s="2"/>
      <c r="I18" s="2"/>
      <c r="J18" s="2"/>
      <c r="K18" s="2"/>
      <c r="L18" s="2"/>
      <c r="M18" s="2"/>
    </row>
    <row r="19" spans="1:13" ht="18" customHeight="1" x14ac:dyDescent="0.2">
      <c r="A19" s="72">
        <v>6</v>
      </c>
      <c r="B19" s="73" t="s">
        <v>526</v>
      </c>
      <c r="C19" s="74" t="s">
        <v>527</v>
      </c>
      <c r="D19" s="72" t="s">
        <v>515</v>
      </c>
      <c r="E19" s="2"/>
      <c r="F19" s="2"/>
      <c r="G19" s="2"/>
      <c r="H19" s="2"/>
      <c r="I19" s="2"/>
      <c r="J19" s="2"/>
      <c r="K19" s="2"/>
      <c r="L19" s="2"/>
      <c r="M19" s="2"/>
    </row>
    <row r="20" spans="1:13" ht="18" customHeight="1" x14ac:dyDescent="0.2">
      <c r="A20" s="70">
        <v>7</v>
      </c>
      <c r="B20" s="71" t="s">
        <v>528</v>
      </c>
      <c r="C20" s="19" t="s">
        <v>529</v>
      </c>
      <c r="D20" s="70" t="s">
        <v>515</v>
      </c>
      <c r="E20" s="2"/>
      <c r="F20" s="2"/>
      <c r="G20" s="2"/>
      <c r="H20" s="2"/>
      <c r="I20" s="2"/>
      <c r="J20" s="2"/>
      <c r="K20" s="2"/>
      <c r="L20" s="2"/>
      <c r="M20" s="2"/>
    </row>
    <row r="21" spans="1:13" ht="18" customHeight="1" x14ac:dyDescent="0.2">
      <c r="A21" s="72">
        <v>8</v>
      </c>
      <c r="B21" s="73" t="s">
        <v>530</v>
      </c>
      <c r="C21" s="74" t="s">
        <v>531</v>
      </c>
      <c r="D21" s="72" t="s">
        <v>515</v>
      </c>
      <c r="E21" s="2"/>
      <c r="F21" s="2"/>
      <c r="G21" s="2"/>
      <c r="H21" s="2"/>
      <c r="I21" s="2"/>
      <c r="J21" s="2"/>
      <c r="K21" s="2"/>
      <c r="L21" s="2"/>
      <c r="M21" s="2"/>
    </row>
    <row r="22" spans="1:13" ht="18" customHeight="1" x14ac:dyDescent="0.2">
      <c r="A22" s="70">
        <v>9</v>
      </c>
      <c r="B22" s="71" t="s">
        <v>532</v>
      </c>
      <c r="C22" s="19" t="s">
        <v>533</v>
      </c>
      <c r="D22" s="70" t="s">
        <v>515</v>
      </c>
      <c r="E22" s="2"/>
      <c r="F22" s="2"/>
      <c r="G22" s="2"/>
      <c r="H22" s="2"/>
      <c r="I22" s="2"/>
      <c r="J22" s="2"/>
      <c r="K22" s="2"/>
      <c r="L22" s="2"/>
      <c r="M22" s="2"/>
    </row>
    <row r="23" spans="1:13" ht="68.2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1:13" ht="24" customHeight="1" x14ac:dyDescent="0.2">
      <c r="A24" s="68" t="s">
        <v>534</v>
      </c>
      <c r="B24" s="69"/>
      <c r="C24" s="69"/>
      <c r="D24" s="69"/>
      <c r="E24" s="2"/>
      <c r="F24" s="2"/>
      <c r="G24" s="2"/>
      <c r="H24" s="2"/>
      <c r="I24" s="2"/>
      <c r="J24" s="2"/>
      <c r="K24" s="2"/>
      <c r="L24" s="2"/>
      <c r="M24" s="2"/>
    </row>
    <row r="25" spans="1:13" ht="18" customHeight="1" x14ac:dyDescent="0.2">
      <c r="A25" s="72">
        <v>10</v>
      </c>
      <c r="B25" s="73" t="s">
        <v>535</v>
      </c>
      <c r="C25" s="74" t="s">
        <v>536</v>
      </c>
      <c r="D25" s="72" t="s">
        <v>537</v>
      </c>
      <c r="E25" s="2"/>
      <c r="F25" s="2"/>
      <c r="G25" s="2"/>
      <c r="H25" s="2"/>
      <c r="I25" s="2"/>
      <c r="J25" s="2"/>
      <c r="K25" s="2"/>
      <c r="L25" s="2"/>
      <c r="M25" s="2"/>
    </row>
    <row r="26" spans="1:13" ht="18" customHeight="1" x14ac:dyDescent="0.2">
      <c r="A26" s="70">
        <v>11</v>
      </c>
      <c r="B26" s="71" t="s">
        <v>538</v>
      </c>
      <c r="C26" s="19" t="s">
        <v>539</v>
      </c>
      <c r="D26" s="70" t="s">
        <v>537</v>
      </c>
      <c r="E26" s="2"/>
      <c r="F26" s="2"/>
      <c r="G26" s="2"/>
      <c r="H26" s="2"/>
      <c r="I26" s="2"/>
      <c r="J26" s="2"/>
      <c r="K26" s="2"/>
      <c r="L26" s="2"/>
      <c r="M26" s="2"/>
    </row>
    <row r="27" spans="1:13" ht="18" customHeight="1" x14ac:dyDescent="0.2">
      <c r="A27" s="72">
        <v>12</v>
      </c>
      <c r="B27" s="73" t="s">
        <v>540</v>
      </c>
      <c r="C27" s="74" t="s">
        <v>541</v>
      </c>
      <c r="D27" s="72" t="s">
        <v>537</v>
      </c>
      <c r="E27" s="2"/>
      <c r="F27" s="2"/>
      <c r="G27" s="2"/>
      <c r="H27" s="2"/>
      <c r="I27" s="2"/>
      <c r="J27" s="2"/>
      <c r="K27" s="2"/>
      <c r="L27" s="2"/>
      <c r="M27" s="2"/>
    </row>
    <row r="28" spans="1:13" ht="18" customHeight="1" x14ac:dyDescent="0.2">
      <c r="A28" s="70">
        <v>13</v>
      </c>
      <c r="B28" s="71" t="s">
        <v>542</v>
      </c>
      <c r="C28" s="19" t="s">
        <v>543</v>
      </c>
      <c r="D28" s="70" t="s">
        <v>537</v>
      </c>
      <c r="E28" s="2"/>
      <c r="F28" s="2"/>
      <c r="G28" s="2"/>
      <c r="H28" s="2"/>
      <c r="I28" s="2"/>
      <c r="J28" s="2"/>
      <c r="K28" s="2"/>
      <c r="L28" s="2"/>
      <c r="M28" s="2"/>
    </row>
    <row r="29" spans="1:13" ht="18" customHeight="1" x14ac:dyDescent="0.2">
      <c r="A29" s="72">
        <v>14</v>
      </c>
      <c r="B29" s="73" t="s">
        <v>544</v>
      </c>
      <c r="C29" s="74" t="s">
        <v>545</v>
      </c>
      <c r="D29" s="72" t="s">
        <v>537</v>
      </c>
      <c r="E29" s="2"/>
      <c r="F29" s="2"/>
      <c r="G29" s="2"/>
      <c r="H29" s="2"/>
      <c r="I29" s="2"/>
      <c r="J29" s="2"/>
      <c r="K29" s="2"/>
      <c r="L29" s="2"/>
      <c r="M29" s="2"/>
    </row>
    <row r="30" spans="1:13" ht="18" customHeight="1" x14ac:dyDescent="0.2">
      <c r="A30" s="70">
        <v>15</v>
      </c>
      <c r="B30" s="71" t="s">
        <v>546</v>
      </c>
      <c r="C30" s="19" t="s">
        <v>547</v>
      </c>
      <c r="D30" s="70" t="s">
        <v>537</v>
      </c>
      <c r="E30" s="2"/>
      <c r="F30" s="2"/>
      <c r="G30" s="2"/>
      <c r="H30" s="2"/>
      <c r="I30" s="2"/>
      <c r="J30" s="2"/>
      <c r="K30" s="2"/>
      <c r="L30" s="2"/>
      <c r="M30" s="2"/>
    </row>
    <row r="31" spans="1:13" ht="18" customHeight="1" x14ac:dyDescent="0.2">
      <c r="A31" s="72">
        <v>16</v>
      </c>
      <c r="B31" s="73" t="s">
        <v>548</v>
      </c>
      <c r="C31" s="74" t="s">
        <v>549</v>
      </c>
      <c r="D31" s="72" t="s">
        <v>537</v>
      </c>
      <c r="E31" s="2"/>
      <c r="F31" s="2"/>
      <c r="G31" s="2"/>
      <c r="H31" s="2"/>
      <c r="I31" s="2"/>
      <c r="J31" s="2"/>
      <c r="K31" s="2"/>
      <c r="L31" s="2"/>
      <c r="M31" s="2"/>
    </row>
    <row r="32" spans="1:13" ht="4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24" customHeight="1" x14ac:dyDescent="0.2">
      <c r="A33" s="68" t="s">
        <v>550</v>
      </c>
      <c r="B33" s="69"/>
      <c r="C33" s="69"/>
      <c r="D33" s="69"/>
      <c r="E33" s="2"/>
      <c r="F33" s="2"/>
      <c r="G33" s="2"/>
      <c r="H33" s="2"/>
      <c r="I33" s="2"/>
      <c r="J33" s="2"/>
      <c r="K33" s="2"/>
      <c r="L33" s="2"/>
      <c r="M33" s="2"/>
    </row>
    <row r="34" spans="1:13" ht="18" customHeight="1" x14ac:dyDescent="0.2">
      <c r="A34" s="70">
        <v>17</v>
      </c>
      <c r="B34" s="71" t="s">
        <v>551</v>
      </c>
      <c r="C34" s="19" t="s">
        <v>552</v>
      </c>
      <c r="D34" s="70" t="s">
        <v>515</v>
      </c>
      <c r="E34" s="2"/>
      <c r="F34" s="2"/>
      <c r="G34" s="2"/>
      <c r="H34" s="2"/>
      <c r="I34" s="2"/>
      <c r="J34" s="2"/>
      <c r="K34" s="2"/>
      <c r="L34" s="2"/>
      <c r="M34" s="2"/>
    </row>
    <row r="35" spans="1:13" ht="18" customHeight="1" x14ac:dyDescent="0.2">
      <c r="A35" s="72">
        <v>18</v>
      </c>
      <c r="B35" s="73" t="s">
        <v>553</v>
      </c>
      <c r="C35" s="74" t="s">
        <v>554</v>
      </c>
      <c r="D35" s="72" t="s">
        <v>515</v>
      </c>
      <c r="E35" s="2"/>
      <c r="F35" s="2"/>
      <c r="G35" s="2"/>
      <c r="H35" s="2"/>
      <c r="I35" s="2"/>
      <c r="J35" s="2"/>
      <c r="K35" s="2"/>
      <c r="L35" s="2"/>
      <c r="M35" s="2"/>
    </row>
    <row r="36" spans="1:13" ht="18" customHeight="1" x14ac:dyDescent="0.2">
      <c r="A36" s="70">
        <v>19</v>
      </c>
      <c r="B36" s="71" t="s">
        <v>555</v>
      </c>
      <c r="C36" s="19" t="s">
        <v>556</v>
      </c>
      <c r="D36" s="70" t="s">
        <v>515</v>
      </c>
      <c r="E36" s="2"/>
      <c r="F36" s="2"/>
      <c r="G36" s="2"/>
      <c r="H36" s="2"/>
      <c r="I36" s="2"/>
      <c r="J36" s="2"/>
      <c r="K36" s="2"/>
      <c r="L36" s="2"/>
      <c r="M36" s="2"/>
    </row>
    <row r="37" spans="1:13" ht="18" customHeight="1" x14ac:dyDescent="0.2">
      <c r="A37" s="72">
        <v>20</v>
      </c>
      <c r="B37" s="73" t="s">
        <v>557</v>
      </c>
      <c r="C37" s="74" t="s">
        <v>558</v>
      </c>
      <c r="D37" s="72" t="s">
        <v>515</v>
      </c>
      <c r="E37" s="2"/>
      <c r="F37" s="2"/>
      <c r="G37" s="2"/>
      <c r="H37" s="2"/>
      <c r="I37" s="2"/>
      <c r="J37" s="2"/>
      <c r="K37" s="2"/>
      <c r="L37" s="2"/>
      <c r="M37" s="2"/>
    </row>
    <row r="38" spans="1:13" ht="18" customHeight="1" x14ac:dyDescent="0.2">
      <c r="A38" s="70">
        <v>21</v>
      </c>
      <c r="B38" s="71" t="s">
        <v>559</v>
      </c>
      <c r="C38" s="19" t="s">
        <v>560</v>
      </c>
      <c r="D38" s="70" t="s">
        <v>515</v>
      </c>
      <c r="E38" s="2"/>
      <c r="F38" s="2"/>
      <c r="G38" s="2"/>
      <c r="H38" s="2"/>
      <c r="I38" s="2"/>
      <c r="J38" s="2"/>
      <c r="K38" s="2"/>
      <c r="L38" s="2"/>
      <c r="M38" s="2"/>
    </row>
    <row r="39" spans="1:13" ht="4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 ht="24" customHeight="1" x14ac:dyDescent="0.2">
      <c r="A40" s="68" t="s">
        <v>561</v>
      </c>
      <c r="B40" s="69"/>
      <c r="C40" s="69"/>
      <c r="D40" s="69"/>
      <c r="E40" s="2"/>
      <c r="F40" s="2"/>
      <c r="G40" s="2"/>
      <c r="H40" s="2"/>
      <c r="I40" s="2"/>
      <c r="J40" s="2"/>
      <c r="K40" s="2"/>
      <c r="L40" s="2"/>
      <c r="M40" s="2"/>
    </row>
    <row r="41" spans="1:13" ht="18" customHeight="1" x14ac:dyDescent="0.2">
      <c r="A41" s="72">
        <v>22</v>
      </c>
      <c r="B41" s="73" t="s">
        <v>562</v>
      </c>
      <c r="C41" s="74" t="s">
        <v>563</v>
      </c>
      <c r="D41" s="72" t="s">
        <v>515</v>
      </c>
      <c r="E41" s="2"/>
      <c r="F41" s="2"/>
      <c r="G41" s="2"/>
      <c r="H41" s="2"/>
      <c r="I41" s="2"/>
      <c r="J41" s="2"/>
      <c r="K41" s="2"/>
      <c r="L41" s="2"/>
      <c r="M41" s="2"/>
    </row>
    <row r="42" spans="1:13" ht="18" customHeight="1" x14ac:dyDescent="0.2">
      <c r="A42" s="70">
        <v>23</v>
      </c>
      <c r="B42" s="71" t="s">
        <v>564</v>
      </c>
      <c r="C42" s="19" t="s">
        <v>565</v>
      </c>
      <c r="D42" s="70" t="s">
        <v>515</v>
      </c>
      <c r="E42" s="2"/>
      <c r="F42" s="2"/>
      <c r="G42" s="2"/>
      <c r="H42" s="2"/>
      <c r="I42" s="2"/>
      <c r="J42" s="2"/>
      <c r="K42" s="2"/>
      <c r="L42" s="2"/>
      <c r="M42" s="2"/>
    </row>
    <row r="43" spans="1:13" ht="18" customHeight="1" x14ac:dyDescent="0.2">
      <c r="A43" s="72">
        <v>24</v>
      </c>
      <c r="B43" s="73" t="s">
        <v>566</v>
      </c>
      <c r="C43" s="74" t="s">
        <v>567</v>
      </c>
      <c r="D43" s="72" t="s">
        <v>515</v>
      </c>
      <c r="E43" s="2"/>
      <c r="F43" s="2"/>
      <c r="G43" s="2"/>
      <c r="H43" s="2"/>
      <c r="I43" s="2"/>
      <c r="J43" s="2"/>
      <c r="K43" s="2"/>
      <c r="L43" s="2"/>
      <c r="M43" s="2"/>
    </row>
    <row r="44" spans="1:13" ht="18" customHeight="1" x14ac:dyDescent="0.2">
      <c r="A44" s="70">
        <v>25</v>
      </c>
      <c r="B44" s="71" t="s">
        <v>568</v>
      </c>
      <c r="C44" s="19" t="s">
        <v>569</v>
      </c>
      <c r="D44" s="70" t="s">
        <v>515</v>
      </c>
      <c r="E44" s="2"/>
      <c r="F44" s="2"/>
      <c r="G44" s="2"/>
      <c r="H44" s="2"/>
      <c r="I44" s="2"/>
      <c r="J44" s="2"/>
      <c r="K44" s="2"/>
      <c r="L44" s="2"/>
      <c r="M44" s="2"/>
    </row>
    <row r="45" spans="1:13" ht="18" customHeight="1" x14ac:dyDescent="0.2">
      <c r="A45" s="72">
        <v>26</v>
      </c>
      <c r="B45" s="73" t="s">
        <v>570</v>
      </c>
      <c r="C45" s="74" t="s">
        <v>571</v>
      </c>
      <c r="D45" s="72" t="s">
        <v>515</v>
      </c>
      <c r="E45" s="2"/>
      <c r="F45" s="2"/>
      <c r="G45" s="2"/>
      <c r="H45" s="2"/>
      <c r="I45" s="2"/>
      <c r="J45" s="2"/>
      <c r="K45" s="2"/>
      <c r="L45" s="2"/>
      <c r="M45" s="2"/>
    </row>
    <row r="46" spans="1:13" ht="79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 ht="24" customHeight="1" x14ac:dyDescent="0.2">
      <c r="A47" s="68" t="s">
        <v>572</v>
      </c>
      <c r="B47" s="69"/>
      <c r="C47" s="69"/>
      <c r="D47" s="69"/>
      <c r="E47" s="2"/>
      <c r="F47" s="2"/>
      <c r="G47" s="2"/>
      <c r="H47" s="2"/>
      <c r="I47" s="2"/>
      <c r="J47" s="2"/>
      <c r="K47" s="2"/>
      <c r="L47" s="2"/>
      <c r="M47" s="2"/>
    </row>
    <row r="48" spans="1:13" ht="18" customHeight="1" x14ac:dyDescent="0.2">
      <c r="A48" s="70">
        <v>27</v>
      </c>
      <c r="B48" s="71" t="s">
        <v>573</v>
      </c>
      <c r="C48" s="19" t="s">
        <v>574</v>
      </c>
      <c r="D48" s="70" t="s">
        <v>515</v>
      </c>
      <c r="E48" s="2"/>
      <c r="F48" s="2"/>
      <c r="G48" s="2"/>
      <c r="H48" s="2"/>
      <c r="I48" s="2"/>
      <c r="J48" s="2"/>
      <c r="K48" s="2"/>
      <c r="L48" s="2"/>
      <c r="M48" s="2"/>
    </row>
    <row r="49" spans="1:13" ht="18" customHeight="1" x14ac:dyDescent="0.2">
      <c r="A49" s="72">
        <v>28</v>
      </c>
      <c r="B49" s="73" t="s">
        <v>575</v>
      </c>
      <c r="C49" s="74" t="s">
        <v>576</v>
      </c>
      <c r="D49" s="72" t="s">
        <v>515</v>
      </c>
      <c r="E49" s="2"/>
      <c r="F49" s="2"/>
      <c r="G49" s="2"/>
      <c r="H49" s="2"/>
      <c r="I49" s="2"/>
      <c r="J49" s="2"/>
      <c r="K49" s="2"/>
      <c r="L49" s="2"/>
      <c r="M49" s="2"/>
    </row>
    <row r="50" spans="1:13" ht="18" customHeight="1" x14ac:dyDescent="0.2">
      <c r="A50" s="70">
        <v>29</v>
      </c>
      <c r="B50" s="71" t="s">
        <v>577</v>
      </c>
      <c r="C50" s="19" t="s">
        <v>578</v>
      </c>
      <c r="D50" s="70" t="s">
        <v>515</v>
      </c>
      <c r="E50" s="2"/>
      <c r="F50" s="2"/>
      <c r="G50" s="2"/>
      <c r="H50" s="2"/>
      <c r="I50" s="2"/>
      <c r="J50" s="2"/>
      <c r="K50" s="2"/>
      <c r="L50" s="2"/>
      <c r="M50" s="2"/>
    </row>
    <row r="51" spans="1:13" ht="18" customHeight="1" x14ac:dyDescent="0.2">
      <c r="A51" s="72">
        <v>30</v>
      </c>
      <c r="B51" s="73" t="s">
        <v>579</v>
      </c>
      <c r="C51" s="74" t="s">
        <v>580</v>
      </c>
      <c r="D51" s="72" t="s">
        <v>515</v>
      </c>
      <c r="E51" s="2"/>
      <c r="F51" s="2"/>
      <c r="G51" s="2"/>
      <c r="H51" s="2"/>
      <c r="I51" s="2"/>
      <c r="J51" s="2"/>
      <c r="K51" s="2"/>
      <c r="L51" s="2"/>
      <c r="M51" s="2"/>
    </row>
    <row r="52" spans="1:13" ht="4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 ht="24" customHeight="1" x14ac:dyDescent="0.2">
      <c r="A53" s="68" t="s">
        <v>581</v>
      </c>
      <c r="B53" s="69"/>
      <c r="C53" s="69"/>
      <c r="D53" s="69"/>
      <c r="E53" s="2"/>
      <c r="F53" s="2"/>
      <c r="G53" s="2"/>
      <c r="H53" s="2"/>
      <c r="I53" s="2"/>
      <c r="J53" s="2"/>
      <c r="K53" s="2"/>
      <c r="L53" s="2"/>
      <c r="M53" s="2"/>
    </row>
    <row r="54" spans="1:13" ht="18" customHeight="1" x14ac:dyDescent="0.2">
      <c r="A54" s="70">
        <v>31</v>
      </c>
      <c r="B54" s="71" t="s">
        <v>582</v>
      </c>
      <c r="C54" s="19" t="s">
        <v>583</v>
      </c>
      <c r="D54" s="70" t="s">
        <v>515</v>
      </c>
      <c r="E54" s="2"/>
      <c r="F54" s="2"/>
      <c r="G54" s="2"/>
      <c r="H54" s="2"/>
      <c r="I54" s="2"/>
      <c r="J54" s="2"/>
      <c r="K54" s="2"/>
      <c r="L54" s="2"/>
      <c r="M54" s="2"/>
    </row>
    <row r="55" spans="1:13" ht="18" customHeight="1" x14ac:dyDescent="0.2">
      <c r="A55" s="72">
        <v>32</v>
      </c>
      <c r="B55" s="73" t="s">
        <v>584</v>
      </c>
      <c r="C55" s="74" t="s">
        <v>585</v>
      </c>
      <c r="D55" s="72" t="s">
        <v>515</v>
      </c>
      <c r="E55" s="2"/>
      <c r="F55" s="2"/>
      <c r="G55" s="2"/>
      <c r="H55" s="2"/>
      <c r="I55" s="2"/>
      <c r="J55" s="2"/>
      <c r="K55" s="2"/>
      <c r="L55" s="2"/>
      <c r="M55" s="2"/>
    </row>
    <row r="56" spans="1:13" ht="18" customHeight="1" x14ac:dyDescent="0.2">
      <c r="A56" s="70">
        <v>33</v>
      </c>
      <c r="B56" s="71" t="s">
        <v>586</v>
      </c>
      <c r="C56" s="19" t="s">
        <v>587</v>
      </c>
      <c r="D56" s="70" t="s">
        <v>515</v>
      </c>
      <c r="E56" s="2"/>
      <c r="F56" s="2"/>
      <c r="G56" s="2"/>
      <c r="H56" s="2"/>
      <c r="I56" s="2"/>
      <c r="J56" s="2"/>
      <c r="K56" s="2"/>
      <c r="L56" s="2"/>
      <c r="M56" s="2"/>
    </row>
    <row r="57" spans="1:13" ht="18" customHeight="1" x14ac:dyDescent="0.2">
      <c r="A57" s="72">
        <v>34</v>
      </c>
      <c r="B57" s="73" t="s">
        <v>588</v>
      </c>
      <c r="C57" s="74" t="s">
        <v>589</v>
      </c>
      <c r="D57" s="72" t="s">
        <v>515</v>
      </c>
      <c r="E57" s="2"/>
      <c r="F57" s="2"/>
      <c r="G57" s="2"/>
      <c r="H57" s="2"/>
      <c r="I57" s="2"/>
      <c r="J57" s="2"/>
      <c r="K57" s="2"/>
      <c r="L57" s="2"/>
      <c r="M57" s="2"/>
    </row>
    <row r="58" spans="1:13" ht="18" customHeight="1" x14ac:dyDescent="0.2">
      <c r="A58" s="70">
        <v>35</v>
      </c>
      <c r="B58" s="71" t="s">
        <v>590</v>
      </c>
      <c r="C58" s="19" t="s">
        <v>591</v>
      </c>
      <c r="D58" s="70" t="s">
        <v>515</v>
      </c>
      <c r="E58" s="2"/>
      <c r="F58" s="2"/>
      <c r="G58" s="2"/>
      <c r="H58" s="2"/>
      <c r="I58" s="2"/>
      <c r="J58" s="2"/>
      <c r="K58" s="2"/>
      <c r="L58" s="2"/>
      <c r="M58" s="2"/>
    </row>
    <row r="59" spans="1:13" ht="18" customHeight="1" x14ac:dyDescent="0.2">
      <c r="A59" s="72">
        <v>36</v>
      </c>
      <c r="B59" s="73" t="s">
        <v>592</v>
      </c>
      <c r="C59" s="74" t="s">
        <v>593</v>
      </c>
      <c r="D59" s="72" t="s">
        <v>515</v>
      </c>
      <c r="E59" s="2"/>
      <c r="F59" s="2"/>
      <c r="G59" s="2"/>
      <c r="H59" s="2"/>
      <c r="I59" s="2"/>
      <c r="J59" s="2"/>
      <c r="K59" s="2"/>
      <c r="L59" s="2"/>
      <c r="M59" s="2"/>
    </row>
    <row r="60" spans="1:13" ht="34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 ht="24" customHeight="1" x14ac:dyDescent="0.2">
      <c r="A61" s="68" t="s">
        <v>594</v>
      </c>
      <c r="B61" s="69"/>
      <c r="C61" s="69"/>
      <c r="D61" s="69"/>
      <c r="E61" s="2"/>
      <c r="F61" s="2"/>
      <c r="G61" s="2"/>
      <c r="H61" s="2"/>
      <c r="I61" s="2"/>
      <c r="J61" s="2"/>
      <c r="K61" s="2"/>
      <c r="L61" s="2"/>
      <c r="M61" s="2"/>
    </row>
    <row r="62" spans="1:13" ht="18" customHeight="1" x14ac:dyDescent="0.2">
      <c r="A62" s="70">
        <v>37</v>
      </c>
      <c r="B62" s="71" t="s">
        <v>595</v>
      </c>
      <c r="C62" s="19" t="s">
        <v>596</v>
      </c>
      <c r="D62" s="70" t="s">
        <v>515</v>
      </c>
      <c r="E62" s="2"/>
      <c r="F62" s="2"/>
      <c r="G62" s="2"/>
      <c r="H62" s="2"/>
      <c r="I62" s="2"/>
      <c r="J62" s="2"/>
      <c r="K62" s="2"/>
      <c r="L62" s="2"/>
      <c r="M62" s="2"/>
    </row>
    <row r="63" spans="1:13" ht="18" customHeight="1" x14ac:dyDescent="0.2">
      <c r="A63" s="72">
        <v>38</v>
      </c>
      <c r="B63" s="73" t="s">
        <v>597</v>
      </c>
      <c r="C63" s="74" t="s">
        <v>598</v>
      </c>
      <c r="D63" s="72" t="s">
        <v>515</v>
      </c>
      <c r="E63" s="2"/>
      <c r="F63" s="2"/>
      <c r="G63" s="2"/>
      <c r="H63" s="2"/>
      <c r="I63" s="2"/>
      <c r="J63" s="2"/>
      <c r="K63" s="2"/>
      <c r="L63" s="2"/>
      <c r="M63" s="2"/>
    </row>
    <row r="64" spans="1:13" ht="18" customHeight="1" x14ac:dyDescent="0.2">
      <c r="A64" s="70">
        <v>39</v>
      </c>
      <c r="B64" s="71" t="s">
        <v>599</v>
      </c>
      <c r="C64" s="19" t="s">
        <v>600</v>
      </c>
      <c r="D64" s="70" t="s">
        <v>515</v>
      </c>
      <c r="E64" s="2"/>
      <c r="F64" s="2"/>
      <c r="G64" s="2"/>
      <c r="H64" s="2"/>
      <c r="I64" s="2"/>
      <c r="J64" s="2"/>
      <c r="K64" s="2"/>
      <c r="L64" s="2"/>
      <c r="M64" s="2"/>
    </row>
    <row r="65" spans="1:13" ht="18" customHeight="1" x14ac:dyDescent="0.2">
      <c r="A65" s="72">
        <v>40</v>
      </c>
      <c r="B65" s="73" t="s">
        <v>601</v>
      </c>
      <c r="C65" s="74" t="s">
        <v>602</v>
      </c>
      <c r="D65" s="72" t="s">
        <v>515</v>
      </c>
      <c r="E65" s="2"/>
      <c r="F65" s="2"/>
      <c r="G65" s="2"/>
      <c r="H65" s="2"/>
      <c r="I65" s="2"/>
      <c r="J65" s="2"/>
      <c r="K65" s="2"/>
      <c r="L65" s="2"/>
      <c r="M65" s="2"/>
    </row>
    <row r="66" spans="1:13" ht="18" customHeight="1" x14ac:dyDescent="0.2">
      <c r="A66" s="70">
        <v>41</v>
      </c>
      <c r="B66" s="71" t="s">
        <v>603</v>
      </c>
      <c r="C66" s="19" t="s">
        <v>604</v>
      </c>
      <c r="D66" s="70" t="s">
        <v>515</v>
      </c>
      <c r="E66" s="2"/>
      <c r="F66" s="2"/>
      <c r="G66" s="2"/>
      <c r="H66" s="2"/>
      <c r="I66" s="2"/>
      <c r="J66" s="2"/>
      <c r="K66" s="2"/>
      <c r="L66" s="2"/>
      <c r="M66" s="2"/>
    </row>
    <row r="67" spans="1:13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 ht="15" customHeight="1" x14ac:dyDescent="0.2">
      <c r="A68" s="75" t="s">
        <v>605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 ht="15" customHeight="1" x14ac:dyDescent="0.2">
      <c r="A69" s="76" t="s">
        <v>606</v>
      </c>
      <c r="B69" s="77" t="s">
        <v>607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1:13" ht="15" customHeight="1" x14ac:dyDescent="0.2">
      <c r="A70" s="76" t="s">
        <v>608</v>
      </c>
      <c r="B70" s="77" t="s">
        <v>609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1:13" ht="15" customHeight="1" x14ac:dyDescent="0.2">
      <c r="A71" s="76" t="s">
        <v>610</v>
      </c>
      <c r="B71" s="77" t="s">
        <v>611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 ht="15" customHeight="1" x14ac:dyDescent="0.2">
      <c r="A72" s="76" t="s">
        <v>612</v>
      </c>
      <c r="B72" s="77" t="s">
        <v>613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1:13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3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1:13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1:13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1:13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1:13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1:13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1:13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1:13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1:13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1:13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1:13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1:13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1:13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1:13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1:13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1:13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1:13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1:13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1:13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1:13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1:13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1:13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1:13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1:13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1:13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1:13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1:13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1:13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1:13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1:13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1:13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1:13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1:13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1:13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1:13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1:13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1:13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1:13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1:13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1:13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1:13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1:13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1:13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1:13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1:13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1:13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1:13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1:13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1:13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1:13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1:13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1:13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1:13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1:13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1:13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1:13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1:13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1:13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1:13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1:13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1:13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1:13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1:13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1:13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1:13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1:13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1:13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1:13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1:13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1:13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1:13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1:13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1:13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1:13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1:13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1:13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1:13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1:13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1:13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1:13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1:13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1:13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1:13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1:13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1:13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1:13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1:13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1:13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1:13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1:13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1:13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1:13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1:13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1:13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1:13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1:13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1:13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1:13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1:13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1:13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1:13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1:13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1:13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1:13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1:13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1:13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1:13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1:13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1:13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1:13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1:13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1:13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1:13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1:13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1:13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1:13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1:13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1:13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1:13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1:13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1:13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1:13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1:13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1:13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1:13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1:13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1:13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1:13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1:13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1:13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1:13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1:13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1:13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1:13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1:13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1:13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1:13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1:13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1:13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1:13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1:13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1:13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1:13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1:13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1:13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1:13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1:13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1:13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1:13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1:13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1:13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1:13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1:13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1:13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1:13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1:13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1:13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1:13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1:13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1:13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1:13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1:13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1:13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1:13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1:13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1:13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1:13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1:13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1:13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1:13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1:13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1:13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1:13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1:13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1:13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1:13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1:13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1:13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1:13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1:13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1:13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1:13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1:13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1:13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1:13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1:13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1:13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1:13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1:13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1:13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1:13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1:13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1:13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1:13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1:13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1:13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1:13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1:13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1:13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1:13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1:13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1:13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1:13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1:13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1:13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1:13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1:13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1:13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1:13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1:13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1:13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1:13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1:13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1:13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1:13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1:13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1:13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1:13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1:13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1:13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1:13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1:13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1:13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1:13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1:13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1:13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1:13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1:13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1:13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1:13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1:13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1:13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1:13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1:13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1:13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1:13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1:13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1:13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1:13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1:13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1:13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1:13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1:13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1:13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1:13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1:13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1:13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1:13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1:13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1:13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1:13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1:13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1:13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1:13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1:13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1:13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1:13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1:13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1:13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1:13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1:13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1:13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1:13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1:13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1:13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1:13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1:13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1:13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1:13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1:13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1:13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1:13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1:13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1:13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1:13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1:13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1:13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1:13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1:13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1:13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1:13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1:13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1:13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1:13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1:13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1:13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1:13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1:13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1:13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1:13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1:13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1:13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1:13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1:13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1:13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1:13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1:13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1:13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1:13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1:13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1:13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1:13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1:13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1:13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1:13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1:13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1:13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1:13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1:13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1:13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1:13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1:13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1:13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1:13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1:13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1:13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1:13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1:13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1:13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1:13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1:13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1:13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1:13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1:13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1:13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1:13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1:13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1:13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1:13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1:13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1:13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1:13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1:13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1:13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1:13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1:13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1:13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1:13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1:13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1:13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1:13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1:13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1:13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1:13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1:13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1:13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1:13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1:13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1:13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1:13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1:13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1:13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1:13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1:13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1:13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1:13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1:13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1:13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1:13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1:13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1:13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1:13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1:13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1:13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1:13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1:13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1:13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1:13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1:13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1:13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1:13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1:13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1:13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1:13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1:13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1:13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1:13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1:13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1:13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1:13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1:13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1:13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1:13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1:13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1:13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1:13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1:13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1:13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1:13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1:13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1:13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1:13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1:13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1:13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1:13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1:13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1:13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1:13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1:13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1:13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1:13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1:13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1:13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1:13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1:13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1:13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1:13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1:13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1:13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1:13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1:13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1:13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1:13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1:13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1:13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1:13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1:13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1:13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1:13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1:13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1:13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1:13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1:13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1:13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1:13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1:13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1:13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1:13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1:13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1:13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1:13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1:13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1:13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1:13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1:13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1:13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1:13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1:13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1:13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1:13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1:13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1:13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1:13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1:13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1:13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1:13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1:13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1:13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1:13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1:13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1:13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1:13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1:13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1:13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1:13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1:13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1:13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1:13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1:13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1:13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1:13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1:13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1:13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1:13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1:13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1:13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1:13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1:13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1:13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1:13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1:13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1:13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1:13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1:13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1:13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1:13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1:13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1:13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1:13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1:13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1:13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1:13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1:13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1:13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1:13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1:13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1:13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1:13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1:13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1:13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1:13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1:13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1:13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1:13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1:13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1:13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1:13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1:13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1:13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1:13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1:13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1:13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1:13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1:13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1:13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1:13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1:13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1:13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1:13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1:13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1:13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1:13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1:13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1:13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1:13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1:13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1:13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1:13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1:13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1:13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1:13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1:13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1:13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1:13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1:13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1:13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1:13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1:13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1:13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1:13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1:13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1:13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1:13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1:13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1:13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1:13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1:13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1:13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1:13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1:13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1:13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1:13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1:13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1:13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1:13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1:13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1:13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1:13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1:13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1:13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1:13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1:13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1:13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1:13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1:13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1:13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1:13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1:13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1:13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1:13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1:13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1:13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1:13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1:13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1:13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1:13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1:13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1:13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1:13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1:13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1:13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1:13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1:13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1:13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1:13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1:13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1:13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1:13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1:13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1:13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1:13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1:13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1:13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1:13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1:13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1:13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1:13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1:13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1:13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1:13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1:13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1:13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1:13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1:13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1:13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1:13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1:13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1:13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1:13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1:13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1:13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1:13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1:13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1:13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1:13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1:13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1:13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1:13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1:13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1:13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1:13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1:13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1:13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1:13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1:13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1:13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1:13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1:13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1:13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1:13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1:13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1:13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1:13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1:13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1:13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1:13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1:13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1:13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1:13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1:13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1:13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1:13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1:13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1:13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1:13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1:13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1:13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1:13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1:13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1:13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1:13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1:13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1:13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1:13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1:13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1:13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1:13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1:13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1:13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1:13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1:13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1:13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1:13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1:13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1:13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1:13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1:13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1:13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1:13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1:13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1:13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1:13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1:13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1:13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1:13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1:13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1:13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1:13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1:13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1:13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1:13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1:13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1:13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1:13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1:13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1:13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1:13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1:13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1:13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1:13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1:13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1:13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1:13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1:13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1:13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1:13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1:13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1:13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1:13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1:13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1:13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1:13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1:13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1:13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1:13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1:13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1:13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1:13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1:13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1:13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1:13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1:13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1:13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1:13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1:13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1:13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1:13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1:13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1:13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1:13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1:13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1:13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1:13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1:13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1:13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1:13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1:13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1:13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1:13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1:13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1:13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1:13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1:13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1:13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1:13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1:13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1:13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1:13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1:13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1:13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1:13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1:13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1:13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1:13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1:13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1:13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1:13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1:13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1:13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1:13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1:13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1:13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1:13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1:13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1:13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1:13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1:13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1:13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1:13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1:13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1:13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1:13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1:13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1:13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1:13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1:13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1:13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1:13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1:13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1:13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1:13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1:13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1:13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1:13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1:13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1:13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1:13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1:13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1:13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1:13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1:13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1:13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1:13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1:13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1:13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1:13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1:13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1:13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1:13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1:13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1:13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1:13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1:13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1:13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1:13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1:13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1:13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1:13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1:13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1:13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1:13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1:13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1:13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1:13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1:13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1:13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1:13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1:13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1:13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1:13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1:13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1:13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1:13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1:13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1:13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1:13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1:13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1:13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1:13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1:13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1:13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1:13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1:13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1:13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1:13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1:13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1:13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1:13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1:13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1:13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1:13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1:13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1:13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1:13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1:13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1:13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1:13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1:13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1:13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1:13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1:13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1:13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1:13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1:13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1:13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1:13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1:13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1:13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1:13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1:13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1:13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1:13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1:13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1:13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1:13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1:13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1:13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1:13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1:13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1:13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1:13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1:13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1:13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1:13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1:13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1:13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1:13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1:13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1:13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1:13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1:13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1:13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1:13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1:13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1:13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1:13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1:13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1:13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1:13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1:13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1:13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1:13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1:13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1:13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1:13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1:13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1:13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1:13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1:13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1:13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1:13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1:13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1:13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1:13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1:13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1:13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1:13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1:13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1:13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1:13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1:13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1:13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1:13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1:13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1:13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1:13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1:13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1:13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1:13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1:13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1:13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1:13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1:13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1:13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1:13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1:13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1:13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1:13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</sheetData>
  <hyperlinks>
    <hyperlink ref="B1" location="'Command Center'!A1" display="⚡ Command" xr:uid="{00000000-0004-0000-0300-000000000000}"/>
    <hyperlink ref="C1" location="'Cohort 2026 — Grades'!A1" display="👥 2026" xr:uid="{00000000-0004-0000-0300-000001000000}"/>
    <hyperlink ref="D1" location="'Cohort 2027 — Grades'!A1" display="👥 2027" xr:uid="{00000000-0004-0000-0300-000002000000}"/>
    <hyperlink ref="E1" location="'Cohort 2028 — Grades'!A1" display="👥 2028" xr:uid="{00000000-0004-0000-0300-000003000000}"/>
    <hyperlink ref="F1" location="'Cohort 2029 — Grades'!A1" display="👥 2029" xr:uid="{00000000-0004-0000-0300-000004000000}"/>
    <hyperlink ref="G1" location="'Student Master'!A1" display="📊 Master" xr:uid="{00000000-0004-0000-0300-000005000000}"/>
    <hyperlink ref="B13" location="'Command Center'!A1" display="Student Master" xr:uid="{00000000-0004-0000-0300-000006000000}"/>
    <hyperlink ref="B14" location="'📍 Navigation Hub'!A1" display="Command Center" xr:uid="{00000000-0004-0000-0300-000007000000}"/>
    <hyperlink ref="B15" location="'Academic Calendar'!A1" display="📍 Navigation Hub" xr:uid="{00000000-0004-0000-0300-000008000000}"/>
    <hyperlink ref="B19" location="'Cohort 2027 — Grades'!A1" display="Cohort 2026 — Grades" xr:uid="{00000000-0004-0000-0300-000009000000}"/>
    <hyperlink ref="B20" location="'Cohort 2028 — Grades'!A1" display="Cohort 2027 — Grades" xr:uid="{00000000-0004-0000-0300-00000A000000}"/>
    <hyperlink ref="B21" location="'Cohort 2029 — Grades'!A1" display="Cohort 2028 — Grades" xr:uid="{00000000-0004-0000-0300-00000B000000}"/>
    <hyperlink ref="B25" location="'History — Cohort 2026'!A1" display="Alumni — Class of 2025" xr:uid="{00000000-0004-0000-0300-00000C000000}"/>
    <hyperlink ref="B26" location="'History — Cohort 2027'!A1" display="History — Cohort 2026" xr:uid="{00000000-0004-0000-0300-00000D000000}"/>
    <hyperlink ref="B27" location="'History — Cohort 2028'!A1" display="History — Cohort 2027" xr:uid="{00000000-0004-0000-0300-00000E000000}"/>
    <hyperlink ref="B28" location="'History — Cohort 2029'!A1" display="History — Cohort 2028" xr:uid="{00000000-0004-0000-0300-00000F000000}"/>
    <hyperlink ref="B29" location="'Program Trend Summary'!A1" display="History — Cohort 2029" xr:uid="{00000000-0004-0000-0300-000010000000}"/>
    <hyperlink ref="B30" location="'Semester Grade Archive'!A1" display="Program Trend Summary" xr:uid="{00000000-0004-0000-0300-000011000000}"/>
    <hyperlink ref="B34" location="'Executive Dashboard'!A1" display="Predictive Analytics" xr:uid="{00000000-0004-0000-0300-000012000000}"/>
    <hyperlink ref="B35" location="'Grade Velocity'!A1" display="Executive Dashboard" xr:uid="{00000000-0004-0000-0300-000013000000}"/>
    <hyperlink ref="B36" location="'Course Performance'!A1" display="Grade Velocity" xr:uid="{00000000-0004-0000-0300-000014000000}"/>
    <hyperlink ref="B37" location="'Longitudinal Analytics'!A1" display="Course Performance" xr:uid="{00000000-0004-0000-0300-000015000000}"/>
    <hyperlink ref="B41" location="'Intervention Planner'!A1" display="MTSS Tracker" xr:uid="{00000000-0004-0000-0300-000016000000}"/>
    <hyperlink ref="B42" location="'Compliance Center'!A1" display="Intervention Planner" xr:uid="{00000000-0004-0000-0300-000017000000}"/>
    <hyperlink ref="B43" location="'Blueprint Metrics'!A1" display="Compliance Center" xr:uid="{00000000-0004-0000-0300-000018000000}"/>
    <hyperlink ref="B44" location="'IEP Monitoring'!A1" display="Blueprint Metrics" xr:uid="{00000000-0004-0000-0300-000019000000}"/>
    <hyperlink ref="B48" location="'Parent Contacts'!A1" display="Parent Engagement" xr:uid="{00000000-0004-0000-0300-00001A000000}"/>
    <hyperlink ref="B49" location="'Email Log'!A1" display="Parent Contacts" xr:uid="{00000000-0004-0000-0300-00001B000000}"/>
    <hyperlink ref="B50" location="'Student Portal'!A1" display="Email Log" xr:uid="{00000000-0004-0000-0300-00001C000000}"/>
    <hyperlink ref="B54" location="'Syllabus Calendar'!A1" display="Assignment Grades" xr:uid="{00000000-0004-0000-0300-00001D000000}"/>
    <hyperlink ref="B55" location="'Peer Tutoring'!A1" display="Syllabus Calendar" xr:uid="{00000000-0004-0000-0300-00001E000000}"/>
    <hyperlink ref="B56" location="'Cert Prep Tracker'!A1" display="Peer Tutoring" xr:uid="{00000000-0004-0000-0300-00001F000000}"/>
    <hyperlink ref="B57" location="'Resource Planning'!A1" display="Cert Prep Tracker" xr:uid="{00000000-0004-0000-0300-000020000000}"/>
    <hyperlink ref="B58" location="'Budget Forecast'!A1" display="Resource Planning" xr:uid="{00000000-0004-0000-0300-000021000000}"/>
    <hyperlink ref="B62" location="'System Map'!A1" display="ASI Recommendations" xr:uid="{00000000-0004-0000-0300-000022000000}"/>
    <hyperlink ref="B63" location="'Brand Guide'!A1" display="System Map" xr:uid="{00000000-0004-0000-0300-000023000000}"/>
    <hyperlink ref="B64" location="'How To Use'!A1" display="Brand Guide" xr:uid="{00000000-0004-0000-0300-000024000000}"/>
    <hyperlink ref="B65" location="'Audit Log'!A1" display="How To Use" xr:uid="{00000000-0004-0000-0300-000025000000}"/>
    <hyperlink ref="A69" r:id="rId1" location="Student%20Assignments%20—%202026!A1" xr:uid="{00000000-0004-0000-0300-000026000000}"/>
    <hyperlink ref="A70" r:id="rId2" location="Student%20Assignments%20—%202027!A1" xr:uid="{00000000-0004-0000-0300-000027000000}"/>
    <hyperlink ref="A71" r:id="rId3" location="Student%20Assignments%20—%202028!A1" xr:uid="{00000000-0004-0000-0300-000028000000}"/>
    <hyperlink ref="A72" r:id="rId4" location="Student%20Assignments%20—%202029!A1" xr:uid="{00000000-0004-0000-0300-000029000000}"/>
  </hyperlink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4A017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3" width="50" customWidth="1"/>
    <col min="4" max="6" width="14" customWidth="1"/>
    <col min="7" max="7" width="17" customWidth="1"/>
    <col min="8" max="9" width="22" customWidth="1"/>
    <col min="10" max="10" width="45" customWidth="1"/>
    <col min="11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614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615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26.25" customHeight="1" x14ac:dyDescent="0.2">
      <c r="A5" s="17" t="s">
        <v>616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7" t="s">
        <v>617</v>
      </c>
      <c r="B6" s="7" t="s">
        <v>618</v>
      </c>
      <c r="C6" s="7" t="s">
        <v>619</v>
      </c>
      <c r="D6" s="7" t="s">
        <v>620</v>
      </c>
      <c r="E6" s="7" t="s">
        <v>621</v>
      </c>
      <c r="F6" s="7" t="s">
        <v>622</v>
      </c>
      <c r="G6" s="7" t="s">
        <v>623</v>
      </c>
      <c r="H6" s="7" t="s">
        <v>624</v>
      </c>
      <c r="I6" s="7" t="s">
        <v>625</v>
      </c>
      <c r="J6" s="7" t="s">
        <v>61</v>
      </c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8" t="s">
        <v>626</v>
      </c>
      <c r="B7" s="79"/>
      <c r="C7" s="79"/>
      <c r="D7" s="79"/>
      <c r="E7" s="79"/>
      <c r="F7" s="79"/>
      <c r="G7" s="79"/>
      <c r="H7" s="79"/>
      <c r="I7" s="79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70" t="s">
        <v>627</v>
      </c>
      <c r="B8" s="70" t="s">
        <v>628</v>
      </c>
      <c r="C8" s="19" t="s">
        <v>629</v>
      </c>
      <c r="D8" s="70" t="s">
        <v>630</v>
      </c>
      <c r="E8" s="70" t="s">
        <v>631</v>
      </c>
      <c r="F8" s="70" t="s">
        <v>632</v>
      </c>
      <c r="G8" s="70" t="s">
        <v>632</v>
      </c>
      <c r="H8" s="70" t="s">
        <v>633</v>
      </c>
      <c r="I8" s="70" t="s">
        <v>634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70" t="s">
        <v>635</v>
      </c>
      <c r="B9" s="70" t="s">
        <v>628</v>
      </c>
      <c r="C9" s="19" t="s">
        <v>636</v>
      </c>
      <c r="D9" s="70" t="s">
        <v>637</v>
      </c>
      <c r="E9" s="70" t="s">
        <v>638</v>
      </c>
      <c r="F9" s="70" t="s">
        <v>390</v>
      </c>
      <c r="G9" s="70" t="s">
        <v>390</v>
      </c>
      <c r="H9" s="70" t="s">
        <v>639</v>
      </c>
      <c r="I9" s="70" t="s">
        <v>640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70" t="s">
        <v>641</v>
      </c>
      <c r="B10" s="70" t="s">
        <v>628</v>
      </c>
      <c r="C10" s="19" t="s">
        <v>642</v>
      </c>
      <c r="D10" s="70" t="s">
        <v>643</v>
      </c>
      <c r="E10" s="70" t="s">
        <v>644</v>
      </c>
      <c r="F10" s="70" t="s">
        <v>645</v>
      </c>
      <c r="G10" s="70" t="s">
        <v>645</v>
      </c>
      <c r="H10" s="70" t="s">
        <v>633</v>
      </c>
      <c r="I10" s="70" t="s">
        <v>634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70" t="s">
        <v>646</v>
      </c>
      <c r="B11" s="70" t="s">
        <v>628</v>
      </c>
      <c r="C11" s="19" t="s">
        <v>647</v>
      </c>
      <c r="D11" s="70" t="s">
        <v>643</v>
      </c>
      <c r="E11" s="70" t="s">
        <v>648</v>
      </c>
      <c r="F11" s="70" t="s">
        <v>649</v>
      </c>
      <c r="G11" s="70" t="s">
        <v>649</v>
      </c>
      <c r="H11" s="70" t="s">
        <v>633</v>
      </c>
      <c r="I11" s="70" t="s">
        <v>634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70" t="s">
        <v>650</v>
      </c>
      <c r="B12" s="70" t="s">
        <v>651</v>
      </c>
      <c r="C12" s="19" t="s">
        <v>652</v>
      </c>
      <c r="D12" s="70" t="s">
        <v>643</v>
      </c>
      <c r="E12" s="70" t="s">
        <v>644</v>
      </c>
      <c r="F12" s="70" t="s">
        <v>653</v>
      </c>
      <c r="G12" s="70" t="s">
        <v>653</v>
      </c>
      <c r="H12" s="70" t="s">
        <v>633</v>
      </c>
      <c r="I12" s="70" t="s">
        <v>634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70" t="s">
        <v>654</v>
      </c>
      <c r="B13" s="70" t="s">
        <v>628</v>
      </c>
      <c r="C13" s="19" t="s">
        <v>655</v>
      </c>
      <c r="D13" s="70" t="s">
        <v>637</v>
      </c>
      <c r="E13" s="70" t="s">
        <v>656</v>
      </c>
      <c r="F13" s="70" t="s">
        <v>390</v>
      </c>
      <c r="G13" s="70" t="s">
        <v>390</v>
      </c>
      <c r="H13" s="70" t="s">
        <v>639</v>
      </c>
      <c r="I13" s="70" t="s">
        <v>640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70" t="s">
        <v>657</v>
      </c>
      <c r="B14" s="70" t="s">
        <v>628</v>
      </c>
      <c r="C14" s="19" t="s">
        <v>658</v>
      </c>
      <c r="D14" s="70" t="s">
        <v>637</v>
      </c>
      <c r="E14" s="70" t="s">
        <v>659</v>
      </c>
      <c r="F14" s="70" t="s">
        <v>660</v>
      </c>
      <c r="G14" s="70" t="s">
        <v>660</v>
      </c>
      <c r="H14" s="70" t="s">
        <v>633</v>
      </c>
      <c r="I14" s="70" t="s">
        <v>634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70" t="s">
        <v>661</v>
      </c>
      <c r="B15" s="70" t="s">
        <v>628</v>
      </c>
      <c r="C15" s="19" t="s">
        <v>662</v>
      </c>
      <c r="D15" s="70" t="s">
        <v>630</v>
      </c>
      <c r="E15" s="70" t="s">
        <v>663</v>
      </c>
      <c r="F15" s="70" t="s">
        <v>664</v>
      </c>
      <c r="G15" s="70" t="s">
        <v>664</v>
      </c>
      <c r="H15" s="70" t="s">
        <v>665</v>
      </c>
      <c r="I15" s="70" t="s">
        <v>634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70" t="s">
        <v>666</v>
      </c>
      <c r="B16" s="70" t="s">
        <v>667</v>
      </c>
      <c r="C16" s="19" t="s">
        <v>668</v>
      </c>
      <c r="D16" s="70" t="s">
        <v>630</v>
      </c>
      <c r="E16" s="70" t="s">
        <v>669</v>
      </c>
      <c r="F16" s="70" t="s">
        <v>664</v>
      </c>
      <c r="G16" s="70" t="s">
        <v>664</v>
      </c>
      <c r="H16" s="70" t="s">
        <v>665</v>
      </c>
      <c r="I16" s="70" t="s">
        <v>634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70" t="s">
        <v>670</v>
      </c>
      <c r="B17" s="70" t="s">
        <v>628</v>
      </c>
      <c r="C17" s="19" t="s">
        <v>671</v>
      </c>
      <c r="D17" s="70" t="s">
        <v>643</v>
      </c>
      <c r="E17" s="70" t="s">
        <v>656</v>
      </c>
      <c r="F17" s="70" t="s">
        <v>390</v>
      </c>
      <c r="G17" s="70" t="s">
        <v>390</v>
      </c>
      <c r="H17" s="70" t="s">
        <v>672</v>
      </c>
      <c r="I17" s="70" t="s">
        <v>390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80" t="s">
        <v>673</v>
      </c>
      <c r="B18" s="81"/>
      <c r="C18" s="81"/>
      <c r="D18" s="81"/>
      <c r="E18" s="81"/>
      <c r="F18" s="81"/>
      <c r="G18" s="81"/>
      <c r="H18" s="81"/>
      <c r="I18" s="81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46" t="s">
        <v>674</v>
      </c>
      <c r="B19" s="46" t="s">
        <v>651</v>
      </c>
      <c r="C19" s="23" t="s">
        <v>675</v>
      </c>
      <c r="D19" s="46" t="s">
        <v>630</v>
      </c>
      <c r="E19" s="82" t="s">
        <v>631</v>
      </c>
      <c r="F19" s="46" t="s">
        <v>632</v>
      </c>
      <c r="G19" s="46" t="s">
        <v>632</v>
      </c>
      <c r="H19" s="23" t="s">
        <v>633</v>
      </c>
      <c r="I19" s="23" t="s">
        <v>634</v>
      </c>
      <c r="J19" s="46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49" t="s">
        <v>676</v>
      </c>
      <c r="B20" s="49" t="s">
        <v>628</v>
      </c>
      <c r="C20" s="32" t="s">
        <v>677</v>
      </c>
      <c r="D20" s="49" t="s">
        <v>637</v>
      </c>
      <c r="E20" s="83" t="s">
        <v>638</v>
      </c>
      <c r="F20" s="49" t="s">
        <v>390</v>
      </c>
      <c r="G20" s="49" t="s">
        <v>390</v>
      </c>
      <c r="H20" s="32" t="s">
        <v>639</v>
      </c>
      <c r="I20" s="32" t="s">
        <v>640</v>
      </c>
      <c r="J20" s="49"/>
      <c r="K20" s="2"/>
      <c r="L20" s="2"/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46" t="s">
        <v>678</v>
      </c>
      <c r="B21" s="46" t="s">
        <v>628</v>
      </c>
      <c r="C21" s="23" t="s">
        <v>679</v>
      </c>
      <c r="D21" s="46" t="s">
        <v>643</v>
      </c>
      <c r="E21" s="84" t="s">
        <v>648</v>
      </c>
      <c r="F21" s="46" t="s">
        <v>632</v>
      </c>
      <c r="G21" s="46" t="s">
        <v>632</v>
      </c>
      <c r="H21" s="23" t="s">
        <v>633</v>
      </c>
      <c r="I21" s="23" t="s">
        <v>634</v>
      </c>
      <c r="J21" s="46"/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49" t="s">
        <v>680</v>
      </c>
      <c r="B22" s="49" t="s">
        <v>681</v>
      </c>
      <c r="C22" s="32" t="s">
        <v>682</v>
      </c>
      <c r="D22" s="49" t="s">
        <v>630</v>
      </c>
      <c r="E22" s="49" t="s">
        <v>683</v>
      </c>
      <c r="F22" s="49" t="s">
        <v>684</v>
      </c>
      <c r="G22" s="49" t="s">
        <v>684</v>
      </c>
      <c r="H22" s="32" t="s">
        <v>633</v>
      </c>
      <c r="I22" s="32" t="s">
        <v>634</v>
      </c>
      <c r="J22" s="49"/>
      <c r="K22" s="2"/>
      <c r="L22" s="2"/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46" t="s">
        <v>685</v>
      </c>
      <c r="B23" s="46" t="s">
        <v>667</v>
      </c>
      <c r="C23" s="23" t="s">
        <v>686</v>
      </c>
      <c r="D23" s="46" t="s">
        <v>630</v>
      </c>
      <c r="E23" s="46" t="s">
        <v>683</v>
      </c>
      <c r="F23" s="46" t="s">
        <v>687</v>
      </c>
      <c r="G23" s="46" t="s">
        <v>687</v>
      </c>
      <c r="H23" s="23" t="s">
        <v>633</v>
      </c>
      <c r="I23" s="23" t="s">
        <v>634</v>
      </c>
      <c r="J23" s="46"/>
      <c r="K23" s="2"/>
      <c r="L23" s="2"/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49" t="s">
        <v>688</v>
      </c>
      <c r="B24" s="49" t="s">
        <v>667</v>
      </c>
      <c r="C24" s="32" t="s">
        <v>689</v>
      </c>
      <c r="D24" s="49" t="s">
        <v>643</v>
      </c>
      <c r="E24" s="85" t="s">
        <v>690</v>
      </c>
      <c r="F24" s="49" t="s">
        <v>691</v>
      </c>
      <c r="G24" s="49" t="s">
        <v>691</v>
      </c>
      <c r="H24" s="32" t="s">
        <v>633</v>
      </c>
      <c r="I24" s="32" t="s">
        <v>634</v>
      </c>
      <c r="J24" s="49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46" t="s">
        <v>692</v>
      </c>
      <c r="B25" s="46" t="s">
        <v>628</v>
      </c>
      <c r="C25" s="23" t="s">
        <v>693</v>
      </c>
      <c r="D25" s="46" t="s">
        <v>637</v>
      </c>
      <c r="E25" s="86" t="s">
        <v>638</v>
      </c>
      <c r="F25" s="46" t="s">
        <v>390</v>
      </c>
      <c r="G25" s="46" t="s">
        <v>390</v>
      </c>
      <c r="H25" s="23" t="s">
        <v>639</v>
      </c>
      <c r="I25" s="23" t="s">
        <v>640</v>
      </c>
      <c r="J25" s="46"/>
      <c r="K25" s="2"/>
      <c r="L25" s="2"/>
      <c r="M25" s="2"/>
      <c r="N25" s="2"/>
      <c r="O25" s="2"/>
      <c r="P25" s="2"/>
      <c r="Q25" s="2"/>
      <c r="R25" s="2"/>
      <c r="S25" s="2"/>
    </row>
    <row r="26" spans="1:19" ht="23.25" customHeight="1" x14ac:dyDescent="0.2">
      <c r="A26" s="49" t="s">
        <v>694</v>
      </c>
      <c r="B26" s="49" t="s">
        <v>651</v>
      </c>
      <c r="C26" s="32" t="s">
        <v>695</v>
      </c>
      <c r="D26" s="49" t="s">
        <v>643</v>
      </c>
      <c r="E26" s="49" t="s">
        <v>696</v>
      </c>
      <c r="F26" s="49" t="s">
        <v>691</v>
      </c>
      <c r="G26" s="49" t="s">
        <v>691</v>
      </c>
      <c r="H26" s="32" t="s">
        <v>633</v>
      </c>
      <c r="I26" s="32" t="s">
        <v>634</v>
      </c>
      <c r="J26" s="49"/>
      <c r="K26" s="2"/>
      <c r="L26" s="2"/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46" t="s">
        <v>697</v>
      </c>
      <c r="B27" s="46" t="s">
        <v>698</v>
      </c>
      <c r="C27" s="23" t="s">
        <v>699</v>
      </c>
      <c r="D27" s="46" t="s">
        <v>630</v>
      </c>
      <c r="E27" s="46" t="s">
        <v>683</v>
      </c>
      <c r="F27" s="46" t="s">
        <v>700</v>
      </c>
      <c r="G27" s="46" t="s">
        <v>700</v>
      </c>
      <c r="H27" s="23" t="s">
        <v>633</v>
      </c>
      <c r="I27" s="23" t="s">
        <v>634</v>
      </c>
      <c r="J27" s="46"/>
      <c r="K27" s="2"/>
      <c r="L27" s="2"/>
      <c r="M27" s="2"/>
      <c r="N27" s="2"/>
      <c r="O27" s="2"/>
      <c r="P27" s="2"/>
      <c r="Q27" s="2"/>
      <c r="R27" s="2"/>
      <c r="S27" s="2"/>
    </row>
    <row r="28" spans="1:19" ht="34.5" customHeight="1" x14ac:dyDescent="0.2">
      <c r="A28" s="49" t="s">
        <v>701</v>
      </c>
      <c r="B28" s="49" t="s">
        <v>628</v>
      </c>
      <c r="C28" s="32" t="s">
        <v>702</v>
      </c>
      <c r="D28" s="49" t="s">
        <v>630</v>
      </c>
      <c r="E28" s="83" t="s">
        <v>656</v>
      </c>
      <c r="F28" s="49" t="s">
        <v>700</v>
      </c>
      <c r="G28" s="49" t="s">
        <v>700</v>
      </c>
      <c r="H28" s="32" t="s">
        <v>633</v>
      </c>
      <c r="I28" s="32" t="s">
        <v>634</v>
      </c>
      <c r="J28" s="49"/>
      <c r="K28" s="2"/>
      <c r="L28" s="2"/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46" t="s">
        <v>703</v>
      </c>
      <c r="B29" s="46" t="s">
        <v>628</v>
      </c>
      <c r="C29" s="23" t="s">
        <v>704</v>
      </c>
      <c r="D29" s="46" t="s">
        <v>630</v>
      </c>
      <c r="E29" s="82" t="s">
        <v>659</v>
      </c>
      <c r="F29" s="46" t="s">
        <v>705</v>
      </c>
      <c r="G29" s="46" t="s">
        <v>705</v>
      </c>
      <c r="H29" s="23" t="s">
        <v>633</v>
      </c>
      <c r="I29" s="23" t="s">
        <v>634</v>
      </c>
      <c r="J29" s="46"/>
      <c r="K29" s="2"/>
      <c r="L29" s="2"/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49" t="s">
        <v>706</v>
      </c>
      <c r="B30" s="49" t="s">
        <v>707</v>
      </c>
      <c r="C30" s="32" t="s">
        <v>708</v>
      </c>
      <c r="D30" s="49" t="s">
        <v>643</v>
      </c>
      <c r="E30" s="49" t="s">
        <v>696</v>
      </c>
      <c r="F30" s="49" t="s">
        <v>645</v>
      </c>
      <c r="G30" s="49" t="s">
        <v>645</v>
      </c>
      <c r="H30" s="32" t="s">
        <v>633</v>
      </c>
      <c r="I30" s="32" t="s">
        <v>634</v>
      </c>
      <c r="J30" s="49"/>
      <c r="K30" s="2"/>
      <c r="L30" s="2"/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46" t="s">
        <v>709</v>
      </c>
      <c r="B31" s="46" t="s">
        <v>667</v>
      </c>
      <c r="C31" s="23" t="s">
        <v>710</v>
      </c>
      <c r="D31" s="46" t="s">
        <v>643</v>
      </c>
      <c r="E31" s="86" t="s">
        <v>638</v>
      </c>
      <c r="F31" s="46" t="s">
        <v>645</v>
      </c>
      <c r="G31" s="46" t="s">
        <v>645</v>
      </c>
      <c r="H31" s="23" t="s">
        <v>633</v>
      </c>
      <c r="I31" s="23" t="s">
        <v>634</v>
      </c>
      <c r="J31" s="46"/>
      <c r="K31" s="2"/>
      <c r="L31" s="2"/>
      <c r="M31" s="2"/>
      <c r="N31" s="2"/>
      <c r="O31" s="2"/>
      <c r="P31" s="2"/>
      <c r="Q31" s="2"/>
      <c r="R31" s="2"/>
      <c r="S31" s="2"/>
    </row>
    <row r="32" spans="1:19" ht="15" customHeight="1" x14ac:dyDescent="0.2">
      <c r="A32" s="275" t="s">
        <v>711</v>
      </c>
      <c r="B32" s="273"/>
      <c r="C32" s="273"/>
      <c r="D32" s="273"/>
      <c r="E32" s="273"/>
      <c r="F32" s="273"/>
      <c r="G32" s="273"/>
      <c r="H32" s="273"/>
      <c r="I32" s="273"/>
      <c r="J32" s="276"/>
      <c r="K32" s="2"/>
      <c r="L32" s="2"/>
      <c r="M32" s="2"/>
      <c r="N32" s="2"/>
      <c r="O32" s="2"/>
      <c r="P32" s="2"/>
      <c r="Q32" s="2"/>
      <c r="R32" s="2"/>
      <c r="S32" s="2"/>
    </row>
    <row r="33" spans="1:19" ht="26.25" customHeight="1" x14ac:dyDescent="0.2">
      <c r="A33" s="46" t="s">
        <v>712</v>
      </c>
      <c r="B33" s="46" t="s">
        <v>628</v>
      </c>
      <c r="C33" s="23" t="s">
        <v>713</v>
      </c>
      <c r="D33" s="46" t="s">
        <v>637</v>
      </c>
      <c r="E33" s="86" t="s">
        <v>656</v>
      </c>
      <c r="F33" s="46" t="s">
        <v>714</v>
      </c>
      <c r="G33" s="46" t="s">
        <v>714</v>
      </c>
      <c r="H33" s="23" t="s">
        <v>633</v>
      </c>
      <c r="I33" s="23" t="s">
        <v>634</v>
      </c>
      <c r="J33" s="46"/>
      <c r="K33" s="2"/>
      <c r="L33" s="2"/>
      <c r="M33" s="2"/>
      <c r="N33" s="2"/>
      <c r="O33" s="2"/>
      <c r="P33" s="2"/>
      <c r="Q33" s="2"/>
      <c r="R33" s="2"/>
      <c r="S33" s="2"/>
    </row>
    <row r="34" spans="1:19" ht="18" customHeight="1" x14ac:dyDescent="0.2">
      <c r="A34" s="49" t="s">
        <v>715</v>
      </c>
      <c r="B34" s="49" t="s">
        <v>667</v>
      </c>
      <c r="C34" s="32" t="s">
        <v>716</v>
      </c>
      <c r="D34" s="49" t="s">
        <v>643</v>
      </c>
      <c r="E34" s="83" t="s">
        <v>638</v>
      </c>
      <c r="F34" s="49" t="s">
        <v>717</v>
      </c>
      <c r="G34" s="49" t="s">
        <v>717</v>
      </c>
      <c r="H34" s="32" t="s">
        <v>633</v>
      </c>
      <c r="I34" s="32" t="s">
        <v>634</v>
      </c>
      <c r="J34" s="49"/>
      <c r="K34" s="2"/>
      <c r="L34" s="2"/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46" t="s">
        <v>718</v>
      </c>
      <c r="B35" s="46" t="s">
        <v>628</v>
      </c>
      <c r="C35" s="23" t="s">
        <v>719</v>
      </c>
      <c r="D35" s="46" t="s">
        <v>643</v>
      </c>
      <c r="E35" s="82" t="s">
        <v>659</v>
      </c>
      <c r="F35" s="46" t="s">
        <v>717</v>
      </c>
      <c r="G35" s="46" t="s">
        <v>717</v>
      </c>
      <c r="H35" s="23" t="s">
        <v>633</v>
      </c>
      <c r="I35" s="23" t="s">
        <v>634</v>
      </c>
      <c r="J35" s="46"/>
      <c r="K35" s="2"/>
      <c r="L35" s="2"/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49" t="s">
        <v>720</v>
      </c>
      <c r="B36" s="49" t="s">
        <v>707</v>
      </c>
      <c r="C36" s="32" t="s">
        <v>689</v>
      </c>
      <c r="D36" s="49" t="s">
        <v>643</v>
      </c>
      <c r="E36" s="85" t="s">
        <v>690</v>
      </c>
      <c r="F36" s="49" t="s">
        <v>721</v>
      </c>
      <c r="G36" s="49" t="s">
        <v>721</v>
      </c>
      <c r="H36" s="32" t="s">
        <v>633</v>
      </c>
      <c r="I36" s="32" t="s">
        <v>634</v>
      </c>
      <c r="J36" s="49"/>
      <c r="K36" s="2"/>
      <c r="L36" s="2"/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46" t="s">
        <v>722</v>
      </c>
      <c r="B37" s="46" t="s">
        <v>628</v>
      </c>
      <c r="C37" s="23" t="s">
        <v>723</v>
      </c>
      <c r="D37" s="46" t="s">
        <v>630</v>
      </c>
      <c r="E37" s="46" t="s">
        <v>724</v>
      </c>
      <c r="F37" s="46" t="s">
        <v>660</v>
      </c>
      <c r="G37" s="46" t="s">
        <v>660</v>
      </c>
      <c r="H37" s="23" t="s">
        <v>633</v>
      </c>
      <c r="I37" s="23" t="s">
        <v>634</v>
      </c>
      <c r="J37" s="46"/>
      <c r="K37" s="2"/>
      <c r="L37" s="2"/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49" t="s">
        <v>725</v>
      </c>
      <c r="B38" s="49" t="s">
        <v>651</v>
      </c>
      <c r="C38" s="32" t="s">
        <v>662</v>
      </c>
      <c r="D38" s="49" t="s">
        <v>630</v>
      </c>
      <c r="E38" s="83" t="s">
        <v>663</v>
      </c>
      <c r="F38" s="49" t="s">
        <v>660</v>
      </c>
      <c r="G38" s="49" t="s">
        <v>660</v>
      </c>
      <c r="H38" s="32" t="s">
        <v>633</v>
      </c>
      <c r="I38" s="32" t="s">
        <v>634</v>
      </c>
      <c r="J38" s="49"/>
      <c r="K38" s="2"/>
      <c r="L38" s="2"/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46" t="s">
        <v>726</v>
      </c>
      <c r="B39" s="46" t="s">
        <v>667</v>
      </c>
      <c r="C39" s="23" t="s">
        <v>727</v>
      </c>
      <c r="D39" s="46" t="s">
        <v>643</v>
      </c>
      <c r="E39" s="87" t="s">
        <v>728</v>
      </c>
      <c r="F39" s="46" t="s">
        <v>664</v>
      </c>
      <c r="G39" s="46" t="s">
        <v>664</v>
      </c>
      <c r="H39" s="23" t="s">
        <v>633</v>
      </c>
      <c r="I39" s="23" t="s">
        <v>634</v>
      </c>
      <c r="J39" s="46"/>
      <c r="K39" s="2"/>
      <c r="L39" s="2"/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49" t="s">
        <v>729</v>
      </c>
      <c r="B40" s="49" t="s">
        <v>628</v>
      </c>
      <c r="C40" s="32" t="s">
        <v>730</v>
      </c>
      <c r="D40" s="49" t="s">
        <v>630</v>
      </c>
      <c r="E40" s="83" t="s">
        <v>669</v>
      </c>
      <c r="F40" s="49" t="s">
        <v>664</v>
      </c>
      <c r="G40" s="49" t="s">
        <v>664</v>
      </c>
      <c r="H40" s="32" t="s">
        <v>633</v>
      </c>
      <c r="I40" s="32" t="s">
        <v>634</v>
      </c>
      <c r="J40" s="49"/>
      <c r="K40" s="2"/>
      <c r="L40" s="2"/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46" t="s">
        <v>731</v>
      </c>
      <c r="B41" s="46" t="s">
        <v>732</v>
      </c>
      <c r="C41" s="23" t="s">
        <v>733</v>
      </c>
      <c r="D41" s="46" t="s">
        <v>630</v>
      </c>
      <c r="E41" s="87" t="s">
        <v>734</v>
      </c>
      <c r="F41" s="46" t="s">
        <v>735</v>
      </c>
      <c r="G41" s="46" t="s">
        <v>735</v>
      </c>
      <c r="H41" s="23" t="s">
        <v>633</v>
      </c>
      <c r="I41" s="23" t="s">
        <v>634</v>
      </c>
      <c r="J41" s="46"/>
      <c r="K41" s="2"/>
      <c r="L41" s="2"/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49" t="s">
        <v>736</v>
      </c>
      <c r="B42" s="49" t="s">
        <v>628</v>
      </c>
      <c r="C42" s="32" t="s">
        <v>737</v>
      </c>
      <c r="D42" s="49" t="s">
        <v>637</v>
      </c>
      <c r="E42" s="83" t="s">
        <v>638</v>
      </c>
      <c r="F42" s="49" t="s">
        <v>390</v>
      </c>
      <c r="G42" s="49" t="s">
        <v>390</v>
      </c>
      <c r="H42" s="32" t="s">
        <v>639</v>
      </c>
      <c r="I42" s="32" t="s">
        <v>640</v>
      </c>
      <c r="J42" s="49"/>
      <c r="K42" s="2"/>
      <c r="L42" s="2"/>
      <c r="M42" s="2"/>
      <c r="N42" s="2"/>
      <c r="O42" s="2"/>
      <c r="P42" s="2"/>
      <c r="Q42" s="2"/>
      <c r="R42" s="2"/>
      <c r="S42" s="2"/>
    </row>
    <row r="43" spans="1:19" ht="45.75" customHeight="1" x14ac:dyDescent="0.2">
      <c r="A43" s="46" t="s">
        <v>738</v>
      </c>
      <c r="B43" s="46" t="s">
        <v>667</v>
      </c>
      <c r="C43" s="23" t="s">
        <v>739</v>
      </c>
      <c r="D43" s="46" t="s">
        <v>643</v>
      </c>
      <c r="E43" s="87" t="s">
        <v>740</v>
      </c>
      <c r="F43" s="46" t="s">
        <v>390</v>
      </c>
      <c r="G43" s="46" t="s">
        <v>390</v>
      </c>
      <c r="H43" s="23" t="s">
        <v>633</v>
      </c>
      <c r="I43" s="23" t="s">
        <v>634</v>
      </c>
      <c r="J43" s="46"/>
      <c r="K43" s="2"/>
      <c r="L43" s="2"/>
      <c r="M43" s="2"/>
      <c r="N43" s="2"/>
      <c r="O43" s="2"/>
      <c r="P43" s="2"/>
      <c r="Q43" s="2"/>
      <c r="R43" s="2"/>
      <c r="S43" s="2"/>
    </row>
    <row r="44" spans="1:19" ht="4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8" customHeight="1" x14ac:dyDescent="0.2">
      <c r="A45" s="16" t="s">
        <v>741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8" customHeight="1" x14ac:dyDescent="0.2">
      <c r="A46" s="88" t="s">
        <v>742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89" t="s">
        <v>743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16" t="s">
        <v>744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90" t="s">
        <v>623</v>
      </c>
      <c r="B49" s="90" t="s">
        <v>622</v>
      </c>
      <c r="C49" s="90" t="s">
        <v>745</v>
      </c>
      <c r="D49" s="90" t="s">
        <v>746</v>
      </c>
      <c r="E49" s="90" t="s">
        <v>628</v>
      </c>
      <c r="F49" s="90" t="s">
        <v>651</v>
      </c>
      <c r="G49" s="90" t="s">
        <v>707</v>
      </c>
      <c r="H49" s="90" t="s">
        <v>747</v>
      </c>
      <c r="I49" s="90" t="s">
        <v>667</v>
      </c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70">
        <v>1</v>
      </c>
      <c r="B50" s="70">
        <v>1</v>
      </c>
      <c r="C50" s="70" t="s">
        <v>748</v>
      </c>
      <c r="D50" s="70" t="s">
        <v>749</v>
      </c>
      <c r="E50" s="70" t="s">
        <v>750</v>
      </c>
      <c r="F50" s="70" t="s">
        <v>750</v>
      </c>
      <c r="G50" s="70" t="s">
        <v>750</v>
      </c>
      <c r="H50" s="91" t="s">
        <v>751</v>
      </c>
      <c r="I50" s="70" t="s">
        <v>750</v>
      </c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70">
        <v>2</v>
      </c>
      <c r="B51" s="70">
        <v>2</v>
      </c>
      <c r="C51" s="70" t="s">
        <v>752</v>
      </c>
      <c r="D51" s="70" t="s">
        <v>753</v>
      </c>
      <c r="E51" s="70" t="s">
        <v>750</v>
      </c>
      <c r="F51" s="70" t="s">
        <v>750</v>
      </c>
      <c r="G51" s="70" t="s">
        <v>750</v>
      </c>
      <c r="H51" s="91" t="s">
        <v>754</v>
      </c>
      <c r="I51" s="70" t="s">
        <v>750</v>
      </c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70">
        <v>3</v>
      </c>
      <c r="B52" s="70">
        <v>3</v>
      </c>
      <c r="C52" s="70" t="s">
        <v>755</v>
      </c>
      <c r="D52" s="70" t="s">
        <v>756</v>
      </c>
      <c r="E52" s="70" t="s">
        <v>757</v>
      </c>
      <c r="F52" s="70" t="s">
        <v>750</v>
      </c>
      <c r="G52" s="70" t="s">
        <v>750</v>
      </c>
      <c r="H52" s="91" t="s">
        <v>758</v>
      </c>
      <c r="I52" s="70" t="s">
        <v>750</v>
      </c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 customHeight="1" x14ac:dyDescent="0.2">
      <c r="A53" s="70">
        <v>4</v>
      </c>
      <c r="B53" s="70">
        <v>4</v>
      </c>
      <c r="C53" s="70" t="s">
        <v>759</v>
      </c>
      <c r="D53" s="70" t="s">
        <v>760</v>
      </c>
      <c r="E53" s="70" t="s">
        <v>750</v>
      </c>
      <c r="F53" s="70" t="s">
        <v>750</v>
      </c>
      <c r="G53" s="70" t="s">
        <v>750</v>
      </c>
      <c r="H53" s="91" t="s">
        <v>761</v>
      </c>
      <c r="I53" s="70" t="s">
        <v>750</v>
      </c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" customHeight="1" x14ac:dyDescent="0.2">
      <c r="A54" s="70">
        <v>5</v>
      </c>
      <c r="B54" s="70">
        <v>5</v>
      </c>
      <c r="C54" s="70" t="s">
        <v>762</v>
      </c>
      <c r="D54" s="70" t="s">
        <v>763</v>
      </c>
      <c r="E54" s="70" t="s">
        <v>750</v>
      </c>
      <c r="F54" s="70" t="s">
        <v>750</v>
      </c>
      <c r="G54" s="70" t="s">
        <v>750</v>
      </c>
      <c r="H54" s="91" t="s">
        <v>764</v>
      </c>
      <c r="I54" s="70" t="s">
        <v>750</v>
      </c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" customHeight="1" x14ac:dyDescent="0.2">
      <c r="A55" s="70">
        <v>6</v>
      </c>
      <c r="B55" s="70">
        <v>6</v>
      </c>
      <c r="C55" s="70" t="s">
        <v>765</v>
      </c>
      <c r="D55" s="70" t="s">
        <v>766</v>
      </c>
      <c r="E55" s="70" t="s">
        <v>750</v>
      </c>
      <c r="F55" s="70" t="s">
        <v>750</v>
      </c>
      <c r="G55" s="70" t="s">
        <v>750</v>
      </c>
      <c r="H55" s="91" t="s">
        <v>767</v>
      </c>
      <c r="I55" s="70" t="s">
        <v>750</v>
      </c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" customHeight="1" x14ac:dyDescent="0.2">
      <c r="A56" s="70">
        <v>7</v>
      </c>
      <c r="B56" s="70">
        <v>7</v>
      </c>
      <c r="C56" s="70" t="s">
        <v>768</v>
      </c>
      <c r="D56" s="70" t="s">
        <v>769</v>
      </c>
      <c r="E56" s="70" t="s">
        <v>750</v>
      </c>
      <c r="F56" s="70" t="s">
        <v>750</v>
      </c>
      <c r="G56" s="70" t="s">
        <v>750</v>
      </c>
      <c r="H56" s="91" t="s">
        <v>770</v>
      </c>
      <c r="I56" s="70" t="s">
        <v>750</v>
      </c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customHeight="1" x14ac:dyDescent="0.2">
      <c r="A57" s="70">
        <v>8</v>
      </c>
      <c r="B57" s="70">
        <v>8</v>
      </c>
      <c r="C57" s="70" t="s">
        <v>771</v>
      </c>
      <c r="D57" s="70" t="s">
        <v>772</v>
      </c>
      <c r="E57" s="70" t="s">
        <v>750</v>
      </c>
      <c r="F57" s="70" t="s">
        <v>750</v>
      </c>
      <c r="G57" s="70" t="s">
        <v>750</v>
      </c>
      <c r="H57" s="91" t="s">
        <v>773</v>
      </c>
      <c r="I57" s="70" t="s">
        <v>750</v>
      </c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" customHeight="1" x14ac:dyDescent="0.2">
      <c r="A58" s="70">
        <v>9</v>
      </c>
      <c r="B58" s="70">
        <v>9</v>
      </c>
      <c r="C58" s="70" t="s">
        <v>774</v>
      </c>
      <c r="D58" s="70" t="s">
        <v>775</v>
      </c>
      <c r="E58" s="70" t="s">
        <v>750</v>
      </c>
      <c r="F58" s="70" t="s">
        <v>750</v>
      </c>
      <c r="G58" s="70" t="s">
        <v>750</v>
      </c>
      <c r="H58" s="91" t="s">
        <v>776</v>
      </c>
      <c r="I58" s="70" t="s">
        <v>750</v>
      </c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" customHeight="1" x14ac:dyDescent="0.2">
      <c r="A59" s="70">
        <v>10</v>
      </c>
      <c r="B59" s="70">
        <v>10</v>
      </c>
      <c r="C59" s="70" t="s">
        <v>777</v>
      </c>
      <c r="D59" s="70" t="s">
        <v>778</v>
      </c>
      <c r="E59" s="70" t="s">
        <v>750</v>
      </c>
      <c r="F59" s="70" t="s">
        <v>750</v>
      </c>
      <c r="G59" s="70" t="s">
        <v>750</v>
      </c>
      <c r="H59" s="91" t="s">
        <v>779</v>
      </c>
      <c r="I59" s="70" t="s">
        <v>750</v>
      </c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" customHeight="1" x14ac:dyDescent="0.2">
      <c r="A60" s="70">
        <v>11</v>
      </c>
      <c r="B60" s="70">
        <v>11</v>
      </c>
      <c r="C60" s="70" t="s">
        <v>780</v>
      </c>
      <c r="D60" s="70" t="s">
        <v>781</v>
      </c>
      <c r="E60" s="70" t="s">
        <v>750</v>
      </c>
      <c r="F60" s="70" t="s">
        <v>750</v>
      </c>
      <c r="G60" s="70" t="s">
        <v>750</v>
      </c>
      <c r="H60" s="91" t="s">
        <v>782</v>
      </c>
      <c r="I60" s="70" t="s">
        <v>750</v>
      </c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" customHeight="1" x14ac:dyDescent="0.2">
      <c r="A61" s="70">
        <v>12</v>
      </c>
      <c r="B61" s="70">
        <v>12</v>
      </c>
      <c r="C61" s="70" t="s">
        <v>783</v>
      </c>
      <c r="D61" s="70" t="s">
        <v>784</v>
      </c>
      <c r="E61" s="70" t="s">
        <v>750</v>
      </c>
      <c r="F61" s="70" t="s">
        <v>750</v>
      </c>
      <c r="G61" s="70" t="s">
        <v>750</v>
      </c>
      <c r="H61" s="91" t="s">
        <v>785</v>
      </c>
      <c r="I61" s="70" t="s">
        <v>750</v>
      </c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" customHeight="1" x14ac:dyDescent="0.2">
      <c r="A62" s="70">
        <v>13</v>
      </c>
      <c r="B62" s="70">
        <v>13</v>
      </c>
      <c r="C62" s="70" t="s">
        <v>786</v>
      </c>
      <c r="D62" s="70" t="s">
        <v>787</v>
      </c>
      <c r="E62" s="70" t="s">
        <v>750</v>
      </c>
      <c r="F62" s="70" t="s">
        <v>750</v>
      </c>
      <c r="G62" s="70" t="s">
        <v>750</v>
      </c>
      <c r="H62" s="91" t="s">
        <v>788</v>
      </c>
      <c r="I62" s="70" t="s">
        <v>750</v>
      </c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" customHeight="1" x14ac:dyDescent="0.2">
      <c r="A63" s="70">
        <v>14</v>
      </c>
      <c r="B63" s="70">
        <v>14</v>
      </c>
      <c r="C63" s="70" t="s">
        <v>789</v>
      </c>
      <c r="D63" s="70" t="s">
        <v>790</v>
      </c>
      <c r="E63" s="70" t="s">
        <v>750</v>
      </c>
      <c r="F63" s="70" t="s">
        <v>750</v>
      </c>
      <c r="G63" s="70" t="s">
        <v>750</v>
      </c>
      <c r="H63" s="91" t="s">
        <v>791</v>
      </c>
      <c r="I63" s="70" t="s">
        <v>750</v>
      </c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" customHeight="1" x14ac:dyDescent="0.2">
      <c r="A64" s="70">
        <v>15</v>
      </c>
      <c r="B64" s="70">
        <v>15</v>
      </c>
      <c r="C64" s="70" t="s">
        <v>792</v>
      </c>
      <c r="D64" s="70" t="s">
        <v>793</v>
      </c>
      <c r="E64" s="70" t="s">
        <v>750</v>
      </c>
      <c r="F64" s="70" t="s">
        <v>750</v>
      </c>
      <c r="G64" s="70" t="s">
        <v>750</v>
      </c>
      <c r="H64" s="91" t="s">
        <v>794</v>
      </c>
      <c r="I64" s="70" t="s">
        <v>750</v>
      </c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" customHeight="1" x14ac:dyDescent="0.2">
      <c r="A65" s="92" t="s">
        <v>390</v>
      </c>
      <c r="B65" s="2"/>
      <c r="C65" s="70" t="s">
        <v>795</v>
      </c>
      <c r="D65" s="70" t="s">
        <v>796</v>
      </c>
      <c r="E65" s="93" t="s">
        <v>757</v>
      </c>
      <c r="F65" s="93" t="s">
        <v>757</v>
      </c>
      <c r="G65" s="93" t="s">
        <v>757</v>
      </c>
      <c r="H65" s="94" t="s">
        <v>797</v>
      </c>
      <c r="I65" s="93" t="s">
        <v>757</v>
      </c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" customHeight="1" x14ac:dyDescent="0.2">
      <c r="A68" s="5" t="s">
        <v>798</v>
      </c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" customHeight="1" x14ac:dyDescent="0.2">
      <c r="A69" s="10" t="s">
        <v>623</v>
      </c>
      <c r="B69" s="10" t="s">
        <v>622</v>
      </c>
      <c r="C69" s="10" t="s">
        <v>745</v>
      </c>
      <c r="D69" s="10" t="s">
        <v>746</v>
      </c>
      <c r="E69" s="10" t="s">
        <v>628</v>
      </c>
      <c r="F69" s="10" t="s">
        <v>651</v>
      </c>
      <c r="G69" s="10" t="s">
        <v>707</v>
      </c>
      <c r="H69" s="95" t="s">
        <v>747</v>
      </c>
      <c r="I69" s="10" t="s">
        <v>667</v>
      </c>
      <c r="J69" s="10" t="s">
        <v>61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ht="15" customHeight="1" x14ac:dyDescent="0.2">
      <c r="A70" s="96">
        <v>1</v>
      </c>
      <c r="B70" s="46">
        <v>1</v>
      </c>
      <c r="C70" s="46" t="s">
        <v>799</v>
      </c>
      <c r="D70" s="46" t="s">
        <v>800</v>
      </c>
      <c r="E70" s="46" t="s">
        <v>750</v>
      </c>
      <c r="F70" s="46" t="s">
        <v>750</v>
      </c>
      <c r="G70" s="46" t="s">
        <v>750</v>
      </c>
      <c r="H70" s="97" t="s">
        <v>801</v>
      </c>
      <c r="I70" s="46" t="s">
        <v>750</v>
      </c>
      <c r="J70" s="46"/>
      <c r="K70" s="2"/>
      <c r="L70" s="2"/>
      <c r="M70" s="2"/>
      <c r="N70" s="2"/>
      <c r="O70" s="2"/>
      <c r="P70" s="2"/>
      <c r="Q70" s="2"/>
      <c r="R70" s="2"/>
      <c r="S70" s="2"/>
    </row>
    <row r="71" spans="1:19" ht="15" customHeight="1" x14ac:dyDescent="0.2">
      <c r="A71" s="98">
        <v>2</v>
      </c>
      <c r="B71" s="49">
        <v>2</v>
      </c>
      <c r="C71" s="49" t="s">
        <v>802</v>
      </c>
      <c r="D71" s="49" t="s">
        <v>803</v>
      </c>
      <c r="E71" s="49" t="s">
        <v>750</v>
      </c>
      <c r="F71" s="49" t="s">
        <v>750</v>
      </c>
      <c r="G71" s="49" t="s">
        <v>750</v>
      </c>
      <c r="H71" s="99" t="s">
        <v>804</v>
      </c>
      <c r="I71" s="49" t="s">
        <v>750</v>
      </c>
      <c r="J71" s="49"/>
      <c r="K71" s="2"/>
      <c r="L71" s="2"/>
      <c r="M71" s="2"/>
      <c r="N71" s="2"/>
      <c r="O71" s="2"/>
      <c r="P71" s="2"/>
      <c r="Q71" s="2"/>
      <c r="R71" s="2"/>
      <c r="S71" s="2"/>
    </row>
    <row r="72" spans="1:19" ht="15" customHeight="1" x14ac:dyDescent="0.2">
      <c r="A72" s="96">
        <v>3</v>
      </c>
      <c r="B72" s="46">
        <v>3</v>
      </c>
      <c r="C72" s="46" t="s">
        <v>805</v>
      </c>
      <c r="D72" s="46" t="s">
        <v>806</v>
      </c>
      <c r="E72" s="46" t="s">
        <v>750</v>
      </c>
      <c r="F72" s="46" t="s">
        <v>750</v>
      </c>
      <c r="G72" s="46" t="s">
        <v>750</v>
      </c>
      <c r="H72" s="97" t="s">
        <v>807</v>
      </c>
      <c r="I72" s="46" t="s">
        <v>750</v>
      </c>
      <c r="J72" s="46"/>
      <c r="K72" s="2"/>
      <c r="L72" s="2"/>
      <c r="M72" s="2"/>
      <c r="N72" s="2"/>
      <c r="O72" s="2"/>
      <c r="P72" s="2"/>
      <c r="Q72" s="2"/>
      <c r="R72" s="2"/>
      <c r="S72" s="2"/>
    </row>
    <row r="73" spans="1:19" ht="15" customHeight="1" x14ac:dyDescent="0.2">
      <c r="A73" s="98">
        <v>4</v>
      </c>
      <c r="B73" s="49">
        <v>4</v>
      </c>
      <c r="C73" s="49" t="s">
        <v>808</v>
      </c>
      <c r="D73" s="49" t="s">
        <v>809</v>
      </c>
      <c r="E73" s="49" t="s">
        <v>750</v>
      </c>
      <c r="F73" s="49" t="s">
        <v>750</v>
      </c>
      <c r="G73" s="49" t="s">
        <v>750</v>
      </c>
      <c r="H73" s="99" t="s">
        <v>810</v>
      </c>
      <c r="I73" s="49" t="s">
        <v>750</v>
      </c>
      <c r="J73" s="49"/>
      <c r="K73" s="2"/>
      <c r="L73" s="2"/>
      <c r="M73" s="2"/>
      <c r="N73" s="2"/>
      <c r="O73" s="2"/>
      <c r="P73" s="2"/>
      <c r="Q73" s="2"/>
      <c r="R73" s="2"/>
      <c r="S73" s="2"/>
    </row>
    <row r="74" spans="1:19" ht="15" customHeight="1" x14ac:dyDescent="0.2">
      <c r="A74" s="96">
        <v>5</v>
      </c>
      <c r="B74" s="46">
        <v>5</v>
      </c>
      <c r="C74" s="46" t="s">
        <v>811</v>
      </c>
      <c r="D74" s="46" t="s">
        <v>812</v>
      </c>
      <c r="E74" s="46" t="s">
        <v>750</v>
      </c>
      <c r="F74" s="46" t="s">
        <v>750</v>
      </c>
      <c r="G74" s="46" t="s">
        <v>750</v>
      </c>
      <c r="H74" s="97" t="s">
        <v>813</v>
      </c>
      <c r="I74" s="46" t="s">
        <v>750</v>
      </c>
      <c r="J74" s="46"/>
      <c r="K74" s="2"/>
      <c r="L74" s="2"/>
      <c r="M74" s="2"/>
      <c r="N74" s="2"/>
      <c r="O74" s="2"/>
      <c r="P74" s="2"/>
      <c r="Q74" s="2"/>
      <c r="R74" s="2"/>
      <c r="S74" s="2"/>
    </row>
    <row r="75" spans="1:19" ht="15" customHeight="1" x14ac:dyDescent="0.2">
      <c r="A75" s="98">
        <v>6</v>
      </c>
      <c r="B75" s="49">
        <v>6</v>
      </c>
      <c r="C75" s="49" t="s">
        <v>814</v>
      </c>
      <c r="D75" s="49" t="s">
        <v>815</v>
      </c>
      <c r="E75" s="49" t="s">
        <v>750</v>
      </c>
      <c r="F75" s="49" t="s">
        <v>750</v>
      </c>
      <c r="G75" s="49" t="s">
        <v>750</v>
      </c>
      <c r="H75" s="99" t="s">
        <v>816</v>
      </c>
      <c r="I75" s="49" t="s">
        <v>750</v>
      </c>
      <c r="J75" s="49"/>
      <c r="K75" s="2"/>
      <c r="L75" s="2"/>
      <c r="M75" s="2"/>
      <c r="N75" s="2"/>
      <c r="O75" s="2"/>
      <c r="P75" s="2"/>
      <c r="Q75" s="2"/>
      <c r="R75" s="2"/>
      <c r="S75" s="2"/>
    </row>
    <row r="76" spans="1:19" ht="15" customHeight="1" x14ac:dyDescent="0.2">
      <c r="A76" s="96">
        <v>7</v>
      </c>
      <c r="B76" s="46">
        <v>7</v>
      </c>
      <c r="C76" s="46" t="s">
        <v>817</v>
      </c>
      <c r="D76" s="46" t="s">
        <v>818</v>
      </c>
      <c r="E76" s="46" t="s">
        <v>750</v>
      </c>
      <c r="F76" s="46" t="s">
        <v>750</v>
      </c>
      <c r="G76" s="46" t="s">
        <v>750</v>
      </c>
      <c r="H76" s="97" t="s">
        <v>819</v>
      </c>
      <c r="I76" s="46" t="s">
        <v>750</v>
      </c>
      <c r="J76" s="46"/>
      <c r="K76" s="2"/>
      <c r="L76" s="2"/>
      <c r="M76" s="2"/>
      <c r="N76" s="2"/>
      <c r="O76" s="2"/>
      <c r="P76" s="2"/>
      <c r="Q76" s="2"/>
      <c r="R76" s="2"/>
      <c r="S76" s="2"/>
    </row>
    <row r="77" spans="1:19" ht="15" customHeight="1" x14ac:dyDescent="0.2">
      <c r="A77" s="98">
        <v>8</v>
      </c>
      <c r="B77" s="49">
        <v>8</v>
      </c>
      <c r="C77" s="49" t="s">
        <v>820</v>
      </c>
      <c r="D77" s="49" t="s">
        <v>821</v>
      </c>
      <c r="E77" s="49" t="s">
        <v>750</v>
      </c>
      <c r="F77" s="49" t="s">
        <v>750</v>
      </c>
      <c r="G77" s="49" t="s">
        <v>750</v>
      </c>
      <c r="H77" s="99" t="s">
        <v>822</v>
      </c>
      <c r="I77" s="49" t="s">
        <v>750</v>
      </c>
      <c r="J77" s="49"/>
      <c r="K77" s="2"/>
      <c r="L77" s="2"/>
      <c r="M77" s="2"/>
      <c r="N77" s="2"/>
      <c r="O77" s="2"/>
      <c r="P77" s="2"/>
      <c r="Q77" s="2"/>
      <c r="R77" s="2"/>
      <c r="S77" s="2"/>
    </row>
    <row r="78" spans="1:19" ht="15" customHeight="1" x14ac:dyDescent="0.2">
      <c r="A78" s="96">
        <v>9</v>
      </c>
      <c r="B78" s="46">
        <v>9</v>
      </c>
      <c r="C78" s="46" t="s">
        <v>823</v>
      </c>
      <c r="D78" s="46" t="s">
        <v>824</v>
      </c>
      <c r="E78" s="46" t="s">
        <v>750</v>
      </c>
      <c r="F78" s="46" t="s">
        <v>750</v>
      </c>
      <c r="G78" s="46" t="s">
        <v>750</v>
      </c>
      <c r="H78" s="97" t="s">
        <v>825</v>
      </c>
      <c r="I78" s="46" t="s">
        <v>750</v>
      </c>
      <c r="J78" s="46"/>
      <c r="K78" s="2"/>
      <c r="L78" s="2"/>
      <c r="M78" s="2"/>
      <c r="N78" s="2"/>
      <c r="O78" s="2"/>
      <c r="P78" s="2"/>
      <c r="Q78" s="2"/>
      <c r="R78" s="2"/>
      <c r="S78" s="2"/>
    </row>
    <row r="79" spans="1:19" ht="15" customHeight="1" x14ac:dyDescent="0.2">
      <c r="A79" s="98">
        <v>10</v>
      </c>
      <c r="B79" s="49">
        <v>10</v>
      </c>
      <c r="C79" s="49" t="s">
        <v>826</v>
      </c>
      <c r="D79" s="49" t="s">
        <v>827</v>
      </c>
      <c r="E79" s="100" t="s">
        <v>828</v>
      </c>
      <c r="F79" s="100" t="s">
        <v>828</v>
      </c>
      <c r="G79" s="100" t="s">
        <v>828</v>
      </c>
      <c r="H79" s="101" t="s">
        <v>829</v>
      </c>
      <c r="I79" s="100" t="s">
        <v>828</v>
      </c>
      <c r="J79" s="49" t="s">
        <v>830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ht="15" customHeight="1" x14ac:dyDescent="0.2">
      <c r="A80" s="96">
        <v>11</v>
      </c>
      <c r="B80" s="46">
        <v>11</v>
      </c>
      <c r="C80" s="46" t="s">
        <v>831</v>
      </c>
      <c r="D80" s="46" t="s">
        <v>832</v>
      </c>
      <c r="E80" s="100" t="s">
        <v>828</v>
      </c>
      <c r="F80" s="46" t="s">
        <v>750</v>
      </c>
      <c r="G80" s="46" t="s">
        <v>750</v>
      </c>
      <c r="H80" s="97" t="s">
        <v>833</v>
      </c>
      <c r="I80" s="46" t="s">
        <v>750</v>
      </c>
      <c r="J80" s="46" t="s">
        <v>830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t="15" customHeight="1" x14ac:dyDescent="0.2">
      <c r="A81" s="98">
        <v>12</v>
      </c>
      <c r="B81" s="49">
        <v>12</v>
      </c>
      <c r="C81" s="49" t="s">
        <v>834</v>
      </c>
      <c r="D81" s="49" t="s">
        <v>835</v>
      </c>
      <c r="E81" s="49" t="s">
        <v>750</v>
      </c>
      <c r="F81" s="49" t="s">
        <v>750</v>
      </c>
      <c r="G81" s="49" t="s">
        <v>750</v>
      </c>
      <c r="H81" s="99" t="s">
        <v>836</v>
      </c>
      <c r="I81" s="49" t="s">
        <v>750</v>
      </c>
      <c r="J81" s="49"/>
      <c r="K81" s="2"/>
      <c r="L81" s="2"/>
      <c r="M81" s="2"/>
      <c r="N81" s="2"/>
      <c r="O81" s="2"/>
      <c r="P81" s="2"/>
      <c r="Q81" s="2"/>
      <c r="R81" s="2"/>
      <c r="S81" s="2"/>
    </row>
    <row r="82" spans="1:19" ht="15" customHeight="1" x14ac:dyDescent="0.2">
      <c r="A82" s="96">
        <v>13</v>
      </c>
      <c r="B82" s="46">
        <v>13</v>
      </c>
      <c r="C82" s="46" t="s">
        <v>837</v>
      </c>
      <c r="D82" s="46" t="s">
        <v>838</v>
      </c>
      <c r="E82" s="46" t="s">
        <v>750</v>
      </c>
      <c r="F82" s="46" t="s">
        <v>750</v>
      </c>
      <c r="G82" s="46" t="s">
        <v>750</v>
      </c>
      <c r="H82" s="97" t="s">
        <v>839</v>
      </c>
      <c r="I82" s="46" t="s">
        <v>750</v>
      </c>
      <c r="J82" s="46"/>
      <c r="K82" s="2"/>
      <c r="L82" s="2"/>
      <c r="M82" s="2"/>
      <c r="N82" s="2"/>
      <c r="O82" s="2"/>
      <c r="P82" s="2"/>
      <c r="Q82" s="2"/>
      <c r="R82" s="2"/>
      <c r="S82" s="2"/>
    </row>
    <row r="83" spans="1:19" ht="15" customHeight="1" x14ac:dyDescent="0.2">
      <c r="A83" s="98">
        <v>14</v>
      </c>
      <c r="B83" s="49">
        <v>14</v>
      </c>
      <c r="C83" s="49" t="s">
        <v>840</v>
      </c>
      <c r="D83" s="49" t="s">
        <v>841</v>
      </c>
      <c r="E83" s="49" t="s">
        <v>750</v>
      </c>
      <c r="F83" s="49" t="s">
        <v>750</v>
      </c>
      <c r="G83" s="49" t="s">
        <v>750</v>
      </c>
      <c r="H83" s="99" t="s">
        <v>842</v>
      </c>
      <c r="I83" s="49" t="s">
        <v>750</v>
      </c>
      <c r="J83" s="49"/>
      <c r="K83" s="2"/>
      <c r="L83" s="2"/>
      <c r="M83" s="2"/>
      <c r="N83" s="2"/>
      <c r="O83" s="2"/>
      <c r="P83" s="2"/>
      <c r="Q83" s="2"/>
      <c r="R83" s="2"/>
      <c r="S83" s="2"/>
    </row>
    <row r="84" spans="1:19" ht="15" customHeight="1" x14ac:dyDescent="0.2">
      <c r="A84" s="96">
        <v>15</v>
      </c>
      <c r="B84" s="46">
        <v>15</v>
      </c>
      <c r="C84" s="46" t="s">
        <v>843</v>
      </c>
      <c r="D84" s="46" t="s">
        <v>844</v>
      </c>
      <c r="E84" s="46" t="s">
        <v>750</v>
      </c>
      <c r="F84" s="46" t="s">
        <v>750</v>
      </c>
      <c r="G84" s="46" t="s">
        <v>750</v>
      </c>
      <c r="H84" s="97" t="s">
        <v>845</v>
      </c>
      <c r="I84" s="46" t="s">
        <v>750</v>
      </c>
      <c r="J84" s="46"/>
      <c r="K84" s="2"/>
      <c r="L84" s="2"/>
      <c r="M84" s="2"/>
      <c r="N84" s="2"/>
      <c r="O84" s="2"/>
      <c r="P84" s="2"/>
      <c r="Q84" s="2"/>
      <c r="R84" s="2"/>
      <c r="S84" s="2"/>
    </row>
    <row r="85" spans="1:19" ht="15" customHeight="1" x14ac:dyDescent="0.2">
      <c r="A85" s="98">
        <v>16</v>
      </c>
      <c r="B85" s="49">
        <v>16</v>
      </c>
      <c r="C85" s="49" t="s">
        <v>846</v>
      </c>
      <c r="D85" s="49" t="s">
        <v>847</v>
      </c>
      <c r="E85" s="49" t="s">
        <v>750</v>
      </c>
      <c r="F85" s="49" t="s">
        <v>750</v>
      </c>
      <c r="G85" s="49" t="s">
        <v>750</v>
      </c>
      <c r="H85" s="49" t="s">
        <v>750</v>
      </c>
      <c r="I85" s="49" t="s">
        <v>750</v>
      </c>
      <c r="J85" s="49"/>
      <c r="K85" s="2"/>
      <c r="L85" s="2"/>
      <c r="M85" s="2"/>
      <c r="N85" s="2"/>
      <c r="O85" s="2"/>
      <c r="P85" s="2"/>
      <c r="Q85" s="2"/>
      <c r="R85" s="2"/>
      <c r="S85" s="2"/>
    </row>
    <row r="86" spans="1:19" ht="15" customHeight="1" x14ac:dyDescent="0.2">
      <c r="A86" s="96">
        <v>17</v>
      </c>
      <c r="B86" s="46">
        <v>17</v>
      </c>
      <c r="C86" s="46" t="s">
        <v>848</v>
      </c>
      <c r="D86" s="46" t="s">
        <v>849</v>
      </c>
      <c r="E86" s="46" t="s">
        <v>750</v>
      </c>
      <c r="F86" s="46" t="s">
        <v>750</v>
      </c>
      <c r="G86" s="46" t="s">
        <v>750</v>
      </c>
      <c r="H86" s="46" t="s">
        <v>750</v>
      </c>
      <c r="I86" s="46" t="s">
        <v>750</v>
      </c>
      <c r="J86" s="46"/>
      <c r="K86" s="2"/>
      <c r="L86" s="2"/>
      <c r="M86" s="2"/>
      <c r="N86" s="2"/>
      <c r="O86" s="2"/>
      <c r="P86" s="2"/>
      <c r="Q86" s="2"/>
      <c r="R86" s="2"/>
      <c r="S86" s="2"/>
    </row>
    <row r="87" spans="1:19" ht="15" customHeight="1" x14ac:dyDescent="0.2">
      <c r="A87" s="98">
        <v>18</v>
      </c>
      <c r="B87" s="49">
        <v>18</v>
      </c>
      <c r="C87" s="49" t="s">
        <v>850</v>
      </c>
      <c r="D87" s="49" t="s">
        <v>851</v>
      </c>
      <c r="E87" s="102" t="s">
        <v>757</v>
      </c>
      <c r="F87" s="49" t="s">
        <v>750</v>
      </c>
      <c r="G87" s="49" t="s">
        <v>750</v>
      </c>
      <c r="H87" s="49" t="s">
        <v>750</v>
      </c>
      <c r="I87" s="49" t="s">
        <v>750</v>
      </c>
      <c r="J87" s="49" t="s">
        <v>852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J30" xr:uid="{00000000-0009-0000-0000-000004000000}"/>
  <mergeCells count="5">
    <mergeCell ref="A1:J1"/>
    <mergeCell ref="A32:J32"/>
    <mergeCell ref="A3:J3"/>
    <mergeCell ref="A4:J4"/>
    <mergeCell ref="A2:J2"/>
  </mergeCells>
  <hyperlinks>
    <hyperlink ref="A1" location="'Cohort 2029 — Grades'!A1" display="⬅ NAVIGATE:" xr:uid="{00000000-0004-0000-0400-000000000000}"/>
  </hyperlink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3366"/>
  </sheetPr>
  <dimension ref="A1:S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 x14ac:dyDescent="0.2"/>
  <cols>
    <col min="1" max="1" width="42" customWidth="1"/>
    <col min="2" max="17" width="10" customWidth="1"/>
    <col min="18" max="19" width="13" customWidth="1"/>
    <col min="20" max="26" width="8.6640625" customWidth="1"/>
  </cols>
  <sheetData>
    <row r="1" spans="1:19" ht="24" customHeight="1" x14ac:dyDescent="0.2">
      <c r="A1" s="62" t="s">
        <v>0</v>
      </c>
      <c r="B1" s="63" t="s">
        <v>853</v>
      </c>
      <c r="C1" s="63" t="s">
        <v>497</v>
      </c>
      <c r="D1" s="63" t="s">
        <v>498</v>
      </c>
      <c r="E1" s="63" t="s">
        <v>499</v>
      </c>
      <c r="F1" s="63" t="s">
        <v>500</v>
      </c>
      <c r="G1" s="63" t="s">
        <v>501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">
      <c r="A2" s="64" t="s">
        <v>854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6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855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1.75" customHeight="1" x14ac:dyDescent="0.2">
      <c r="A5" s="17" t="s">
        <v>856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5.5" customHeight="1" x14ac:dyDescent="0.2">
      <c r="A7" s="103" t="s">
        <v>857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2"/>
      <c r="S7" s="2"/>
    </row>
    <row r="8" spans="1:19" ht="21.75" customHeight="1" x14ac:dyDescent="0.2">
      <c r="A8" s="105" t="s">
        <v>858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31.5" customHeight="1" x14ac:dyDescent="0.2">
      <c r="A9" s="90" t="s">
        <v>467</v>
      </c>
      <c r="B9" s="106" t="s">
        <v>859</v>
      </c>
      <c r="C9" s="106" t="s">
        <v>860</v>
      </c>
      <c r="D9" s="106" t="s">
        <v>861</v>
      </c>
      <c r="E9" s="106" t="s">
        <v>862</v>
      </c>
      <c r="F9" s="106" t="s">
        <v>863</v>
      </c>
      <c r="G9" s="106" t="s">
        <v>864</v>
      </c>
      <c r="H9" s="106" t="s">
        <v>865</v>
      </c>
      <c r="I9" s="106" t="s">
        <v>866</v>
      </c>
      <c r="J9" s="106" t="s">
        <v>867</v>
      </c>
      <c r="K9" s="106" t="s">
        <v>868</v>
      </c>
      <c r="L9" s="106" t="s">
        <v>869</v>
      </c>
      <c r="M9" s="106" t="s">
        <v>870</v>
      </c>
      <c r="N9" s="106" t="s">
        <v>871</v>
      </c>
      <c r="O9" s="106" t="s">
        <v>872</v>
      </c>
      <c r="P9" s="106" t="s">
        <v>873</v>
      </c>
      <c r="Q9" s="90" t="s">
        <v>874</v>
      </c>
      <c r="R9" s="2"/>
      <c r="S9" s="2"/>
    </row>
    <row r="10" spans="1:19" ht="18" customHeight="1" x14ac:dyDescent="0.2">
      <c r="A10" s="107" t="s">
        <v>174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2"/>
      <c r="S10" s="2"/>
    </row>
    <row r="11" spans="1:19" ht="23.25" customHeight="1" x14ac:dyDescent="0.2">
      <c r="A11" s="107" t="s">
        <v>176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2"/>
      <c r="S11" s="2"/>
    </row>
    <row r="12" spans="1:19" ht="23.25" customHeight="1" x14ac:dyDescent="0.2">
      <c r="A12" s="107" t="s">
        <v>177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08"/>
      <c r="R12" s="2"/>
      <c r="S12" s="2"/>
    </row>
    <row r="13" spans="1:19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9.5" customHeight="1" x14ac:dyDescent="0.2">
      <c r="A14" s="109" t="s">
        <v>875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31.5" customHeight="1" x14ac:dyDescent="0.2">
      <c r="A15" s="110" t="s">
        <v>467</v>
      </c>
      <c r="B15" s="110" t="s">
        <v>876</v>
      </c>
      <c r="C15" s="110" t="s">
        <v>877</v>
      </c>
      <c r="D15" s="110" t="s">
        <v>878</v>
      </c>
      <c r="E15" s="110" t="s">
        <v>879</v>
      </c>
      <c r="F15" s="110" t="s">
        <v>880</v>
      </c>
      <c r="G15" s="110" t="s">
        <v>881</v>
      </c>
      <c r="H15" s="110" t="s">
        <v>882</v>
      </c>
      <c r="I15" s="110" t="s">
        <v>883</v>
      </c>
      <c r="J15" s="110" t="s">
        <v>884</v>
      </c>
      <c r="K15" s="110" t="s">
        <v>885</v>
      </c>
      <c r="L15" s="110" t="s">
        <v>886</v>
      </c>
      <c r="M15" s="110" t="s">
        <v>887</v>
      </c>
      <c r="N15" s="110" t="s">
        <v>888</v>
      </c>
      <c r="O15" s="110" t="s">
        <v>889</v>
      </c>
      <c r="P15" s="110" t="s">
        <v>890</v>
      </c>
      <c r="Q15" s="110" t="s">
        <v>874</v>
      </c>
      <c r="R15" s="2"/>
      <c r="S15" s="2"/>
    </row>
    <row r="16" spans="1:19" ht="18" customHeight="1" x14ac:dyDescent="0.2">
      <c r="A16" s="111" t="s">
        <v>240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3">
        <v>94</v>
      </c>
      <c r="Q16" s="114">
        <v>94</v>
      </c>
      <c r="R16" s="2"/>
      <c r="S16" s="2"/>
    </row>
    <row r="17" spans="1:19" ht="18" customHeight="1" x14ac:dyDescent="0.2">
      <c r="A17" s="111" t="s">
        <v>241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>
        <v>88.9</v>
      </c>
      <c r="Q17" s="114">
        <v>88.9</v>
      </c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5.5" customHeight="1" x14ac:dyDescent="0.2">
      <c r="A20" s="103" t="s">
        <v>891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4"/>
      <c r="R20" s="2"/>
      <c r="S20" s="2"/>
    </row>
    <row r="21" spans="1:19" ht="21.75" customHeight="1" x14ac:dyDescent="0.2">
      <c r="A21" s="105" t="s">
        <v>858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31.5" customHeight="1" x14ac:dyDescent="0.2">
      <c r="A22" s="90" t="s">
        <v>467</v>
      </c>
      <c r="B22" s="106" t="s">
        <v>859</v>
      </c>
      <c r="C22" s="106" t="s">
        <v>860</v>
      </c>
      <c r="D22" s="106" t="s">
        <v>861</v>
      </c>
      <c r="E22" s="106" t="s">
        <v>862</v>
      </c>
      <c r="F22" s="106" t="s">
        <v>863</v>
      </c>
      <c r="G22" s="106" t="s">
        <v>864</v>
      </c>
      <c r="H22" s="106" t="s">
        <v>865</v>
      </c>
      <c r="I22" s="106" t="s">
        <v>866</v>
      </c>
      <c r="J22" s="106" t="s">
        <v>867</v>
      </c>
      <c r="K22" s="106" t="s">
        <v>868</v>
      </c>
      <c r="L22" s="106" t="s">
        <v>869</v>
      </c>
      <c r="M22" s="106" t="s">
        <v>870</v>
      </c>
      <c r="N22" s="106" t="s">
        <v>871</v>
      </c>
      <c r="O22" s="106" t="s">
        <v>872</v>
      </c>
      <c r="P22" s="106" t="s">
        <v>873</v>
      </c>
      <c r="Q22" s="90" t="s">
        <v>874</v>
      </c>
      <c r="R22" s="2"/>
      <c r="S22" s="2"/>
    </row>
    <row r="23" spans="1:19" ht="18" customHeight="1" x14ac:dyDescent="0.2">
      <c r="A23" s="107" t="s">
        <v>174</v>
      </c>
      <c r="B23" s="108"/>
      <c r="C23" s="108"/>
      <c r="D23" s="108"/>
      <c r="E23" s="108"/>
      <c r="F23" s="108"/>
      <c r="G23" s="108"/>
      <c r="H23" s="108"/>
      <c r="I23" s="108"/>
      <c r="J23" s="108"/>
      <c r="K23" s="108"/>
      <c r="L23" s="108"/>
      <c r="M23" s="108"/>
      <c r="N23" s="108"/>
      <c r="O23" s="108"/>
      <c r="P23" s="108"/>
      <c r="Q23" s="108"/>
      <c r="R23" s="2"/>
      <c r="S23" s="2"/>
    </row>
    <row r="24" spans="1:19" ht="23.25" customHeight="1" x14ac:dyDescent="0.2">
      <c r="A24" s="107" t="s">
        <v>176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2"/>
      <c r="S24" s="2"/>
    </row>
    <row r="25" spans="1:19" ht="23.25" customHeight="1" x14ac:dyDescent="0.2">
      <c r="A25" s="107" t="s">
        <v>177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2"/>
      <c r="S25" s="2"/>
    </row>
    <row r="26" spans="1:19" ht="1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9.5" customHeight="1" x14ac:dyDescent="0.2">
      <c r="A27" s="109" t="s">
        <v>875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1.5" customHeight="1" x14ac:dyDescent="0.2">
      <c r="A28" s="110" t="s">
        <v>467</v>
      </c>
      <c r="B28" s="110" t="s">
        <v>876</v>
      </c>
      <c r="C28" s="110" t="s">
        <v>877</v>
      </c>
      <c r="D28" s="110" t="s">
        <v>878</v>
      </c>
      <c r="E28" s="110" t="s">
        <v>879</v>
      </c>
      <c r="F28" s="110" t="s">
        <v>880</v>
      </c>
      <c r="G28" s="110" t="s">
        <v>881</v>
      </c>
      <c r="H28" s="110" t="s">
        <v>882</v>
      </c>
      <c r="I28" s="110" t="s">
        <v>883</v>
      </c>
      <c r="J28" s="110" t="s">
        <v>884</v>
      </c>
      <c r="K28" s="110" t="s">
        <v>885</v>
      </c>
      <c r="L28" s="110" t="s">
        <v>886</v>
      </c>
      <c r="M28" s="110" t="s">
        <v>887</v>
      </c>
      <c r="N28" s="110" t="s">
        <v>888</v>
      </c>
      <c r="O28" s="110" t="s">
        <v>889</v>
      </c>
      <c r="P28" s="110" t="s">
        <v>890</v>
      </c>
      <c r="Q28" s="110" t="s">
        <v>874</v>
      </c>
      <c r="R28" s="2"/>
      <c r="S28" s="2"/>
    </row>
    <row r="29" spans="1:19" ht="18" customHeight="1" x14ac:dyDescent="0.2">
      <c r="A29" s="111" t="s">
        <v>240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3">
        <v>87.25</v>
      </c>
      <c r="Q29" s="114">
        <v>87.25</v>
      </c>
      <c r="R29" s="2"/>
      <c r="S29" s="2"/>
    </row>
    <row r="30" spans="1:19" ht="18" customHeight="1" x14ac:dyDescent="0.2">
      <c r="A30" s="111" t="s">
        <v>241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3">
        <v>95.83</v>
      </c>
      <c r="Q30" s="114">
        <v>95.83</v>
      </c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5.5" customHeight="1" x14ac:dyDescent="0.2">
      <c r="A33" s="103" t="s">
        <v>892</v>
      </c>
      <c r="B33" s="104"/>
      <c r="C33" s="104"/>
      <c r="D33" s="104"/>
      <c r="E33" s="104"/>
      <c r="F33" s="104"/>
      <c r="G33" s="104"/>
      <c r="H33" s="104"/>
      <c r="I33" s="104"/>
      <c r="J33" s="104"/>
      <c r="K33" s="104"/>
      <c r="L33" s="104"/>
      <c r="M33" s="104"/>
      <c r="N33" s="104"/>
      <c r="O33" s="104"/>
      <c r="P33" s="104"/>
      <c r="Q33" s="104"/>
      <c r="R33" s="2"/>
      <c r="S33" s="2"/>
    </row>
    <row r="34" spans="1:19" ht="21.75" customHeight="1" x14ac:dyDescent="0.2">
      <c r="A34" s="105" t="s">
        <v>858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31.5" customHeight="1" x14ac:dyDescent="0.2">
      <c r="A35" s="90" t="s">
        <v>467</v>
      </c>
      <c r="B35" s="106" t="s">
        <v>859</v>
      </c>
      <c r="C35" s="106" t="s">
        <v>860</v>
      </c>
      <c r="D35" s="106" t="s">
        <v>861</v>
      </c>
      <c r="E35" s="106" t="s">
        <v>862</v>
      </c>
      <c r="F35" s="106" t="s">
        <v>863</v>
      </c>
      <c r="G35" s="106" t="s">
        <v>864</v>
      </c>
      <c r="H35" s="106" t="s">
        <v>865</v>
      </c>
      <c r="I35" s="106" t="s">
        <v>866</v>
      </c>
      <c r="J35" s="106" t="s">
        <v>867</v>
      </c>
      <c r="K35" s="106" t="s">
        <v>868</v>
      </c>
      <c r="L35" s="106" t="s">
        <v>869</v>
      </c>
      <c r="M35" s="106" t="s">
        <v>870</v>
      </c>
      <c r="N35" s="106" t="s">
        <v>871</v>
      </c>
      <c r="O35" s="106" t="s">
        <v>872</v>
      </c>
      <c r="P35" s="106" t="s">
        <v>873</v>
      </c>
      <c r="Q35" s="90" t="s">
        <v>874</v>
      </c>
      <c r="R35" s="2"/>
      <c r="S35" s="2"/>
    </row>
    <row r="36" spans="1:19" ht="18" customHeight="1" x14ac:dyDescent="0.2">
      <c r="A36" s="107" t="s">
        <v>174</v>
      </c>
      <c r="B36" s="108"/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  <c r="O36" s="108"/>
      <c r="P36" s="108"/>
      <c r="Q36" s="108"/>
      <c r="R36" s="2"/>
      <c r="S36" s="2"/>
    </row>
    <row r="37" spans="1:19" ht="23.25" customHeight="1" x14ac:dyDescent="0.2">
      <c r="A37" s="107" t="s">
        <v>176</v>
      </c>
      <c r="B37" s="108"/>
      <c r="C37" s="108"/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  <c r="O37" s="108"/>
      <c r="P37" s="108"/>
      <c r="Q37" s="108"/>
      <c r="R37" s="2"/>
      <c r="S37" s="2"/>
    </row>
    <row r="38" spans="1:19" ht="23.25" customHeight="1" x14ac:dyDescent="0.2">
      <c r="A38" s="107" t="s">
        <v>177</v>
      </c>
      <c r="B38" s="108"/>
      <c r="C38" s="108"/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  <c r="O38" s="108"/>
      <c r="P38" s="108"/>
      <c r="Q38" s="108"/>
      <c r="R38" s="2"/>
      <c r="S38" s="2"/>
    </row>
    <row r="39" spans="1:19" ht="1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9.5" customHeight="1" x14ac:dyDescent="0.2">
      <c r="A40" s="109" t="s">
        <v>875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31.5" customHeight="1" x14ac:dyDescent="0.2">
      <c r="A41" s="110" t="s">
        <v>467</v>
      </c>
      <c r="B41" s="110" t="s">
        <v>876</v>
      </c>
      <c r="C41" s="110" t="s">
        <v>877</v>
      </c>
      <c r="D41" s="110" t="s">
        <v>878</v>
      </c>
      <c r="E41" s="110" t="s">
        <v>879</v>
      </c>
      <c r="F41" s="110" t="s">
        <v>880</v>
      </c>
      <c r="G41" s="110" t="s">
        <v>881</v>
      </c>
      <c r="H41" s="110" t="s">
        <v>882</v>
      </c>
      <c r="I41" s="110" t="s">
        <v>883</v>
      </c>
      <c r="J41" s="110" t="s">
        <v>884</v>
      </c>
      <c r="K41" s="110" t="s">
        <v>885</v>
      </c>
      <c r="L41" s="110" t="s">
        <v>886</v>
      </c>
      <c r="M41" s="110" t="s">
        <v>887</v>
      </c>
      <c r="N41" s="110" t="s">
        <v>888</v>
      </c>
      <c r="O41" s="110" t="s">
        <v>889</v>
      </c>
      <c r="P41" s="110" t="s">
        <v>890</v>
      </c>
      <c r="Q41" s="110" t="s">
        <v>874</v>
      </c>
      <c r="R41" s="2"/>
      <c r="S41" s="2"/>
    </row>
    <row r="42" spans="1:19" ht="18" customHeight="1" x14ac:dyDescent="0.2">
      <c r="A42" s="111" t="s">
        <v>240</v>
      </c>
      <c r="B42" s="112"/>
      <c r="C42" s="112"/>
      <c r="D42" s="112"/>
      <c r="E42" s="112"/>
      <c r="F42" s="112"/>
      <c r="G42" s="112"/>
      <c r="H42" s="112"/>
      <c r="I42" s="112"/>
      <c r="J42" s="112"/>
      <c r="K42" s="112"/>
      <c r="L42" s="112"/>
      <c r="M42" s="112"/>
      <c r="N42" s="112"/>
      <c r="O42" s="112"/>
      <c r="P42" s="113">
        <v>87.33</v>
      </c>
      <c r="Q42" s="114">
        <v>87.33</v>
      </c>
      <c r="R42" s="2"/>
      <c r="S42" s="2"/>
    </row>
    <row r="43" spans="1:19" ht="18" customHeight="1" x14ac:dyDescent="0.2">
      <c r="A43" s="111" t="s">
        <v>241</v>
      </c>
      <c r="B43" s="112"/>
      <c r="C43" s="112"/>
      <c r="D43" s="112"/>
      <c r="E43" s="112"/>
      <c r="F43" s="112"/>
      <c r="G43" s="112"/>
      <c r="H43" s="112"/>
      <c r="I43" s="112"/>
      <c r="J43" s="112"/>
      <c r="K43" s="112"/>
      <c r="L43" s="112"/>
      <c r="M43" s="112"/>
      <c r="N43" s="112"/>
      <c r="O43" s="112"/>
      <c r="P43" s="113">
        <v>80.56</v>
      </c>
      <c r="Q43" s="114">
        <v>80.56</v>
      </c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25.5" customHeight="1" x14ac:dyDescent="0.2">
      <c r="A46" s="103" t="s">
        <v>893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2"/>
      <c r="S46" s="2"/>
    </row>
    <row r="47" spans="1:19" ht="21.75" customHeight="1" x14ac:dyDescent="0.2">
      <c r="A47" s="105" t="s">
        <v>858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31.5" customHeight="1" x14ac:dyDescent="0.2">
      <c r="A48" s="90" t="s">
        <v>467</v>
      </c>
      <c r="B48" s="106" t="s">
        <v>859</v>
      </c>
      <c r="C48" s="106" t="s">
        <v>860</v>
      </c>
      <c r="D48" s="106" t="s">
        <v>861</v>
      </c>
      <c r="E48" s="106" t="s">
        <v>862</v>
      </c>
      <c r="F48" s="106" t="s">
        <v>863</v>
      </c>
      <c r="G48" s="106" t="s">
        <v>864</v>
      </c>
      <c r="H48" s="106" t="s">
        <v>865</v>
      </c>
      <c r="I48" s="106" t="s">
        <v>866</v>
      </c>
      <c r="J48" s="106" t="s">
        <v>867</v>
      </c>
      <c r="K48" s="106" t="s">
        <v>868</v>
      </c>
      <c r="L48" s="106" t="s">
        <v>869</v>
      </c>
      <c r="M48" s="106" t="s">
        <v>870</v>
      </c>
      <c r="N48" s="106" t="s">
        <v>871</v>
      </c>
      <c r="O48" s="106" t="s">
        <v>872</v>
      </c>
      <c r="P48" s="106" t="s">
        <v>873</v>
      </c>
      <c r="Q48" s="90" t="s">
        <v>874</v>
      </c>
      <c r="R48" s="2"/>
      <c r="S48" s="2"/>
    </row>
    <row r="49" spans="1:19" ht="18" customHeight="1" x14ac:dyDescent="0.2">
      <c r="A49" s="107" t="s">
        <v>174</v>
      </c>
      <c r="B49" s="108"/>
      <c r="C49" s="108"/>
      <c r="D49" s="108"/>
      <c r="E49" s="108"/>
      <c r="F49" s="108"/>
      <c r="G49" s="108"/>
      <c r="H49" s="217" t="s">
        <v>894</v>
      </c>
      <c r="I49" s="108"/>
      <c r="J49" s="108"/>
      <c r="K49" s="108"/>
      <c r="L49" s="108"/>
      <c r="M49" s="108"/>
      <c r="N49" s="108"/>
      <c r="O49" s="108"/>
      <c r="P49" s="108"/>
      <c r="Q49" s="217" t="s">
        <v>894</v>
      </c>
      <c r="R49" s="2"/>
      <c r="S49" s="2"/>
    </row>
    <row r="50" spans="1:19" ht="23.25" customHeight="1" x14ac:dyDescent="0.2">
      <c r="A50" s="107" t="s">
        <v>176</v>
      </c>
      <c r="B50" s="108"/>
      <c r="C50" s="108"/>
      <c r="D50" s="108"/>
      <c r="E50" s="108"/>
      <c r="F50" s="108"/>
      <c r="G50" s="217" t="s">
        <v>895</v>
      </c>
      <c r="H50" s="108"/>
      <c r="I50" s="108"/>
      <c r="J50" s="108"/>
      <c r="K50" s="108"/>
      <c r="L50" s="108"/>
      <c r="M50" s="108"/>
      <c r="N50" s="108"/>
      <c r="O50" s="108"/>
      <c r="P50" s="108"/>
      <c r="Q50" s="217" t="s">
        <v>895</v>
      </c>
      <c r="R50" s="2"/>
      <c r="S50" s="2"/>
    </row>
    <row r="51" spans="1:19" ht="23.25" customHeight="1" x14ac:dyDescent="0.2">
      <c r="A51" s="107" t="s">
        <v>177</v>
      </c>
      <c r="B51" s="108"/>
      <c r="C51" s="108"/>
      <c r="D51" s="108"/>
      <c r="E51" s="108"/>
      <c r="F51" s="108"/>
      <c r="G51" s="108"/>
      <c r="H51" s="217" t="s">
        <v>896</v>
      </c>
      <c r="I51" s="108"/>
      <c r="J51" s="108"/>
      <c r="K51" s="108"/>
      <c r="L51" s="108"/>
      <c r="M51" s="108"/>
      <c r="N51" s="108"/>
      <c r="O51" s="108"/>
      <c r="P51" s="108"/>
      <c r="Q51" s="217" t="s">
        <v>896</v>
      </c>
      <c r="R51" s="2"/>
      <c r="S51" s="2"/>
    </row>
    <row r="52" spans="1:19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9.5" customHeight="1" x14ac:dyDescent="0.2">
      <c r="A53" s="109" t="s">
        <v>875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31.5" customHeight="1" x14ac:dyDescent="0.2">
      <c r="A54" s="110" t="s">
        <v>467</v>
      </c>
      <c r="B54" s="110" t="s">
        <v>876</v>
      </c>
      <c r="C54" s="110" t="s">
        <v>877</v>
      </c>
      <c r="D54" s="110" t="s">
        <v>878</v>
      </c>
      <c r="E54" s="110" t="s">
        <v>879</v>
      </c>
      <c r="F54" s="110" t="s">
        <v>880</v>
      </c>
      <c r="G54" s="110" t="s">
        <v>881</v>
      </c>
      <c r="H54" s="110" t="s">
        <v>882</v>
      </c>
      <c r="I54" s="110" t="s">
        <v>883</v>
      </c>
      <c r="J54" s="110" t="s">
        <v>884</v>
      </c>
      <c r="K54" s="110" t="s">
        <v>885</v>
      </c>
      <c r="L54" s="110" t="s">
        <v>886</v>
      </c>
      <c r="M54" s="110" t="s">
        <v>887</v>
      </c>
      <c r="N54" s="110" t="s">
        <v>888</v>
      </c>
      <c r="O54" s="110" t="s">
        <v>889</v>
      </c>
      <c r="P54" s="110" t="s">
        <v>890</v>
      </c>
      <c r="Q54" s="110" t="s">
        <v>874</v>
      </c>
      <c r="R54" s="2"/>
      <c r="S54" s="2"/>
    </row>
    <row r="55" spans="1:19" ht="18" customHeight="1" x14ac:dyDescent="0.2">
      <c r="A55" s="111" t="s">
        <v>240</v>
      </c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3">
        <v>91.5</v>
      </c>
      <c r="Q55" s="114">
        <v>91.5</v>
      </c>
      <c r="R55" s="2"/>
      <c r="S55" s="2"/>
    </row>
    <row r="56" spans="1:19" ht="18" customHeight="1" x14ac:dyDescent="0.2">
      <c r="A56" s="111" t="s">
        <v>241</v>
      </c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3">
        <v>89.4</v>
      </c>
      <c r="Q56" s="114">
        <v>89.4</v>
      </c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25.5" customHeight="1" x14ac:dyDescent="0.2">
      <c r="A59" s="103" t="s">
        <v>897</v>
      </c>
      <c r="B59" s="104"/>
      <c r="C59" s="104"/>
      <c r="D59" s="104"/>
      <c r="E59" s="104"/>
      <c r="F59" s="104"/>
      <c r="G59" s="104"/>
      <c r="H59" s="104"/>
      <c r="I59" s="104"/>
      <c r="J59" s="104"/>
      <c r="K59" s="104"/>
      <c r="L59" s="104"/>
      <c r="M59" s="104"/>
      <c r="N59" s="104"/>
      <c r="O59" s="104"/>
      <c r="P59" s="104"/>
      <c r="Q59" s="104"/>
      <c r="R59" s="2"/>
      <c r="S59" s="2"/>
    </row>
    <row r="60" spans="1:19" ht="21.75" customHeight="1" x14ac:dyDescent="0.2">
      <c r="A60" s="105" t="s">
        <v>858</v>
      </c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31.5" customHeight="1" x14ac:dyDescent="0.2">
      <c r="A61" s="90" t="s">
        <v>467</v>
      </c>
      <c r="B61" s="106" t="s">
        <v>859</v>
      </c>
      <c r="C61" s="106" t="s">
        <v>860</v>
      </c>
      <c r="D61" s="106" t="s">
        <v>861</v>
      </c>
      <c r="E61" s="106" t="s">
        <v>862</v>
      </c>
      <c r="F61" s="106" t="s">
        <v>863</v>
      </c>
      <c r="G61" s="106" t="s">
        <v>864</v>
      </c>
      <c r="H61" s="106" t="s">
        <v>865</v>
      </c>
      <c r="I61" s="106" t="s">
        <v>866</v>
      </c>
      <c r="J61" s="106" t="s">
        <v>867</v>
      </c>
      <c r="K61" s="106" t="s">
        <v>868</v>
      </c>
      <c r="L61" s="106" t="s">
        <v>869</v>
      </c>
      <c r="M61" s="106" t="s">
        <v>870</v>
      </c>
      <c r="N61" s="106" t="s">
        <v>871</v>
      </c>
      <c r="O61" s="106" t="s">
        <v>872</v>
      </c>
      <c r="P61" s="106" t="s">
        <v>873</v>
      </c>
      <c r="Q61" s="90" t="s">
        <v>874</v>
      </c>
      <c r="R61" s="2"/>
      <c r="S61" s="2"/>
    </row>
    <row r="62" spans="1:19" ht="18" customHeight="1" x14ac:dyDescent="0.2">
      <c r="A62" s="107" t="s">
        <v>174</v>
      </c>
      <c r="B62" s="108"/>
      <c r="C62" s="108"/>
      <c r="D62" s="108"/>
      <c r="E62" s="108"/>
      <c r="F62" s="108"/>
      <c r="G62" s="108"/>
      <c r="H62" s="219" t="s">
        <v>898</v>
      </c>
      <c r="I62" s="108"/>
      <c r="J62" s="108"/>
      <c r="K62" s="108"/>
      <c r="L62" s="108"/>
      <c r="M62" s="108"/>
      <c r="N62" s="108"/>
      <c r="O62" s="108"/>
      <c r="P62" s="108"/>
      <c r="Q62" s="219" t="s">
        <v>898</v>
      </c>
      <c r="R62" s="2"/>
      <c r="S62" s="2"/>
    </row>
    <row r="63" spans="1:19" ht="23.25" customHeight="1" x14ac:dyDescent="0.2">
      <c r="A63" s="107" t="s">
        <v>176</v>
      </c>
      <c r="B63" s="108"/>
      <c r="C63" s="108"/>
      <c r="D63" s="108"/>
      <c r="E63" s="108"/>
      <c r="F63" s="108"/>
      <c r="G63" s="108"/>
      <c r="H63" s="217" t="s">
        <v>899</v>
      </c>
      <c r="I63" s="108"/>
      <c r="J63" s="108"/>
      <c r="K63" s="108"/>
      <c r="L63" s="108"/>
      <c r="M63" s="108"/>
      <c r="N63" s="108"/>
      <c r="O63" s="108"/>
      <c r="P63" s="108"/>
      <c r="Q63" s="217" t="s">
        <v>899</v>
      </c>
      <c r="R63" s="2"/>
      <c r="S63" s="2"/>
    </row>
    <row r="64" spans="1:19" ht="23.25" customHeight="1" x14ac:dyDescent="0.2">
      <c r="A64" s="107" t="s">
        <v>177</v>
      </c>
      <c r="B64" s="108"/>
      <c r="C64" s="108"/>
      <c r="D64" s="108"/>
      <c r="E64" s="108"/>
      <c r="F64" s="108"/>
      <c r="G64" s="108"/>
      <c r="H64" s="219" t="s">
        <v>900</v>
      </c>
      <c r="I64" s="108"/>
      <c r="J64" s="108"/>
      <c r="K64" s="108"/>
      <c r="L64" s="108"/>
      <c r="M64" s="108"/>
      <c r="N64" s="108"/>
      <c r="O64" s="108"/>
      <c r="P64" s="108"/>
      <c r="Q64" s="219" t="s">
        <v>900</v>
      </c>
      <c r="R64" s="2"/>
      <c r="S64" s="2"/>
    </row>
    <row r="65" spans="1:19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9.5" customHeight="1" x14ac:dyDescent="0.2">
      <c r="A66" s="109" t="s">
        <v>875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31.5" customHeight="1" x14ac:dyDescent="0.2">
      <c r="A67" s="110" t="s">
        <v>467</v>
      </c>
      <c r="B67" s="110" t="s">
        <v>876</v>
      </c>
      <c r="C67" s="110" t="s">
        <v>877</v>
      </c>
      <c r="D67" s="110" t="s">
        <v>878</v>
      </c>
      <c r="E67" s="110" t="s">
        <v>879</v>
      </c>
      <c r="F67" s="110" t="s">
        <v>880</v>
      </c>
      <c r="G67" s="110" t="s">
        <v>881</v>
      </c>
      <c r="H67" s="110" t="s">
        <v>882</v>
      </c>
      <c r="I67" s="110" t="s">
        <v>883</v>
      </c>
      <c r="J67" s="110" t="s">
        <v>884</v>
      </c>
      <c r="K67" s="110" t="s">
        <v>885</v>
      </c>
      <c r="L67" s="110" t="s">
        <v>886</v>
      </c>
      <c r="M67" s="110" t="s">
        <v>887</v>
      </c>
      <c r="N67" s="110" t="s">
        <v>888</v>
      </c>
      <c r="O67" s="110" t="s">
        <v>889</v>
      </c>
      <c r="P67" s="110" t="s">
        <v>890</v>
      </c>
      <c r="Q67" s="110" t="s">
        <v>874</v>
      </c>
      <c r="R67" s="2"/>
      <c r="S67" s="2"/>
    </row>
    <row r="68" spans="1:19" ht="18" customHeight="1" x14ac:dyDescent="0.2">
      <c r="A68" s="111" t="s">
        <v>240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3">
        <v>91.11</v>
      </c>
      <c r="Q68" s="114">
        <v>91.11</v>
      </c>
      <c r="R68" s="2"/>
      <c r="S68" s="2"/>
    </row>
    <row r="69" spans="1:19" ht="18" customHeight="1" x14ac:dyDescent="0.2">
      <c r="A69" s="111" t="s">
        <v>241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3">
        <v>82.78</v>
      </c>
      <c r="Q69" s="114">
        <v>82.78</v>
      </c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25.5" customHeight="1" x14ac:dyDescent="0.2">
      <c r="A72" s="103" t="s">
        <v>901</v>
      </c>
      <c r="B72" s="104"/>
      <c r="C72" s="104"/>
      <c r="D72" s="104"/>
      <c r="E72" s="104"/>
      <c r="F72" s="104"/>
      <c r="G72" s="104"/>
      <c r="H72" s="104"/>
      <c r="I72" s="104"/>
      <c r="J72" s="104"/>
      <c r="K72" s="104"/>
      <c r="L72" s="104"/>
      <c r="M72" s="104"/>
      <c r="N72" s="104"/>
      <c r="O72" s="104"/>
      <c r="P72" s="104"/>
      <c r="Q72" s="104"/>
      <c r="R72" s="2"/>
      <c r="S72" s="2"/>
    </row>
    <row r="73" spans="1:19" ht="21.75" customHeight="1" x14ac:dyDescent="0.2">
      <c r="A73" s="105" t="s">
        <v>858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31.5" customHeight="1" x14ac:dyDescent="0.2">
      <c r="A74" s="90" t="s">
        <v>467</v>
      </c>
      <c r="B74" s="106" t="s">
        <v>859</v>
      </c>
      <c r="C74" s="106" t="s">
        <v>860</v>
      </c>
      <c r="D74" s="106" t="s">
        <v>861</v>
      </c>
      <c r="E74" s="106" t="s">
        <v>862</v>
      </c>
      <c r="F74" s="106" t="s">
        <v>863</v>
      </c>
      <c r="G74" s="106" t="s">
        <v>864</v>
      </c>
      <c r="H74" s="106" t="s">
        <v>865</v>
      </c>
      <c r="I74" s="106" t="s">
        <v>866</v>
      </c>
      <c r="J74" s="106" t="s">
        <v>867</v>
      </c>
      <c r="K74" s="106" t="s">
        <v>868</v>
      </c>
      <c r="L74" s="106" t="s">
        <v>869</v>
      </c>
      <c r="M74" s="106" t="s">
        <v>870</v>
      </c>
      <c r="N74" s="106" t="s">
        <v>871</v>
      </c>
      <c r="O74" s="106" t="s">
        <v>872</v>
      </c>
      <c r="P74" s="106" t="s">
        <v>873</v>
      </c>
      <c r="Q74" s="90" t="s">
        <v>874</v>
      </c>
      <c r="R74" s="2"/>
      <c r="S74" s="2"/>
    </row>
    <row r="75" spans="1:19" ht="18" customHeight="1" x14ac:dyDescent="0.2">
      <c r="A75" s="107" t="s">
        <v>174</v>
      </c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2"/>
      <c r="S75" s="2"/>
    </row>
    <row r="76" spans="1:19" ht="23.25" customHeight="1" x14ac:dyDescent="0.2">
      <c r="A76" s="107" t="s">
        <v>176</v>
      </c>
      <c r="B76" s="108"/>
      <c r="C76" s="108"/>
      <c r="D76" s="108"/>
      <c r="E76" s="108"/>
      <c r="F76" s="108"/>
      <c r="G76" s="108"/>
      <c r="H76" s="108"/>
      <c r="I76" s="108"/>
      <c r="J76" s="108"/>
      <c r="K76" s="108"/>
      <c r="L76" s="108"/>
      <c r="M76" s="108"/>
      <c r="N76" s="108"/>
      <c r="O76" s="108"/>
      <c r="P76" s="108"/>
      <c r="Q76" s="108"/>
      <c r="R76" s="2"/>
      <c r="S76" s="2"/>
    </row>
    <row r="77" spans="1:19" ht="23.25" customHeight="1" x14ac:dyDescent="0.2">
      <c r="A77" s="107" t="s">
        <v>177</v>
      </c>
      <c r="B77" s="108"/>
      <c r="C77" s="108"/>
      <c r="D77" s="108"/>
      <c r="E77" s="108"/>
      <c r="F77" s="108"/>
      <c r="G77" s="108"/>
      <c r="H77" s="108"/>
      <c r="I77" s="108"/>
      <c r="J77" s="108"/>
      <c r="K77" s="108"/>
      <c r="L77" s="108"/>
      <c r="M77" s="108"/>
      <c r="N77" s="108"/>
      <c r="O77" s="108"/>
      <c r="P77" s="108"/>
      <c r="Q77" s="108"/>
      <c r="R77" s="2"/>
      <c r="S77" s="2"/>
    </row>
    <row r="78" spans="1:19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9.5" customHeight="1" x14ac:dyDescent="0.2">
      <c r="A79" s="109" t="s">
        <v>875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31.5" customHeight="1" x14ac:dyDescent="0.2">
      <c r="A80" s="110" t="s">
        <v>467</v>
      </c>
      <c r="B80" s="110" t="s">
        <v>876</v>
      </c>
      <c r="C80" s="110" t="s">
        <v>877</v>
      </c>
      <c r="D80" s="110" t="s">
        <v>878</v>
      </c>
      <c r="E80" s="110" t="s">
        <v>879</v>
      </c>
      <c r="F80" s="110" t="s">
        <v>880</v>
      </c>
      <c r="G80" s="110" t="s">
        <v>881</v>
      </c>
      <c r="H80" s="110" t="s">
        <v>882</v>
      </c>
      <c r="I80" s="110" t="s">
        <v>883</v>
      </c>
      <c r="J80" s="110" t="s">
        <v>884</v>
      </c>
      <c r="K80" s="110" t="s">
        <v>885</v>
      </c>
      <c r="L80" s="110" t="s">
        <v>886</v>
      </c>
      <c r="M80" s="110" t="s">
        <v>887</v>
      </c>
      <c r="N80" s="110" t="s">
        <v>888</v>
      </c>
      <c r="O80" s="110" t="s">
        <v>889</v>
      </c>
      <c r="P80" s="110" t="s">
        <v>890</v>
      </c>
      <c r="Q80" s="110" t="s">
        <v>874</v>
      </c>
      <c r="R80" s="2"/>
      <c r="S80" s="2"/>
    </row>
    <row r="81" spans="1:19" ht="18" customHeight="1" x14ac:dyDescent="0.2">
      <c r="A81" s="111" t="s">
        <v>240</v>
      </c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  <c r="O81" s="112"/>
      <c r="P81" s="113">
        <v>95.65</v>
      </c>
      <c r="Q81" s="114">
        <v>95.65</v>
      </c>
      <c r="R81" s="2"/>
      <c r="S81" s="2"/>
    </row>
    <row r="82" spans="1:19" ht="18" customHeight="1" x14ac:dyDescent="0.2">
      <c r="A82" s="111" t="s">
        <v>241</v>
      </c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  <c r="O82" s="112"/>
      <c r="P82" s="113">
        <v>88.89</v>
      </c>
      <c r="Q82" s="114">
        <v>88.89</v>
      </c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25.5" customHeight="1" x14ac:dyDescent="0.2">
      <c r="A85" s="103" t="s">
        <v>902</v>
      </c>
      <c r="B85" s="104"/>
      <c r="C85" s="104"/>
      <c r="D85" s="104"/>
      <c r="E85" s="104"/>
      <c r="F85" s="104"/>
      <c r="G85" s="104"/>
      <c r="H85" s="104"/>
      <c r="I85" s="104"/>
      <c r="J85" s="104"/>
      <c r="K85" s="104"/>
      <c r="L85" s="104"/>
      <c r="M85" s="104"/>
      <c r="N85" s="104"/>
      <c r="O85" s="104"/>
      <c r="P85" s="104"/>
      <c r="Q85" s="104"/>
      <c r="R85" s="2"/>
      <c r="S85" s="2"/>
    </row>
    <row r="86" spans="1:19" ht="21.75" customHeight="1" x14ac:dyDescent="0.2">
      <c r="A86" s="105" t="s">
        <v>858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31.5" customHeight="1" x14ac:dyDescent="0.2">
      <c r="A87" s="90" t="s">
        <v>467</v>
      </c>
      <c r="B87" s="106" t="s">
        <v>859</v>
      </c>
      <c r="C87" s="106" t="s">
        <v>860</v>
      </c>
      <c r="D87" s="106" t="s">
        <v>861</v>
      </c>
      <c r="E87" s="106" t="s">
        <v>862</v>
      </c>
      <c r="F87" s="106" t="s">
        <v>863</v>
      </c>
      <c r="G87" s="106" t="s">
        <v>864</v>
      </c>
      <c r="H87" s="106" t="s">
        <v>865</v>
      </c>
      <c r="I87" s="106" t="s">
        <v>866</v>
      </c>
      <c r="J87" s="106" t="s">
        <v>867</v>
      </c>
      <c r="K87" s="106" t="s">
        <v>868</v>
      </c>
      <c r="L87" s="106" t="s">
        <v>869</v>
      </c>
      <c r="M87" s="106" t="s">
        <v>870</v>
      </c>
      <c r="N87" s="106" t="s">
        <v>871</v>
      </c>
      <c r="O87" s="106" t="s">
        <v>872</v>
      </c>
      <c r="P87" s="106" t="s">
        <v>873</v>
      </c>
      <c r="Q87" s="90" t="s">
        <v>874</v>
      </c>
      <c r="R87" s="2"/>
      <c r="S87" s="2"/>
    </row>
    <row r="88" spans="1:19" ht="18" customHeight="1" x14ac:dyDescent="0.2">
      <c r="A88" s="107" t="s">
        <v>174</v>
      </c>
      <c r="B88" s="108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2"/>
      <c r="S88" s="2"/>
    </row>
    <row r="89" spans="1:19" ht="23.25" customHeight="1" x14ac:dyDescent="0.2">
      <c r="A89" s="107" t="s">
        <v>176</v>
      </c>
      <c r="B89" s="108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2"/>
      <c r="S89" s="2"/>
    </row>
    <row r="90" spans="1:19" ht="23.25" customHeight="1" x14ac:dyDescent="0.2">
      <c r="A90" s="107" t="s">
        <v>177</v>
      </c>
      <c r="B90" s="108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2"/>
      <c r="S90" s="2"/>
    </row>
    <row r="91" spans="1:19" ht="1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9.5" customHeight="1" x14ac:dyDescent="0.2">
      <c r="A92" s="109" t="s">
        <v>875</v>
      </c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31.5" customHeight="1" x14ac:dyDescent="0.2">
      <c r="A93" s="110" t="s">
        <v>467</v>
      </c>
      <c r="B93" s="110" t="s">
        <v>876</v>
      </c>
      <c r="C93" s="110" t="s">
        <v>877</v>
      </c>
      <c r="D93" s="110" t="s">
        <v>878</v>
      </c>
      <c r="E93" s="110" t="s">
        <v>879</v>
      </c>
      <c r="F93" s="110" t="s">
        <v>880</v>
      </c>
      <c r="G93" s="110" t="s">
        <v>881</v>
      </c>
      <c r="H93" s="110" t="s">
        <v>882</v>
      </c>
      <c r="I93" s="110" t="s">
        <v>883</v>
      </c>
      <c r="J93" s="110" t="s">
        <v>884</v>
      </c>
      <c r="K93" s="110" t="s">
        <v>885</v>
      </c>
      <c r="L93" s="110" t="s">
        <v>886</v>
      </c>
      <c r="M93" s="110" t="s">
        <v>887</v>
      </c>
      <c r="N93" s="110" t="s">
        <v>888</v>
      </c>
      <c r="O93" s="110" t="s">
        <v>889</v>
      </c>
      <c r="P93" s="110" t="s">
        <v>890</v>
      </c>
      <c r="Q93" s="110" t="s">
        <v>874</v>
      </c>
      <c r="R93" s="2"/>
      <c r="S93" s="2"/>
    </row>
    <row r="94" spans="1:19" ht="18" customHeight="1" x14ac:dyDescent="0.2">
      <c r="A94" s="111" t="s">
        <v>240</v>
      </c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3">
        <v>98</v>
      </c>
      <c r="Q94" s="114">
        <v>98</v>
      </c>
      <c r="R94" s="2"/>
      <c r="S94" s="2"/>
    </row>
    <row r="95" spans="1:19" ht="18" customHeight="1" x14ac:dyDescent="0.2">
      <c r="A95" s="111" t="s">
        <v>241</v>
      </c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3">
        <v>100</v>
      </c>
      <c r="Q95" s="114">
        <v>100</v>
      </c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25.5" customHeight="1" x14ac:dyDescent="0.2">
      <c r="A98" s="103" t="s">
        <v>903</v>
      </c>
      <c r="B98" s="104"/>
      <c r="C98" s="104"/>
      <c r="D98" s="104"/>
      <c r="E98" s="104"/>
      <c r="F98" s="104"/>
      <c r="G98" s="104"/>
      <c r="H98" s="104"/>
      <c r="I98" s="104"/>
      <c r="J98" s="104"/>
      <c r="K98" s="104"/>
      <c r="L98" s="104"/>
      <c r="M98" s="104"/>
      <c r="N98" s="104"/>
      <c r="O98" s="104"/>
      <c r="P98" s="104"/>
      <c r="Q98" s="104"/>
      <c r="R98" s="2"/>
      <c r="S98" s="2"/>
    </row>
    <row r="99" spans="1:19" ht="21.75" customHeight="1" x14ac:dyDescent="0.2">
      <c r="A99" s="105" t="s">
        <v>858</v>
      </c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31.5" customHeight="1" x14ac:dyDescent="0.2">
      <c r="A100" s="90" t="s">
        <v>467</v>
      </c>
      <c r="B100" s="106" t="s">
        <v>859</v>
      </c>
      <c r="C100" s="106" t="s">
        <v>860</v>
      </c>
      <c r="D100" s="106" t="s">
        <v>861</v>
      </c>
      <c r="E100" s="106" t="s">
        <v>862</v>
      </c>
      <c r="F100" s="106" t="s">
        <v>863</v>
      </c>
      <c r="G100" s="106" t="s">
        <v>864</v>
      </c>
      <c r="H100" s="106" t="s">
        <v>865</v>
      </c>
      <c r="I100" s="106" t="s">
        <v>866</v>
      </c>
      <c r="J100" s="106" t="s">
        <v>867</v>
      </c>
      <c r="K100" s="106" t="s">
        <v>868</v>
      </c>
      <c r="L100" s="106" t="s">
        <v>869</v>
      </c>
      <c r="M100" s="106" t="s">
        <v>870</v>
      </c>
      <c r="N100" s="106" t="s">
        <v>871</v>
      </c>
      <c r="O100" s="106" t="s">
        <v>872</v>
      </c>
      <c r="P100" s="106" t="s">
        <v>873</v>
      </c>
      <c r="Q100" s="90" t="s">
        <v>874</v>
      </c>
      <c r="R100" s="2"/>
      <c r="S100" s="2"/>
    </row>
    <row r="101" spans="1:19" ht="18" customHeight="1" x14ac:dyDescent="0.2">
      <c r="A101" s="107" t="s">
        <v>174</v>
      </c>
      <c r="B101" s="108"/>
      <c r="C101" s="108"/>
      <c r="D101" s="108"/>
      <c r="E101" s="108"/>
      <c r="F101" s="108"/>
      <c r="G101" s="108"/>
      <c r="H101" s="108"/>
      <c r="I101" s="108"/>
      <c r="J101" s="217" t="s">
        <v>904</v>
      </c>
      <c r="K101" s="108"/>
      <c r="L101" s="108"/>
      <c r="M101" s="108"/>
      <c r="N101" s="108"/>
      <c r="O101" s="108"/>
      <c r="P101" s="108"/>
      <c r="Q101" s="217" t="s">
        <v>904</v>
      </c>
      <c r="R101" s="2"/>
      <c r="S101" s="2"/>
    </row>
    <row r="102" spans="1:19" ht="23.25" customHeight="1" x14ac:dyDescent="0.2">
      <c r="A102" s="107" t="s">
        <v>176</v>
      </c>
      <c r="B102" s="108"/>
      <c r="C102" s="108"/>
      <c r="D102" s="108"/>
      <c r="E102" s="108"/>
      <c r="F102" s="108"/>
      <c r="G102" s="108"/>
      <c r="H102" s="108"/>
      <c r="I102" s="108"/>
      <c r="J102" s="217" t="s">
        <v>905</v>
      </c>
      <c r="K102" s="108"/>
      <c r="L102" s="108"/>
      <c r="M102" s="108"/>
      <c r="N102" s="108"/>
      <c r="O102" s="108"/>
      <c r="P102" s="108"/>
      <c r="Q102" s="217" t="s">
        <v>905</v>
      </c>
      <c r="R102" s="2"/>
      <c r="S102" s="2"/>
    </row>
    <row r="103" spans="1:19" ht="23.25" customHeight="1" x14ac:dyDescent="0.2">
      <c r="A103" s="107" t="s">
        <v>177</v>
      </c>
      <c r="B103" s="108"/>
      <c r="C103" s="108"/>
      <c r="D103" s="108"/>
      <c r="E103" s="108"/>
      <c r="F103" s="108"/>
      <c r="G103" s="108"/>
      <c r="H103" s="219" t="s">
        <v>906</v>
      </c>
      <c r="I103" s="108"/>
      <c r="J103" s="108"/>
      <c r="K103" s="108"/>
      <c r="L103" s="108"/>
      <c r="M103" s="108"/>
      <c r="N103" s="108"/>
      <c r="O103" s="108"/>
      <c r="P103" s="108"/>
      <c r="Q103" s="219" t="s">
        <v>906</v>
      </c>
      <c r="R103" s="2"/>
      <c r="S103" s="2"/>
    </row>
    <row r="104" spans="1:19" ht="1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9.5" customHeight="1" x14ac:dyDescent="0.2">
      <c r="A105" s="109" t="s">
        <v>875</v>
      </c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31.5" customHeight="1" x14ac:dyDescent="0.2">
      <c r="A106" s="110" t="s">
        <v>467</v>
      </c>
      <c r="B106" s="110" t="s">
        <v>876</v>
      </c>
      <c r="C106" s="110" t="s">
        <v>877</v>
      </c>
      <c r="D106" s="110" t="s">
        <v>878</v>
      </c>
      <c r="E106" s="110" t="s">
        <v>879</v>
      </c>
      <c r="F106" s="110" t="s">
        <v>880</v>
      </c>
      <c r="G106" s="110" t="s">
        <v>881</v>
      </c>
      <c r="H106" s="110" t="s">
        <v>882</v>
      </c>
      <c r="I106" s="110" t="s">
        <v>883</v>
      </c>
      <c r="J106" s="110" t="s">
        <v>884</v>
      </c>
      <c r="K106" s="110" t="s">
        <v>885</v>
      </c>
      <c r="L106" s="110" t="s">
        <v>886</v>
      </c>
      <c r="M106" s="110" t="s">
        <v>887</v>
      </c>
      <c r="N106" s="110" t="s">
        <v>888</v>
      </c>
      <c r="O106" s="110" t="s">
        <v>889</v>
      </c>
      <c r="P106" s="110" t="s">
        <v>890</v>
      </c>
      <c r="Q106" s="110" t="s">
        <v>874</v>
      </c>
      <c r="R106" s="2"/>
      <c r="S106" s="2"/>
    </row>
    <row r="107" spans="1:19" ht="18" customHeight="1" x14ac:dyDescent="0.2">
      <c r="A107" s="111" t="s">
        <v>240</v>
      </c>
      <c r="B107" s="112"/>
      <c r="C107" s="112"/>
      <c r="D107" s="112"/>
      <c r="E107" s="112"/>
      <c r="F107" s="112"/>
      <c r="G107" s="112"/>
      <c r="H107" s="112"/>
      <c r="I107" s="112"/>
      <c r="J107" s="112"/>
      <c r="K107" s="112"/>
      <c r="L107" s="112"/>
      <c r="M107" s="112"/>
      <c r="N107" s="112"/>
      <c r="O107" s="112"/>
      <c r="P107" s="113">
        <v>92.42</v>
      </c>
      <c r="Q107" s="114">
        <v>92.42</v>
      </c>
      <c r="R107" s="2"/>
      <c r="S107" s="2"/>
    </row>
    <row r="108" spans="1:19" ht="18" customHeight="1" x14ac:dyDescent="0.2">
      <c r="A108" s="111" t="s">
        <v>241</v>
      </c>
      <c r="B108" s="112"/>
      <c r="C108" s="112"/>
      <c r="D108" s="112"/>
      <c r="E108" s="112"/>
      <c r="F108" s="112"/>
      <c r="G108" s="112"/>
      <c r="H108" s="112"/>
      <c r="I108" s="112"/>
      <c r="J108" s="112"/>
      <c r="K108" s="112"/>
      <c r="L108" s="112"/>
      <c r="M108" s="112"/>
      <c r="N108" s="112"/>
      <c r="O108" s="112"/>
      <c r="P108" s="113">
        <v>91.67</v>
      </c>
      <c r="Q108" s="114">
        <v>91.67</v>
      </c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25.5" customHeight="1" x14ac:dyDescent="0.2">
      <c r="A111" s="103" t="s">
        <v>907</v>
      </c>
      <c r="B111" s="104"/>
      <c r="C111" s="104"/>
      <c r="D111" s="104"/>
      <c r="E111" s="104"/>
      <c r="F111" s="104"/>
      <c r="G111" s="104"/>
      <c r="H111" s="104"/>
      <c r="I111" s="104"/>
      <c r="J111" s="104"/>
      <c r="K111" s="104"/>
      <c r="L111" s="104"/>
      <c r="M111" s="104"/>
      <c r="N111" s="104"/>
      <c r="O111" s="104"/>
      <c r="P111" s="104"/>
      <c r="Q111" s="104"/>
      <c r="R111" s="2"/>
      <c r="S111" s="2"/>
    </row>
    <row r="112" spans="1:19" ht="21.75" customHeight="1" x14ac:dyDescent="0.2">
      <c r="A112" s="105" t="s">
        <v>858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31.5" customHeight="1" x14ac:dyDescent="0.2">
      <c r="A113" s="90" t="s">
        <v>467</v>
      </c>
      <c r="B113" s="106" t="s">
        <v>859</v>
      </c>
      <c r="C113" s="106" t="s">
        <v>860</v>
      </c>
      <c r="D113" s="106" t="s">
        <v>861</v>
      </c>
      <c r="E113" s="106" t="s">
        <v>862</v>
      </c>
      <c r="F113" s="106" t="s">
        <v>863</v>
      </c>
      <c r="G113" s="106" t="s">
        <v>864</v>
      </c>
      <c r="H113" s="106" t="s">
        <v>865</v>
      </c>
      <c r="I113" s="106" t="s">
        <v>866</v>
      </c>
      <c r="J113" s="106" t="s">
        <v>867</v>
      </c>
      <c r="K113" s="106" t="s">
        <v>868</v>
      </c>
      <c r="L113" s="106" t="s">
        <v>869</v>
      </c>
      <c r="M113" s="106" t="s">
        <v>870</v>
      </c>
      <c r="N113" s="106" t="s">
        <v>871</v>
      </c>
      <c r="O113" s="106" t="s">
        <v>872</v>
      </c>
      <c r="P113" s="106" t="s">
        <v>873</v>
      </c>
      <c r="Q113" s="90" t="s">
        <v>874</v>
      </c>
      <c r="R113" s="2"/>
      <c r="S113" s="2"/>
    </row>
    <row r="114" spans="1:19" ht="18" customHeight="1" x14ac:dyDescent="0.2">
      <c r="A114" s="107" t="s">
        <v>174</v>
      </c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2"/>
      <c r="S114" s="2"/>
    </row>
    <row r="115" spans="1:19" ht="23.25" customHeight="1" x14ac:dyDescent="0.2">
      <c r="A115" s="107" t="s">
        <v>176</v>
      </c>
      <c r="B115" s="108"/>
      <c r="C115" s="108"/>
      <c r="D115" s="108"/>
      <c r="E115" s="108"/>
      <c r="F115" s="108"/>
      <c r="G115" s="108"/>
      <c r="H115" s="108"/>
      <c r="I115" s="108"/>
      <c r="J115" s="108"/>
      <c r="K115" s="108"/>
      <c r="L115" s="108"/>
      <c r="M115" s="108"/>
      <c r="N115" s="108"/>
      <c r="O115" s="108"/>
      <c r="P115" s="108"/>
      <c r="Q115" s="108"/>
      <c r="R115" s="2"/>
      <c r="S115" s="2"/>
    </row>
    <row r="116" spans="1:19" ht="23.25" customHeight="1" x14ac:dyDescent="0.2">
      <c r="A116" s="107" t="s">
        <v>177</v>
      </c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2"/>
      <c r="S116" s="2"/>
    </row>
    <row r="117" spans="1:19" ht="1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9.5" customHeight="1" x14ac:dyDescent="0.2">
      <c r="A118" s="109" t="s">
        <v>875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31.5" customHeight="1" x14ac:dyDescent="0.2">
      <c r="A119" s="110" t="s">
        <v>467</v>
      </c>
      <c r="B119" s="110" t="s">
        <v>876</v>
      </c>
      <c r="C119" s="110" t="s">
        <v>877</v>
      </c>
      <c r="D119" s="110" t="s">
        <v>878</v>
      </c>
      <c r="E119" s="110" t="s">
        <v>879</v>
      </c>
      <c r="F119" s="110" t="s">
        <v>880</v>
      </c>
      <c r="G119" s="110" t="s">
        <v>881</v>
      </c>
      <c r="H119" s="110" t="s">
        <v>882</v>
      </c>
      <c r="I119" s="110" t="s">
        <v>883</v>
      </c>
      <c r="J119" s="110" t="s">
        <v>884</v>
      </c>
      <c r="K119" s="110" t="s">
        <v>885</v>
      </c>
      <c r="L119" s="110" t="s">
        <v>886</v>
      </c>
      <c r="M119" s="110" t="s">
        <v>887</v>
      </c>
      <c r="N119" s="110" t="s">
        <v>888</v>
      </c>
      <c r="O119" s="110" t="s">
        <v>889</v>
      </c>
      <c r="P119" s="110" t="s">
        <v>890</v>
      </c>
      <c r="Q119" s="110" t="s">
        <v>874</v>
      </c>
      <c r="R119" s="2"/>
      <c r="S119" s="2"/>
    </row>
    <row r="120" spans="1:19" ht="18" customHeight="1" x14ac:dyDescent="0.2">
      <c r="A120" s="111" t="s">
        <v>240</v>
      </c>
      <c r="B120" s="112"/>
      <c r="C120" s="112"/>
      <c r="D120" s="112"/>
      <c r="E120" s="112"/>
      <c r="F120" s="112"/>
      <c r="G120" s="112"/>
      <c r="H120" s="112"/>
      <c r="I120" s="112"/>
      <c r="J120" s="112"/>
      <c r="K120" s="112"/>
      <c r="L120" s="112"/>
      <c r="M120" s="112"/>
      <c r="N120" s="112"/>
      <c r="O120" s="112"/>
      <c r="P120" s="113">
        <v>92.05</v>
      </c>
      <c r="Q120" s="114">
        <v>92.05</v>
      </c>
      <c r="R120" s="2"/>
      <c r="S120" s="2"/>
    </row>
    <row r="121" spans="1:19" ht="18" customHeight="1" x14ac:dyDescent="0.2">
      <c r="A121" s="111" t="s">
        <v>241</v>
      </c>
      <c r="B121" s="112"/>
      <c r="C121" s="112"/>
      <c r="D121" s="112"/>
      <c r="E121" s="112"/>
      <c r="F121" s="112"/>
      <c r="G121" s="112"/>
      <c r="H121" s="112"/>
      <c r="I121" s="112"/>
      <c r="J121" s="112"/>
      <c r="K121" s="112"/>
      <c r="L121" s="112"/>
      <c r="M121" s="112"/>
      <c r="N121" s="112"/>
      <c r="O121" s="112"/>
      <c r="P121" s="113">
        <v>92.05</v>
      </c>
      <c r="Q121" s="114">
        <v>92.05</v>
      </c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25.5" customHeight="1" x14ac:dyDescent="0.2">
      <c r="A124" s="103" t="s">
        <v>908</v>
      </c>
      <c r="B124" s="104"/>
      <c r="C124" s="104"/>
      <c r="D124" s="104"/>
      <c r="E124" s="104"/>
      <c r="F124" s="104"/>
      <c r="G124" s="104"/>
      <c r="H124" s="104"/>
      <c r="I124" s="104"/>
      <c r="J124" s="104"/>
      <c r="K124" s="104"/>
      <c r="L124" s="104"/>
      <c r="M124" s="104"/>
      <c r="N124" s="104"/>
      <c r="O124" s="104"/>
      <c r="P124" s="104"/>
      <c r="Q124" s="104"/>
      <c r="R124" s="2"/>
      <c r="S124" s="2"/>
    </row>
    <row r="125" spans="1:19" ht="21.75" customHeight="1" x14ac:dyDescent="0.2">
      <c r="A125" s="105" t="s">
        <v>858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31.5" customHeight="1" x14ac:dyDescent="0.2">
      <c r="A126" s="90" t="s">
        <v>467</v>
      </c>
      <c r="B126" s="106" t="s">
        <v>859</v>
      </c>
      <c r="C126" s="106" t="s">
        <v>860</v>
      </c>
      <c r="D126" s="106" t="s">
        <v>861</v>
      </c>
      <c r="E126" s="106" t="s">
        <v>862</v>
      </c>
      <c r="F126" s="106" t="s">
        <v>863</v>
      </c>
      <c r="G126" s="106" t="s">
        <v>864</v>
      </c>
      <c r="H126" s="106" t="s">
        <v>865</v>
      </c>
      <c r="I126" s="106" t="s">
        <v>866</v>
      </c>
      <c r="J126" s="106" t="s">
        <v>867</v>
      </c>
      <c r="K126" s="106" t="s">
        <v>868</v>
      </c>
      <c r="L126" s="106" t="s">
        <v>869</v>
      </c>
      <c r="M126" s="106" t="s">
        <v>870</v>
      </c>
      <c r="N126" s="106" t="s">
        <v>871</v>
      </c>
      <c r="O126" s="106" t="s">
        <v>872</v>
      </c>
      <c r="P126" s="106" t="s">
        <v>873</v>
      </c>
      <c r="Q126" s="90" t="s">
        <v>874</v>
      </c>
      <c r="R126" s="2"/>
      <c r="S126" s="2"/>
    </row>
    <row r="127" spans="1:19" ht="18" customHeight="1" x14ac:dyDescent="0.2">
      <c r="A127" s="107" t="s">
        <v>174</v>
      </c>
      <c r="B127" s="108"/>
      <c r="C127" s="108"/>
      <c r="D127" s="108"/>
      <c r="E127" s="108"/>
      <c r="F127" s="108"/>
      <c r="G127" s="108"/>
      <c r="H127" s="108"/>
      <c r="I127" s="108"/>
      <c r="J127" s="108"/>
      <c r="K127" s="108"/>
      <c r="L127" s="108"/>
      <c r="M127" s="108"/>
      <c r="N127" s="108"/>
      <c r="O127" s="108"/>
      <c r="P127" s="108"/>
      <c r="Q127" s="108"/>
      <c r="R127" s="2"/>
      <c r="S127" s="2"/>
    </row>
    <row r="128" spans="1:19" ht="23.25" customHeight="1" x14ac:dyDescent="0.2">
      <c r="A128" s="107" t="s">
        <v>176</v>
      </c>
      <c r="B128" s="108"/>
      <c r="C128" s="108"/>
      <c r="D128" s="108"/>
      <c r="E128" s="108"/>
      <c r="F128" s="108"/>
      <c r="G128" s="108"/>
      <c r="H128" s="108"/>
      <c r="I128" s="108"/>
      <c r="J128" s="108"/>
      <c r="K128" s="108"/>
      <c r="L128" s="108"/>
      <c r="M128" s="108"/>
      <c r="N128" s="108"/>
      <c r="O128" s="108"/>
      <c r="P128" s="108"/>
      <c r="Q128" s="108"/>
      <c r="R128" s="2"/>
      <c r="S128" s="2"/>
    </row>
    <row r="129" spans="1:19" ht="23.25" customHeight="1" x14ac:dyDescent="0.2">
      <c r="A129" s="107" t="s">
        <v>177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08"/>
      <c r="R129" s="2"/>
      <c r="S129" s="2"/>
    </row>
    <row r="130" spans="1:19" ht="1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9.5" customHeight="1" x14ac:dyDescent="0.2">
      <c r="A131" s="109" t="s">
        <v>875</v>
      </c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31.5" customHeight="1" x14ac:dyDescent="0.2">
      <c r="A132" s="110" t="s">
        <v>467</v>
      </c>
      <c r="B132" s="110" t="s">
        <v>876</v>
      </c>
      <c r="C132" s="110" t="s">
        <v>877</v>
      </c>
      <c r="D132" s="110" t="s">
        <v>878</v>
      </c>
      <c r="E132" s="110" t="s">
        <v>879</v>
      </c>
      <c r="F132" s="110" t="s">
        <v>880</v>
      </c>
      <c r="G132" s="110" t="s">
        <v>881</v>
      </c>
      <c r="H132" s="110" t="s">
        <v>882</v>
      </c>
      <c r="I132" s="110" t="s">
        <v>883</v>
      </c>
      <c r="J132" s="110" t="s">
        <v>884</v>
      </c>
      <c r="K132" s="110" t="s">
        <v>885</v>
      </c>
      <c r="L132" s="110" t="s">
        <v>886</v>
      </c>
      <c r="M132" s="110" t="s">
        <v>887</v>
      </c>
      <c r="N132" s="110" t="s">
        <v>888</v>
      </c>
      <c r="O132" s="110" t="s">
        <v>889</v>
      </c>
      <c r="P132" s="110" t="s">
        <v>890</v>
      </c>
      <c r="Q132" s="110" t="s">
        <v>874</v>
      </c>
      <c r="R132" s="2"/>
      <c r="S132" s="2"/>
    </row>
    <row r="133" spans="1:19" ht="18" customHeight="1" x14ac:dyDescent="0.2">
      <c r="A133" s="111" t="s">
        <v>240</v>
      </c>
      <c r="B133" s="112"/>
      <c r="C133" s="112"/>
      <c r="D133" s="112"/>
      <c r="E133" s="112"/>
      <c r="F133" s="112"/>
      <c r="G133" s="112"/>
      <c r="H133" s="112"/>
      <c r="I133" s="112"/>
      <c r="J133" s="112"/>
      <c r="K133" s="112"/>
      <c r="L133" s="112"/>
      <c r="M133" s="112"/>
      <c r="N133" s="112"/>
      <c r="O133" s="112"/>
      <c r="P133" s="113">
        <v>96.43</v>
      </c>
      <c r="Q133" s="114">
        <v>96.43</v>
      </c>
      <c r="R133" s="2"/>
      <c r="S133" s="2"/>
    </row>
    <row r="134" spans="1:19" ht="18" customHeight="1" x14ac:dyDescent="0.2">
      <c r="A134" s="111" t="s">
        <v>241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3">
        <v>88.79</v>
      </c>
      <c r="Q134" s="114">
        <v>88.79</v>
      </c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25.5" customHeight="1" x14ac:dyDescent="0.2">
      <c r="A137" s="103" t="s">
        <v>909</v>
      </c>
      <c r="B137" s="104"/>
      <c r="C137" s="104"/>
      <c r="D137" s="104"/>
      <c r="E137" s="104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2"/>
      <c r="S137" s="2"/>
    </row>
    <row r="138" spans="1:19" ht="21.75" customHeight="1" x14ac:dyDescent="0.2">
      <c r="A138" s="105" t="s">
        <v>858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31.5" customHeight="1" x14ac:dyDescent="0.2">
      <c r="A139" s="90" t="s">
        <v>467</v>
      </c>
      <c r="B139" s="106" t="s">
        <v>859</v>
      </c>
      <c r="C139" s="106" t="s">
        <v>860</v>
      </c>
      <c r="D139" s="106" t="s">
        <v>861</v>
      </c>
      <c r="E139" s="106" t="s">
        <v>862</v>
      </c>
      <c r="F139" s="106" t="s">
        <v>863</v>
      </c>
      <c r="G139" s="106" t="s">
        <v>864</v>
      </c>
      <c r="H139" s="106" t="s">
        <v>865</v>
      </c>
      <c r="I139" s="106" t="s">
        <v>866</v>
      </c>
      <c r="J139" s="106" t="s">
        <v>867</v>
      </c>
      <c r="K139" s="106" t="s">
        <v>868</v>
      </c>
      <c r="L139" s="106" t="s">
        <v>869</v>
      </c>
      <c r="M139" s="106" t="s">
        <v>870</v>
      </c>
      <c r="N139" s="106" t="s">
        <v>871</v>
      </c>
      <c r="O139" s="106" t="s">
        <v>872</v>
      </c>
      <c r="P139" s="106" t="s">
        <v>873</v>
      </c>
      <c r="Q139" s="90" t="s">
        <v>874</v>
      </c>
      <c r="R139" s="2"/>
      <c r="S139" s="2"/>
    </row>
    <row r="140" spans="1:19" ht="18" customHeight="1" x14ac:dyDescent="0.2">
      <c r="A140" s="107" t="s">
        <v>174</v>
      </c>
      <c r="B140" s="108"/>
      <c r="C140" s="108"/>
      <c r="D140" s="108"/>
      <c r="E140" s="108"/>
      <c r="F140" s="108"/>
      <c r="G140" s="108"/>
      <c r="H140" s="219" t="s">
        <v>910</v>
      </c>
      <c r="I140" s="108"/>
      <c r="J140" s="108"/>
      <c r="K140" s="108"/>
      <c r="L140" s="108"/>
      <c r="M140" s="108"/>
      <c r="N140" s="108"/>
      <c r="O140" s="108"/>
      <c r="P140" s="108"/>
      <c r="Q140" s="219" t="s">
        <v>910</v>
      </c>
      <c r="R140" s="2"/>
      <c r="S140" s="2"/>
    </row>
    <row r="141" spans="1:19" ht="23.25" customHeight="1" x14ac:dyDescent="0.2">
      <c r="A141" s="107" t="s">
        <v>176</v>
      </c>
      <c r="B141" s="108"/>
      <c r="C141" s="108"/>
      <c r="D141" s="108"/>
      <c r="E141" s="108"/>
      <c r="F141" s="108"/>
      <c r="G141" s="217" t="s">
        <v>911</v>
      </c>
      <c r="H141" s="108"/>
      <c r="I141" s="108"/>
      <c r="J141" s="108"/>
      <c r="K141" s="108"/>
      <c r="L141" s="108"/>
      <c r="M141" s="108"/>
      <c r="N141" s="108"/>
      <c r="O141" s="108"/>
      <c r="P141" s="108"/>
      <c r="Q141" s="217" t="s">
        <v>911</v>
      </c>
      <c r="R141" s="2"/>
      <c r="S141" s="2"/>
    </row>
    <row r="142" spans="1:19" ht="23.25" customHeight="1" x14ac:dyDescent="0.2">
      <c r="A142" s="107" t="s">
        <v>177</v>
      </c>
      <c r="B142" s="108"/>
      <c r="C142" s="108"/>
      <c r="D142" s="108"/>
      <c r="E142" s="108"/>
      <c r="F142" s="108"/>
      <c r="G142" s="108"/>
      <c r="H142" s="217" t="s">
        <v>912</v>
      </c>
      <c r="I142" s="108"/>
      <c r="J142" s="108"/>
      <c r="K142" s="108"/>
      <c r="L142" s="108"/>
      <c r="M142" s="108"/>
      <c r="N142" s="108"/>
      <c r="O142" s="108"/>
      <c r="P142" s="108"/>
      <c r="Q142" s="217" t="s">
        <v>912</v>
      </c>
      <c r="R142" s="2"/>
      <c r="S142" s="2"/>
    </row>
    <row r="143" spans="1:19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9.5" customHeight="1" x14ac:dyDescent="0.2">
      <c r="A144" s="109" t="s">
        <v>875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31.5" customHeight="1" x14ac:dyDescent="0.2">
      <c r="A145" s="110" t="s">
        <v>467</v>
      </c>
      <c r="B145" s="110" t="s">
        <v>876</v>
      </c>
      <c r="C145" s="110" t="s">
        <v>877</v>
      </c>
      <c r="D145" s="110" t="s">
        <v>878</v>
      </c>
      <c r="E145" s="110" t="s">
        <v>879</v>
      </c>
      <c r="F145" s="110" t="s">
        <v>880</v>
      </c>
      <c r="G145" s="110" t="s">
        <v>881</v>
      </c>
      <c r="H145" s="110" t="s">
        <v>882</v>
      </c>
      <c r="I145" s="110" t="s">
        <v>883</v>
      </c>
      <c r="J145" s="110" t="s">
        <v>884</v>
      </c>
      <c r="K145" s="110" t="s">
        <v>885</v>
      </c>
      <c r="L145" s="110" t="s">
        <v>886</v>
      </c>
      <c r="M145" s="110" t="s">
        <v>887</v>
      </c>
      <c r="N145" s="110" t="s">
        <v>888</v>
      </c>
      <c r="O145" s="110" t="s">
        <v>889</v>
      </c>
      <c r="P145" s="110" t="s">
        <v>890</v>
      </c>
      <c r="Q145" s="110" t="s">
        <v>874</v>
      </c>
      <c r="R145" s="2"/>
      <c r="S145" s="2"/>
    </row>
    <row r="146" spans="1:19" ht="18" customHeight="1" x14ac:dyDescent="0.2">
      <c r="A146" s="111" t="s">
        <v>240</v>
      </c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3">
        <v>95</v>
      </c>
      <c r="Q146" s="114">
        <v>95</v>
      </c>
      <c r="R146" s="2"/>
      <c r="S146" s="2"/>
    </row>
    <row r="147" spans="1:19" ht="18" customHeight="1" x14ac:dyDescent="0.2">
      <c r="A147" s="111" t="s">
        <v>241</v>
      </c>
      <c r="B147" s="112"/>
      <c r="C147" s="112"/>
      <c r="D147" s="112"/>
      <c r="E147" s="112"/>
      <c r="F147" s="112"/>
      <c r="G147" s="112"/>
      <c r="H147" s="112"/>
      <c r="I147" s="112"/>
      <c r="J147" s="112"/>
      <c r="K147" s="112"/>
      <c r="L147" s="112"/>
      <c r="M147" s="112"/>
      <c r="N147" s="112"/>
      <c r="O147" s="112"/>
      <c r="P147" s="113">
        <v>88.86</v>
      </c>
      <c r="Q147" s="114">
        <v>88.86</v>
      </c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25.5" customHeight="1" x14ac:dyDescent="0.2">
      <c r="A150" s="103" t="s">
        <v>913</v>
      </c>
      <c r="B150" s="104"/>
      <c r="C150" s="104"/>
      <c r="D150" s="104"/>
      <c r="E150" s="104"/>
      <c r="F150" s="104"/>
      <c r="G150" s="104"/>
      <c r="H150" s="104"/>
      <c r="I150" s="104"/>
      <c r="J150" s="104"/>
      <c r="K150" s="104"/>
      <c r="L150" s="104"/>
      <c r="M150" s="104"/>
      <c r="N150" s="104"/>
      <c r="O150" s="104"/>
      <c r="P150" s="104"/>
      <c r="Q150" s="104"/>
      <c r="R150" s="2"/>
      <c r="S150" s="2"/>
    </row>
    <row r="151" spans="1:19" ht="21.75" customHeight="1" x14ac:dyDescent="0.2">
      <c r="A151" s="105" t="s">
        <v>858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31.5" customHeight="1" x14ac:dyDescent="0.2">
      <c r="A152" s="90" t="s">
        <v>467</v>
      </c>
      <c r="B152" s="106" t="s">
        <v>859</v>
      </c>
      <c r="C152" s="106" t="s">
        <v>860</v>
      </c>
      <c r="D152" s="106" t="s">
        <v>861</v>
      </c>
      <c r="E152" s="106" t="s">
        <v>862</v>
      </c>
      <c r="F152" s="106" t="s">
        <v>863</v>
      </c>
      <c r="G152" s="106" t="s">
        <v>864</v>
      </c>
      <c r="H152" s="106" t="s">
        <v>865</v>
      </c>
      <c r="I152" s="106" t="s">
        <v>866</v>
      </c>
      <c r="J152" s="106" t="s">
        <v>867</v>
      </c>
      <c r="K152" s="106" t="s">
        <v>868</v>
      </c>
      <c r="L152" s="106" t="s">
        <v>869</v>
      </c>
      <c r="M152" s="106" t="s">
        <v>870</v>
      </c>
      <c r="N152" s="106" t="s">
        <v>871</v>
      </c>
      <c r="O152" s="106" t="s">
        <v>872</v>
      </c>
      <c r="P152" s="106" t="s">
        <v>873</v>
      </c>
      <c r="Q152" s="90" t="s">
        <v>874</v>
      </c>
      <c r="R152" s="2"/>
      <c r="S152" s="2"/>
    </row>
    <row r="153" spans="1:19" ht="18" customHeight="1" x14ac:dyDescent="0.2">
      <c r="A153" s="107" t="s">
        <v>174</v>
      </c>
      <c r="B153" s="108"/>
      <c r="C153" s="108"/>
      <c r="D153" s="108"/>
      <c r="E153" s="108"/>
      <c r="F153" s="108"/>
      <c r="G153" s="108"/>
      <c r="H153" s="108"/>
      <c r="I153" s="108"/>
      <c r="J153" s="219" t="s">
        <v>914</v>
      </c>
      <c r="K153" s="108"/>
      <c r="L153" s="108"/>
      <c r="M153" s="108"/>
      <c r="N153" s="108"/>
      <c r="O153" s="108"/>
      <c r="P153" s="108"/>
      <c r="Q153" s="219" t="s">
        <v>914</v>
      </c>
      <c r="R153" s="2"/>
      <c r="S153" s="2"/>
    </row>
    <row r="154" spans="1:19" ht="23.25" customHeight="1" x14ac:dyDescent="0.2">
      <c r="A154" s="107" t="s">
        <v>176</v>
      </c>
      <c r="B154" s="108"/>
      <c r="C154" s="108"/>
      <c r="D154" s="108"/>
      <c r="E154" s="108"/>
      <c r="F154" s="108"/>
      <c r="G154" s="108"/>
      <c r="H154" s="108"/>
      <c r="I154" s="108"/>
      <c r="J154" s="219" t="s">
        <v>915</v>
      </c>
      <c r="K154" s="108"/>
      <c r="L154" s="108"/>
      <c r="M154" s="108"/>
      <c r="N154" s="108"/>
      <c r="O154" s="108"/>
      <c r="P154" s="108"/>
      <c r="Q154" s="219" t="s">
        <v>915</v>
      </c>
      <c r="R154" s="2"/>
      <c r="S154" s="2"/>
    </row>
    <row r="155" spans="1:19" ht="23.25" customHeight="1" x14ac:dyDescent="0.2">
      <c r="A155" s="107" t="s">
        <v>177</v>
      </c>
      <c r="B155" s="108"/>
      <c r="C155" s="108"/>
      <c r="D155" s="108"/>
      <c r="E155" s="108"/>
      <c r="F155" s="108"/>
      <c r="G155" s="108"/>
      <c r="H155" s="108"/>
      <c r="I155" s="108"/>
      <c r="J155" s="219" t="s">
        <v>916</v>
      </c>
      <c r="K155" s="108"/>
      <c r="L155" s="108"/>
      <c r="M155" s="108"/>
      <c r="N155" s="108"/>
      <c r="O155" s="108"/>
      <c r="P155" s="108"/>
      <c r="Q155" s="219" t="s">
        <v>916</v>
      </c>
      <c r="R155" s="2"/>
      <c r="S155" s="2"/>
    </row>
    <row r="156" spans="1:19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9.5" customHeight="1" x14ac:dyDescent="0.2">
      <c r="A157" s="109" t="s">
        <v>875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31.5" customHeight="1" x14ac:dyDescent="0.2">
      <c r="A158" s="110" t="s">
        <v>467</v>
      </c>
      <c r="B158" s="110" t="s">
        <v>876</v>
      </c>
      <c r="C158" s="110" t="s">
        <v>877</v>
      </c>
      <c r="D158" s="110" t="s">
        <v>878</v>
      </c>
      <c r="E158" s="110" t="s">
        <v>879</v>
      </c>
      <c r="F158" s="110" t="s">
        <v>880</v>
      </c>
      <c r="G158" s="110" t="s">
        <v>881</v>
      </c>
      <c r="H158" s="110" t="s">
        <v>882</v>
      </c>
      <c r="I158" s="110" t="s">
        <v>883</v>
      </c>
      <c r="J158" s="110" t="s">
        <v>884</v>
      </c>
      <c r="K158" s="110" t="s">
        <v>885</v>
      </c>
      <c r="L158" s="110" t="s">
        <v>886</v>
      </c>
      <c r="M158" s="110" t="s">
        <v>887</v>
      </c>
      <c r="N158" s="110" t="s">
        <v>888</v>
      </c>
      <c r="O158" s="110" t="s">
        <v>889</v>
      </c>
      <c r="P158" s="110" t="s">
        <v>890</v>
      </c>
      <c r="Q158" s="110" t="s">
        <v>874</v>
      </c>
      <c r="R158" s="2"/>
      <c r="S158" s="2"/>
    </row>
    <row r="159" spans="1:19" ht="18" customHeight="1" x14ac:dyDescent="0.2">
      <c r="A159" s="111" t="s">
        <v>240</v>
      </c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3">
        <v>87.25</v>
      </c>
      <c r="Q159" s="114">
        <v>87.25</v>
      </c>
      <c r="R159" s="2"/>
      <c r="S159" s="2"/>
    </row>
    <row r="160" spans="1:19" ht="18" customHeight="1" x14ac:dyDescent="0.2">
      <c r="A160" s="111" t="s">
        <v>241</v>
      </c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3">
        <v>80.42</v>
      </c>
      <c r="Q160" s="114">
        <v>80.42</v>
      </c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25.5" customHeight="1" x14ac:dyDescent="0.2">
      <c r="A163" s="103" t="s">
        <v>917</v>
      </c>
      <c r="B163" s="104"/>
      <c r="C163" s="104"/>
      <c r="D163" s="104"/>
      <c r="E163" s="104"/>
      <c r="F163" s="104"/>
      <c r="G163" s="104"/>
      <c r="H163" s="104"/>
      <c r="I163" s="104"/>
      <c r="J163" s="104"/>
      <c r="K163" s="104"/>
      <c r="L163" s="104"/>
      <c r="M163" s="104"/>
      <c r="N163" s="104"/>
      <c r="O163" s="104"/>
      <c r="P163" s="104"/>
      <c r="Q163" s="104"/>
      <c r="R163" s="2"/>
      <c r="S163" s="2"/>
    </row>
    <row r="164" spans="1:19" ht="21.75" customHeight="1" x14ac:dyDescent="0.2">
      <c r="A164" s="105" t="s">
        <v>858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31.5" customHeight="1" x14ac:dyDescent="0.2">
      <c r="A165" s="90" t="s">
        <v>467</v>
      </c>
      <c r="B165" s="106" t="s">
        <v>859</v>
      </c>
      <c r="C165" s="106" t="s">
        <v>860</v>
      </c>
      <c r="D165" s="106" t="s">
        <v>861</v>
      </c>
      <c r="E165" s="106" t="s">
        <v>862</v>
      </c>
      <c r="F165" s="106" t="s">
        <v>863</v>
      </c>
      <c r="G165" s="106" t="s">
        <v>864</v>
      </c>
      <c r="H165" s="106" t="s">
        <v>865</v>
      </c>
      <c r="I165" s="106" t="s">
        <v>866</v>
      </c>
      <c r="J165" s="106" t="s">
        <v>867</v>
      </c>
      <c r="K165" s="106" t="s">
        <v>868</v>
      </c>
      <c r="L165" s="106" t="s">
        <v>869</v>
      </c>
      <c r="M165" s="106" t="s">
        <v>870</v>
      </c>
      <c r="N165" s="106" t="s">
        <v>871</v>
      </c>
      <c r="O165" s="106" t="s">
        <v>872</v>
      </c>
      <c r="P165" s="106" t="s">
        <v>873</v>
      </c>
      <c r="Q165" s="90" t="s">
        <v>874</v>
      </c>
      <c r="R165" s="2"/>
      <c r="S165" s="2"/>
    </row>
    <row r="166" spans="1:19" ht="18" customHeight="1" x14ac:dyDescent="0.2">
      <c r="A166" s="107" t="s">
        <v>174</v>
      </c>
      <c r="B166" s="108"/>
      <c r="C166" s="108"/>
      <c r="D166" s="108"/>
      <c r="E166" s="108"/>
      <c r="F166" s="108"/>
      <c r="G166" s="108"/>
      <c r="H166" s="217" t="s">
        <v>918</v>
      </c>
      <c r="I166" s="108"/>
      <c r="J166" s="108"/>
      <c r="K166" s="108"/>
      <c r="L166" s="108"/>
      <c r="M166" s="108"/>
      <c r="N166" s="108"/>
      <c r="O166" s="108"/>
      <c r="P166" s="108"/>
      <c r="Q166" s="217" t="s">
        <v>918</v>
      </c>
      <c r="R166" s="2"/>
      <c r="S166" s="2"/>
    </row>
    <row r="167" spans="1:19" ht="23.25" customHeight="1" x14ac:dyDescent="0.2">
      <c r="A167" s="107" t="s">
        <v>176</v>
      </c>
      <c r="B167" s="108"/>
      <c r="C167" s="108"/>
      <c r="D167" s="108"/>
      <c r="E167" s="108"/>
      <c r="F167" s="108"/>
      <c r="G167" s="108"/>
      <c r="H167" s="219" t="s">
        <v>919</v>
      </c>
      <c r="I167" s="108"/>
      <c r="J167" s="108"/>
      <c r="K167" s="108"/>
      <c r="L167" s="108"/>
      <c r="M167" s="108"/>
      <c r="N167" s="108"/>
      <c r="O167" s="108"/>
      <c r="P167" s="108"/>
      <c r="Q167" s="219" t="s">
        <v>919</v>
      </c>
      <c r="R167" s="2"/>
      <c r="S167" s="2"/>
    </row>
    <row r="168" spans="1:19" ht="23.25" customHeight="1" x14ac:dyDescent="0.2">
      <c r="A168" s="107" t="s">
        <v>177</v>
      </c>
      <c r="B168" s="108"/>
      <c r="C168" s="108"/>
      <c r="D168" s="108"/>
      <c r="E168" s="108"/>
      <c r="F168" s="108"/>
      <c r="G168" s="108"/>
      <c r="H168" s="219" t="s">
        <v>920</v>
      </c>
      <c r="I168" s="108"/>
      <c r="J168" s="108"/>
      <c r="K168" s="108"/>
      <c r="L168" s="108"/>
      <c r="M168" s="108"/>
      <c r="N168" s="108"/>
      <c r="O168" s="108"/>
      <c r="P168" s="108"/>
      <c r="Q168" s="219" t="s">
        <v>920</v>
      </c>
      <c r="R168" s="2"/>
      <c r="S168" s="2"/>
    </row>
    <row r="169" spans="1:19" ht="1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9.5" customHeight="1" x14ac:dyDescent="0.2">
      <c r="A170" s="109" t="s">
        <v>875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31.5" customHeight="1" x14ac:dyDescent="0.2">
      <c r="A171" s="110" t="s">
        <v>467</v>
      </c>
      <c r="B171" s="110" t="s">
        <v>876</v>
      </c>
      <c r="C171" s="110" t="s">
        <v>877</v>
      </c>
      <c r="D171" s="110" t="s">
        <v>878</v>
      </c>
      <c r="E171" s="110" t="s">
        <v>879</v>
      </c>
      <c r="F171" s="110" t="s">
        <v>880</v>
      </c>
      <c r="G171" s="110" t="s">
        <v>881</v>
      </c>
      <c r="H171" s="110" t="s">
        <v>882</v>
      </c>
      <c r="I171" s="110" t="s">
        <v>883</v>
      </c>
      <c r="J171" s="110" t="s">
        <v>884</v>
      </c>
      <c r="K171" s="110" t="s">
        <v>885</v>
      </c>
      <c r="L171" s="110" t="s">
        <v>886</v>
      </c>
      <c r="M171" s="110" t="s">
        <v>887</v>
      </c>
      <c r="N171" s="110" t="s">
        <v>888</v>
      </c>
      <c r="O171" s="110" t="s">
        <v>889</v>
      </c>
      <c r="P171" s="110" t="s">
        <v>890</v>
      </c>
      <c r="Q171" s="110" t="s">
        <v>874</v>
      </c>
      <c r="R171" s="2"/>
      <c r="S171" s="2"/>
    </row>
    <row r="172" spans="1:19" ht="18" customHeight="1" x14ac:dyDescent="0.2">
      <c r="A172" s="111" t="s">
        <v>240</v>
      </c>
      <c r="B172" s="112"/>
      <c r="C172" s="112"/>
      <c r="D172" s="112"/>
      <c r="E172" s="112"/>
      <c r="F172" s="112"/>
      <c r="G172" s="112"/>
      <c r="H172" s="112"/>
      <c r="I172" s="112"/>
      <c r="J172" s="112"/>
      <c r="K172" s="112"/>
      <c r="L172" s="112"/>
      <c r="M172" s="112"/>
      <c r="N172" s="112"/>
      <c r="O172" s="112"/>
      <c r="P172" s="113">
        <v>94.75</v>
      </c>
      <c r="Q172" s="114">
        <v>94.75</v>
      </c>
      <c r="R172" s="2"/>
      <c r="S172" s="2"/>
    </row>
    <row r="173" spans="1:19" ht="18" customHeight="1" x14ac:dyDescent="0.2">
      <c r="A173" s="111" t="s">
        <v>241</v>
      </c>
      <c r="B173" s="112"/>
      <c r="C173" s="112"/>
      <c r="D173" s="112"/>
      <c r="E173" s="112"/>
      <c r="F173" s="112"/>
      <c r="G173" s="112"/>
      <c r="H173" s="112"/>
      <c r="I173" s="112"/>
      <c r="J173" s="112"/>
      <c r="K173" s="112"/>
      <c r="L173" s="112"/>
      <c r="M173" s="112"/>
      <c r="N173" s="112"/>
      <c r="O173" s="112"/>
      <c r="P173" s="113">
        <v>95.83</v>
      </c>
      <c r="Q173" s="114">
        <v>95.83</v>
      </c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25.5" customHeight="1" x14ac:dyDescent="0.2">
      <c r="A176" s="103" t="s">
        <v>921</v>
      </c>
      <c r="B176" s="104"/>
      <c r="C176" s="104"/>
      <c r="D176" s="104"/>
      <c r="E176" s="104"/>
      <c r="F176" s="104"/>
      <c r="G176" s="104"/>
      <c r="H176" s="104"/>
      <c r="I176" s="104"/>
      <c r="J176" s="104"/>
      <c r="K176" s="104"/>
      <c r="L176" s="104"/>
      <c r="M176" s="104"/>
      <c r="N176" s="104"/>
      <c r="O176" s="104"/>
      <c r="P176" s="104"/>
      <c r="Q176" s="104"/>
      <c r="R176" s="2"/>
      <c r="S176" s="2"/>
    </row>
    <row r="177" spans="1:19" ht="21.75" customHeight="1" x14ac:dyDescent="0.2">
      <c r="A177" s="105" t="s">
        <v>858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31.5" customHeight="1" x14ac:dyDescent="0.2">
      <c r="A178" s="90" t="s">
        <v>467</v>
      </c>
      <c r="B178" s="106" t="s">
        <v>859</v>
      </c>
      <c r="C178" s="106" t="s">
        <v>860</v>
      </c>
      <c r="D178" s="106" t="s">
        <v>861</v>
      </c>
      <c r="E178" s="106" t="s">
        <v>862</v>
      </c>
      <c r="F178" s="106" t="s">
        <v>863</v>
      </c>
      <c r="G178" s="106" t="s">
        <v>864</v>
      </c>
      <c r="H178" s="106" t="s">
        <v>865</v>
      </c>
      <c r="I178" s="106" t="s">
        <v>866</v>
      </c>
      <c r="J178" s="106" t="s">
        <v>867</v>
      </c>
      <c r="K178" s="106" t="s">
        <v>868</v>
      </c>
      <c r="L178" s="106" t="s">
        <v>869</v>
      </c>
      <c r="M178" s="106" t="s">
        <v>870</v>
      </c>
      <c r="N178" s="106" t="s">
        <v>871</v>
      </c>
      <c r="O178" s="106" t="s">
        <v>872</v>
      </c>
      <c r="P178" s="106" t="s">
        <v>873</v>
      </c>
      <c r="Q178" s="90" t="s">
        <v>874</v>
      </c>
      <c r="R178" s="2"/>
      <c r="S178" s="2"/>
    </row>
    <row r="179" spans="1:19" ht="18" customHeight="1" x14ac:dyDescent="0.2">
      <c r="A179" s="107" t="s">
        <v>174</v>
      </c>
      <c r="B179" s="108"/>
      <c r="C179" s="108"/>
      <c r="D179" s="108"/>
      <c r="E179" s="108"/>
      <c r="F179" s="108"/>
      <c r="G179" s="108"/>
      <c r="H179" s="108"/>
      <c r="I179" s="108"/>
      <c r="J179" s="108"/>
      <c r="K179" s="108"/>
      <c r="L179" s="108"/>
      <c r="M179" s="108"/>
      <c r="N179" s="108"/>
      <c r="O179" s="108"/>
      <c r="P179" s="108"/>
      <c r="Q179" s="108"/>
      <c r="R179" s="2"/>
      <c r="S179" s="2"/>
    </row>
    <row r="180" spans="1:19" ht="23.25" customHeight="1" x14ac:dyDescent="0.2">
      <c r="A180" s="107" t="s">
        <v>176</v>
      </c>
      <c r="B180" s="108"/>
      <c r="C180" s="108"/>
      <c r="D180" s="108"/>
      <c r="E180" s="108"/>
      <c r="F180" s="108"/>
      <c r="G180" s="108"/>
      <c r="H180" s="108"/>
      <c r="I180" s="108"/>
      <c r="J180" s="108"/>
      <c r="K180" s="108"/>
      <c r="L180" s="108"/>
      <c r="M180" s="108"/>
      <c r="N180" s="108"/>
      <c r="O180" s="108"/>
      <c r="P180" s="108"/>
      <c r="Q180" s="108"/>
      <c r="R180" s="2"/>
      <c r="S180" s="2"/>
    </row>
    <row r="181" spans="1:19" ht="23.25" customHeight="1" x14ac:dyDescent="0.2">
      <c r="A181" s="107" t="s">
        <v>177</v>
      </c>
      <c r="B181" s="108"/>
      <c r="C181" s="108"/>
      <c r="D181" s="108"/>
      <c r="E181" s="108"/>
      <c r="F181" s="108"/>
      <c r="G181" s="108"/>
      <c r="H181" s="108"/>
      <c r="I181" s="108"/>
      <c r="J181" s="108"/>
      <c r="K181" s="108"/>
      <c r="L181" s="108"/>
      <c r="M181" s="108"/>
      <c r="N181" s="108"/>
      <c r="O181" s="108"/>
      <c r="P181" s="108"/>
      <c r="Q181" s="108"/>
      <c r="R181" s="2"/>
      <c r="S181" s="2"/>
    </row>
    <row r="182" spans="1:19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9.5" customHeight="1" x14ac:dyDescent="0.2">
      <c r="A183" s="109" t="s">
        <v>875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31.5" customHeight="1" x14ac:dyDescent="0.2">
      <c r="A184" s="110" t="s">
        <v>467</v>
      </c>
      <c r="B184" s="110" t="s">
        <v>876</v>
      </c>
      <c r="C184" s="110" t="s">
        <v>877</v>
      </c>
      <c r="D184" s="110" t="s">
        <v>878</v>
      </c>
      <c r="E184" s="110" t="s">
        <v>879</v>
      </c>
      <c r="F184" s="110" t="s">
        <v>880</v>
      </c>
      <c r="G184" s="110" t="s">
        <v>881</v>
      </c>
      <c r="H184" s="110" t="s">
        <v>882</v>
      </c>
      <c r="I184" s="110" t="s">
        <v>883</v>
      </c>
      <c r="J184" s="110" t="s">
        <v>884</v>
      </c>
      <c r="K184" s="110" t="s">
        <v>885</v>
      </c>
      <c r="L184" s="110" t="s">
        <v>886</v>
      </c>
      <c r="M184" s="110" t="s">
        <v>887</v>
      </c>
      <c r="N184" s="110" t="s">
        <v>888</v>
      </c>
      <c r="O184" s="110" t="s">
        <v>889</v>
      </c>
      <c r="P184" s="110" t="s">
        <v>890</v>
      </c>
      <c r="Q184" s="110" t="s">
        <v>874</v>
      </c>
      <c r="R184" s="2"/>
      <c r="S184" s="2"/>
    </row>
    <row r="185" spans="1:19" ht="18" customHeight="1" x14ac:dyDescent="0.2">
      <c r="A185" s="111" t="s">
        <v>240</v>
      </c>
      <c r="B185" s="112"/>
      <c r="C185" s="112"/>
      <c r="D185" s="112"/>
      <c r="E185" s="112"/>
      <c r="F185" s="112"/>
      <c r="G185" s="112"/>
      <c r="H185" s="112"/>
      <c r="I185" s="112"/>
      <c r="J185" s="112"/>
      <c r="K185" s="112"/>
      <c r="L185" s="112"/>
      <c r="M185" s="112"/>
      <c r="N185" s="112"/>
      <c r="O185" s="112"/>
      <c r="P185" s="113">
        <v>97.47</v>
      </c>
      <c r="Q185" s="114">
        <v>97.47</v>
      </c>
      <c r="R185" s="2"/>
      <c r="S185" s="2"/>
    </row>
    <row r="186" spans="1:19" ht="18" customHeight="1" x14ac:dyDescent="0.2">
      <c r="A186" s="111" t="s">
        <v>241</v>
      </c>
      <c r="B186" s="112"/>
      <c r="C186" s="112"/>
      <c r="D186" s="112"/>
      <c r="E186" s="112"/>
      <c r="F186" s="112"/>
      <c r="G186" s="112"/>
      <c r="H186" s="112"/>
      <c r="I186" s="112"/>
      <c r="J186" s="112"/>
      <c r="K186" s="112"/>
      <c r="L186" s="112"/>
      <c r="M186" s="112"/>
      <c r="N186" s="112"/>
      <c r="O186" s="112"/>
      <c r="P186" s="113">
        <v>93.33</v>
      </c>
      <c r="Q186" s="114">
        <v>93.33</v>
      </c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25.5" customHeight="1" x14ac:dyDescent="0.2">
      <c r="A189" s="103" t="s">
        <v>922</v>
      </c>
      <c r="B189" s="104"/>
      <c r="C189" s="104"/>
      <c r="D189" s="104"/>
      <c r="E189" s="104"/>
      <c r="F189" s="104"/>
      <c r="G189" s="104"/>
      <c r="H189" s="104"/>
      <c r="I189" s="104"/>
      <c r="J189" s="104"/>
      <c r="K189" s="104"/>
      <c r="L189" s="104"/>
      <c r="M189" s="104"/>
      <c r="N189" s="104"/>
      <c r="O189" s="104"/>
      <c r="P189" s="104"/>
      <c r="Q189" s="104"/>
      <c r="R189" s="2"/>
      <c r="S189" s="2"/>
    </row>
    <row r="190" spans="1:19" ht="21.75" customHeight="1" x14ac:dyDescent="0.2">
      <c r="A190" s="105" t="s">
        <v>858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31.5" customHeight="1" x14ac:dyDescent="0.2">
      <c r="A191" s="90" t="s">
        <v>467</v>
      </c>
      <c r="B191" s="106" t="s">
        <v>859</v>
      </c>
      <c r="C191" s="106" t="s">
        <v>860</v>
      </c>
      <c r="D191" s="106" t="s">
        <v>861</v>
      </c>
      <c r="E191" s="106" t="s">
        <v>862</v>
      </c>
      <c r="F191" s="106" t="s">
        <v>863</v>
      </c>
      <c r="G191" s="106" t="s">
        <v>864</v>
      </c>
      <c r="H191" s="106" t="s">
        <v>865</v>
      </c>
      <c r="I191" s="106" t="s">
        <v>866</v>
      </c>
      <c r="J191" s="106" t="s">
        <v>867</v>
      </c>
      <c r="K191" s="106" t="s">
        <v>868</v>
      </c>
      <c r="L191" s="106" t="s">
        <v>869</v>
      </c>
      <c r="M191" s="106" t="s">
        <v>870</v>
      </c>
      <c r="N191" s="106" t="s">
        <v>871</v>
      </c>
      <c r="O191" s="106" t="s">
        <v>872</v>
      </c>
      <c r="P191" s="106" t="s">
        <v>873</v>
      </c>
      <c r="Q191" s="90" t="s">
        <v>874</v>
      </c>
      <c r="R191" s="2"/>
      <c r="S191" s="2"/>
    </row>
    <row r="192" spans="1:19" ht="18" customHeight="1" x14ac:dyDescent="0.2">
      <c r="A192" s="107" t="s">
        <v>174</v>
      </c>
      <c r="B192" s="108"/>
      <c r="C192" s="108"/>
      <c r="D192" s="108"/>
      <c r="E192" s="108"/>
      <c r="F192" s="108"/>
      <c r="G192" s="108"/>
      <c r="H192" s="108"/>
      <c r="I192" s="108"/>
      <c r="J192" s="219" t="s">
        <v>923</v>
      </c>
      <c r="K192" s="108"/>
      <c r="L192" s="108"/>
      <c r="M192" s="108"/>
      <c r="N192" s="108"/>
      <c r="O192" s="108"/>
      <c r="P192" s="108"/>
      <c r="Q192" s="219" t="s">
        <v>923</v>
      </c>
      <c r="R192" s="2"/>
      <c r="S192" s="2"/>
    </row>
    <row r="193" spans="1:19" ht="23.25" customHeight="1" x14ac:dyDescent="0.2">
      <c r="A193" s="107" t="s">
        <v>176</v>
      </c>
      <c r="B193" s="108"/>
      <c r="C193" s="108"/>
      <c r="D193" s="108"/>
      <c r="E193" s="108"/>
      <c r="F193" s="108"/>
      <c r="G193" s="108"/>
      <c r="H193" s="108"/>
      <c r="I193" s="108"/>
      <c r="J193" s="108"/>
      <c r="K193" s="108"/>
      <c r="L193" s="108"/>
      <c r="M193" s="108"/>
      <c r="N193" s="108"/>
      <c r="O193" s="108"/>
      <c r="P193" s="108"/>
      <c r="Q193" s="108"/>
      <c r="R193" s="2"/>
      <c r="S193" s="2"/>
    </row>
    <row r="194" spans="1:19" ht="23.25" customHeight="1" x14ac:dyDescent="0.2">
      <c r="A194" s="107" t="s">
        <v>177</v>
      </c>
      <c r="B194" s="108"/>
      <c r="C194" s="108"/>
      <c r="D194" s="108"/>
      <c r="E194" s="108"/>
      <c r="F194" s="108"/>
      <c r="G194" s="108"/>
      <c r="H194" s="219" t="s">
        <v>920</v>
      </c>
      <c r="I194" s="108"/>
      <c r="J194" s="108"/>
      <c r="K194" s="108"/>
      <c r="L194" s="108"/>
      <c r="M194" s="108"/>
      <c r="N194" s="108"/>
      <c r="O194" s="108"/>
      <c r="P194" s="108"/>
      <c r="Q194" s="219" t="s">
        <v>920</v>
      </c>
      <c r="R194" s="2"/>
      <c r="S194" s="2"/>
    </row>
    <row r="195" spans="1:19" ht="1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9.5" customHeight="1" x14ac:dyDescent="0.2">
      <c r="A196" s="109" t="s">
        <v>875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31.5" customHeight="1" x14ac:dyDescent="0.2">
      <c r="A197" s="110" t="s">
        <v>467</v>
      </c>
      <c r="B197" s="110" t="s">
        <v>876</v>
      </c>
      <c r="C197" s="110" t="s">
        <v>877</v>
      </c>
      <c r="D197" s="110" t="s">
        <v>878</v>
      </c>
      <c r="E197" s="110" t="s">
        <v>879</v>
      </c>
      <c r="F197" s="110" t="s">
        <v>880</v>
      </c>
      <c r="G197" s="110" t="s">
        <v>881</v>
      </c>
      <c r="H197" s="110" t="s">
        <v>882</v>
      </c>
      <c r="I197" s="110" t="s">
        <v>883</v>
      </c>
      <c r="J197" s="110" t="s">
        <v>884</v>
      </c>
      <c r="K197" s="110" t="s">
        <v>885</v>
      </c>
      <c r="L197" s="110" t="s">
        <v>886</v>
      </c>
      <c r="M197" s="110" t="s">
        <v>887</v>
      </c>
      <c r="N197" s="110" t="s">
        <v>888</v>
      </c>
      <c r="O197" s="110" t="s">
        <v>889</v>
      </c>
      <c r="P197" s="110" t="s">
        <v>890</v>
      </c>
      <c r="Q197" s="110" t="s">
        <v>874</v>
      </c>
      <c r="R197" s="2"/>
      <c r="S197" s="2"/>
    </row>
    <row r="198" spans="1:19" ht="18" customHeight="1" x14ac:dyDescent="0.2">
      <c r="A198" s="111" t="s">
        <v>240</v>
      </c>
      <c r="B198" s="112"/>
      <c r="C198" s="112"/>
      <c r="D198" s="112"/>
      <c r="E198" s="112"/>
      <c r="F198" s="112"/>
      <c r="G198" s="112"/>
      <c r="H198" s="112"/>
      <c r="I198" s="112"/>
      <c r="J198" s="112"/>
      <c r="K198" s="112"/>
      <c r="L198" s="112"/>
      <c r="M198" s="112"/>
      <c r="N198" s="112"/>
      <c r="O198" s="112"/>
      <c r="P198" s="113">
        <v>89.92</v>
      </c>
      <c r="Q198" s="114">
        <v>89.92</v>
      </c>
      <c r="R198" s="2"/>
      <c r="S198" s="2"/>
    </row>
    <row r="199" spans="1:19" ht="18" customHeight="1" x14ac:dyDescent="0.2">
      <c r="A199" s="111" t="s">
        <v>241</v>
      </c>
      <c r="B199" s="112"/>
      <c r="C199" s="112"/>
      <c r="D199" s="112"/>
      <c r="E199" s="112"/>
      <c r="F199" s="112"/>
      <c r="G199" s="112"/>
      <c r="H199" s="112"/>
      <c r="I199" s="112"/>
      <c r="J199" s="112"/>
      <c r="K199" s="112"/>
      <c r="L199" s="112"/>
      <c r="M199" s="112"/>
      <c r="N199" s="112"/>
      <c r="O199" s="112"/>
      <c r="P199" s="113">
        <v>85.28</v>
      </c>
      <c r="Q199" s="114">
        <v>85.28</v>
      </c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25.5" customHeight="1" x14ac:dyDescent="0.2">
      <c r="A202" s="103" t="s">
        <v>924</v>
      </c>
      <c r="B202" s="104"/>
      <c r="C202" s="104"/>
      <c r="D202" s="104"/>
      <c r="E202" s="104"/>
      <c r="F202" s="104"/>
      <c r="G202" s="104"/>
      <c r="H202" s="104"/>
      <c r="I202" s="104"/>
      <c r="J202" s="104"/>
      <c r="K202" s="104"/>
      <c r="L202" s="104"/>
      <c r="M202" s="104"/>
      <c r="N202" s="104"/>
      <c r="O202" s="104"/>
      <c r="P202" s="104"/>
      <c r="Q202" s="104"/>
      <c r="R202" s="2"/>
      <c r="S202" s="2"/>
    </row>
    <row r="203" spans="1:19" ht="21.75" customHeight="1" x14ac:dyDescent="0.2">
      <c r="A203" s="105" t="s">
        <v>858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31.5" customHeight="1" x14ac:dyDescent="0.2">
      <c r="A204" s="90" t="s">
        <v>467</v>
      </c>
      <c r="B204" s="106" t="s">
        <v>859</v>
      </c>
      <c r="C204" s="106" t="s">
        <v>860</v>
      </c>
      <c r="D204" s="106" t="s">
        <v>861</v>
      </c>
      <c r="E204" s="106" t="s">
        <v>862</v>
      </c>
      <c r="F204" s="106" t="s">
        <v>863</v>
      </c>
      <c r="G204" s="106" t="s">
        <v>864</v>
      </c>
      <c r="H204" s="106" t="s">
        <v>865</v>
      </c>
      <c r="I204" s="106" t="s">
        <v>866</v>
      </c>
      <c r="J204" s="106" t="s">
        <v>867</v>
      </c>
      <c r="K204" s="106" t="s">
        <v>868</v>
      </c>
      <c r="L204" s="106" t="s">
        <v>869</v>
      </c>
      <c r="M204" s="106" t="s">
        <v>870</v>
      </c>
      <c r="N204" s="106" t="s">
        <v>871</v>
      </c>
      <c r="O204" s="106" t="s">
        <v>872</v>
      </c>
      <c r="P204" s="106" t="s">
        <v>873</v>
      </c>
      <c r="Q204" s="90" t="s">
        <v>874</v>
      </c>
      <c r="R204" s="2"/>
      <c r="S204" s="2"/>
    </row>
    <row r="205" spans="1:19" ht="18" customHeight="1" x14ac:dyDescent="0.2">
      <c r="A205" s="107" t="s">
        <v>174</v>
      </c>
      <c r="B205" s="108"/>
      <c r="C205" s="108"/>
      <c r="D205" s="108"/>
      <c r="E205" s="108"/>
      <c r="F205" s="108"/>
      <c r="G205" s="108"/>
      <c r="H205" s="108"/>
      <c r="I205" s="108"/>
      <c r="J205" s="108"/>
      <c r="K205" s="108"/>
      <c r="L205" s="108"/>
      <c r="M205" s="108"/>
      <c r="N205" s="108"/>
      <c r="O205" s="108"/>
      <c r="P205" s="108"/>
      <c r="Q205" s="108"/>
      <c r="R205" s="2"/>
      <c r="S205" s="2"/>
    </row>
    <row r="206" spans="1:19" ht="23.25" customHeight="1" x14ac:dyDescent="0.2">
      <c r="A206" s="107" t="s">
        <v>176</v>
      </c>
      <c r="B206" s="108"/>
      <c r="C206" s="108"/>
      <c r="D206" s="108"/>
      <c r="E206" s="108"/>
      <c r="F206" s="108"/>
      <c r="G206" s="108"/>
      <c r="H206" s="108"/>
      <c r="I206" s="108"/>
      <c r="J206" s="108"/>
      <c r="K206" s="108"/>
      <c r="L206" s="108"/>
      <c r="M206" s="108"/>
      <c r="N206" s="108"/>
      <c r="O206" s="108"/>
      <c r="P206" s="108"/>
      <c r="Q206" s="108"/>
      <c r="R206" s="2"/>
      <c r="S206" s="2"/>
    </row>
    <row r="207" spans="1:19" ht="23.25" customHeight="1" x14ac:dyDescent="0.2">
      <c r="A207" s="107" t="s">
        <v>177</v>
      </c>
      <c r="B207" s="108"/>
      <c r="C207" s="108"/>
      <c r="D207" s="108"/>
      <c r="E207" s="108"/>
      <c r="F207" s="108"/>
      <c r="G207" s="108"/>
      <c r="H207" s="108"/>
      <c r="I207" s="108"/>
      <c r="J207" s="108"/>
      <c r="K207" s="108"/>
      <c r="L207" s="108"/>
      <c r="M207" s="108"/>
      <c r="N207" s="108"/>
      <c r="O207" s="108"/>
      <c r="P207" s="108"/>
      <c r="Q207" s="108"/>
      <c r="R207" s="2"/>
      <c r="S207" s="2"/>
    </row>
    <row r="208" spans="1:19" ht="1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9.5" customHeight="1" x14ac:dyDescent="0.2">
      <c r="A209" s="109" t="s">
        <v>875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31.5" customHeight="1" x14ac:dyDescent="0.2">
      <c r="A210" s="110" t="s">
        <v>467</v>
      </c>
      <c r="B210" s="110" t="s">
        <v>876</v>
      </c>
      <c r="C210" s="110" t="s">
        <v>877</v>
      </c>
      <c r="D210" s="110" t="s">
        <v>878</v>
      </c>
      <c r="E210" s="110" t="s">
        <v>879</v>
      </c>
      <c r="F210" s="110" t="s">
        <v>880</v>
      </c>
      <c r="G210" s="110" t="s">
        <v>881</v>
      </c>
      <c r="H210" s="110" t="s">
        <v>882</v>
      </c>
      <c r="I210" s="110" t="s">
        <v>883</v>
      </c>
      <c r="J210" s="110" t="s">
        <v>884</v>
      </c>
      <c r="K210" s="110" t="s">
        <v>885</v>
      </c>
      <c r="L210" s="110" t="s">
        <v>886</v>
      </c>
      <c r="M210" s="110" t="s">
        <v>887</v>
      </c>
      <c r="N210" s="110" t="s">
        <v>888</v>
      </c>
      <c r="O210" s="110" t="s">
        <v>889</v>
      </c>
      <c r="P210" s="110" t="s">
        <v>890</v>
      </c>
      <c r="Q210" s="110" t="s">
        <v>874</v>
      </c>
      <c r="R210" s="2"/>
      <c r="S210" s="2"/>
    </row>
    <row r="211" spans="1:19" ht="18" customHeight="1" x14ac:dyDescent="0.2">
      <c r="A211" s="111" t="s">
        <v>240</v>
      </c>
      <c r="B211" s="112"/>
      <c r="C211" s="112"/>
      <c r="D211" s="112"/>
      <c r="E211" s="112"/>
      <c r="F211" s="112"/>
      <c r="G211" s="112"/>
      <c r="H211" s="112"/>
      <c r="I211" s="112"/>
      <c r="J211" s="112"/>
      <c r="K211" s="112"/>
      <c r="L211" s="112"/>
      <c r="M211" s="112"/>
      <c r="N211" s="112"/>
      <c r="O211" s="112"/>
      <c r="P211" s="113">
        <v>91.5</v>
      </c>
      <c r="Q211" s="114">
        <v>91.5</v>
      </c>
      <c r="R211" s="2"/>
      <c r="S211" s="2"/>
    </row>
    <row r="212" spans="1:19" ht="18" customHeight="1" x14ac:dyDescent="0.2">
      <c r="A212" s="111" t="s">
        <v>241</v>
      </c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3">
        <v>92.78</v>
      </c>
      <c r="Q212" s="114">
        <v>92.78</v>
      </c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25.5" customHeight="1" x14ac:dyDescent="0.2">
      <c r="A215" s="103" t="s">
        <v>925</v>
      </c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2"/>
      <c r="S215" s="2"/>
    </row>
    <row r="216" spans="1:19" ht="21.75" customHeight="1" x14ac:dyDescent="0.2">
      <c r="A216" s="105" t="s">
        <v>858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31.5" customHeight="1" x14ac:dyDescent="0.2">
      <c r="A217" s="90" t="s">
        <v>467</v>
      </c>
      <c r="B217" s="106" t="s">
        <v>859</v>
      </c>
      <c r="C217" s="106" t="s">
        <v>860</v>
      </c>
      <c r="D217" s="106" t="s">
        <v>861</v>
      </c>
      <c r="E217" s="106" t="s">
        <v>862</v>
      </c>
      <c r="F217" s="106" t="s">
        <v>863</v>
      </c>
      <c r="G217" s="106" t="s">
        <v>864</v>
      </c>
      <c r="H217" s="106" t="s">
        <v>865</v>
      </c>
      <c r="I217" s="106" t="s">
        <v>866</v>
      </c>
      <c r="J217" s="106" t="s">
        <v>867</v>
      </c>
      <c r="K217" s="106" t="s">
        <v>868</v>
      </c>
      <c r="L217" s="106" t="s">
        <v>869</v>
      </c>
      <c r="M217" s="106" t="s">
        <v>870</v>
      </c>
      <c r="N217" s="106" t="s">
        <v>871</v>
      </c>
      <c r="O217" s="106" t="s">
        <v>872</v>
      </c>
      <c r="P217" s="106" t="s">
        <v>873</v>
      </c>
      <c r="Q217" s="90" t="s">
        <v>874</v>
      </c>
      <c r="R217" s="2"/>
      <c r="S217" s="2"/>
    </row>
    <row r="218" spans="1:19" ht="18" customHeight="1" x14ac:dyDescent="0.2">
      <c r="A218" s="107" t="s">
        <v>174</v>
      </c>
      <c r="B218" s="108"/>
      <c r="C218" s="108"/>
      <c r="D218" s="108"/>
      <c r="E218" s="108"/>
      <c r="F218" s="108"/>
      <c r="G218" s="108"/>
      <c r="H218" s="108"/>
      <c r="I218" s="108"/>
      <c r="J218" s="108"/>
      <c r="K218" s="108"/>
      <c r="L218" s="108"/>
      <c r="M218" s="108"/>
      <c r="N218" s="108"/>
      <c r="O218" s="108"/>
      <c r="P218" s="108"/>
      <c r="Q218" s="108"/>
      <c r="R218" s="2"/>
      <c r="S218" s="2"/>
    </row>
    <row r="219" spans="1:19" ht="23.25" customHeight="1" x14ac:dyDescent="0.2">
      <c r="A219" s="107" t="s">
        <v>176</v>
      </c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2"/>
      <c r="S219" s="2"/>
    </row>
    <row r="220" spans="1:19" ht="23.25" customHeight="1" x14ac:dyDescent="0.2">
      <c r="A220" s="107" t="s">
        <v>177</v>
      </c>
      <c r="B220" s="108"/>
      <c r="C220" s="108"/>
      <c r="D220" s="108"/>
      <c r="E220" s="108"/>
      <c r="F220" s="108"/>
      <c r="G220" s="108"/>
      <c r="H220" s="108"/>
      <c r="I220" s="108"/>
      <c r="J220" s="108"/>
      <c r="K220" s="108"/>
      <c r="L220" s="108"/>
      <c r="M220" s="108"/>
      <c r="N220" s="108"/>
      <c r="O220" s="108"/>
      <c r="P220" s="108"/>
      <c r="Q220" s="108"/>
      <c r="R220" s="2"/>
      <c r="S220" s="2"/>
    </row>
    <row r="221" spans="1:19" ht="1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9.5" customHeight="1" x14ac:dyDescent="0.2">
      <c r="A222" s="109" t="s">
        <v>875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31.5" customHeight="1" x14ac:dyDescent="0.2">
      <c r="A223" s="110" t="s">
        <v>467</v>
      </c>
      <c r="B223" s="110" t="s">
        <v>876</v>
      </c>
      <c r="C223" s="110" t="s">
        <v>877</v>
      </c>
      <c r="D223" s="110" t="s">
        <v>878</v>
      </c>
      <c r="E223" s="110" t="s">
        <v>879</v>
      </c>
      <c r="F223" s="110" t="s">
        <v>880</v>
      </c>
      <c r="G223" s="110" t="s">
        <v>881</v>
      </c>
      <c r="H223" s="110" t="s">
        <v>882</v>
      </c>
      <c r="I223" s="110" t="s">
        <v>883</v>
      </c>
      <c r="J223" s="110" t="s">
        <v>884</v>
      </c>
      <c r="K223" s="110" t="s">
        <v>885</v>
      </c>
      <c r="L223" s="110" t="s">
        <v>886</v>
      </c>
      <c r="M223" s="110" t="s">
        <v>887</v>
      </c>
      <c r="N223" s="110" t="s">
        <v>888</v>
      </c>
      <c r="O223" s="110" t="s">
        <v>889</v>
      </c>
      <c r="P223" s="110" t="s">
        <v>890</v>
      </c>
      <c r="Q223" s="110" t="s">
        <v>874</v>
      </c>
      <c r="R223" s="2"/>
      <c r="S223" s="2"/>
    </row>
    <row r="224" spans="1:19" ht="18" customHeight="1" x14ac:dyDescent="0.2">
      <c r="A224" s="111" t="s">
        <v>240</v>
      </c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3">
        <v>78.89</v>
      </c>
      <c r="Q224" s="114">
        <v>78.89</v>
      </c>
      <c r="R224" s="2"/>
      <c r="S224" s="2"/>
    </row>
    <row r="225" spans="1:19" ht="18" customHeight="1" x14ac:dyDescent="0.2">
      <c r="A225" s="111" t="s">
        <v>241</v>
      </c>
      <c r="B225" s="112"/>
      <c r="C225" s="112"/>
      <c r="D225" s="112"/>
      <c r="E225" s="112"/>
      <c r="F225" s="112"/>
      <c r="G225" s="112"/>
      <c r="H225" s="112"/>
      <c r="I225" s="112"/>
      <c r="J225" s="112"/>
      <c r="K225" s="112"/>
      <c r="L225" s="112"/>
      <c r="M225" s="112"/>
      <c r="N225" s="112"/>
      <c r="O225" s="112"/>
      <c r="P225" s="113">
        <v>73.61</v>
      </c>
      <c r="Q225" s="114">
        <v>73.61</v>
      </c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hyperlinks>
    <hyperlink ref="B1" location="'📍 Navigation Hub'!A1" display="📍 Nav Hub" xr:uid="{00000000-0004-0000-0500-000000000000}"/>
    <hyperlink ref="C1" location="'Command Center'!A1" display="⚡ Command" xr:uid="{00000000-0004-0000-0500-000001000000}"/>
    <hyperlink ref="D1" location="'Cohort 2026 — Grades'!A1" display="👥 2026" xr:uid="{00000000-0004-0000-0500-000002000000}"/>
    <hyperlink ref="E1" location="'Cohort 2027 — Grades'!A1" display="👥 2027" xr:uid="{00000000-0004-0000-0500-000003000000}"/>
    <hyperlink ref="F1" location="'Cohort 2028 — Grades'!A1" display="👥 2028" xr:uid="{00000000-0004-0000-0500-000004000000}"/>
    <hyperlink ref="G1" location="'Cohort 2029 — Grades'!A1" display="👥 2029" xr:uid="{00000000-0004-0000-0500-000005000000}"/>
  </hyperlink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3366"/>
  </sheetPr>
  <dimension ref="A1:S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 x14ac:dyDescent="0.2"/>
  <cols>
    <col min="1" max="1" width="42" customWidth="1"/>
    <col min="2" max="17" width="10" customWidth="1"/>
    <col min="18" max="19" width="13" customWidth="1"/>
    <col min="20" max="26" width="8.6640625" customWidth="1"/>
  </cols>
  <sheetData>
    <row r="1" spans="1:19" ht="24" customHeight="1" x14ac:dyDescent="0.2">
      <c r="A1" s="62" t="s">
        <v>0</v>
      </c>
      <c r="B1" s="63" t="s">
        <v>853</v>
      </c>
      <c r="C1" s="63" t="s">
        <v>497</v>
      </c>
      <c r="D1" s="63" t="s">
        <v>498</v>
      </c>
      <c r="E1" s="63" t="s">
        <v>499</v>
      </c>
      <c r="F1" s="63" t="s">
        <v>500</v>
      </c>
      <c r="G1" s="63" t="s">
        <v>501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">
      <c r="A2" s="64" t="s">
        <v>926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6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855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1.75" customHeight="1" x14ac:dyDescent="0.2">
      <c r="A5" s="17" t="s">
        <v>927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5.5" customHeight="1" x14ac:dyDescent="0.2">
      <c r="A7" s="103" t="s">
        <v>928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2"/>
      <c r="S7" s="2"/>
    </row>
    <row r="8" spans="1:19" ht="21.75" customHeight="1" x14ac:dyDescent="0.2">
      <c r="A8" s="105" t="s">
        <v>858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31.5" customHeight="1" x14ac:dyDescent="0.2">
      <c r="A9" s="90" t="s">
        <v>467</v>
      </c>
      <c r="B9" s="106" t="s">
        <v>859</v>
      </c>
      <c r="C9" s="106" t="s">
        <v>860</v>
      </c>
      <c r="D9" s="106" t="s">
        <v>861</v>
      </c>
      <c r="E9" s="106" t="s">
        <v>862</v>
      </c>
      <c r="F9" s="106" t="s">
        <v>863</v>
      </c>
      <c r="G9" s="106" t="s">
        <v>864</v>
      </c>
      <c r="H9" s="106" t="s">
        <v>865</v>
      </c>
      <c r="I9" s="106" t="s">
        <v>866</v>
      </c>
      <c r="J9" s="106" t="s">
        <v>867</v>
      </c>
      <c r="K9" s="106" t="s">
        <v>868</v>
      </c>
      <c r="L9" s="106" t="s">
        <v>869</v>
      </c>
      <c r="M9" s="106" t="s">
        <v>870</v>
      </c>
      <c r="N9" s="106" t="s">
        <v>871</v>
      </c>
      <c r="O9" s="106" t="s">
        <v>872</v>
      </c>
      <c r="P9" s="106" t="s">
        <v>873</v>
      </c>
      <c r="Q9" s="90" t="s">
        <v>874</v>
      </c>
      <c r="R9" s="2"/>
      <c r="S9" s="2"/>
    </row>
    <row r="10" spans="1:19" ht="18" customHeight="1" x14ac:dyDescent="0.2">
      <c r="A10" s="107" t="s">
        <v>929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15">
        <v>78.290000000000006</v>
      </c>
      <c r="R10" s="2"/>
      <c r="S10" s="2"/>
    </row>
    <row r="11" spans="1:19" ht="18" customHeight="1" x14ac:dyDescent="0.2">
      <c r="A11" s="107" t="s">
        <v>930</v>
      </c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16">
        <v>100</v>
      </c>
      <c r="R11" s="2"/>
      <c r="S11" s="2"/>
    </row>
    <row r="12" spans="1:19" ht="18" customHeight="1" x14ac:dyDescent="0.2">
      <c r="A12" s="107" t="s">
        <v>931</v>
      </c>
      <c r="B12" s="108"/>
      <c r="C12" s="108"/>
      <c r="D12" s="108"/>
      <c r="E12" s="108"/>
      <c r="F12" s="108"/>
      <c r="G12" s="108"/>
      <c r="H12" s="108"/>
      <c r="I12" s="108"/>
      <c r="J12" s="108"/>
      <c r="K12" s="108"/>
      <c r="L12" s="108"/>
      <c r="M12" s="108"/>
      <c r="N12" s="108"/>
      <c r="O12" s="108"/>
      <c r="P12" s="108"/>
      <c r="Q12" s="117">
        <v>86</v>
      </c>
      <c r="R12" s="2"/>
      <c r="S12" s="2"/>
    </row>
    <row r="13" spans="1:19" ht="1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9.5" customHeight="1" x14ac:dyDescent="0.2">
      <c r="A14" s="109" t="s">
        <v>932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31.5" customHeight="1" x14ac:dyDescent="0.2">
      <c r="A15" s="110" t="s">
        <v>467</v>
      </c>
      <c r="B15" s="110" t="s">
        <v>876</v>
      </c>
      <c r="C15" s="110" t="s">
        <v>877</v>
      </c>
      <c r="D15" s="110" t="s">
        <v>878</v>
      </c>
      <c r="E15" s="110" t="s">
        <v>879</v>
      </c>
      <c r="F15" s="110" t="s">
        <v>880</v>
      </c>
      <c r="G15" s="110" t="s">
        <v>881</v>
      </c>
      <c r="H15" s="110" t="s">
        <v>882</v>
      </c>
      <c r="I15" s="110" t="s">
        <v>883</v>
      </c>
      <c r="J15" s="110" t="s">
        <v>884</v>
      </c>
      <c r="K15" s="110" t="s">
        <v>885</v>
      </c>
      <c r="L15" s="110" t="s">
        <v>886</v>
      </c>
      <c r="M15" s="110" t="s">
        <v>887</v>
      </c>
      <c r="N15" s="110" t="s">
        <v>888</v>
      </c>
      <c r="O15" s="110" t="s">
        <v>889</v>
      </c>
      <c r="P15" s="110" t="s">
        <v>890</v>
      </c>
      <c r="Q15" s="110" t="s">
        <v>874</v>
      </c>
      <c r="R15" s="2"/>
      <c r="S15" s="2"/>
    </row>
    <row r="16" spans="1:19" ht="18" customHeight="1" x14ac:dyDescent="0.2">
      <c r="A16" s="248" t="s">
        <v>242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3">
        <v>77.599999999999994</v>
      </c>
      <c r="Q16" s="253" t="s">
        <v>933</v>
      </c>
      <c r="R16" s="2"/>
      <c r="S16" s="2"/>
    </row>
    <row r="17" spans="1:19" ht="18" customHeight="1" x14ac:dyDescent="0.2">
      <c r="A17" s="111" t="s">
        <v>240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3">
        <v>87.17</v>
      </c>
      <c r="Q17" s="252" t="s">
        <v>934</v>
      </c>
      <c r="R17" s="2"/>
      <c r="S17" s="2"/>
    </row>
    <row r="18" spans="1:19" ht="18" customHeight="1" x14ac:dyDescent="0.2">
      <c r="A18" s="111" t="s">
        <v>935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>
        <v>64.12</v>
      </c>
      <c r="Q18" s="251" t="s">
        <v>936</v>
      </c>
      <c r="R18" s="2"/>
      <c r="S18" s="2"/>
    </row>
    <row r="19" spans="1:19" ht="1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9.5" customHeight="1" x14ac:dyDescent="0.2">
      <c r="A20" s="109" t="s">
        <v>937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1.5" customHeight="1" x14ac:dyDescent="0.2">
      <c r="A21" s="110" t="s">
        <v>467</v>
      </c>
      <c r="B21" s="110" t="s">
        <v>938</v>
      </c>
      <c r="C21" s="110" t="s">
        <v>939</v>
      </c>
      <c r="D21" s="110" t="s">
        <v>940</v>
      </c>
      <c r="E21" s="110" t="s">
        <v>941</v>
      </c>
      <c r="F21" s="110" t="s">
        <v>942</v>
      </c>
      <c r="G21" s="110" t="s">
        <v>943</v>
      </c>
      <c r="H21" s="110" t="s">
        <v>944</v>
      </c>
      <c r="I21" s="110" t="s">
        <v>945</v>
      </c>
      <c r="J21" s="110" t="s">
        <v>946</v>
      </c>
      <c r="K21" s="110" t="s">
        <v>947</v>
      </c>
      <c r="L21" s="110" t="s">
        <v>948</v>
      </c>
      <c r="M21" s="110" t="s">
        <v>949</v>
      </c>
      <c r="N21" s="110" t="s">
        <v>950</v>
      </c>
      <c r="O21" s="110" t="s">
        <v>951</v>
      </c>
      <c r="P21" s="110" t="s">
        <v>952</v>
      </c>
      <c r="Q21" s="110" t="s">
        <v>874</v>
      </c>
      <c r="R21" s="2"/>
      <c r="S21" s="2"/>
    </row>
    <row r="22" spans="1:19" ht="18" customHeight="1" x14ac:dyDescent="0.2">
      <c r="A22" s="111" t="s">
        <v>953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>
        <v>56.43</v>
      </c>
      <c r="Q22" s="114">
        <v>56.43</v>
      </c>
      <c r="R22" s="2"/>
      <c r="S22" s="2"/>
    </row>
    <row r="23" spans="1:19" ht="18" customHeight="1" x14ac:dyDescent="0.2">
      <c r="A23" s="111" t="s">
        <v>954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3">
        <v>106.67</v>
      </c>
      <c r="Q23" s="114">
        <v>106.67</v>
      </c>
      <c r="R23" s="2"/>
      <c r="S23" s="2"/>
    </row>
    <row r="24" spans="1:19" ht="1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9.5" customHeight="1" x14ac:dyDescent="0.2">
      <c r="A25" s="109" t="s">
        <v>955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31.5" customHeight="1" x14ac:dyDescent="0.2">
      <c r="A26" s="110" t="s">
        <v>467</v>
      </c>
      <c r="B26" s="110" t="s">
        <v>956</v>
      </c>
      <c r="C26" s="110" t="s">
        <v>957</v>
      </c>
      <c r="D26" s="110" t="s">
        <v>958</v>
      </c>
      <c r="E26" s="110" t="s">
        <v>959</v>
      </c>
      <c r="F26" s="110" t="s">
        <v>960</v>
      </c>
      <c r="G26" s="110" t="s">
        <v>961</v>
      </c>
      <c r="H26" s="110" t="s">
        <v>962</v>
      </c>
      <c r="I26" s="110" t="s">
        <v>963</v>
      </c>
      <c r="J26" s="110" t="s">
        <v>964</v>
      </c>
      <c r="K26" s="110" t="s">
        <v>965</v>
      </c>
      <c r="L26" s="110" t="s">
        <v>966</v>
      </c>
      <c r="M26" s="110" t="s">
        <v>967</v>
      </c>
      <c r="N26" s="110" t="s">
        <v>968</v>
      </c>
      <c r="O26" s="110" t="s">
        <v>969</v>
      </c>
      <c r="P26" s="110" t="s">
        <v>970</v>
      </c>
      <c r="Q26" s="110" t="s">
        <v>874</v>
      </c>
      <c r="R26" s="2"/>
      <c r="S26" s="2"/>
    </row>
    <row r="27" spans="1:19" ht="18" customHeight="1" x14ac:dyDescent="0.2">
      <c r="A27" s="111" t="s">
        <v>971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3">
        <v>73.819999999999993</v>
      </c>
      <c r="Q27" s="114">
        <v>73.819999999999993</v>
      </c>
      <c r="R27" s="2"/>
      <c r="S27" s="2"/>
    </row>
    <row r="28" spans="1:19" ht="18" customHeight="1" x14ac:dyDescent="0.2">
      <c r="A28" s="111" t="s">
        <v>266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3">
        <v>90.86</v>
      </c>
      <c r="Q28" s="114">
        <v>90.86</v>
      </c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5.5" customHeight="1" x14ac:dyDescent="0.2">
      <c r="A31" s="103" t="s">
        <v>972</v>
      </c>
      <c r="B31" s="104"/>
      <c r="C31" s="104"/>
      <c r="D31" s="104"/>
      <c r="E31" s="104"/>
      <c r="F31" s="104"/>
      <c r="G31" s="104"/>
      <c r="H31" s="104"/>
      <c r="I31" s="104"/>
      <c r="J31" s="104"/>
      <c r="K31" s="104"/>
      <c r="L31" s="104"/>
      <c r="M31" s="104"/>
      <c r="N31" s="104"/>
      <c r="O31" s="104"/>
      <c r="P31" s="104"/>
      <c r="Q31" s="104"/>
      <c r="R31" s="2"/>
      <c r="S31" s="2"/>
    </row>
    <row r="32" spans="1:19" ht="21.75" customHeight="1" x14ac:dyDescent="0.2">
      <c r="A32" s="105" t="s">
        <v>858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31.5" customHeight="1" x14ac:dyDescent="0.2">
      <c r="A33" s="90" t="s">
        <v>467</v>
      </c>
      <c r="B33" s="106" t="s">
        <v>859</v>
      </c>
      <c r="C33" s="106" t="s">
        <v>860</v>
      </c>
      <c r="D33" s="106" t="s">
        <v>861</v>
      </c>
      <c r="E33" s="106" t="s">
        <v>862</v>
      </c>
      <c r="F33" s="106" t="s">
        <v>863</v>
      </c>
      <c r="G33" s="106" t="s">
        <v>864</v>
      </c>
      <c r="H33" s="106" t="s">
        <v>865</v>
      </c>
      <c r="I33" s="106" t="s">
        <v>866</v>
      </c>
      <c r="J33" s="106" t="s">
        <v>867</v>
      </c>
      <c r="K33" s="106" t="s">
        <v>868</v>
      </c>
      <c r="L33" s="106" t="s">
        <v>869</v>
      </c>
      <c r="M33" s="106" t="s">
        <v>870</v>
      </c>
      <c r="N33" s="106" t="s">
        <v>871</v>
      </c>
      <c r="O33" s="106" t="s">
        <v>872</v>
      </c>
      <c r="P33" s="106" t="s">
        <v>873</v>
      </c>
      <c r="Q33" s="90" t="s">
        <v>874</v>
      </c>
      <c r="R33" s="2"/>
      <c r="S33" s="2"/>
    </row>
    <row r="34" spans="1:19" ht="18" customHeight="1" x14ac:dyDescent="0.2">
      <c r="A34" s="107" t="s">
        <v>929</v>
      </c>
      <c r="B34" s="108"/>
      <c r="C34" s="108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  <c r="O34" s="108"/>
      <c r="P34" s="108"/>
      <c r="Q34" s="116">
        <v>95</v>
      </c>
      <c r="R34" s="2"/>
      <c r="S34" s="2"/>
    </row>
    <row r="35" spans="1:19" ht="18" customHeight="1" x14ac:dyDescent="0.2">
      <c r="A35" s="107" t="s">
        <v>931</v>
      </c>
      <c r="B35" s="108"/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  <c r="O35" s="108"/>
      <c r="P35" s="108"/>
      <c r="Q35" s="118">
        <v>43.61</v>
      </c>
      <c r="R35" s="2"/>
      <c r="S35" s="2"/>
    </row>
    <row r="36" spans="1:19" ht="1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9.5" customHeight="1" x14ac:dyDescent="0.2">
      <c r="A37" s="109" t="s">
        <v>932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31.5" customHeight="1" x14ac:dyDescent="0.2">
      <c r="A38" s="110" t="s">
        <v>467</v>
      </c>
      <c r="B38" s="110" t="s">
        <v>876</v>
      </c>
      <c r="C38" s="110" t="s">
        <v>877</v>
      </c>
      <c r="D38" s="110" t="s">
        <v>878</v>
      </c>
      <c r="E38" s="110" t="s">
        <v>879</v>
      </c>
      <c r="F38" s="110" t="s">
        <v>880</v>
      </c>
      <c r="G38" s="110" t="s">
        <v>881</v>
      </c>
      <c r="H38" s="110" t="s">
        <v>882</v>
      </c>
      <c r="I38" s="110" t="s">
        <v>883</v>
      </c>
      <c r="J38" s="110" t="s">
        <v>884</v>
      </c>
      <c r="K38" s="110" t="s">
        <v>885</v>
      </c>
      <c r="L38" s="110" t="s">
        <v>886</v>
      </c>
      <c r="M38" s="110" t="s">
        <v>887</v>
      </c>
      <c r="N38" s="110" t="s">
        <v>888</v>
      </c>
      <c r="O38" s="110" t="s">
        <v>889</v>
      </c>
      <c r="P38" s="110" t="s">
        <v>890</v>
      </c>
      <c r="Q38" s="110" t="s">
        <v>874</v>
      </c>
      <c r="R38" s="2"/>
      <c r="S38" s="2"/>
    </row>
    <row r="39" spans="1:19" ht="18" customHeight="1" x14ac:dyDescent="0.2">
      <c r="A39" s="248" t="s">
        <v>242</v>
      </c>
      <c r="B39" s="112"/>
      <c r="C39" s="112"/>
      <c r="D39" s="112"/>
      <c r="E39" s="112"/>
      <c r="F39" s="112"/>
      <c r="G39" s="112"/>
      <c r="H39" s="112"/>
      <c r="I39" s="112"/>
      <c r="J39" s="112"/>
      <c r="K39" s="112"/>
      <c r="L39" s="112"/>
      <c r="M39" s="112"/>
      <c r="N39" s="112"/>
      <c r="O39" s="112"/>
      <c r="P39" s="113">
        <v>79.099999999999994</v>
      </c>
      <c r="Q39" s="250" t="s">
        <v>973</v>
      </c>
      <c r="R39" s="2"/>
      <c r="S39" s="2"/>
    </row>
    <row r="40" spans="1:19" ht="18" customHeight="1" x14ac:dyDescent="0.2">
      <c r="A40" s="111" t="s">
        <v>240</v>
      </c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12"/>
      <c r="N40" s="112"/>
      <c r="O40" s="112"/>
      <c r="P40" s="113">
        <v>83.51</v>
      </c>
      <c r="Q40" s="251" t="s">
        <v>974</v>
      </c>
      <c r="R40" s="2"/>
      <c r="S40" s="2"/>
    </row>
    <row r="41" spans="1:19" ht="18" customHeight="1" x14ac:dyDescent="0.2">
      <c r="A41" s="111" t="s">
        <v>935</v>
      </c>
      <c r="B41" s="112"/>
      <c r="C41" s="112"/>
      <c r="D41" s="112"/>
      <c r="E41" s="112"/>
      <c r="F41" s="112"/>
      <c r="G41" s="112"/>
      <c r="H41" s="112"/>
      <c r="I41" s="112"/>
      <c r="J41" s="112"/>
      <c r="K41" s="112"/>
      <c r="L41" s="112"/>
      <c r="M41" s="112"/>
      <c r="N41" s="112"/>
      <c r="O41" s="112"/>
      <c r="P41" s="113">
        <v>74.900000000000006</v>
      </c>
      <c r="Q41" s="252" t="s">
        <v>975</v>
      </c>
      <c r="R41" s="2"/>
      <c r="S41" s="2"/>
    </row>
    <row r="42" spans="1:19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9.5" customHeight="1" x14ac:dyDescent="0.2">
      <c r="A43" s="109" t="s">
        <v>937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31.5" customHeight="1" x14ac:dyDescent="0.2">
      <c r="A44" s="110" t="s">
        <v>467</v>
      </c>
      <c r="B44" s="110" t="s">
        <v>938</v>
      </c>
      <c r="C44" s="110" t="s">
        <v>939</v>
      </c>
      <c r="D44" s="110" t="s">
        <v>940</v>
      </c>
      <c r="E44" s="110" t="s">
        <v>941</v>
      </c>
      <c r="F44" s="110" t="s">
        <v>942</v>
      </c>
      <c r="G44" s="110" t="s">
        <v>943</v>
      </c>
      <c r="H44" s="110" t="s">
        <v>944</v>
      </c>
      <c r="I44" s="110" t="s">
        <v>945</v>
      </c>
      <c r="J44" s="110" t="s">
        <v>946</v>
      </c>
      <c r="K44" s="110" t="s">
        <v>947</v>
      </c>
      <c r="L44" s="110" t="s">
        <v>948</v>
      </c>
      <c r="M44" s="110" t="s">
        <v>949</v>
      </c>
      <c r="N44" s="110" t="s">
        <v>950</v>
      </c>
      <c r="O44" s="110" t="s">
        <v>951</v>
      </c>
      <c r="P44" s="110" t="s">
        <v>952</v>
      </c>
      <c r="Q44" s="110" t="s">
        <v>874</v>
      </c>
      <c r="R44" s="2"/>
      <c r="S44" s="2"/>
    </row>
    <row r="45" spans="1:19" ht="18" customHeight="1" x14ac:dyDescent="0.2">
      <c r="A45" s="111" t="s">
        <v>953</v>
      </c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3">
        <v>67.25</v>
      </c>
      <c r="Q45" s="114">
        <v>67.25</v>
      </c>
      <c r="R45" s="2"/>
      <c r="S45" s="2"/>
    </row>
    <row r="46" spans="1:19" ht="18" customHeight="1" x14ac:dyDescent="0.2">
      <c r="A46" s="111" t="s">
        <v>954</v>
      </c>
      <c r="B46" s="112"/>
      <c r="C46" s="112"/>
      <c r="D46" s="112"/>
      <c r="E46" s="112"/>
      <c r="F46" s="112"/>
      <c r="G46" s="112"/>
      <c r="H46" s="112"/>
      <c r="I46" s="112"/>
      <c r="J46" s="112"/>
      <c r="K46" s="112"/>
      <c r="L46" s="112"/>
      <c r="M46" s="112"/>
      <c r="N46" s="112"/>
      <c r="O46" s="112"/>
      <c r="P46" s="113">
        <v>91.43</v>
      </c>
      <c r="Q46" s="114">
        <v>91.43</v>
      </c>
      <c r="R46" s="2"/>
      <c r="S46" s="2"/>
    </row>
    <row r="47" spans="1:19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9.5" customHeight="1" x14ac:dyDescent="0.2">
      <c r="A48" s="109" t="s">
        <v>955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31.5" customHeight="1" x14ac:dyDescent="0.2">
      <c r="A49" s="110" t="s">
        <v>467</v>
      </c>
      <c r="B49" s="110" t="s">
        <v>956</v>
      </c>
      <c r="C49" s="110" t="s">
        <v>957</v>
      </c>
      <c r="D49" s="110" t="s">
        <v>958</v>
      </c>
      <c r="E49" s="110" t="s">
        <v>959</v>
      </c>
      <c r="F49" s="110" t="s">
        <v>960</v>
      </c>
      <c r="G49" s="110" t="s">
        <v>961</v>
      </c>
      <c r="H49" s="110" t="s">
        <v>962</v>
      </c>
      <c r="I49" s="110" t="s">
        <v>963</v>
      </c>
      <c r="J49" s="110" t="s">
        <v>964</v>
      </c>
      <c r="K49" s="110" t="s">
        <v>965</v>
      </c>
      <c r="L49" s="110" t="s">
        <v>966</v>
      </c>
      <c r="M49" s="110" t="s">
        <v>967</v>
      </c>
      <c r="N49" s="110" t="s">
        <v>968</v>
      </c>
      <c r="O49" s="110" t="s">
        <v>969</v>
      </c>
      <c r="P49" s="110" t="s">
        <v>970</v>
      </c>
      <c r="Q49" s="110" t="s">
        <v>874</v>
      </c>
      <c r="R49" s="2"/>
      <c r="S49" s="2"/>
    </row>
    <row r="50" spans="1:19" ht="18" customHeight="1" x14ac:dyDescent="0.2">
      <c r="A50" s="111" t="s">
        <v>971</v>
      </c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3">
        <v>70.900000000000006</v>
      </c>
      <c r="Q50" s="114">
        <v>70.900000000000006</v>
      </c>
      <c r="R50" s="2"/>
      <c r="S50" s="2"/>
    </row>
    <row r="51" spans="1:19" ht="18" customHeight="1" x14ac:dyDescent="0.2">
      <c r="A51" s="111" t="s">
        <v>266</v>
      </c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3">
        <v>88</v>
      </c>
      <c r="Q51" s="114">
        <v>88</v>
      </c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25.5" customHeight="1" x14ac:dyDescent="0.2">
      <c r="A54" s="103" t="s">
        <v>976</v>
      </c>
      <c r="B54" s="104"/>
      <c r="C54" s="104"/>
      <c r="D54" s="104"/>
      <c r="E54" s="104"/>
      <c r="F54" s="104"/>
      <c r="G54" s="104"/>
      <c r="H54" s="104"/>
      <c r="I54" s="104"/>
      <c r="J54" s="104"/>
      <c r="K54" s="104"/>
      <c r="L54" s="104"/>
      <c r="M54" s="104"/>
      <c r="N54" s="104"/>
      <c r="O54" s="104"/>
      <c r="P54" s="104"/>
      <c r="Q54" s="104"/>
      <c r="R54" s="2"/>
      <c r="S54" s="2"/>
    </row>
    <row r="55" spans="1:19" ht="21.75" customHeight="1" x14ac:dyDescent="0.2">
      <c r="A55" s="105" t="s">
        <v>858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31.5" customHeight="1" x14ac:dyDescent="0.2">
      <c r="A56" s="90" t="s">
        <v>467</v>
      </c>
      <c r="B56" s="106" t="s">
        <v>859</v>
      </c>
      <c r="C56" s="106" t="s">
        <v>860</v>
      </c>
      <c r="D56" s="106" t="s">
        <v>861</v>
      </c>
      <c r="E56" s="106" t="s">
        <v>862</v>
      </c>
      <c r="F56" s="106" t="s">
        <v>863</v>
      </c>
      <c r="G56" s="106" t="s">
        <v>864</v>
      </c>
      <c r="H56" s="106" t="s">
        <v>865</v>
      </c>
      <c r="I56" s="106" t="s">
        <v>866</v>
      </c>
      <c r="J56" s="106" t="s">
        <v>867</v>
      </c>
      <c r="K56" s="106" t="s">
        <v>868</v>
      </c>
      <c r="L56" s="106" t="s">
        <v>869</v>
      </c>
      <c r="M56" s="106" t="s">
        <v>870</v>
      </c>
      <c r="N56" s="106" t="s">
        <v>871</v>
      </c>
      <c r="O56" s="106" t="s">
        <v>872</v>
      </c>
      <c r="P56" s="106" t="s">
        <v>873</v>
      </c>
      <c r="Q56" s="90" t="s">
        <v>874</v>
      </c>
      <c r="R56" s="2"/>
      <c r="S56" s="2"/>
    </row>
    <row r="57" spans="1:19" ht="18" customHeight="1" x14ac:dyDescent="0.2">
      <c r="A57" s="107" t="s">
        <v>929</v>
      </c>
      <c r="B57" s="108"/>
      <c r="C57" s="108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16">
        <v>94.7</v>
      </c>
      <c r="R57" s="2"/>
      <c r="S57" s="2"/>
    </row>
    <row r="58" spans="1:19" ht="18" customHeight="1" x14ac:dyDescent="0.2">
      <c r="A58" s="107" t="s">
        <v>930</v>
      </c>
      <c r="B58" s="108"/>
      <c r="C58" s="108"/>
      <c r="D58" s="108"/>
      <c r="E58" s="108"/>
      <c r="F58" s="108"/>
      <c r="G58" s="108"/>
      <c r="H58" s="108"/>
      <c r="I58" s="108"/>
      <c r="J58" s="108"/>
      <c r="K58" s="108"/>
      <c r="L58" s="108"/>
      <c r="M58" s="108"/>
      <c r="N58" s="108"/>
      <c r="O58" s="108"/>
      <c r="P58" s="108"/>
      <c r="Q58" s="116">
        <v>100</v>
      </c>
      <c r="R58" s="2"/>
      <c r="S58" s="2"/>
    </row>
    <row r="59" spans="1:19" ht="18" customHeight="1" x14ac:dyDescent="0.2">
      <c r="A59" s="107" t="s">
        <v>931</v>
      </c>
      <c r="B59" s="108"/>
      <c r="C59" s="108"/>
      <c r="D59" s="108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16">
        <v>97.6</v>
      </c>
      <c r="R59" s="2"/>
      <c r="S59" s="2"/>
    </row>
    <row r="60" spans="1:19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9.5" customHeight="1" x14ac:dyDescent="0.2">
      <c r="A61" s="109" t="s">
        <v>932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31.5" customHeight="1" x14ac:dyDescent="0.2">
      <c r="A62" s="110" t="s">
        <v>467</v>
      </c>
      <c r="B62" s="110" t="s">
        <v>876</v>
      </c>
      <c r="C62" s="110" t="s">
        <v>877</v>
      </c>
      <c r="D62" s="110" t="s">
        <v>878</v>
      </c>
      <c r="E62" s="110" t="s">
        <v>879</v>
      </c>
      <c r="F62" s="110" t="s">
        <v>880</v>
      </c>
      <c r="G62" s="110" t="s">
        <v>881</v>
      </c>
      <c r="H62" s="110" t="s">
        <v>882</v>
      </c>
      <c r="I62" s="110" t="s">
        <v>883</v>
      </c>
      <c r="J62" s="110" t="s">
        <v>884</v>
      </c>
      <c r="K62" s="110" t="s">
        <v>885</v>
      </c>
      <c r="L62" s="110" t="s">
        <v>886</v>
      </c>
      <c r="M62" s="110" t="s">
        <v>887</v>
      </c>
      <c r="N62" s="110" t="s">
        <v>888</v>
      </c>
      <c r="O62" s="110" t="s">
        <v>889</v>
      </c>
      <c r="P62" s="110" t="s">
        <v>890</v>
      </c>
      <c r="Q62" s="110" t="s">
        <v>874</v>
      </c>
      <c r="R62" s="2"/>
      <c r="S62" s="2"/>
    </row>
    <row r="63" spans="1:19" ht="18" customHeight="1" x14ac:dyDescent="0.2">
      <c r="A63" s="248" t="s">
        <v>242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3">
        <v>80.2</v>
      </c>
      <c r="Q63" s="255" t="s">
        <v>977</v>
      </c>
      <c r="R63" s="2"/>
      <c r="S63" s="2"/>
    </row>
    <row r="64" spans="1:19" ht="18" customHeight="1" x14ac:dyDescent="0.2">
      <c r="A64" s="111" t="s">
        <v>240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3">
        <v>93.64</v>
      </c>
      <c r="Q64" s="251" t="s">
        <v>898</v>
      </c>
      <c r="R64" s="2"/>
      <c r="S64" s="2"/>
    </row>
    <row r="65" spans="1:19" ht="18" customHeight="1" x14ac:dyDescent="0.2">
      <c r="A65" s="111" t="s">
        <v>935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3">
        <v>92.94</v>
      </c>
      <c r="Q65" s="252" t="s">
        <v>978</v>
      </c>
      <c r="R65" s="2"/>
      <c r="S65" s="2"/>
    </row>
    <row r="66" spans="1:19" ht="1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9.5" customHeight="1" x14ac:dyDescent="0.2">
      <c r="A67" s="109" t="s">
        <v>937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31.5" customHeight="1" x14ac:dyDescent="0.2">
      <c r="A68" s="110" t="s">
        <v>467</v>
      </c>
      <c r="B68" s="110" t="s">
        <v>938</v>
      </c>
      <c r="C68" s="110" t="s">
        <v>939</v>
      </c>
      <c r="D68" s="110" t="s">
        <v>940</v>
      </c>
      <c r="E68" s="110" t="s">
        <v>941</v>
      </c>
      <c r="F68" s="110" t="s">
        <v>942</v>
      </c>
      <c r="G68" s="110" t="s">
        <v>943</v>
      </c>
      <c r="H68" s="110" t="s">
        <v>944</v>
      </c>
      <c r="I68" s="110" t="s">
        <v>945</v>
      </c>
      <c r="J68" s="110" t="s">
        <v>946</v>
      </c>
      <c r="K68" s="110" t="s">
        <v>947</v>
      </c>
      <c r="L68" s="110" t="s">
        <v>948</v>
      </c>
      <c r="M68" s="110" t="s">
        <v>949</v>
      </c>
      <c r="N68" s="110" t="s">
        <v>950</v>
      </c>
      <c r="O68" s="110" t="s">
        <v>951</v>
      </c>
      <c r="P68" s="110" t="s">
        <v>952</v>
      </c>
      <c r="Q68" s="110" t="s">
        <v>874</v>
      </c>
      <c r="R68" s="2"/>
      <c r="S68" s="2"/>
    </row>
    <row r="69" spans="1:19" ht="18" customHeight="1" x14ac:dyDescent="0.2">
      <c r="A69" s="111" t="s">
        <v>953</v>
      </c>
      <c r="B69" s="112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3">
        <v>71.52</v>
      </c>
      <c r="Q69" s="114">
        <v>71.52</v>
      </c>
      <c r="R69" s="2"/>
      <c r="S69" s="2"/>
    </row>
    <row r="70" spans="1:19" ht="18" customHeight="1" x14ac:dyDescent="0.2">
      <c r="A70" s="111" t="s">
        <v>954</v>
      </c>
      <c r="B70" s="112"/>
      <c r="C70" s="112"/>
      <c r="D70" s="112"/>
      <c r="E70" s="112"/>
      <c r="F70" s="112"/>
      <c r="G70" s="112"/>
      <c r="H70" s="112"/>
      <c r="I70" s="112"/>
      <c r="J70" s="112"/>
      <c r="K70" s="112"/>
      <c r="L70" s="112"/>
      <c r="M70" s="112"/>
      <c r="N70" s="112"/>
      <c r="O70" s="112"/>
      <c r="P70" s="113">
        <v>101.67</v>
      </c>
      <c r="Q70" s="114">
        <v>101.67</v>
      </c>
      <c r="R70" s="2"/>
      <c r="S70" s="2"/>
    </row>
    <row r="71" spans="1:19" ht="1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9.5" customHeight="1" x14ac:dyDescent="0.2">
      <c r="A72" s="109" t="s">
        <v>955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31.5" customHeight="1" x14ac:dyDescent="0.2">
      <c r="A73" s="110" t="s">
        <v>467</v>
      </c>
      <c r="B73" s="110" t="s">
        <v>956</v>
      </c>
      <c r="C73" s="110" t="s">
        <v>957</v>
      </c>
      <c r="D73" s="110" t="s">
        <v>958</v>
      </c>
      <c r="E73" s="110" t="s">
        <v>959</v>
      </c>
      <c r="F73" s="110" t="s">
        <v>960</v>
      </c>
      <c r="G73" s="110" t="s">
        <v>961</v>
      </c>
      <c r="H73" s="110" t="s">
        <v>962</v>
      </c>
      <c r="I73" s="110" t="s">
        <v>963</v>
      </c>
      <c r="J73" s="110" t="s">
        <v>964</v>
      </c>
      <c r="K73" s="110" t="s">
        <v>965</v>
      </c>
      <c r="L73" s="110" t="s">
        <v>966</v>
      </c>
      <c r="M73" s="110" t="s">
        <v>967</v>
      </c>
      <c r="N73" s="110" t="s">
        <v>968</v>
      </c>
      <c r="O73" s="110" t="s">
        <v>969</v>
      </c>
      <c r="P73" s="110" t="s">
        <v>970</v>
      </c>
      <c r="Q73" s="110" t="s">
        <v>874</v>
      </c>
      <c r="R73" s="2"/>
      <c r="S73" s="2"/>
    </row>
    <row r="74" spans="1:19" ht="18" customHeight="1" x14ac:dyDescent="0.2">
      <c r="A74" s="111" t="s">
        <v>971</v>
      </c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  <c r="O74" s="112"/>
      <c r="P74" s="113">
        <v>67.260000000000005</v>
      </c>
      <c r="Q74" s="114">
        <v>67.260000000000005</v>
      </c>
      <c r="R74" s="2"/>
      <c r="S74" s="2"/>
    </row>
    <row r="75" spans="1:19" ht="18" customHeight="1" x14ac:dyDescent="0.2">
      <c r="A75" s="111" t="s">
        <v>266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  <c r="O75" s="112"/>
      <c r="P75" s="113">
        <v>86</v>
      </c>
      <c r="Q75" s="114">
        <v>86</v>
      </c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25.5" customHeight="1" x14ac:dyDescent="0.2">
      <c r="A78" s="103" t="s">
        <v>979</v>
      </c>
      <c r="B78" s="104"/>
      <c r="C78" s="104"/>
      <c r="D78" s="104"/>
      <c r="E78" s="104"/>
      <c r="F78" s="104"/>
      <c r="G78" s="104"/>
      <c r="H78" s="104"/>
      <c r="I78" s="104"/>
      <c r="J78" s="104"/>
      <c r="K78" s="104"/>
      <c r="L78" s="104"/>
      <c r="M78" s="104"/>
      <c r="N78" s="104"/>
      <c r="O78" s="104"/>
      <c r="P78" s="104"/>
      <c r="Q78" s="104"/>
      <c r="R78" s="2"/>
      <c r="S78" s="2"/>
    </row>
    <row r="79" spans="1:19" ht="21.75" customHeight="1" x14ac:dyDescent="0.2">
      <c r="A79" s="105" t="s">
        <v>858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31.5" customHeight="1" x14ac:dyDescent="0.2">
      <c r="A80" s="90" t="s">
        <v>467</v>
      </c>
      <c r="B80" s="106" t="s">
        <v>859</v>
      </c>
      <c r="C80" s="106" t="s">
        <v>860</v>
      </c>
      <c r="D80" s="106" t="s">
        <v>861</v>
      </c>
      <c r="E80" s="106" t="s">
        <v>862</v>
      </c>
      <c r="F80" s="106" t="s">
        <v>863</v>
      </c>
      <c r="G80" s="106" t="s">
        <v>864</v>
      </c>
      <c r="H80" s="106" t="s">
        <v>865</v>
      </c>
      <c r="I80" s="106" t="s">
        <v>866</v>
      </c>
      <c r="J80" s="106" t="s">
        <v>867</v>
      </c>
      <c r="K80" s="106" t="s">
        <v>868</v>
      </c>
      <c r="L80" s="106" t="s">
        <v>869</v>
      </c>
      <c r="M80" s="106" t="s">
        <v>870</v>
      </c>
      <c r="N80" s="106" t="s">
        <v>871</v>
      </c>
      <c r="O80" s="106" t="s">
        <v>872</v>
      </c>
      <c r="P80" s="106" t="s">
        <v>873</v>
      </c>
      <c r="Q80" s="90" t="s">
        <v>874</v>
      </c>
      <c r="R80" s="2"/>
      <c r="S80" s="2"/>
    </row>
    <row r="81" spans="1:19" ht="18" customHeight="1" x14ac:dyDescent="0.2">
      <c r="A81" s="107" t="s">
        <v>929</v>
      </c>
      <c r="B81" s="108"/>
      <c r="C81" s="108"/>
      <c r="D81" s="108"/>
      <c r="E81" s="108"/>
      <c r="F81" s="108"/>
      <c r="G81" s="108"/>
      <c r="H81" s="108"/>
      <c r="I81" s="108"/>
      <c r="J81" s="108"/>
      <c r="K81" s="108"/>
      <c r="L81" s="108"/>
      <c r="M81" s="108"/>
      <c r="N81" s="108"/>
      <c r="O81" s="108"/>
      <c r="P81" s="108"/>
      <c r="Q81" s="116">
        <v>95.5</v>
      </c>
      <c r="R81" s="2"/>
      <c r="S81" s="2"/>
    </row>
    <row r="82" spans="1:19" ht="18" customHeight="1" x14ac:dyDescent="0.2">
      <c r="A82" s="107" t="s">
        <v>930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16">
        <v>100</v>
      </c>
      <c r="R82" s="2"/>
      <c r="S82" s="2"/>
    </row>
    <row r="83" spans="1:19" ht="18" customHeight="1" x14ac:dyDescent="0.2">
      <c r="A83" s="107" t="s">
        <v>931</v>
      </c>
      <c r="B83" s="108"/>
      <c r="C83" s="108"/>
      <c r="D83" s="108"/>
      <c r="E83" s="108"/>
      <c r="F83" s="108"/>
      <c r="G83" s="108"/>
      <c r="H83" s="108"/>
      <c r="I83" s="108"/>
      <c r="J83" s="108"/>
      <c r="K83" s="108"/>
      <c r="L83" s="108"/>
      <c r="M83" s="108"/>
      <c r="N83" s="108"/>
      <c r="O83" s="108"/>
      <c r="P83" s="108"/>
      <c r="Q83" s="115">
        <v>82.7</v>
      </c>
      <c r="R83" s="2"/>
      <c r="S83" s="2"/>
    </row>
    <row r="84" spans="1:19" ht="1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9.5" customHeight="1" x14ac:dyDescent="0.2">
      <c r="A85" s="109" t="s">
        <v>932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31.5" customHeight="1" x14ac:dyDescent="0.2">
      <c r="A86" s="110" t="s">
        <v>467</v>
      </c>
      <c r="B86" s="110" t="s">
        <v>876</v>
      </c>
      <c r="C86" s="110" t="s">
        <v>877</v>
      </c>
      <c r="D86" s="110" t="s">
        <v>878</v>
      </c>
      <c r="E86" s="110" t="s">
        <v>879</v>
      </c>
      <c r="F86" s="110" t="s">
        <v>880</v>
      </c>
      <c r="G86" s="110" t="s">
        <v>881</v>
      </c>
      <c r="H86" s="110" t="s">
        <v>882</v>
      </c>
      <c r="I86" s="110" t="s">
        <v>883</v>
      </c>
      <c r="J86" s="110" t="s">
        <v>884</v>
      </c>
      <c r="K86" s="110" t="s">
        <v>885</v>
      </c>
      <c r="L86" s="110" t="s">
        <v>886</v>
      </c>
      <c r="M86" s="110" t="s">
        <v>887</v>
      </c>
      <c r="N86" s="110" t="s">
        <v>888</v>
      </c>
      <c r="O86" s="110" t="s">
        <v>889</v>
      </c>
      <c r="P86" s="110" t="s">
        <v>890</v>
      </c>
      <c r="Q86" s="110" t="s">
        <v>874</v>
      </c>
      <c r="R86" s="2"/>
      <c r="S86" s="2"/>
    </row>
    <row r="87" spans="1:19" ht="18" customHeight="1" x14ac:dyDescent="0.2">
      <c r="A87" s="248" t="s">
        <v>242</v>
      </c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  <c r="O87" s="112"/>
      <c r="P87" s="113">
        <v>88.95</v>
      </c>
      <c r="Q87" s="252" t="s">
        <v>980</v>
      </c>
      <c r="R87" s="2"/>
      <c r="S87" s="2"/>
    </row>
    <row r="88" spans="1:19" ht="18" customHeight="1" x14ac:dyDescent="0.2">
      <c r="A88" s="111" t="s">
        <v>240</v>
      </c>
      <c r="B88" s="112"/>
      <c r="C88" s="112"/>
      <c r="D88" s="112"/>
      <c r="E88" s="112"/>
      <c r="F88" s="112"/>
      <c r="G88" s="112"/>
      <c r="H88" s="112"/>
      <c r="I88" s="112"/>
      <c r="J88" s="112"/>
      <c r="K88" s="112"/>
      <c r="L88" s="112"/>
      <c r="M88" s="112"/>
      <c r="N88" s="112"/>
      <c r="O88" s="112"/>
      <c r="P88" s="113">
        <v>93.73</v>
      </c>
      <c r="Q88" s="251" t="s">
        <v>981</v>
      </c>
      <c r="R88" s="2"/>
      <c r="S88" s="2"/>
    </row>
    <row r="89" spans="1:19" ht="18" customHeight="1" x14ac:dyDescent="0.2">
      <c r="A89" s="111" t="s">
        <v>935</v>
      </c>
      <c r="B89" s="112"/>
      <c r="C89" s="112"/>
      <c r="D89" s="112"/>
      <c r="E89" s="112"/>
      <c r="F89" s="112"/>
      <c r="G89" s="112"/>
      <c r="H89" s="112"/>
      <c r="I89" s="112"/>
      <c r="J89" s="112"/>
      <c r="K89" s="112"/>
      <c r="L89" s="112"/>
      <c r="M89" s="112"/>
      <c r="N89" s="112"/>
      <c r="O89" s="112"/>
      <c r="P89" s="113">
        <v>97.95</v>
      </c>
      <c r="Q89" s="252" t="s">
        <v>982</v>
      </c>
      <c r="R89" s="2"/>
      <c r="S89" s="2"/>
    </row>
    <row r="90" spans="1:19" ht="1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9.5" customHeight="1" x14ac:dyDescent="0.2">
      <c r="A91" s="109" t="s">
        <v>937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31.5" customHeight="1" x14ac:dyDescent="0.2">
      <c r="A92" s="110" t="s">
        <v>467</v>
      </c>
      <c r="B92" s="110" t="s">
        <v>938</v>
      </c>
      <c r="C92" s="110" t="s">
        <v>939</v>
      </c>
      <c r="D92" s="110" t="s">
        <v>940</v>
      </c>
      <c r="E92" s="110" t="s">
        <v>941</v>
      </c>
      <c r="F92" s="110" t="s">
        <v>942</v>
      </c>
      <c r="G92" s="110" t="s">
        <v>943</v>
      </c>
      <c r="H92" s="110" t="s">
        <v>944</v>
      </c>
      <c r="I92" s="110" t="s">
        <v>945</v>
      </c>
      <c r="J92" s="110" t="s">
        <v>946</v>
      </c>
      <c r="K92" s="110" t="s">
        <v>947</v>
      </c>
      <c r="L92" s="110" t="s">
        <v>948</v>
      </c>
      <c r="M92" s="110" t="s">
        <v>949</v>
      </c>
      <c r="N92" s="110" t="s">
        <v>950</v>
      </c>
      <c r="O92" s="110" t="s">
        <v>951</v>
      </c>
      <c r="P92" s="110" t="s">
        <v>952</v>
      </c>
      <c r="Q92" s="110" t="s">
        <v>874</v>
      </c>
      <c r="R92" s="2"/>
      <c r="S92" s="2"/>
    </row>
    <row r="93" spans="1:19" ht="18" customHeight="1" x14ac:dyDescent="0.2">
      <c r="A93" s="111" t="s">
        <v>953</v>
      </c>
      <c r="B93" s="112"/>
      <c r="C93" s="112"/>
      <c r="D93" s="112"/>
      <c r="E93" s="112"/>
      <c r="F93" s="112"/>
      <c r="G93" s="112"/>
      <c r="H93" s="112"/>
      <c r="I93" s="112"/>
      <c r="J93" s="112"/>
      <c r="K93" s="112"/>
      <c r="L93" s="112"/>
      <c r="M93" s="112"/>
      <c r="N93" s="112"/>
      <c r="O93" s="112"/>
      <c r="P93" s="113">
        <v>91.7</v>
      </c>
      <c r="Q93" s="114">
        <v>91.7</v>
      </c>
      <c r="R93" s="2"/>
      <c r="S93" s="2"/>
    </row>
    <row r="94" spans="1:19" ht="18" customHeight="1" x14ac:dyDescent="0.2">
      <c r="A94" s="111" t="s">
        <v>954</v>
      </c>
      <c r="B94" s="112"/>
      <c r="C94" s="112"/>
      <c r="D94" s="112"/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2"/>
      <c r="P94" s="113">
        <v>101.67</v>
      </c>
      <c r="Q94" s="114">
        <v>101.67</v>
      </c>
      <c r="R94" s="2"/>
      <c r="S94" s="2"/>
    </row>
    <row r="95" spans="1:19" ht="1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9.5" customHeight="1" x14ac:dyDescent="0.2">
      <c r="A96" s="109" t="s">
        <v>955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31.5" customHeight="1" x14ac:dyDescent="0.2">
      <c r="A97" s="110" t="s">
        <v>467</v>
      </c>
      <c r="B97" s="110" t="s">
        <v>956</v>
      </c>
      <c r="C97" s="110" t="s">
        <v>957</v>
      </c>
      <c r="D97" s="110" t="s">
        <v>958</v>
      </c>
      <c r="E97" s="110" t="s">
        <v>959</v>
      </c>
      <c r="F97" s="110" t="s">
        <v>960</v>
      </c>
      <c r="G97" s="110" t="s">
        <v>961</v>
      </c>
      <c r="H97" s="110" t="s">
        <v>962</v>
      </c>
      <c r="I97" s="110" t="s">
        <v>963</v>
      </c>
      <c r="J97" s="110" t="s">
        <v>964</v>
      </c>
      <c r="K97" s="110" t="s">
        <v>965</v>
      </c>
      <c r="L97" s="110" t="s">
        <v>966</v>
      </c>
      <c r="M97" s="110" t="s">
        <v>967</v>
      </c>
      <c r="N97" s="110" t="s">
        <v>968</v>
      </c>
      <c r="O97" s="110" t="s">
        <v>969</v>
      </c>
      <c r="P97" s="110" t="s">
        <v>970</v>
      </c>
      <c r="Q97" s="110" t="s">
        <v>874</v>
      </c>
      <c r="R97" s="2"/>
      <c r="S97" s="2"/>
    </row>
    <row r="98" spans="1:19" ht="18" customHeight="1" x14ac:dyDescent="0.2">
      <c r="A98" s="111" t="s">
        <v>971</v>
      </c>
      <c r="B98" s="112"/>
      <c r="C98" s="112"/>
      <c r="D98" s="112"/>
      <c r="E98" s="112"/>
      <c r="F98" s="112"/>
      <c r="G98" s="112"/>
      <c r="H98" s="112"/>
      <c r="I98" s="112"/>
      <c r="J98" s="112"/>
      <c r="K98" s="112"/>
      <c r="L98" s="112"/>
      <c r="M98" s="112"/>
      <c r="N98" s="112"/>
      <c r="O98" s="112"/>
      <c r="P98" s="113">
        <v>75.11</v>
      </c>
      <c r="Q98" s="114">
        <v>75.11</v>
      </c>
      <c r="R98" s="2"/>
      <c r="S98" s="2"/>
    </row>
    <row r="99" spans="1:19" ht="18" customHeight="1" x14ac:dyDescent="0.2">
      <c r="A99" s="111" t="s">
        <v>266</v>
      </c>
      <c r="B99" s="112"/>
      <c r="C99" s="112"/>
      <c r="D99" s="112"/>
      <c r="E99" s="112"/>
      <c r="F99" s="112"/>
      <c r="G99" s="112"/>
      <c r="H99" s="112"/>
      <c r="I99" s="112"/>
      <c r="J99" s="112"/>
      <c r="K99" s="112"/>
      <c r="L99" s="112"/>
      <c r="M99" s="112"/>
      <c r="N99" s="112"/>
      <c r="O99" s="112"/>
      <c r="P99" s="113">
        <v>87.33</v>
      </c>
      <c r="Q99" s="114">
        <v>87.33</v>
      </c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25.5" customHeight="1" x14ac:dyDescent="0.2">
      <c r="A102" s="103" t="s">
        <v>983</v>
      </c>
      <c r="B102" s="104"/>
      <c r="C102" s="104"/>
      <c r="D102" s="104"/>
      <c r="E102" s="104"/>
      <c r="F102" s="104"/>
      <c r="G102" s="104"/>
      <c r="H102" s="104"/>
      <c r="I102" s="104"/>
      <c r="J102" s="104"/>
      <c r="K102" s="104"/>
      <c r="L102" s="104"/>
      <c r="M102" s="104"/>
      <c r="N102" s="104"/>
      <c r="O102" s="104"/>
      <c r="P102" s="104"/>
      <c r="Q102" s="104"/>
      <c r="R102" s="2"/>
      <c r="S102" s="2"/>
    </row>
    <row r="103" spans="1:19" ht="21.75" customHeight="1" x14ac:dyDescent="0.2">
      <c r="A103" s="105" t="s">
        <v>858</v>
      </c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31.5" customHeight="1" x14ac:dyDescent="0.2">
      <c r="A104" s="90" t="s">
        <v>467</v>
      </c>
      <c r="B104" s="106" t="s">
        <v>859</v>
      </c>
      <c r="C104" s="106" t="s">
        <v>860</v>
      </c>
      <c r="D104" s="106" t="s">
        <v>861</v>
      </c>
      <c r="E104" s="106" t="s">
        <v>862</v>
      </c>
      <c r="F104" s="106" t="s">
        <v>863</v>
      </c>
      <c r="G104" s="106" t="s">
        <v>864</v>
      </c>
      <c r="H104" s="106" t="s">
        <v>865</v>
      </c>
      <c r="I104" s="106" t="s">
        <v>866</v>
      </c>
      <c r="J104" s="106" t="s">
        <v>867</v>
      </c>
      <c r="K104" s="106" t="s">
        <v>868</v>
      </c>
      <c r="L104" s="106" t="s">
        <v>869</v>
      </c>
      <c r="M104" s="106" t="s">
        <v>870</v>
      </c>
      <c r="N104" s="106" t="s">
        <v>871</v>
      </c>
      <c r="O104" s="106" t="s">
        <v>872</v>
      </c>
      <c r="P104" s="106" t="s">
        <v>873</v>
      </c>
      <c r="Q104" s="90" t="s">
        <v>874</v>
      </c>
      <c r="R104" s="2"/>
      <c r="S104" s="2"/>
    </row>
    <row r="105" spans="1:19" ht="18" customHeight="1" x14ac:dyDescent="0.2">
      <c r="A105" s="107" t="s">
        <v>929</v>
      </c>
      <c r="B105" s="108"/>
      <c r="C105" s="108"/>
      <c r="D105" s="108"/>
      <c r="E105" s="108"/>
      <c r="F105" s="108"/>
      <c r="G105" s="108"/>
      <c r="H105" s="108"/>
      <c r="I105" s="108"/>
      <c r="J105" s="108"/>
      <c r="K105" s="108"/>
      <c r="L105" s="108"/>
      <c r="M105" s="108"/>
      <c r="N105" s="108"/>
      <c r="O105" s="108"/>
      <c r="P105" s="108"/>
      <c r="Q105" s="115">
        <v>82.27</v>
      </c>
      <c r="R105" s="2"/>
      <c r="S105" s="2"/>
    </row>
    <row r="106" spans="1:19" ht="18" customHeight="1" x14ac:dyDescent="0.2">
      <c r="A106" s="107" t="s">
        <v>930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19">
        <v>66.67</v>
      </c>
      <c r="R106" s="2"/>
      <c r="S106" s="2"/>
    </row>
    <row r="107" spans="1:19" ht="18" customHeight="1" x14ac:dyDescent="0.2">
      <c r="A107" s="107" t="s">
        <v>931</v>
      </c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15">
        <v>75.040000000000006</v>
      </c>
      <c r="R107" s="2"/>
      <c r="S107" s="2"/>
    </row>
    <row r="108" spans="1:19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9.5" customHeight="1" x14ac:dyDescent="0.2">
      <c r="A109" s="109" t="s">
        <v>932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31.5" customHeight="1" x14ac:dyDescent="0.2">
      <c r="A110" s="110" t="s">
        <v>467</v>
      </c>
      <c r="B110" s="110" t="s">
        <v>876</v>
      </c>
      <c r="C110" s="110" t="s">
        <v>877</v>
      </c>
      <c r="D110" s="110" t="s">
        <v>878</v>
      </c>
      <c r="E110" s="110" t="s">
        <v>879</v>
      </c>
      <c r="F110" s="110" t="s">
        <v>880</v>
      </c>
      <c r="G110" s="110" t="s">
        <v>881</v>
      </c>
      <c r="H110" s="110" t="s">
        <v>882</v>
      </c>
      <c r="I110" s="110" t="s">
        <v>883</v>
      </c>
      <c r="J110" s="110" t="s">
        <v>884</v>
      </c>
      <c r="K110" s="110" t="s">
        <v>885</v>
      </c>
      <c r="L110" s="110" t="s">
        <v>886</v>
      </c>
      <c r="M110" s="110" t="s">
        <v>887</v>
      </c>
      <c r="N110" s="110" t="s">
        <v>888</v>
      </c>
      <c r="O110" s="110" t="s">
        <v>889</v>
      </c>
      <c r="P110" s="110" t="s">
        <v>890</v>
      </c>
      <c r="Q110" s="110" t="s">
        <v>874</v>
      </c>
      <c r="R110" s="2"/>
      <c r="S110" s="2"/>
    </row>
    <row r="111" spans="1:19" ht="18" customHeight="1" x14ac:dyDescent="0.2">
      <c r="A111" s="248" t="s">
        <v>242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3">
        <v>82</v>
      </c>
      <c r="Q111" s="251" t="s">
        <v>984</v>
      </c>
      <c r="R111" s="2"/>
      <c r="S111" s="2"/>
    </row>
    <row r="112" spans="1:19" ht="18" customHeight="1" x14ac:dyDescent="0.2">
      <c r="A112" s="111" t="s">
        <v>240</v>
      </c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3">
        <v>91.28</v>
      </c>
      <c r="Q112" s="252" t="s">
        <v>985</v>
      </c>
      <c r="R112" s="2"/>
      <c r="S112" s="2"/>
    </row>
    <row r="113" spans="1:19" ht="18" customHeight="1" x14ac:dyDescent="0.2">
      <c r="A113" s="111" t="s">
        <v>935</v>
      </c>
      <c r="B113" s="112"/>
      <c r="C113" s="112"/>
      <c r="D113" s="112"/>
      <c r="E113" s="112"/>
      <c r="F113" s="112"/>
      <c r="G113" s="112"/>
      <c r="H113" s="112"/>
      <c r="I113" s="112"/>
      <c r="J113" s="112"/>
      <c r="K113" s="112"/>
      <c r="L113" s="112"/>
      <c r="M113" s="112"/>
      <c r="N113" s="112"/>
      <c r="O113" s="112"/>
      <c r="P113" s="113">
        <v>84.1</v>
      </c>
      <c r="Q113" s="251" t="s">
        <v>986</v>
      </c>
      <c r="R113" s="2"/>
      <c r="S113" s="2"/>
    </row>
    <row r="114" spans="1:19" ht="1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9.5" customHeight="1" x14ac:dyDescent="0.2">
      <c r="A115" s="109" t="s">
        <v>937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31.5" customHeight="1" x14ac:dyDescent="0.2">
      <c r="A116" s="110" t="s">
        <v>467</v>
      </c>
      <c r="B116" s="110" t="s">
        <v>938</v>
      </c>
      <c r="C116" s="110" t="s">
        <v>939</v>
      </c>
      <c r="D116" s="110" t="s">
        <v>940</v>
      </c>
      <c r="E116" s="110" t="s">
        <v>941</v>
      </c>
      <c r="F116" s="110" t="s">
        <v>942</v>
      </c>
      <c r="G116" s="110" t="s">
        <v>943</v>
      </c>
      <c r="H116" s="110" t="s">
        <v>944</v>
      </c>
      <c r="I116" s="110" t="s">
        <v>945</v>
      </c>
      <c r="J116" s="110" t="s">
        <v>946</v>
      </c>
      <c r="K116" s="110" t="s">
        <v>947</v>
      </c>
      <c r="L116" s="110" t="s">
        <v>948</v>
      </c>
      <c r="M116" s="110" t="s">
        <v>949</v>
      </c>
      <c r="N116" s="110" t="s">
        <v>950</v>
      </c>
      <c r="O116" s="110" t="s">
        <v>951</v>
      </c>
      <c r="P116" s="110" t="s">
        <v>952</v>
      </c>
      <c r="Q116" s="110" t="s">
        <v>874</v>
      </c>
      <c r="R116" s="2"/>
      <c r="S116" s="2"/>
    </row>
    <row r="117" spans="1:19" ht="18" customHeight="1" x14ac:dyDescent="0.2">
      <c r="A117" s="111" t="s">
        <v>953</v>
      </c>
      <c r="B117" s="112"/>
      <c r="C117" s="112"/>
      <c r="D117" s="112"/>
      <c r="E117" s="112"/>
      <c r="F117" s="112"/>
      <c r="G117" s="112"/>
      <c r="H117" s="112"/>
      <c r="I117" s="112"/>
      <c r="J117" s="112"/>
      <c r="K117" s="112"/>
      <c r="L117" s="112"/>
      <c r="M117" s="112"/>
      <c r="N117" s="112"/>
      <c r="O117" s="112"/>
      <c r="P117" s="113">
        <v>73.569999999999993</v>
      </c>
      <c r="Q117" s="114">
        <v>73.569999999999993</v>
      </c>
      <c r="R117" s="2"/>
      <c r="S117" s="2"/>
    </row>
    <row r="118" spans="1:19" ht="18" customHeight="1" x14ac:dyDescent="0.2">
      <c r="A118" s="111" t="s">
        <v>954</v>
      </c>
      <c r="B118" s="112"/>
      <c r="C118" s="112"/>
      <c r="D118" s="112"/>
      <c r="E118" s="112"/>
      <c r="F118" s="112"/>
      <c r="G118" s="112"/>
      <c r="H118" s="112"/>
      <c r="I118" s="112"/>
      <c r="J118" s="112"/>
      <c r="K118" s="112"/>
      <c r="L118" s="112"/>
      <c r="M118" s="112"/>
      <c r="N118" s="112"/>
      <c r="O118" s="112"/>
      <c r="P118" s="113">
        <v>85</v>
      </c>
      <c r="Q118" s="114">
        <v>85</v>
      </c>
      <c r="R118" s="2"/>
      <c r="S118" s="2"/>
    </row>
    <row r="119" spans="1:19" ht="1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9.5" customHeight="1" x14ac:dyDescent="0.2">
      <c r="A120" s="109" t="s">
        <v>955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31.5" customHeight="1" x14ac:dyDescent="0.2">
      <c r="A121" s="110" t="s">
        <v>467</v>
      </c>
      <c r="B121" s="110" t="s">
        <v>956</v>
      </c>
      <c r="C121" s="110" t="s">
        <v>957</v>
      </c>
      <c r="D121" s="110" t="s">
        <v>958</v>
      </c>
      <c r="E121" s="110" t="s">
        <v>959</v>
      </c>
      <c r="F121" s="110" t="s">
        <v>960</v>
      </c>
      <c r="G121" s="110" t="s">
        <v>961</v>
      </c>
      <c r="H121" s="110" t="s">
        <v>962</v>
      </c>
      <c r="I121" s="110" t="s">
        <v>963</v>
      </c>
      <c r="J121" s="110" t="s">
        <v>964</v>
      </c>
      <c r="K121" s="110" t="s">
        <v>965</v>
      </c>
      <c r="L121" s="110" t="s">
        <v>966</v>
      </c>
      <c r="M121" s="110" t="s">
        <v>967</v>
      </c>
      <c r="N121" s="110" t="s">
        <v>968</v>
      </c>
      <c r="O121" s="110" t="s">
        <v>969</v>
      </c>
      <c r="P121" s="110" t="s">
        <v>970</v>
      </c>
      <c r="Q121" s="110" t="s">
        <v>874</v>
      </c>
      <c r="R121" s="2"/>
      <c r="S121" s="2"/>
    </row>
    <row r="122" spans="1:19" ht="18" customHeight="1" x14ac:dyDescent="0.2">
      <c r="A122" s="111" t="s">
        <v>971</v>
      </c>
      <c r="B122" s="112"/>
      <c r="C122" s="112"/>
      <c r="D122" s="112"/>
      <c r="E122" s="112"/>
      <c r="F122" s="112"/>
      <c r="G122" s="112"/>
      <c r="H122" s="112"/>
      <c r="I122" s="112"/>
      <c r="J122" s="112"/>
      <c r="K122" s="112"/>
      <c r="L122" s="112"/>
      <c r="M122" s="112"/>
      <c r="N122" s="112"/>
      <c r="O122" s="112"/>
      <c r="P122" s="113">
        <v>77.11</v>
      </c>
      <c r="Q122" s="114">
        <v>77.11</v>
      </c>
      <c r="R122" s="2"/>
      <c r="S122" s="2"/>
    </row>
    <row r="123" spans="1:19" ht="18" customHeight="1" x14ac:dyDescent="0.2">
      <c r="A123" s="111" t="s">
        <v>266</v>
      </c>
      <c r="B123" s="112"/>
      <c r="C123" s="112"/>
      <c r="D123" s="112"/>
      <c r="E123" s="112"/>
      <c r="F123" s="112"/>
      <c r="G123" s="112"/>
      <c r="H123" s="112"/>
      <c r="I123" s="112"/>
      <c r="J123" s="112"/>
      <c r="K123" s="112"/>
      <c r="L123" s="112"/>
      <c r="M123" s="112"/>
      <c r="N123" s="112"/>
      <c r="O123" s="112"/>
      <c r="P123" s="113">
        <v>79.33</v>
      </c>
      <c r="Q123" s="114">
        <v>79.33</v>
      </c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25.5" customHeight="1" x14ac:dyDescent="0.2">
      <c r="A126" s="103" t="s">
        <v>987</v>
      </c>
      <c r="B126" s="104"/>
      <c r="C126" s="104"/>
      <c r="D126" s="104"/>
      <c r="E126" s="104"/>
      <c r="F126" s="104"/>
      <c r="G126" s="104"/>
      <c r="H126" s="104"/>
      <c r="I126" s="104"/>
      <c r="J126" s="104"/>
      <c r="K126" s="104"/>
      <c r="L126" s="104"/>
      <c r="M126" s="104"/>
      <c r="N126" s="104"/>
      <c r="O126" s="104"/>
      <c r="P126" s="104"/>
      <c r="Q126" s="104"/>
      <c r="R126" s="2"/>
      <c r="S126" s="2"/>
    </row>
    <row r="127" spans="1:19" ht="21.75" customHeight="1" x14ac:dyDescent="0.2">
      <c r="A127" s="105" t="s">
        <v>858</v>
      </c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31.5" customHeight="1" x14ac:dyDescent="0.2">
      <c r="A128" s="90" t="s">
        <v>467</v>
      </c>
      <c r="B128" s="106" t="s">
        <v>859</v>
      </c>
      <c r="C128" s="106" t="s">
        <v>860</v>
      </c>
      <c r="D128" s="106" t="s">
        <v>861</v>
      </c>
      <c r="E128" s="106" t="s">
        <v>862</v>
      </c>
      <c r="F128" s="106" t="s">
        <v>863</v>
      </c>
      <c r="G128" s="106" t="s">
        <v>864</v>
      </c>
      <c r="H128" s="106" t="s">
        <v>865</v>
      </c>
      <c r="I128" s="106" t="s">
        <v>866</v>
      </c>
      <c r="J128" s="106" t="s">
        <v>867</v>
      </c>
      <c r="K128" s="106" t="s">
        <v>868</v>
      </c>
      <c r="L128" s="106" t="s">
        <v>869</v>
      </c>
      <c r="M128" s="106" t="s">
        <v>870</v>
      </c>
      <c r="N128" s="106" t="s">
        <v>871</v>
      </c>
      <c r="O128" s="106" t="s">
        <v>872</v>
      </c>
      <c r="P128" s="106" t="s">
        <v>873</v>
      </c>
      <c r="Q128" s="90" t="s">
        <v>874</v>
      </c>
      <c r="R128" s="2"/>
      <c r="S128" s="2"/>
    </row>
    <row r="129" spans="1:19" ht="18" customHeight="1" x14ac:dyDescent="0.2">
      <c r="A129" s="107" t="s">
        <v>929</v>
      </c>
      <c r="B129" s="108"/>
      <c r="C129" s="108"/>
      <c r="D129" s="108"/>
      <c r="E129" s="108"/>
      <c r="F129" s="108"/>
      <c r="G129" s="108"/>
      <c r="H129" s="108"/>
      <c r="I129" s="108"/>
      <c r="J129" s="108"/>
      <c r="K129" s="108"/>
      <c r="L129" s="108"/>
      <c r="M129" s="108"/>
      <c r="N129" s="108"/>
      <c r="O129" s="108"/>
      <c r="P129" s="108"/>
      <c r="Q129" s="117">
        <v>89.27</v>
      </c>
      <c r="R129" s="2"/>
      <c r="S129" s="2"/>
    </row>
    <row r="130" spans="1:19" ht="18" customHeight="1" x14ac:dyDescent="0.2">
      <c r="A130" s="107" t="s">
        <v>931</v>
      </c>
      <c r="B130" s="108"/>
      <c r="C130" s="108"/>
      <c r="D130" s="108"/>
      <c r="E130" s="108"/>
      <c r="F130" s="108"/>
      <c r="G130" s="108"/>
      <c r="H130" s="108"/>
      <c r="I130" s="108"/>
      <c r="J130" s="108"/>
      <c r="K130" s="108"/>
      <c r="L130" s="108"/>
      <c r="M130" s="108"/>
      <c r="N130" s="108"/>
      <c r="O130" s="108"/>
      <c r="P130" s="108"/>
      <c r="Q130" s="119">
        <v>62.91</v>
      </c>
      <c r="R130" s="2"/>
      <c r="S130" s="2"/>
    </row>
    <row r="131" spans="1:19" ht="1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9.5" customHeight="1" x14ac:dyDescent="0.2">
      <c r="A132" s="109" t="s">
        <v>932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31.5" customHeight="1" x14ac:dyDescent="0.2">
      <c r="A133" s="110" t="s">
        <v>467</v>
      </c>
      <c r="B133" s="110" t="s">
        <v>876</v>
      </c>
      <c r="C133" s="110" t="s">
        <v>877</v>
      </c>
      <c r="D133" s="110" t="s">
        <v>878</v>
      </c>
      <c r="E133" s="110" t="s">
        <v>879</v>
      </c>
      <c r="F133" s="110" t="s">
        <v>880</v>
      </c>
      <c r="G133" s="110" t="s">
        <v>881</v>
      </c>
      <c r="H133" s="110" t="s">
        <v>882</v>
      </c>
      <c r="I133" s="110" t="s">
        <v>883</v>
      </c>
      <c r="J133" s="110" t="s">
        <v>884</v>
      </c>
      <c r="K133" s="110" t="s">
        <v>885</v>
      </c>
      <c r="L133" s="110" t="s">
        <v>886</v>
      </c>
      <c r="M133" s="110" t="s">
        <v>887</v>
      </c>
      <c r="N133" s="110" t="s">
        <v>888</v>
      </c>
      <c r="O133" s="110" t="s">
        <v>889</v>
      </c>
      <c r="P133" s="110" t="s">
        <v>890</v>
      </c>
      <c r="Q133" s="110" t="s">
        <v>874</v>
      </c>
      <c r="R133" s="2"/>
      <c r="S133" s="2"/>
    </row>
    <row r="134" spans="1:19" ht="18" customHeight="1" x14ac:dyDescent="0.2">
      <c r="A134" s="248" t="s">
        <v>242</v>
      </c>
      <c r="B134" s="112"/>
      <c r="C134" s="112"/>
      <c r="D134" s="112"/>
      <c r="E134" s="112"/>
      <c r="F134" s="112"/>
      <c r="G134" s="112"/>
      <c r="H134" s="112"/>
      <c r="I134" s="112"/>
      <c r="J134" s="112"/>
      <c r="K134" s="112"/>
      <c r="L134" s="112"/>
      <c r="M134" s="112"/>
      <c r="N134" s="112"/>
      <c r="O134" s="112"/>
      <c r="P134" s="113">
        <v>80.2</v>
      </c>
      <c r="Q134" s="251" t="s">
        <v>988</v>
      </c>
      <c r="R134" s="2"/>
      <c r="S134" s="2"/>
    </row>
    <row r="135" spans="1:19" ht="18" customHeight="1" x14ac:dyDescent="0.2">
      <c r="A135" s="111" t="s">
        <v>240</v>
      </c>
      <c r="B135" s="112"/>
      <c r="C135" s="112"/>
      <c r="D135" s="112"/>
      <c r="E135" s="112"/>
      <c r="F135" s="112"/>
      <c r="G135" s="112"/>
      <c r="H135" s="112"/>
      <c r="I135" s="112"/>
      <c r="J135" s="112"/>
      <c r="K135" s="112"/>
      <c r="L135" s="112"/>
      <c r="M135" s="112"/>
      <c r="N135" s="112"/>
      <c r="O135" s="112"/>
      <c r="P135" s="113">
        <v>72.930000000000007</v>
      </c>
      <c r="Q135" s="251" t="s">
        <v>914</v>
      </c>
      <c r="R135" s="2"/>
      <c r="S135" s="2"/>
    </row>
    <row r="136" spans="1:19" ht="18" customHeight="1" x14ac:dyDescent="0.2">
      <c r="A136" s="111" t="s">
        <v>935</v>
      </c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3">
        <v>68.44</v>
      </c>
      <c r="Q136" s="250" t="s">
        <v>989</v>
      </c>
      <c r="R136" s="2"/>
      <c r="S136" s="2"/>
    </row>
    <row r="137" spans="1:19" ht="1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9.5" customHeight="1" x14ac:dyDescent="0.2">
      <c r="A138" s="109" t="s">
        <v>937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31.5" customHeight="1" x14ac:dyDescent="0.2">
      <c r="A139" s="110" t="s">
        <v>467</v>
      </c>
      <c r="B139" s="110" t="s">
        <v>938</v>
      </c>
      <c r="C139" s="110" t="s">
        <v>939</v>
      </c>
      <c r="D139" s="110" t="s">
        <v>940</v>
      </c>
      <c r="E139" s="110" t="s">
        <v>941</v>
      </c>
      <c r="F139" s="110" t="s">
        <v>942</v>
      </c>
      <c r="G139" s="110" t="s">
        <v>943</v>
      </c>
      <c r="H139" s="110" t="s">
        <v>944</v>
      </c>
      <c r="I139" s="110" t="s">
        <v>945</v>
      </c>
      <c r="J139" s="110" t="s">
        <v>946</v>
      </c>
      <c r="K139" s="110" t="s">
        <v>947</v>
      </c>
      <c r="L139" s="110" t="s">
        <v>948</v>
      </c>
      <c r="M139" s="110" t="s">
        <v>949</v>
      </c>
      <c r="N139" s="110" t="s">
        <v>950</v>
      </c>
      <c r="O139" s="110" t="s">
        <v>951</v>
      </c>
      <c r="P139" s="110" t="s">
        <v>952</v>
      </c>
      <c r="Q139" s="110" t="s">
        <v>874</v>
      </c>
      <c r="R139" s="2"/>
      <c r="S139" s="2"/>
    </row>
    <row r="140" spans="1:19" ht="18" customHeight="1" x14ac:dyDescent="0.2">
      <c r="A140" s="111" t="s">
        <v>953</v>
      </c>
      <c r="B140" s="112"/>
      <c r="C140" s="112"/>
      <c r="D140" s="112"/>
      <c r="E140" s="112"/>
      <c r="F140" s="112"/>
      <c r="G140" s="112"/>
      <c r="H140" s="112"/>
      <c r="I140" s="112"/>
      <c r="J140" s="112"/>
      <c r="K140" s="112"/>
      <c r="L140" s="112"/>
      <c r="M140" s="112"/>
      <c r="N140" s="112"/>
      <c r="O140" s="112"/>
      <c r="P140" s="113">
        <v>67.95</v>
      </c>
      <c r="Q140" s="114">
        <v>67.95</v>
      </c>
      <c r="R140" s="2"/>
      <c r="S140" s="2"/>
    </row>
    <row r="141" spans="1:19" ht="18" customHeight="1" x14ac:dyDescent="0.2">
      <c r="A141" s="111" t="s">
        <v>954</v>
      </c>
      <c r="B141" s="112"/>
      <c r="C141" s="112"/>
      <c r="D141" s="112"/>
      <c r="E141" s="112"/>
      <c r="F141" s="112"/>
      <c r="G141" s="112"/>
      <c r="H141" s="112"/>
      <c r="I141" s="112"/>
      <c r="J141" s="112"/>
      <c r="K141" s="112"/>
      <c r="L141" s="112"/>
      <c r="M141" s="112"/>
      <c r="N141" s="112"/>
      <c r="O141" s="112"/>
      <c r="P141" s="113">
        <v>91.67</v>
      </c>
      <c r="Q141" s="114">
        <v>91.67</v>
      </c>
      <c r="R141" s="2"/>
      <c r="S141" s="2"/>
    </row>
    <row r="142" spans="1:19" ht="1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9.5" customHeight="1" x14ac:dyDescent="0.2">
      <c r="A143" s="109" t="s">
        <v>955</v>
      </c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31.5" customHeight="1" x14ac:dyDescent="0.2">
      <c r="A144" s="110" t="s">
        <v>467</v>
      </c>
      <c r="B144" s="110" t="s">
        <v>956</v>
      </c>
      <c r="C144" s="110" t="s">
        <v>957</v>
      </c>
      <c r="D144" s="110" t="s">
        <v>958</v>
      </c>
      <c r="E144" s="110" t="s">
        <v>959</v>
      </c>
      <c r="F144" s="110" t="s">
        <v>960</v>
      </c>
      <c r="G144" s="110" t="s">
        <v>961</v>
      </c>
      <c r="H144" s="110" t="s">
        <v>962</v>
      </c>
      <c r="I144" s="110" t="s">
        <v>963</v>
      </c>
      <c r="J144" s="110" t="s">
        <v>964</v>
      </c>
      <c r="K144" s="110" t="s">
        <v>965</v>
      </c>
      <c r="L144" s="110" t="s">
        <v>966</v>
      </c>
      <c r="M144" s="110" t="s">
        <v>967</v>
      </c>
      <c r="N144" s="110" t="s">
        <v>968</v>
      </c>
      <c r="O144" s="110" t="s">
        <v>969</v>
      </c>
      <c r="P144" s="110" t="s">
        <v>970</v>
      </c>
      <c r="Q144" s="110" t="s">
        <v>874</v>
      </c>
      <c r="R144" s="2"/>
      <c r="S144" s="2"/>
    </row>
    <row r="145" spans="1:19" ht="18" customHeight="1" x14ac:dyDescent="0.2">
      <c r="A145" s="111" t="s">
        <v>971</v>
      </c>
      <c r="B145" s="112"/>
      <c r="C145" s="112"/>
      <c r="D145" s="112"/>
      <c r="E145" s="112"/>
      <c r="F145" s="112"/>
      <c r="G145" s="112"/>
      <c r="H145" s="112"/>
      <c r="I145" s="112"/>
      <c r="J145" s="112"/>
      <c r="K145" s="112"/>
      <c r="L145" s="112"/>
      <c r="M145" s="112"/>
      <c r="N145" s="112"/>
      <c r="O145" s="112"/>
      <c r="P145" s="113">
        <v>80.37</v>
      </c>
      <c r="Q145" s="114">
        <v>80.37</v>
      </c>
      <c r="R145" s="2"/>
      <c r="S145" s="2"/>
    </row>
    <row r="146" spans="1:19" ht="18" customHeight="1" x14ac:dyDescent="0.2">
      <c r="A146" s="111" t="s">
        <v>266</v>
      </c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3">
        <v>67.33</v>
      </c>
      <c r="Q146" s="114">
        <v>67.33</v>
      </c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hyperlinks>
    <hyperlink ref="B1" location="'📍 Navigation Hub'!A1" display="📍 Nav Hub" xr:uid="{00000000-0004-0000-0600-000000000000}"/>
    <hyperlink ref="C1" location="'Command Center'!A1" display="⚡ Command" xr:uid="{00000000-0004-0000-0600-000001000000}"/>
    <hyperlink ref="D1" location="'Cohort 2026 — Grades'!A1" display="👥 2026" xr:uid="{00000000-0004-0000-0600-000002000000}"/>
    <hyperlink ref="E1" location="'Cohort 2027 — Grades'!A1" display="👥 2027" xr:uid="{00000000-0004-0000-0600-000003000000}"/>
    <hyperlink ref="F1" location="'Cohort 2028 — Grades'!A1" display="👥 2028" xr:uid="{00000000-0004-0000-0600-000004000000}"/>
    <hyperlink ref="G1" location="'Cohort 2029 — Grades'!A1" display="👥 2029" xr:uid="{00000000-0004-0000-0600-000005000000}"/>
  </hyperlink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3366"/>
  </sheetPr>
  <dimension ref="A1:U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 x14ac:dyDescent="0.2"/>
  <cols>
    <col min="1" max="1" width="42" customWidth="1"/>
    <col min="2" max="17" width="10" customWidth="1"/>
    <col min="18" max="19" width="13" customWidth="1"/>
    <col min="20" max="26" width="8.6640625" customWidth="1"/>
  </cols>
  <sheetData>
    <row r="1" spans="1:19" ht="24" customHeight="1" x14ac:dyDescent="0.2">
      <c r="A1" s="62" t="s">
        <v>0</v>
      </c>
      <c r="B1" s="63" t="s">
        <v>853</v>
      </c>
      <c r="C1" s="63" t="s">
        <v>497</v>
      </c>
      <c r="D1" s="63" t="s">
        <v>498</v>
      </c>
      <c r="E1" s="63" t="s">
        <v>499</v>
      </c>
      <c r="F1" s="63" t="s">
        <v>500</v>
      </c>
      <c r="G1" s="63" t="s">
        <v>501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">
      <c r="A2" s="64" t="s">
        <v>990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6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855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1.75" customHeight="1" x14ac:dyDescent="0.2">
      <c r="A5" s="17" t="s">
        <v>991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5.5" customHeight="1" x14ac:dyDescent="0.2">
      <c r="A7" s="103" t="s">
        <v>992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2" t="s">
        <v>993</v>
      </c>
      <c r="S7" s="2"/>
    </row>
    <row r="8" spans="1:19" ht="21.75" customHeight="1" x14ac:dyDescent="0.2">
      <c r="A8" s="105" t="s">
        <v>858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31.5" customHeight="1" x14ac:dyDescent="0.2">
      <c r="A9" s="90" t="s">
        <v>467</v>
      </c>
      <c r="B9" s="106" t="s">
        <v>859</v>
      </c>
      <c r="C9" s="106" t="s">
        <v>860</v>
      </c>
      <c r="D9" s="106" t="s">
        <v>861</v>
      </c>
      <c r="E9" s="106" t="s">
        <v>862</v>
      </c>
      <c r="F9" s="106" t="s">
        <v>863</v>
      </c>
      <c r="G9" s="106" t="s">
        <v>864</v>
      </c>
      <c r="H9" s="106" t="s">
        <v>865</v>
      </c>
      <c r="I9" s="106" t="s">
        <v>866</v>
      </c>
      <c r="J9" s="106" t="s">
        <v>867</v>
      </c>
      <c r="K9" s="106" t="s">
        <v>868</v>
      </c>
      <c r="L9" s="106" t="s">
        <v>869</v>
      </c>
      <c r="M9" s="106" t="s">
        <v>870</v>
      </c>
      <c r="N9" s="106" t="s">
        <v>871</v>
      </c>
      <c r="O9" s="106" t="s">
        <v>872</v>
      </c>
      <c r="P9" s="106" t="s">
        <v>873</v>
      </c>
      <c r="Q9" s="90" t="s">
        <v>874</v>
      </c>
      <c r="R9" s="2"/>
      <c r="S9" s="2"/>
    </row>
    <row r="10" spans="1:19" ht="23.25" customHeight="1" x14ac:dyDescent="0.2">
      <c r="A10" s="248" t="s">
        <v>994</v>
      </c>
      <c r="B10" s="108"/>
      <c r="C10" s="108"/>
      <c r="D10" s="108"/>
      <c r="E10" s="108"/>
      <c r="F10" s="108"/>
      <c r="G10" s="108"/>
      <c r="H10" s="108"/>
      <c r="I10" s="108"/>
      <c r="J10" s="218" t="s">
        <v>980</v>
      </c>
      <c r="K10" s="108"/>
      <c r="L10" s="108"/>
      <c r="M10" s="108"/>
      <c r="N10" s="108"/>
      <c r="O10" s="108"/>
      <c r="P10" s="108"/>
      <c r="Q10" s="218" t="s">
        <v>980</v>
      </c>
      <c r="R10" s="2"/>
      <c r="S10" s="2"/>
    </row>
    <row r="11" spans="1:19" ht="23.25" customHeight="1" x14ac:dyDescent="0.2">
      <c r="A11" s="248" t="s">
        <v>995</v>
      </c>
      <c r="B11" s="108"/>
      <c r="C11" s="108"/>
      <c r="D11" s="108"/>
      <c r="E11" s="108"/>
      <c r="F11" s="108"/>
      <c r="G11" s="108"/>
      <c r="H11" s="108"/>
      <c r="I11" s="108"/>
      <c r="J11" s="219" t="s">
        <v>996</v>
      </c>
      <c r="K11" s="108"/>
      <c r="L11" s="108"/>
      <c r="M11" s="108"/>
      <c r="N11" s="108"/>
      <c r="O11" s="108"/>
      <c r="P11" s="108"/>
      <c r="Q11" s="219" t="s">
        <v>996</v>
      </c>
      <c r="R11" s="2"/>
      <c r="S11" s="2"/>
    </row>
    <row r="12" spans="1:19" ht="1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9.5" customHeight="1" x14ac:dyDescent="0.2">
      <c r="A13" s="109" t="s">
        <v>997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31.5" customHeight="1" x14ac:dyDescent="0.2">
      <c r="A14" s="110" t="s">
        <v>467</v>
      </c>
      <c r="B14" s="110" t="s">
        <v>876</v>
      </c>
      <c r="C14" s="110" t="s">
        <v>877</v>
      </c>
      <c r="D14" s="110" t="s">
        <v>878</v>
      </c>
      <c r="E14" s="110" t="s">
        <v>879</v>
      </c>
      <c r="F14" s="110" t="s">
        <v>880</v>
      </c>
      <c r="G14" s="110" t="s">
        <v>881</v>
      </c>
      <c r="H14" s="110" t="s">
        <v>882</v>
      </c>
      <c r="I14" s="110" t="s">
        <v>883</v>
      </c>
      <c r="J14" s="110" t="s">
        <v>884</v>
      </c>
      <c r="K14" s="110" t="s">
        <v>885</v>
      </c>
      <c r="L14" s="110" t="s">
        <v>886</v>
      </c>
      <c r="M14" s="110" t="s">
        <v>887</v>
      </c>
      <c r="N14" s="110" t="s">
        <v>888</v>
      </c>
      <c r="O14" s="110" t="s">
        <v>889</v>
      </c>
      <c r="P14" s="110" t="s">
        <v>890</v>
      </c>
      <c r="Q14" s="110" t="s">
        <v>874</v>
      </c>
      <c r="R14" s="2"/>
      <c r="S14" s="2"/>
    </row>
    <row r="15" spans="1:19" ht="18" customHeight="1" x14ac:dyDescent="0.2">
      <c r="A15" s="111" t="s">
        <v>266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3">
        <v>57</v>
      </c>
      <c r="Q15" s="114">
        <v>57</v>
      </c>
      <c r="R15" s="2"/>
      <c r="S15" s="2"/>
    </row>
    <row r="16" spans="1:19" ht="18" customHeight="1" x14ac:dyDescent="0.2">
      <c r="A16" s="111" t="s">
        <v>971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3">
        <v>98.5</v>
      </c>
      <c r="Q16" s="114">
        <v>98.5</v>
      </c>
      <c r="R16" s="2"/>
      <c r="S16" s="2"/>
    </row>
    <row r="17" spans="1:19" ht="1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9.5" customHeight="1" x14ac:dyDescent="0.2">
      <c r="A18" s="109" t="s">
        <v>998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31.5" customHeight="1" x14ac:dyDescent="0.2">
      <c r="A19" s="110" t="s">
        <v>467</v>
      </c>
      <c r="B19" s="110" t="s">
        <v>938</v>
      </c>
      <c r="C19" s="110" t="s">
        <v>939</v>
      </c>
      <c r="D19" s="110" t="s">
        <v>940</v>
      </c>
      <c r="E19" s="110" t="s">
        <v>941</v>
      </c>
      <c r="F19" s="110" t="s">
        <v>942</v>
      </c>
      <c r="G19" s="110" t="s">
        <v>943</v>
      </c>
      <c r="H19" s="110" t="s">
        <v>944</v>
      </c>
      <c r="I19" s="110" t="s">
        <v>945</v>
      </c>
      <c r="J19" s="110" t="s">
        <v>946</v>
      </c>
      <c r="K19" s="110" t="s">
        <v>947</v>
      </c>
      <c r="L19" s="110" t="s">
        <v>948</v>
      </c>
      <c r="M19" s="110" t="s">
        <v>949</v>
      </c>
      <c r="N19" s="110" t="s">
        <v>950</v>
      </c>
      <c r="O19" s="110" t="s">
        <v>951</v>
      </c>
      <c r="P19" s="110" t="s">
        <v>952</v>
      </c>
      <c r="Q19" s="110" t="s">
        <v>874</v>
      </c>
      <c r="R19" s="2"/>
      <c r="S19" s="2"/>
    </row>
    <row r="20" spans="1:19" ht="18" customHeight="1" x14ac:dyDescent="0.2">
      <c r="A20" s="111" t="s">
        <v>999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3">
        <v>82.5</v>
      </c>
      <c r="Q20" s="114">
        <v>82.5</v>
      </c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5.5" customHeight="1" x14ac:dyDescent="0.2">
      <c r="A23" s="103" t="s">
        <v>1000</v>
      </c>
      <c r="B23" s="104"/>
      <c r="C23" s="104"/>
      <c r="D23" s="104"/>
      <c r="E23" s="104"/>
      <c r="F23" s="104"/>
      <c r="G23" s="104"/>
      <c r="H23" s="104"/>
      <c r="I23" s="104"/>
      <c r="J23" s="104"/>
      <c r="K23" s="104"/>
      <c r="L23" s="104"/>
      <c r="M23" s="104"/>
      <c r="N23" s="104"/>
      <c r="O23" s="104"/>
      <c r="P23" s="104"/>
      <c r="Q23" s="104"/>
      <c r="R23" s="2" t="s">
        <v>1001</v>
      </c>
      <c r="S23" s="2"/>
    </row>
    <row r="24" spans="1:19" ht="21.75" customHeight="1" x14ac:dyDescent="0.2">
      <c r="A24" s="105" t="s">
        <v>858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31.5" customHeight="1" x14ac:dyDescent="0.2">
      <c r="A25" s="90" t="s">
        <v>467</v>
      </c>
      <c r="B25" s="106" t="s">
        <v>859</v>
      </c>
      <c r="C25" s="106" t="s">
        <v>860</v>
      </c>
      <c r="D25" s="106" t="s">
        <v>861</v>
      </c>
      <c r="E25" s="106" t="s">
        <v>862</v>
      </c>
      <c r="F25" s="106" t="s">
        <v>863</v>
      </c>
      <c r="G25" s="106" t="s">
        <v>864</v>
      </c>
      <c r="H25" s="106" t="s">
        <v>865</v>
      </c>
      <c r="I25" s="106" t="s">
        <v>866</v>
      </c>
      <c r="J25" s="106" t="s">
        <v>867</v>
      </c>
      <c r="K25" s="106" t="s">
        <v>868</v>
      </c>
      <c r="L25" s="106" t="s">
        <v>869</v>
      </c>
      <c r="M25" s="106" t="s">
        <v>870</v>
      </c>
      <c r="N25" s="106" t="s">
        <v>871</v>
      </c>
      <c r="O25" s="106" t="s">
        <v>872</v>
      </c>
      <c r="P25" s="106" t="s">
        <v>873</v>
      </c>
      <c r="Q25" s="90" t="s">
        <v>874</v>
      </c>
      <c r="R25" s="2"/>
      <c r="S25" s="2"/>
    </row>
    <row r="26" spans="1:19" ht="23.25" customHeight="1" x14ac:dyDescent="0.2">
      <c r="A26" s="248" t="s">
        <v>994</v>
      </c>
      <c r="B26" s="108"/>
      <c r="C26" s="108"/>
      <c r="D26" s="108"/>
      <c r="E26" s="108"/>
      <c r="F26" s="108"/>
      <c r="G26" s="108"/>
      <c r="H26" s="108"/>
      <c r="I26" s="108"/>
      <c r="J26" s="249" t="s">
        <v>1002</v>
      </c>
      <c r="K26" s="108"/>
      <c r="L26" s="108"/>
      <c r="M26" s="108"/>
      <c r="N26" s="108"/>
      <c r="O26" s="108"/>
      <c r="P26" s="108"/>
      <c r="Q26" s="249" t="s">
        <v>1002</v>
      </c>
      <c r="R26" s="2"/>
      <c r="S26" s="2"/>
    </row>
    <row r="27" spans="1:19" ht="23.25" customHeight="1" x14ac:dyDescent="0.2">
      <c r="A27" s="248" t="s">
        <v>995</v>
      </c>
      <c r="B27" s="108"/>
      <c r="C27" s="108"/>
      <c r="D27" s="108"/>
      <c r="E27" s="108"/>
      <c r="F27" s="108"/>
      <c r="G27" s="108"/>
      <c r="H27" s="108"/>
      <c r="I27" s="108"/>
      <c r="J27" s="219" t="s">
        <v>988</v>
      </c>
      <c r="K27" s="108"/>
      <c r="L27" s="108"/>
      <c r="M27" s="108"/>
      <c r="N27" s="108"/>
      <c r="O27" s="108"/>
      <c r="P27" s="108"/>
      <c r="Q27" s="219" t="s">
        <v>988</v>
      </c>
      <c r="R27" s="2"/>
      <c r="S27" s="2"/>
    </row>
    <row r="28" spans="1:19" ht="1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9.5" customHeight="1" x14ac:dyDescent="0.2">
      <c r="A29" s="109" t="s">
        <v>997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31.5" customHeight="1" x14ac:dyDescent="0.2">
      <c r="A30" s="110" t="s">
        <v>467</v>
      </c>
      <c r="B30" s="110" t="s">
        <v>876</v>
      </c>
      <c r="C30" s="110" t="s">
        <v>877</v>
      </c>
      <c r="D30" s="110" t="s">
        <v>878</v>
      </c>
      <c r="E30" s="110" t="s">
        <v>879</v>
      </c>
      <c r="F30" s="110" t="s">
        <v>880</v>
      </c>
      <c r="G30" s="110" t="s">
        <v>881</v>
      </c>
      <c r="H30" s="110" t="s">
        <v>882</v>
      </c>
      <c r="I30" s="110" t="s">
        <v>883</v>
      </c>
      <c r="J30" s="110" t="s">
        <v>884</v>
      </c>
      <c r="K30" s="110" t="s">
        <v>885</v>
      </c>
      <c r="L30" s="110" t="s">
        <v>886</v>
      </c>
      <c r="M30" s="110" t="s">
        <v>887</v>
      </c>
      <c r="N30" s="110" t="s">
        <v>888</v>
      </c>
      <c r="O30" s="110" t="s">
        <v>889</v>
      </c>
      <c r="P30" s="110" t="s">
        <v>890</v>
      </c>
      <c r="Q30" s="110" t="s">
        <v>874</v>
      </c>
      <c r="R30" s="2"/>
      <c r="S30" s="2"/>
    </row>
    <row r="31" spans="1:19" ht="18" customHeight="1" x14ac:dyDescent="0.2">
      <c r="A31" s="111" t="s">
        <v>266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3">
        <v>87.38</v>
      </c>
      <c r="Q31" s="114">
        <v>87.38</v>
      </c>
      <c r="R31" s="2"/>
      <c r="S31" s="2"/>
    </row>
    <row r="32" spans="1:19" ht="18" customHeight="1" x14ac:dyDescent="0.2">
      <c r="A32" s="111" t="s">
        <v>971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3">
        <v>82</v>
      </c>
      <c r="Q32" s="114">
        <v>82</v>
      </c>
      <c r="R32" s="2"/>
      <c r="S32" s="2"/>
    </row>
    <row r="33" spans="1:19" ht="1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9.5" customHeight="1" x14ac:dyDescent="0.2">
      <c r="A34" s="109" t="s">
        <v>998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31.5" customHeight="1" x14ac:dyDescent="0.2">
      <c r="A35" s="110" t="s">
        <v>467</v>
      </c>
      <c r="B35" s="110" t="s">
        <v>938</v>
      </c>
      <c r="C35" s="110" t="s">
        <v>939</v>
      </c>
      <c r="D35" s="110" t="s">
        <v>940</v>
      </c>
      <c r="E35" s="110" t="s">
        <v>941</v>
      </c>
      <c r="F35" s="110" t="s">
        <v>942</v>
      </c>
      <c r="G35" s="110" t="s">
        <v>943</v>
      </c>
      <c r="H35" s="110" t="s">
        <v>944</v>
      </c>
      <c r="I35" s="110" t="s">
        <v>945</v>
      </c>
      <c r="J35" s="110" t="s">
        <v>946</v>
      </c>
      <c r="K35" s="110" t="s">
        <v>947</v>
      </c>
      <c r="L35" s="110" t="s">
        <v>948</v>
      </c>
      <c r="M35" s="110" t="s">
        <v>949</v>
      </c>
      <c r="N35" s="110" t="s">
        <v>950</v>
      </c>
      <c r="O35" s="110" t="s">
        <v>951</v>
      </c>
      <c r="P35" s="110" t="s">
        <v>952</v>
      </c>
      <c r="Q35" s="110" t="s">
        <v>874</v>
      </c>
      <c r="R35" s="2"/>
      <c r="S35" s="2"/>
    </row>
    <row r="36" spans="1:19" ht="18" customHeight="1" x14ac:dyDescent="0.2">
      <c r="A36" s="111" t="s">
        <v>999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3">
        <v>88</v>
      </c>
      <c r="Q36" s="114">
        <v>88</v>
      </c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25.5" customHeight="1" x14ac:dyDescent="0.2">
      <c r="A39" s="103" t="s">
        <v>1003</v>
      </c>
      <c r="B39" s="104"/>
      <c r="C39" s="104"/>
      <c r="D39" s="104"/>
      <c r="E39" s="104"/>
      <c r="F39" s="104"/>
      <c r="G39" s="104"/>
      <c r="H39" s="104"/>
      <c r="I39" s="104"/>
      <c r="J39" s="104"/>
      <c r="K39" s="104"/>
      <c r="L39" s="104"/>
      <c r="M39" s="104"/>
      <c r="N39" s="104"/>
      <c r="O39" s="104"/>
      <c r="P39" s="104"/>
      <c r="Q39" s="104"/>
      <c r="R39" s="2" t="s">
        <v>1004</v>
      </c>
      <c r="S39" s="2"/>
    </row>
    <row r="40" spans="1:19" ht="21.75" customHeight="1" x14ac:dyDescent="0.2">
      <c r="A40" s="105" t="s">
        <v>858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 t="s">
        <v>1005</v>
      </c>
      <c r="S40" s="2"/>
    </row>
    <row r="41" spans="1:19" ht="31.5" customHeight="1" x14ac:dyDescent="0.2">
      <c r="A41" s="90" t="s">
        <v>467</v>
      </c>
      <c r="B41" s="106" t="s">
        <v>859</v>
      </c>
      <c r="C41" s="106" t="s">
        <v>860</v>
      </c>
      <c r="D41" s="106" t="s">
        <v>861</v>
      </c>
      <c r="E41" s="106" t="s">
        <v>862</v>
      </c>
      <c r="F41" s="106" t="s">
        <v>863</v>
      </c>
      <c r="G41" s="106" t="s">
        <v>864</v>
      </c>
      <c r="H41" s="106" t="s">
        <v>865</v>
      </c>
      <c r="I41" s="106" t="s">
        <v>866</v>
      </c>
      <c r="J41" s="106" t="s">
        <v>867</v>
      </c>
      <c r="K41" s="106" t="s">
        <v>868</v>
      </c>
      <c r="L41" s="106" t="s">
        <v>869</v>
      </c>
      <c r="M41" s="106" t="s">
        <v>870</v>
      </c>
      <c r="N41" s="106" t="s">
        <v>871</v>
      </c>
      <c r="O41" s="106" t="s">
        <v>872</v>
      </c>
      <c r="P41" s="106" t="s">
        <v>873</v>
      </c>
      <c r="Q41" s="90" t="s">
        <v>874</v>
      </c>
      <c r="R41" s="2"/>
      <c r="S41" s="2"/>
    </row>
    <row r="42" spans="1:19" ht="23.25" customHeight="1" x14ac:dyDescent="0.2">
      <c r="A42" s="248" t="s">
        <v>994</v>
      </c>
      <c r="B42" s="108"/>
      <c r="C42" s="108"/>
      <c r="D42" s="108"/>
      <c r="E42" s="108"/>
      <c r="F42" s="108"/>
      <c r="G42" s="108"/>
      <c r="H42" s="108"/>
      <c r="I42" s="108"/>
      <c r="J42" s="219" t="s">
        <v>1006</v>
      </c>
      <c r="K42" s="108"/>
      <c r="L42" s="108"/>
      <c r="M42" s="108"/>
      <c r="N42" s="108"/>
      <c r="O42" s="108"/>
      <c r="P42" s="108"/>
      <c r="Q42" s="219" t="s">
        <v>1006</v>
      </c>
      <c r="R42" s="2"/>
      <c r="S42" s="2"/>
    </row>
    <row r="43" spans="1:19" ht="23.25" customHeight="1" x14ac:dyDescent="0.2">
      <c r="A43" s="248" t="s">
        <v>995</v>
      </c>
      <c r="B43" s="108"/>
      <c r="C43" s="108"/>
      <c r="D43" s="108"/>
      <c r="E43" s="108"/>
      <c r="F43" s="108"/>
      <c r="G43" s="108"/>
      <c r="H43" s="108"/>
      <c r="I43" s="108"/>
      <c r="J43" s="218" t="s">
        <v>1007</v>
      </c>
      <c r="K43" s="108"/>
      <c r="L43" s="108"/>
      <c r="M43" s="108"/>
      <c r="N43" s="108"/>
      <c r="O43" s="108"/>
      <c r="P43" s="108"/>
      <c r="Q43" s="218" t="s">
        <v>1007</v>
      </c>
      <c r="R43" s="2"/>
      <c r="S43" s="2"/>
    </row>
    <row r="44" spans="1:19" ht="1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9.5" customHeight="1" x14ac:dyDescent="0.2">
      <c r="A45" s="109" t="s">
        <v>997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31.5" customHeight="1" x14ac:dyDescent="0.2">
      <c r="A46" s="110" t="s">
        <v>467</v>
      </c>
      <c r="B46" s="110" t="s">
        <v>876</v>
      </c>
      <c r="C46" s="110" t="s">
        <v>877</v>
      </c>
      <c r="D46" s="110" t="s">
        <v>878</v>
      </c>
      <c r="E46" s="110" t="s">
        <v>879</v>
      </c>
      <c r="F46" s="110" t="s">
        <v>880</v>
      </c>
      <c r="G46" s="110" t="s">
        <v>881</v>
      </c>
      <c r="H46" s="110" t="s">
        <v>882</v>
      </c>
      <c r="I46" s="110" t="s">
        <v>883</v>
      </c>
      <c r="J46" s="110" t="s">
        <v>884</v>
      </c>
      <c r="K46" s="110" t="s">
        <v>885</v>
      </c>
      <c r="L46" s="110" t="s">
        <v>886</v>
      </c>
      <c r="M46" s="110" t="s">
        <v>887</v>
      </c>
      <c r="N46" s="110" t="s">
        <v>888</v>
      </c>
      <c r="O46" s="110" t="s">
        <v>889</v>
      </c>
      <c r="P46" s="110" t="s">
        <v>890</v>
      </c>
      <c r="Q46" s="110" t="s">
        <v>874</v>
      </c>
      <c r="R46" s="2"/>
      <c r="S46" s="2"/>
    </row>
    <row r="47" spans="1:19" ht="18" customHeight="1" x14ac:dyDescent="0.2">
      <c r="A47" s="111" t="s">
        <v>266</v>
      </c>
      <c r="B47" s="112"/>
      <c r="C47" s="112"/>
      <c r="D47" s="112"/>
      <c r="E47" s="112"/>
      <c r="F47" s="112"/>
      <c r="G47" s="112"/>
      <c r="H47" s="112"/>
      <c r="I47" s="112"/>
      <c r="J47" s="112"/>
      <c r="K47" s="112"/>
      <c r="L47" s="112"/>
      <c r="M47" s="112"/>
      <c r="N47" s="112"/>
      <c r="O47" s="112"/>
      <c r="P47" s="113">
        <v>76</v>
      </c>
      <c r="Q47" s="114">
        <v>76</v>
      </c>
      <c r="R47" s="2"/>
      <c r="S47" s="2"/>
    </row>
    <row r="48" spans="1:19" ht="18" customHeight="1" x14ac:dyDescent="0.2">
      <c r="A48" s="111" t="s">
        <v>971</v>
      </c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3">
        <v>75</v>
      </c>
      <c r="Q48" s="114">
        <v>75</v>
      </c>
      <c r="R48" s="2"/>
      <c r="S48" s="2"/>
    </row>
    <row r="49" spans="1:19" ht="1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9.5" customHeight="1" x14ac:dyDescent="0.2">
      <c r="A50" s="109" t="s">
        <v>998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31.5" customHeight="1" x14ac:dyDescent="0.2">
      <c r="A51" s="110" t="s">
        <v>467</v>
      </c>
      <c r="B51" s="110" t="s">
        <v>938</v>
      </c>
      <c r="C51" s="110" t="s">
        <v>939</v>
      </c>
      <c r="D51" s="110" t="s">
        <v>940</v>
      </c>
      <c r="E51" s="110" t="s">
        <v>941</v>
      </c>
      <c r="F51" s="110" t="s">
        <v>942</v>
      </c>
      <c r="G51" s="110" t="s">
        <v>943</v>
      </c>
      <c r="H51" s="110" t="s">
        <v>944</v>
      </c>
      <c r="I51" s="110" t="s">
        <v>945</v>
      </c>
      <c r="J51" s="110" t="s">
        <v>946</v>
      </c>
      <c r="K51" s="110" t="s">
        <v>947</v>
      </c>
      <c r="L51" s="110" t="s">
        <v>948</v>
      </c>
      <c r="M51" s="110" t="s">
        <v>949</v>
      </c>
      <c r="N51" s="110" t="s">
        <v>950</v>
      </c>
      <c r="O51" s="110" t="s">
        <v>951</v>
      </c>
      <c r="P51" s="110" t="s">
        <v>952</v>
      </c>
      <c r="Q51" s="110" t="s">
        <v>874</v>
      </c>
      <c r="R51" s="2"/>
      <c r="S51" s="2"/>
    </row>
    <row r="52" spans="1:19" ht="18" customHeight="1" x14ac:dyDescent="0.2">
      <c r="A52" s="111" t="s">
        <v>999</v>
      </c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3">
        <v>78.5</v>
      </c>
      <c r="Q52" s="114">
        <v>78.5</v>
      </c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25.5" customHeight="1" x14ac:dyDescent="0.2">
      <c r="A55" s="103" t="s">
        <v>1008</v>
      </c>
      <c r="B55" s="104"/>
      <c r="C55" s="104"/>
      <c r="D55" s="104"/>
      <c r="E55" s="104"/>
      <c r="F55" s="104"/>
      <c r="G55" s="104"/>
      <c r="H55" s="104"/>
      <c r="I55" s="104"/>
      <c r="J55" s="104"/>
      <c r="K55" s="104"/>
      <c r="L55" s="104"/>
      <c r="M55" s="104"/>
      <c r="N55" s="104"/>
      <c r="O55" s="104"/>
      <c r="P55" s="104"/>
      <c r="Q55" s="104"/>
      <c r="R55" s="2" t="s">
        <v>1009</v>
      </c>
      <c r="S55" s="2"/>
    </row>
    <row r="56" spans="1:19" ht="21.75" customHeight="1" x14ac:dyDescent="0.2">
      <c r="A56" s="105" t="s">
        <v>858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 t="s">
        <v>1010</v>
      </c>
      <c r="S56" s="2"/>
    </row>
    <row r="57" spans="1:19" ht="31.5" customHeight="1" x14ac:dyDescent="0.2">
      <c r="A57" s="90" t="s">
        <v>467</v>
      </c>
      <c r="B57" s="106" t="s">
        <v>859</v>
      </c>
      <c r="C57" s="106" t="s">
        <v>860</v>
      </c>
      <c r="D57" s="106" t="s">
        <v>861</v>
      </c>
      <c r="E57" s="106" t="s">
        <v>862</v>
      </c>
      <c r="F57" s="106" t="s">
        <v>863</v>
      </c>
      <c r="G57" s="106" t="s">
        <v>864</v>
      </c>
      <c r="H57" s="106" t="s">
        <v>865</v>
      </c>
      <c r="I57" s="106" t="s">
        <v>866</v>
      </c>
      <c r="J57" s="106" t="s">
        <v>867</v>
      </c>
      <c r="K57" s="106" t="s">
        <v>868</v>
      </c>
      <c r="L57" s="106" t="s">
        <v>869</v>
      </c>
      <c r="M57" s="106" t="s">
        <v>870</v>
      </c>
      <c r="N57" s="106" t="s">
        <v>871</v>
      </c>
      <c r="O57" s="106" t="s">
        <v>872</v>
      </c>
      <c r="P57" s="106" t="s">
        <v>873</v>
      </c>
      <c r="Q57" s="90" t="s">
        <v>874</v>
      </c>
      <c r="R57" s="2"/>
      <c r="S57" s="2"/>
    </row>
    <row r="58" spans="1:19" ht="23.25" customHeight="1" x14ac:dyDescent="0.2">
      <c r="A58" s="248" t="s">
        <v>994</v>
      </c>
      <c r="B58" s="108"/>
      <c r="C58" s="108"/>
      <c r="D58" s="108"/>
      <c r="E58" s="108"/>
      <c r="F58" s="108"/>
      <c r="G58" s="108"/>
      <c r="H58" s="108"/>
      <c r="I58" s="108"/>
      <c r="J58" s="218" t="s">
        <v>980</v>
      </c>
      <c r="K58" s="108"/>
      <c r="L58" s="108"/>
      <c r="M58" s="108"/>
      <c r="N58" s="108"/>
      <c r="O58" s="108"/>
      <c r="P58" s="108"/>
      <c r="Q58" s="218" t="s">
        <v>980</v>
      </c>
      <c r="R58" s="2"/>
      <c r="S58" s="2"/>
    </row>
    <row r="59" spans="1:19" ht="23.25" customHeight="1" x14ac:dyDescent="0.2">
      <c r="A59" s="248" t="s">
        <v>995</v>
      </c>
      <c r="B59" s="108"/>
      <c r="C59" s="108"/>
      <c r="D59" s="108"/>
      <c r="E59" s="108"/>
      <c r="F59" s="108"/>
      <c r="G59" s="108"/>
      <c r="H59" s="108"/>
      <c r="I59" s="108"/>
      <c r="J59" s="218" t="s">
        <v>1011</v>
      </c>
      <c r="K59" s="108"/>
      <c r="L59" s="108"/>
      <c r="M59" s="108"/>
      <c r="N59" s="108"/>
      <c r="O59" s="108"/>
      <c r="P59" s="108"/>
      <c r="Q59" s="218" t="s">
        <v>1011</v>
      </c>
      <c r="R59" s="2"/>
      <c r="S59" s="2"/>
    </row>
    <row r="60" spans="1:19" ht="1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9.5" customHeight="1" x14ac:dyDescent="0.2">
      <c r="A61" s="109" t="s">
        <v>997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31.5" customHeight="1" x14ac:dyDescent="0.2">
      <c r="A62" s="110" t="s">
        <v>467</v>
      </c>
      <c r="B62" s="110" t="s">
        <v>876</v>
      </c>
      <c r="C62" s="110" t="s">
        <v>877</v>
      </c>
      <c r="D62" s="110" t="s">
        <v>878</v>
      </c>
      <c r="E62" s="110" t="s">
        <v>879</v>
      </c>
      <c r="F62" s="110" t="s">
        <v>880</v>
      </c>
      <c r="G62" s="110" t="s">
        <v>881</v>
      </c>
      <c r="H62" s="110" t="s">
        <v>882</v>
      </c>
      <c r="I62" s="110" t="s">
        <v>883</v>
      </c>
      <c r="J62" s="110" t="s">
        <v>884</v>
      </c>
      <c r="K62" s="110" t="s">
        <v>885</v>
      </c>
      <c r="L62" s="110" t="s">
        <v>886</v>
      </c>
      <c r="M62" s="110" t="s">
        <v>887</v>
      </c>
      <c r="N62" s="110" t="s">
        <v>888</v>
      </c>
      <c r="O62" s="110" t="s">
        <v>889</v>
      </c>
      <c r="P62" s="110" t="s">
        <v>890</v>
      </c>
      <c r="Q62" s="110" t="s">
        <v>874</v>
      </c>
      <c r="R62" s="2"/>
      <c r="S62" s="2"/>
    </row>
    <row r="63" spans="1:19" ht="18" customHeight="1" x14ac:dyDescent="0.2">
      <c r="A63" s="111" t="s">
        <v>266</v>
      </c>
      <c r="B63" s="112"/>
      <c r="C63" s="112"/>
      <c r="D63" s="112"/>
      <c r="E63" s="112"/>
      <c r="F63" s="112"/>
      <c r="G63" s="112"/>
      <c r="H63" s="112"/>
      <c r="I63" s="112"/>
      <c r="J63" s="112"/>
      <c r="K63" s="112"/>
      <c r="L63" s="112"/>
      <c r="M63" s="112"/>
      <c r="N63" s="112"/>
      <c r="O63" s="112"/>
      <c r="P63" s="113">
        <v>74.75</v>
      </c>
      <c r="Q63" s="114">
        <v>74.75</v>
      </c>
      <c r="R63" s="2"/>
      <c r="S63" s="2"/>
    </row>
    <row r="64" spans="1:19" ht="18" customHeight="1" x14ac:dyDescent="0.2">
      <c r="A64" s="111" t="s">
        <v>971</v>
      </c>
      <c r="B64" s="112"/>
      <c r="C64" s="112"/>
      <c r="D64" s="112"/>
      <c r="E64" s="112"/>
      <c r="F64" s="112"/>
      <c r="G64" s="112"/>
      <c r="H64" s="112"/>
      <c r="I64" s="112"/>
      <c r="J64" s="112"/>
      <c r="K64" s="112"/>
      <c r="L64" s="112"/>
      <c r="M64" s="112"/>
      <c r="N64" s="112"/>
      <c r="O64" s="112"/>
      <c r="P64" s="113">
        <v>65</v>
      </c>
      <c r="Q64" s="114">
        <v>65</v>
      </c>
      <c r="R64" s="2"/>
      <c r="S64" s="2"/>
    </row>
    <row r="65" spans="1:19" ht="1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9.5" customHeight="1" x14ac:dyDescent="0.2">
      <c r="A66" s="109" t="s">
        <v>998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31.5" customHeight="1" x14ac:dyDescent="0.2">
      <c r="A67" s="110" t="s">
        <v>467</v>
      </c>
      <c r="B67" s="110" t="s">
        <v>938</v>
      </c>
      <c r="C67" s="110" t="s">
        <v>939</v>
      </c>
      <c r="D67" s="110" t="s">
        <v>940</v>
      </c>
      <c r="E67" s="110" t="s">
        <v>941</v>
      </c>
      <c r="F67" s="110" t="s">
        <v>942</v>
      </c>
      <c r="G67" s="110" t="s">
        <v>943</v>
      </c>
      <c r="H67" s="110" t="s">
        <v>944</v>
      </c>
      <c r="I67" s="110" t="s">
        <v>945</v>
      </c>
      <c r="J67" s="110" t="s">
        <v>946</v>
      </c>
      <c r="K67" s="110" t="s">
        <v>947</v>
      </c>
      <c r="L67" s="110" t="s">
        <v>948</v>
      </c>
      <c r="M67" s="110" t="s">
        <v>949</v>
      </c>
      <c r="N67" s="110" t="s">
        <v>950</v>
      </c>
      <c r="O67" s="110" t="s">
        <v>951</v>
      </c>
      <c r="P67" s="110" t="s">
        <v>952</v>
      </c>
      <c r="Q67" s="110" t="s">
        <v>874</v>
      </c>
      <c r="R67" s="2"/>
      <c r="S67" s="2"/>
    </row>
    <row r="68" spans="1:19" ht="18" customHeight="1" x14ac:dyDescent="0.2">
      <c r="A68" s="111" t="s">
        <v>999</v>
      </c>
      <c r="B68" s="112"/>
      <c r="C68" s="112"/>
      <c r="D68" s="112"/>
      <c r="E68" s="112"/>
      <c r="F68" s="112"/>
      <c r="G68" s="112"/>
      <c r="H68" s="112"/>
      <c r="I68" s="112"/>
      <c r="J68" s="112"/>
      <c r="K68" s="112"/>
      <c r="L68" s="112"/>
      <c r="M68" s="112"/>
      <c r="N68" s="112"/>
      <c r="O68" s="112"/>
      <c r="P68" s="113">
        <v>72</v>
      </c>
      <c r="Q68" s="114">
        <v>72</v>
      </c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25.5" customHeight="1" x14ac:dyDescent="0.2">
      <c r="A71" s="103" t="s">
        <v>1012</v>
      </c>
      <c r="B71" s="104"/>
      <c r="C71" s="104"/>
      <c r="D71" s="104"/>
      <c r="E71" s="104"/>
      <c r="F71" s="104"/>
      <c r="G71" s="104"/>
      <c r="H71" s="104"/>
      <c r="I71" s="104"/>
      <c r="J71" s="104"/>
      <c r="K71" s="104"/>
      <c r="L71" s="104"/>
      <c r="M71" s="104"/>
      <c r="N71" s="104"/>
      <c r="O71" s="104"/>
      <c r="P71" s="104"/>
      <c r="Q71" s="104"/>
      <c r="R71" s="2" t="s">
        <v>1013</v>
      </c>
      <c r="S71" s="2"/>
    </row>
    <row r="72" spans="1:19" ht="21.75" customHeight="1" x14ac:dyDescent="0.2">
      <c r="A72" s="105" t="s">
        <v>858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31.5" customHeight="1" x14ac:dyDescent="0.2">
      <c r="A73" s="90" t="s">
        <v>467</v>
      </c>
      <c r="B73" s="106" t="s">
        <v>859</v>
      </c>
      <c r="C73" s="106" t="s">
        <v>860</v>
      </c>
      <c r="D73" s="106" t="s">
        <v>861</v>
      </c>
      <c r="E73" s="106" t="s">
        <v>862</v>
      </c>
      <c r="F73" s="106" t="s">
        <v>863</v>
      </c>
      <c r="G73" s="106" t="s">
        <v>864</v>
      </c>
      <c r="H73" s="106" t="s">
        <v>865</v>
      </c>
      <c r="I73" s="106" t="s">
        <v>866</v>
      </c>
      <c r="J73" s="106" t="s">
        <v>867</v>
      </c>
      <c r="K73" s="106" t="s">
        <v>868</v>
      </c>
      <c r="L73" s="106" t="s">
        <v>869</v>
      </c>
      <c r="M73" s="106" t="s">
        <v>870</v>
      </c>
      <c r="N73" s="106" t="s">
        <v>871</v>
      </c>
      <c r="O73" s="106" t="s">
        <v>872</v>
      </c>
      <c r="P73" s="106" t="s">
        <v>873</v>
      </c>
      <c r="Q73" s="90" t="s">
        <v>874</v>
      </c>
      <c r="R73" s="2"/>
      <c r="S73" s="2"/>
    </row>
    <row r="74" spans="1:19" ht="23.25" customHeight="1" x14ac:dyDescent="0.2">
      <c r="A74" s="107" t="s">
        <v>266</v>
      </c>
      <c r="B74" s="108"/>
      <c r="C74" s="108"/>
      <c r="D74" s="108"/>
      <c r="E74" s="108"/>
      <c r="F74" s="108"/>
      <c r="G74" s="108"/>
      <c r="H74" s="108"/>
      <c r="I74" s="108"/>
      <c r="J74" s="108"/>
      <c r="K74" s="108"/>
      <c r="L74" s="108"/>
      <c r="M74" s="108"/>
      <c r="N74" s="108"/>
      <c r="O74" s="108"/>
      <c r="P74" s="108"/>
      <c r="Q74" s="108"/>
      <c r="R74" s="2"/>
      <c r="S74" s="2"/>
    </row>
    <row r="75" spans="1:19" ht="23.25" customHeight="1" x14ac:dyDescent="0.2">
      <c r="A75" s="107" t="s">
        <v>267</v>
      </c>
      <c r="B75" s="108"/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  <c r="P75" s="108"/>
      <c r="Q75" s="108"/>
      <c r="R75" s="2"/>
      <c r="S75" s="2"/>
    </row>
    <row r="76" spans="1:19" ht="1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9.5" customHeight="1" x14ac:dyDescent="0.2">
      <c r="A77" s="109" t="s">
        <v>997</v>
      </c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31.5" customHeight="1" x14ac:dyDescent="0.2">
      <c r="A78" s="110" t="s">
        <v>467</v>
      </c>
      <c r="B78" s="110" t="s">
        <v>876</v>
      </c>
      <c r="C78" s="110" t="s">
        <v>877</v>
      </c>
      <c r="D78" s="110" t="s">
        <v>878</v>
      </c>
      <c r="E78" s="110" t="s">
        <v>879</v>
      </c>
      <c r="F78" s="110" t="s">
        <v>880</v>
      </c>
      <c r="G78" s="110" t="s">
        <v>881</v>
      </c>
      <c r="H78" s="110" t="s">
        <v>882</v>
      </c>
      <c r="I78" s="110" t="s">
        <v>883</v>
      </c>
      <c r="J78" s="110" t="s">
        <v>884</v>
      </c>
      <c r="K78" s="110" t="s">
        <v>885</v>
      </c>
      <c r="L78" s="110" t="s">
        <v>886</v>
      </c>
      <c r="M78" s="110" t="s">
        <v>887</v>
      </c>
      <c r="N78" s="110" t="s">
        <v>888</v>
      </c>
      <c r="O78" s="110" t="s">
        <v>889</v>
      </c>
      <c r="P78" s="110" t="s">
        <v>890</v>
      </c>
      <c r="Q78" s="110" t="s">
        <v>874</v>
      </c>
      <c r="R78" s="2"/>
      <c r="S78" s="2"/>
    </row>
    <row r="79" spans="1:19" ht="18" customHeight="1" x14ac:dyDescent="0.2">
      <c r="A79" s="111" t="s">
        <v>266</v>
      </c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  <c r="O79" s="112"/>
      <c r="P79" s="113">
        <v>61.23</v>
      </c>
      <c r="Q79" s="114">
        <v>61.23</v>
      </c>
      <c r="R79" s="2"/>
      <c r="S79" s="2"/>
    </row>
    <row r="80" spans="1:19" ht="18" customHeight="1" x14ac:dyDescent="0.2">
      <c r="A80" s="111" t="s">
        <v>971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  <c r="O80" s="112"/>
      <c r="P80" s="113">
        <v>78</v>
      </c>
      <c r="Q80" s="114">
        <v>78</v>
      </c>
      <c r="R80" s="2"/>
      <c r="S80" s="2"/>
    </row>
    <row r="81" spans="1:19" ht="1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9.5" customHeight="1" x14ac:dyDescent="0.2">
      <c r="A82" s="109" t="s">
        <v>998</v>
      </c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31.5" customHeight="1" x14ac:dyDescent="0.2">
      <c r="A83" s="110" t="s">
        <v>467</v>
      </c>
      <c r="B83" s="110" t="s">
        <v>938</v>
      </c>
      <c r="C83" s="110" t="s">
        <v>939</v>
      </c>
      <c r="D83" s="110" t="s">
        <v>940</v>
      </c>
      <c r="E83" s="110" t="s">
        <v>941</v>
      </c>
      <c r="F83" s="110" t="s">
        <v>942</v>
      </c>
      <c r="G83" s="110" t="s">
        <v>943</v>
      </c>
      <c r="H83" s="110" t="s">
        <v>944</v>
      </c>
      <c r="I83" s="110" t="s">
        <v>945</v>
      </c>
      <c r="J83" s="110" t="s">
        <v>946</v>
      </c>
      <c r="K83" s="110" t="s">
        <v>947</v>
      </c>
      <c r="L83" s="110" t="s">
        <v>948</v>
      </c>
      <c r="M83" s="110" t="s">
        <v>949</v>
      </c>
      <c r="N83" s="110" t="s">
        <v>950</v>
      </c>
      <c r="O83" s="110" t="s">
        <v>951</v>
      </c>
      <c r="P83" s="110" t="s">
        <v>952</v>
      </c>
      <c r="Q83" s="110" t="s">
        <v>874</v>
      </c>
      <c r="R83" s="2"/>
      <c r="S83" s="2"/>
    </row>
    <row r="84" spans="1:19" ht="18" customHeight="1" x14ac:dyDescent="0.2">
      <c r="A84" s="111" t="s">
        <v>999</v>
      </c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  <c r="O84" s="112"/>
      <c r="P84" s="113">
        <v>80</v>
      </c>
      <c r="Q84" s="114">
        <v>80</v>
      </c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25.5" customHeight="1" x14ac:dyDescent="0.2">
      <c r="A87" s="103" t="s">
        <v>1014</v>
      </c>
      <c r="B87" s="104"/>
      <c r="C87" s="104"/>
      <c r="D87" s="104"/>
      <c r="E87" s="104"/>
      <c r="F87" s="104"/>
      <c r="G87" s="104"/>
      <c r="H87" s="104"/>
      <c r="I87" s="104"/>
      <c r="J87" s="104"/>
      <c r="K87" s="104"/>
      <c r="L87" s="104"/>
      <c r="M87" s="104"/>
      <c r="N87" s="104"/>
      <c r="O87" s="104"/>
      <c r="P87" s="104"/>
      <c r="Q87" s="104"/>
      <c r="R87" s="2" t="s">
        <v>1015</v>
      </c>
      <c r="S87" s="2"/>
    </row>
    <row r="88" spans="1:19" ht="21.75" customHeight="1" x14ac:dyDescent="0.2">
      <c r="A88" s="105" t="s">
        <v>858</v>
      </c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 t="s">
        <v>1016</v>
      </c>
      <c r="S88" s="2"/>
    </row>
    <row r="89" spans="1:19" ht="31.5" customHeight="1" x14ac:dyDescent="0.2">
      <c r="A89" s="90" t="s">
        <v>467</v>
      </c>
      <c r="B89" s="106" t="s">
        <v>859</v>
      </c>
      <c r="C89" s="106" t="s">
        <v>860</v>
      </c>
      <c r="D89" s="106" t="s">
        <v>861</v>
      </c>
      <c r="E89" s="106" t="s">
        <v>862</v>
      </c>
      <c r="F89" s="106" t="s">
        <v>863</v>
      </c>
      <c r="G89" s="106" t="s">
        <v>864</v>
      </c>
      <c r="H89" s="106" t="s">
        <v>865</v>
      </c>
      <c r="I89" s="106" t="s">
        <v>866</v>
      </c>
      <c r="J89" s="106" t="s">
        <v>867</v>
      </c>
      <c r="K89" s="106" t="s">
        <v>868</v>
      </c>
      <c r="L89" s="106" t="s">
        <v>869</v>
      </c>
      <c r="M89" s="106" t="s">
        <v>870</v>
      </c>
      <c r="N89" s="106" t="s">
        <v>871</v>
      </c>
      <c r="O89" s="106" t="s">
        <v>872</v>
      </c>
      <c r="P89" s="106" t="s">
        <v>873</v>
      </c>
      <c r="Q89" s="90" t="s">
        <v>874</v>
      </c>
      <c r="R89" s="2"/>
      <c r="S89" s="2"/>
    </row>
    <row r="90" spans="1:19" ht="23.25" customHeight="1" x14ac:dyDescent="0.2">
      <c r="A90" s="248" t="s">
        <v>994</v>
      </c>
      <c r="B90" s="108"/>
      <c r="C90" s="108"/>
      <c r="D90" s="108"/>
      <c r="E90" s="108"/>
      <c r="F90" s="108"/>
      <c r="G90" s="108"/>
      <c r="H90" s="108"/>
      <c r="I90" s="108"/>
      <c r="J90" s="218" t="s">
        <v>980</v>
      </c>
      <c r="K90" s="108"/>
      <c r="L90" s="108"/>
      <c r="M90" s="108"/>
      <c r="N90" s="108"/>
      <c r="O90" s="108"/>
      <c r="P90" s="108"/>
      <c r="Q90" s="218" t="s">
        <v>980</v>
      </c>
      <c r="R90" s="2"/>
      <c r="S90" s="2"/>
    </row>
    <row r="91" spans="1:19" ht="23.25" customHeight="1" x14ac:dyDescent="0.2">
      <c r="A91" s="248" t="s">
        <v>995</v>
      </c>
      <c r="B91" s="108"/>
      <c r="C91" s="108"/>
      <c r="D91" s="108"/>
      <c r="E91" s="108"/>
      <c r="F91" s="108"/>
      <c r="G91" s="108"/>
      <c r="H91" s="108"/>
      <c r="I91" s="108"/>
      <c r="J91" s="219" t="s">
        <v>1017</v>
      </c>
      <c r="K91" s="108"/>
      <c r="L91" s="108"/>
      <c r="M91" s="108"/>
      <c r="N91" s="108"/>
      <c r="O91" s="108"/>
      <c r="P91" s="108"/>
      <c r="Q91" s="219" t="s">
        <v>1017</v>
      </c>
      <c r="R91" s="2"/>
      <c r="S91" s="2"/>
    </row>
    <row r="92" spans="1:19" ht="1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9.5" customHeight="1" x14ac:dyDescent="0.2">
      <c r="A93" s="109" t="s">
        <v>997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31.5" customHeight="1" x14ac:dyDescent="0.2">
      <c r="A94" s="110" t="s">
        <v>467</v>
      </c>
      <c r="B94" s="110" t="s">
        <v>876</v>
      </c>
      <c r="C94" s="110" t="s">
        <v>877</v>
      </c>
      <c r="D94" s="110" t="s">
        <v>878</v>
      </c>
      <c r="E94" s="110" t="s">
        <v>879</v>
      </c>
      <c r="F94" s="110" t="s">
        <v>880</v>
      </c>
      <c r="G94" s="110" t="s">
        <v>881</v>
      </c>
      <c r="H94" s="110" t="s">
        <v>882</v>
      </c>
      <c r="I94" s="110" t="s">
        <v>883</v>
      </c>
      <c r="J94" s="110" t="s">
        <v>884</v>
      </c>
      <c r="K94" s="110" t="s">
        <v>885</v>
      </c>
      <c r="L94" s="110" t="s">
        <v>886</v>
      </c>
      <c r="M94" s="110" t="s">
        <v>887</v>
      </c>
      <c r="N94" s="110" t="s">
        <v>888</v>
      </c>
      <c r="O94" s="110" t="s">
        <v>889</v>
      </c>
      <c r="P94" s="110" t="s">
        <v>890</v>
      </c>
      <c r="Q94" s="110" t="s">
        <v>874</v>
      </c>
      <c r="R94" s="2"/>
      <c r="S94" s="2"/>
    </row>
    <row r="95" spans="1:19" ht="18" customHeight="1" x14ac:dyDescent="0.2">
      <c r="A95" s="111" t="s">
        <v>266</v>
      </c>
      <c r="B95" s="112"/>
      <c r="C95" s="112"/>
      <c r="D95" s="112"/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2"/>
      <c r="P95" s="113">
        <v>72.62</v>
      </c>
      <c r="Q95" s="114">
        <v>72.62</v>
      </c>
      <c r="R95" s="2"/>
      <c r="S95" s="2"/>
    </row>
    <row r="96" spans="1:19" ht="18" customHeight="1" x14ac:dyDescent="0.2">
      <c r="A96" s="111" t="s">
        <v>971</v>
      </c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3">
        <v>81</v>
      </c>
      <c r="Q96" s="114">
        <v>81</v>
      </c>
      <c r="R96" s="2"/>
      <c r="S96" s="2"/>
    </row>
    <row r="97" spans="1:19" ht="1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9.5" customHeight="1" x14ac:dyDescent="0.2">
      <c r="A98" s="109" t="s">
        <v>998</v>
      </c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31.5" customHeight="1" x14ac:dyDescent="0.2">
      <c r="A99" s="110" t="s">
        <v>467</v>
      </c>
      <c r="B99" s="110" t="s">
        <v>938</v>
      </c>
      <c r="C99" s="110" t="s">
        <v>939</v>
      </c>
      <c r="D99" s="110" t="s">
        <v>940</v>
      </c>
      <c r="E99" s="110" t="s">
        <v>941</v>
      </c>
      <c r="F99" s="110" t="s">
        <v>942</v>
      </c>
      <c r="G99" s="110" t="s">
        <v>943</v>
      </c>
      <c r="H99" s="110" t="s">
        <v>944</v>
      </c>
      <c r="I99" s="110" t="s">
        <v>945</v>
      </c>
      <c r="J99" s="110" t="s">
        <v>946</v>
      </c>
      <c r="K99" s="110" t="s">
        <v>947</v>
      </c>
      <c r="L99" s="110" t="s">
        <v>948</v>
      </c>
      <c r="M99" s="110" t="s">
        <v>949</v>
      </c>
      <c r="N99" s="110" t="s">
        <v>950</v>
      </c>
      <c r="O99" s="110" t="s">
        <v>951</v>
      </c>
      <c r="P99" s="110" t="s">
        <v>952</v>
      </c>
      <c r="Q99" s="110" t="s">
        <v>874</v>
      </c>
      <c r="R99" s="2"/>
      <c r="S99" s="2"/>
    </row>
    <row r="100" spans="1:19" ht="18" customHeight="1" x14ac:dyDescent="0.2">
      <c r="A100" s="111" t="s">
        <v>999</v>
      </c>
      <c r="B100" s="112"/>
      <c r="C100" s="112"/>
      <c r="D100" s="112"/>
      <c r="E100" s="112"/>
      <c r="F100" s="112"/>
      <c r="G100" s="112"/>
      <c r="H100" s="112"/>
      <c r="I100" s="112"/>
      <c r="J100" s="112"/>
      <c r="K100" s="112"/>
      <c r="L100" s="112"/>
      <c r="M100" s="112"/>
      <c r="N100" s="112"/>
      <c r="O100" s="112"/>
      <c r="P100" s="113">
        <v>85</v>
      </c>
      <c r="Q100" s="114">
        <v>85</v>
      </c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25.5" customHeight="1" x14ac:dyDescent="0.2">
      <c r="A103" s="103" t="s">
        <v>1018</v>
      </c>
      <c r="B103" s="104"/>
      <c r="C103" s="104"/>
      <c r="D103" s="104"/>
      <c r="E103" s="104"/>
      <c r="F103" s="104"/>
      <c r="G103" s="104"/>
      <c r="H103" s="104"/>
      <c r="I103" s="104"/>
      <c r="J103" s="104"/>
      <c r="K103" s="104"/>
      <c r="L103" s="104"/>
      <c r="M103" s="104"/>
      <c r="N103" s="104"/>
      <c r="O103" s="104"/>
      <c r="P103" s="104"/>
      <c r="Q103" s="104"/>
      <c r="R103" s="2"/>
      <c r="S103" s="2"/>
    </row>
    <row r="104" spans="1:19" ht="21.75" customHeight="1" x14ac:dyDescent="0.2">
      <c r="A104" s="105" t="s">
        <v>858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31.5" customHeight="1" x14ac:dyDescent="0.2">
      <c r="A105" s="90" t="s">
        <v>467</v>
      </c>
      <c r="B105" s="106" t="s">
        <v>859</v>
      </c>
      <c r="C105" s="106" t="s">
        <v>860</v>
      </c>
      <c r="D105" s="106" t="s">
        <v>861</v>
      </c>
      <c r="E105" s="106" t="s">
        <v>862</v>
      </c>
      <c r="F105" s="106" t="s">
        <v>863</v>
      </c>
      <c r="G105" s="106" t="s">
        <v>864</v>
      </c>
      <c r="H105" s="106" t="s">
        <v>865</v>
      </c>
      <c r="I105" s="106" t="s">
        <v>866</v>
      </c>
      <c r="J105" s="106" t="s">
        <v>867</v>
      </c>
      <c r="K105" s="106" t="s">
        <v>868</v>
      </c>
      <c r="L105" s="106" t="s">
        <v>869</v>
      </c>
      <c r="M105" s="106" t="s">
        <v>870</v>
      </c>
      <c r="N105" s="106" t="s">
        <v>871</v>
      </c>
      <c r="O105" s="106" t="s">
        <v>872</v>
      </c>
      <c r="P105" s="106" t="s">
        <v>873</v>
      </c>
      <c r="Q105" s="90" t="s">
        <v>874</v>
      </c>
      <c r="R105" s="2"/>
      <c r="S105" s="2"/>
    </row>
    <row r="106" spans="1:19" ht="23.25" customHeight="1" x14ac:dyDescent="0.2">
      <c r="A106" s="107" t="s">
        <v>266</v>
      </c>
      <c r="B106" s="108"/>
      <c r="C106" s="108"/>
      <c r="D106" s="108"/>
      <c r="E106" s="108"/>
      <c r="F106" s="108"/>
      <c r="G106" s="108"/>
      <c r="H106" s="108"/>
      <c r="I106" s="108"/>
      <c r="J106" s="108"/>
      <c r="K106" s="108"/>
      <c r="L106" s="108"/>
      <c r="M106" s="108"/>
      <c r="N106" s="108"/>
      <c r="O106" s="108"/>
      <c r="P106" s="108"/>
      <c r="Q106" s="108"/>
      <c r="R106" s="2"/>
      <c r="S106" s="2"/>
    </row>
    <row r="107" spans="1:19" ht="23.25" customHeight="1" x14ac:dyDescent="0.2">
      <c r="A107" s="107" t="s">
        <v>267</v>
      </c>
      <c r="B107" s="108"/>
      <c r="C107" s="108"/>
      <c r="D107" s="108"/>
      <c r="E107" s="108"/>
      <c r="F107" s="108"/>
      <c r="G107" s="108"/>
      <c r="H107" s="108"/>
      <c r="I107" s="108"/>
      <c r="J107" s="108"/>
      <c r="K107" s="108"/>
      <c r="L107" s="108"/>
      <c r="M107" s="108"/>
      <c r="N107" s="108"/>
      <c r="O107" s="108"/>
      <c r="P107" s="108"/>
      <c r="Q107" s="108"/>
      <c r="R107" s="2"/>
      <c r="S107" s="2"/>
    </row>
    <row r="108" spans="1:19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9.5" customHeight="1" x14ac:dyDescent="0.2">
      <c r="A109" s="109" t="s">
        <v>997</v>
      </c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31.5" customHeight="1" x14ac:dyDescent="0.2">
      <c r="A110" s="110" t="s">
        <v>467</v>
      </c>
      <c r="B110" s="110" t="s">
        <v>876</v>
      </c>
      <c r="C110" s="110" t="s">
        <v>877</v>
      </c>
      <c r="D110" s="110" t="s">
        <v>878</v>
      </c>
      <c r="E110" s="110" t="s">
        <v>879</v>
      </c>
      <c r="F110" s="110" t="s">
        <v>880</v>
      </c>
      <c r="G110" s="110" t="s">
        <v>881</v>
      </c>
      <c r="H110" s="110" t="s">
        <v>882</v>
      </c>
      <c r="I110" s="110" t="s">
        <v>883</v>
      </c>
      <c r="J110" s="110" t="s">
        <v>884</v>
      </c>
      <c r="K110" s="110" t="s">
        <v>885</v>
      </c>
      <c r="L110" s="110" t="s">
        <v>886</v>
      </c>
      <c r="M110" s="110" t="s">
        <v>887</v>
      </c>
      <c r="N110" s="110" t="s">
        <v>888</v>
      </c>
      <c r="O110" s="110" t="s">
        <v>889</v>
      </c>
      <c r="P110" s="110" t="s">
        <v>890</v>
      </c>
      <c r="Q110" s="110" t="s">
        <v>874</v>
      </c>
      <c r="R110" s="2"/>
      <c r="S110" s="2"/>
    </row>
    <row r="111" spans="1:19" ht="18" customHeight="1" x14ac:dyDescent="0.2">
      <c r="A111" s="111" t="s">
        <v>266</v>
      </c>
      <c r="B111" s="112"/>
      <c r="C111" s="112"/>
      <c r="D111" s="112"/>
      <c r="E111" s="112"/>
      <c r="F111" s="112"/>
      <c r="G111" s="112"/>
      <c r="H111" s="112"/>
      <c r="I111" s="112"/>
      <c r="J111" s="112"/>
      <c r="K111" s="112"/>
      <c r="L111" s="112"/>
      <c r="M111" s="112"/>
      <c r="N111" s="112"/>
      <c r="O111" s="112"/>
      <c r="P111" s="113">
        <v>47.15</v>
      </c>
      <c r="Q111" s="114">
        <v>47.15</v>
      </c>
      <c r="R111" s="2"/>
      <c r="S111" s="2"/>
    </row>
    <row r="112" spans="1:19" ht="18" customHeight="1" x14ac:dyDescent="0.2">
      <c r="A112" s="111" t="s">
        <v>971</v>
      </c>
      <c r="B112" s="112"/>
      <c r="C112" s="112"/>
      <c r="D112" s="112"/>
      <c r="E112" s="112"/>
      <c r="F112" s="112"/>
      <c r="G112" s="112"/>
      <c r="H112" s="112"/>
      <c r="I112" s="112"/>
      <c r="J112" s="112"/>
      <c r="K112" s="112"/>
      <c r="L112" s="112"/>
      <c r="M112" s="112"/>
      <c r="N112" s="112"/>
      <c r="O112" s="112"/>
      <c r="P112" s="113">
        <v>65.25</v>
      </c>
      <c r="Q112" s="114">
        <v>65.25</v>
      </c>
      <c r="R112" s="2"/>
      <c r="S112" s="2"/>
    </row>
    <row r="113" spans="1:19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9.5" customHeight="1" x14ac:dyDescent="0.2">
      <c r="A114" s="109" t="s">
        <v>998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31.5" customHeight="1" x14ac:dyDescent="0.2">
      <c r="A115" s="110" t="s">
        <v>467</v>
      </c>
      <c r="B115" s="110" t="s">
        <v>938</v>
      </c>
      <c r="C115" s="110" t="s">
        <v>939</v>
      </c>
      <c r="D115" s="110" t="s">
        <v>940</v>
      </c>
      <c r="E115" s="110" t="s">
        <v>941</v>
      </c>
      <c r="F115" s="110" t="s">
        <v>942</v>
      </c>
      <c r="G115" s="110" t="s">
        <v>943</v>
      </c>
      <c r="H115" s="110" t="s">
        <v>944</v>
      </c>
      <c r="I115" s="110" t="s">
        <v>945</v>
      </c>
      <c r="J115" s="110" t="s">
        <v>946</v>
      </c>
      <c r="K115" s="110" t="s">
        <v>947</v>
      </c>
      <c r="L115" s="110" t="s">
        <v>948</v>
      </c>
      <c r="M115" s="110" t="s">
        <v>949</v>
      </c>
      <c r="N115" s="110" t="s">
        <v>950</v>
      </c>
      <c r="O115" s="110" t="s">
        <v>951</v>
      </c>
      <c r="P115" s="110" t="s">
        <v>952</v>
      </c>
      <c r="Q115" s="110" t="s">
        <v>874</v>
      </c>
      <c r="R115" s="2"/>
      <c r="S115" s="2"/>
    </row>
    <row r="116" spans="1:19" ht="18" customHeight="1" x14ac:dyDescent="0.2">
      <c r="A116" s="111" t="s">
        <v>999</v>
      </c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3">
        <v>55</v>
      </c>
      <c r="Q116" s="114">
        <v>55</v>
      </c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25.5" customHeight="1" x14ac:dyDescent="0.2">
      <c r="A119" s="103" t="s">
        <v>1019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2" t="s">
        <v>1020</v>
      </c>
      <c r="S119" s="2"/>
    </row>
    <row r="120" spans="1:19" ht="21.75" customHeight="1" x14ac:dyDescent="0.2">
      <c r="A120" s="105" t="s">
        <v>858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31.5" customHeight="1" x14ac:dyDescent="0.2">
      <c r="A121" s="90" t="s">
        <v>467</v>
      </c>
      <c r="B121" s="106" t="s">
        <v>859</v>
      </c>
      <c r="C121" s="106" t="s">
        <v>860</v>
      </c>
      <c r="D121" s="106" t="s">
        <v>861</v>
      </c>
      <c r="E121" s="106" t="s">
        <v>862</v>
      </c>
      <c r="F121" s="106" t="s">
        <v>863</v>
      </c>
      <c r="G121" s="106" t="s">
        <v>864</v>
      </c>
      <c r="H121" s="106" t="s">
        <v>865</v>
      </c>
      <c r="I121" s="106" t="s">
        <v>866</v>
      </c>
      <c r="J121" s="106" t="s">
        <v>867</v>
      </c>
      <c r="K121" s="106" t="s">
        <v>868</v>
      </c>
      <c r="L121" s="106" t="s">
        <v>869</v>
      </c>
      <c r="M121" s="106" t="s">
        <v>870</v>
      </c>
      <c r="N121" s="106" t="s">
        <v>871</v>
      </c>
      <c r="O121" s="106" t="s">
        <v>872</v>
      </c>
      <c r="P121" s="106" t="s">
        <v>873</v>
      </c>
      <c r="Q121" s="90" t="s">
        <v>874</v>
      </c>
      <c r="R121" s="2"/>
      <c r="S121" s="2"/>
    </row>
    <row r="122" spans="1:19" ht="23.25" customHeight="1" x14ac:dyDescent="0.2">
      <c r="A122" s="248" t="s">
        <v>994</v>
      </c>
      <c r="B122" s="108"/>
      <c r="C122" s="108"/>
      <c r="D122" s="108"/>
      <c r="E122" s="108"/>
      <c r="F122" s="108"/>
      <c r="G122" s="108"/>
      <c r="H122" s="108"/>
      <c r="I122" s="108"/>
      <c r="J122" s="219" t="s">
        <v>1021</v>
      </c>
      <c r="K122" s="108"/>
      <c r="L122" s="108"/>
      <c r="M122" s="108"/>
      <c r="N122" s="108"/>
      <c r="O122" s="108"/>
      <c r="P122" s="108"/>
      <c r="Q122" s="219" t="s">
        <v>1021</v>
      </c>
      <c r="R122" s="2"/>
      <c r="S122" s="2"/>
    </row>
    <row r="123" spans="1:19" ht="23.25" customHeight="1" x14ac:dyDescent="0.2">
      <c r="A123" s="248" t="s">
        <v>995</v>
      </c>
      <c r="B123" s="108"/>
      <c r="C123" s="108"/>
      <c r="D123" s="108"/>
      <c r="E123" s="108"/>
      <c r="F123" s="108"/>
      <c r="G123" s="108"/>
      <c r="H123" s="108"/>
      <c r="I123" s="108"/>
      <c r="J123" s="219" t="s">
        <v>1022</v>
      </c>
      <c r="K123" s="108"/>
      <c r="L123" s="108"/>
      <c r="M123" s="108"/>
      <c r="N123" s="108"/>
      <c r="O123" s="108"/>
      <c r="P123" s="108"/>
      <c r="Q123" s="219" t="s">
        <v>1022</v>
      </c>
      <c r="R123" s="2"/>
      <c r="S123" s="2"/>
    </row>
    <row r="124" spans="1:19" ht="1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9.5" customHeight="1" x14ac:dyDescent="0.2">
      <c r="A125" s="109" t="s">
        <v>997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31.5" customHeight="1" x14ac:dyDescent="0.2">
      <c r="A126" s="110" t="s">
        <v>467</v>
      </c>
      <c r="B126" s="110" t="s">
        <v>876</v>
      </c>
      <c r="C126" s="110" t="s">
        <v>877</v>
      </c>
      <c r="D126" s="110" t="s">
        <v>878</v>
      </c>
      <c r="E126" s="110" t="s">
        <v>879</v>
      </c>
      <c r="F126" s="110" t="s">
        <v>880</v>
      </c>
      <c r="G126" s="110" t="s">
        <v>881</v>
      </c>
      <c r="H126" s="110" t="s">
        <v>882</v>
      </c>
      <c r="I126" s="110" t="s">
        <v>883</v>
      </c>
      <c r="J126" s="110" t="s">
        <v>884</v>
      </c>
      <c r="K126" s="110" t="s">
        <v>885</v>
      </c>
      <c r="L126" s="110" t="s">
        <v>886</v>
      </c>
      <c r="M126" s="110" t="s">
        <v>887</v>
      </c>
      <c r="N126" s="110" t="s">
        <v>888</v>
      </c>
      <c r="O126" s="110" t="s">
        <v>889</v>
      </c>
      <c r="P126" s="110" t="s">
        <v>890</v>
      </c>
      <c r="Q126" s="110" t="s">
        <v>874</v>
      </c>
      <c r="R126" s="2"/>
      <c r="S126" s="2"/>
    </row>
    <row r="127" spans="1:19" ht="18" customHeight="1" x14ac:dyDescent="0.2">
      <c r="A127" s="111" t="s">
        <v>266</v>
      </c>
      <c r="B127" s="112"/>
      <c r="C127" s="112"/>
      <c r="D127" s="112"/>
      <c r="E127" s="112"/>
      <c r="F127" s="112"/>
      <c r="G127" s="112"/>
      <c r="H127" s="112"/>
      <c r="I127" s="112"/>
      <c r="J127" s="112"/>
      <c r="K127" s="112"/>
      <c r="L127" s="112"/>
      <c r="M127" s="112"/>
      <c r="N127" s="112"/>
      <c r="O127" s="112"/>
      <c r="P127" s="113">
        <v>87.14</v>
      </c>
      <c r="Q127" s="114">
        <v>87.14</v>
      </c>
      <c r="R127" s="2"/>
      <c r="S127" s="2"/>
    </row>
    <row r="128" spans="1:19" ht="18" customHeight="1" x14ac:dyDescent="0.2">
      <c r="A128" s="111" t="s">
        <v>971</v>
      </c>
      <c r="B128" s="112"/>
      <c r="C128" s="112"/>
      <c r="D128" s="112"/>
      <c r="E128" s="112"/>
      <c r="F128" s="112"/>
      <c r="G128" s="112"/>
      <c r="H128" s="112"/>
      <c r="I128" s="112"/>
      <c r="J128" s="112"/>
      <c r="K128" s="112"/>
      <c r="L128" s="112"/>
      <c r="M128" s="112"/>
      <c r="N128" s="112"/>
      <c r="O128" s="112"/>
      <c r="P128" s="113">
        <v>84</v>
      </c>
      <c r="Q128" s="114">
        <v>84</v>
      </c>
      <c r="R128" s="2"/>
      <c r="S128" s="2"/>
    </row>
    <row r="129" spans="1:19" ht="1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9.5" customHeight="1" x14ac:dyDescent="0.2">
      <c r="A130" s="109" t="s">
        <v>998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31.5" customHeight="1" x14ac:dyDescent="0.2">
      <c r="A131" s="110" t="s">
        <v>467</v>
      </c>
      <c r="B131" s="110" t="s">
        <v>938</v>
      </c>
      <c r="C131" s="110" t="s">
        <v>939</v>
      </c>
      <c r="D131" s="110" t="s">
        <v>940</v>
      </c>
      <c r="E131" s="110" t="s">
        <v>941</v>
      </c>
      <c r="F131" s="110" t="s">
        <v>942</v>
      </c>
      <c r="G131" s="110" t="s">
        <v>943</v>
      </c>
      <c r="H131" s="110" t="s">
        <v>944</v>
      </c>
      <c r="I131" s="110" t="s">
        <v>945</v>
      </c>
      <c r="J131" s="110" t="s">
        <v>946</v>
      </c>
      <c r="K131" s="110" t="s">
        <v>947</v>
      </c>
      <c r="L131" s="110" t="s">
        <v>948</v>
      </c>
      <c r="M131" s="110" t="s">
        <v>949</v>
      </c>
      <c r="N131" s="110" t="s">
        <v>950</v>
      </c>
      <c r="O131" s="110" t="s">
        <v>951</v>
      </c>
      <c r="P131" s="110" t="s">
        <v>952</v>
      </c>
      <c r="Q131" s="110" t="s">
        <v>874</v>
      </c>
      <c r="R131" s="2"/>
      <c r="S131" s="2"/>
    </row>
    <row r="132" spans="1:19" ht="18" customHeight="1" x14ac:dyDescent="0.2">
      <c r="A132" s="111" t="s">
        <v>999</v>
      </c>
      <c r="B132" s="112"/>
      <c r="C132" s="112"/>
      <c r="D132" s="112"/>
      <c r="E132" s="112"/>
      <c r="F132" s="112"/>
      <c r="G132" s="112"/>
      <c r="H132" s="112"/>
      <c r="I132" s="112"/>
      <c r="J132" s="112"/>
      <c r="K132" s="112"/>
      <c r="L132" s="112"/>
      <c r="M132" s="112"/>
      <c r="N132" s="112"/>
      <c r="O132" s="112"/>
      <c r="P132" s="113">
        <v>86</v>
      </c>
      <c r="Q132" s="114">
        <v>86</v>
      </c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25.5" customHeight="1" x14ac:dyDescent="0.2">
      <c r="A135" s="103" t="s">
        <v>1023</v>
      </c>
      <c r="B135" s="104"/>
      <c r="C135" s="104"/>
      <c r="D135" s="104"/>
      <c r="E135" s="104"/>
      <c r="F135" s="104"/>
      <c r="G135" s="104"/>
      <c r="H135" s="104"/>
      <c r="I135" s="104"/>
      <c r="J135" s="104"/>
      <c r="K135" s="104"/>
      <c r="L135" s="104"/>
      <c r="M135" s="104"/>
      <c r="N135" s="104"/>
      <c r="O135" s="104"/>
      <c r="P135" s="104"/>
      <c r="Q135" s="104"/>
      <c r="R135" s="2" t="s">
        <v>1024</v>
      </c>
      <c r="S135" s="2"/>
    </row>
    <row r="136" spans="1:19" ht="21.75" customHeight="1" x14ac:dyDescent="0.2">
      <c r="A136" s="105" t="s">
        <v>858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 t="s">
        <v>1025</v>
      </c>
      <c r="S136" s="2"/>
    </row>
    <row r="137" spans="1:19" ht="31.5" customHeight="1" x14ac:dyDescent="0.2">
      <c r="A137" s="90" t="s">
        <v>467</v>
      </c>
      <c r="B137" s="106" t="s">
        <v>859</v>
      </c>
      <c r="C137" s="106" t="s">
        <v>860</v>
      </c>
      <c r="D137" s="106" t="s">
        <v>861</v>
      </c>
      <c r="E137" s="106" t="s">
        <v>862</v>
      </c>
      <c r="F137" s="106" t="s">
        <v>863</v>
      </c>
      <c r="G137" s="106" t="s">
        <v>864</v>
      </c>
      <c r="H137" s="106" t="s">
        <v>865</v>
      </c>
      <c r="I137" s="106" t="s">
        <v>866</v>
      </c>
      <c r="J137" s="106" t="s">
        <v>867</v>
      </c>
      <c r="K137" s="106" t="s">
        <v>868</v>
      </c>
      <c r="L137" s="106" t="s">
        <v>869</v>
      </c>
      <c r="M137" s="106" t="s">
        <v>870</v>
      </c>
      <c r="N137" s="106" t="s">
        <v>871</v>
      </c>
      <c r="O137" s="106" t="s">
        <v>872</v>
      </c>
      <c r="P137" s="106" t="s">
        <v>873</v>
      </c>
      <c r="Q137" s="90" t="s">
        <v>874</v>
      </c>
      <c r="R137" s="2" t="s">
        <v>1026</v>
      </c>
      <c r="S137" s="2"/>
    </row>
    <row r="138" spans="1:19" ht="23.25" customHeight="1" x14ac:dyDescent="0.2">
      <c r="A138" s="107" t="s">
        <v>266</v>
      </c>
      <c r="B138" s="108"/>
      <c r="C138" s="108"/>
      <c r="D138" s="108"/>
      <c r="E138" s="108"/>
      <c r="F138" s="108"/>
      <c r="G138" s="108"/>
      <c r="H138" s="108"/>
      <c r="I138" s="108"/>
      <c r="J138" s="108"/>
      <c r="K138" s="108"/>
      <c r="L138" s="108"/>
      <c r="M138" s="108"/>
      <c r="N138" s="108"/>
      <c r="O138" s="108"/>
      <c r="P138" s="108"/>
      <c r="Q138" s="108"/>
      <c r="R138" s="2"/>
      <c r="S138" s="2"/>
    </row>
    <row r="139" spans="1:19" ht="23.25" customHeight="1" x14ac:dyDescent="0.2">
      <c r="A139" s="107" t="s">
        <v>267</v>
      </c>
      <c r="B139" s="108"/>
      <c r="C139" s="108"/>
      <c r="D139" s="108"/>
      <c r="E139" s="108"/>
      <c r="F139" s="108"/>
      <c r="G139" s="108"/>
      <c r="H139" s="108"/>
      <c r="I139" s="108"/>
      <c r="J139" s="108"/>
      <c r="K139" s="108"/>
      <c r="L139" s="108"/>
      <c r="M139" s="108"/>
      <c r="N139" s="108"/>
      <c r="O139" s="108"/>
      <c r="P139" s="108"/>
      <c r="Q139" s="108"/>
      <c r="R139" s="2"/>
      <c r="S139" s="2"/>
    </row>
    <row r="140" spans="1:19" ht="1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9.5" customHeight="1" x14ac:dyDescent="0.2">
      <c r="A141" s="109" t="s">
        <v>997</v>
      </c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31.5" customHeight="1" x14ac:dyDescent="0.2">
      <c r="A142" s="110" t="s">
        <v>467</v>
      </c>
      <c r="B142" s="110" t="s">
        <v>876</v>
      </c>
      <c r="C142" s="110" t="s">
        <v>877</v>
      </c>
      <c r="D142" s="110" t="s">
        <v>878</v>
      </c>
      <c r="E142" s="110" t="s">
        <v>879</v>
      </c>
      <c r="F142" s="110" t="s">
        <v>880</v>
      </c>
      <c r="G142" s="110" t="s">
        <v>881</v>
      </c>
      <c r="H142" s="110" t="s">
        <v>882</v>
      </c>
      <c r="I142" s="110" t="s">
        <v>883</v>
      </c>
      <c r="J142" s="110" t="s">
        <v>884</v>
      </c>
      <c r="K142" s="110" t="s">
        <v>885</v>
      </c>
      <c r="L142" s="110" t="s">
        <v>886</v>
      </c>
      <c r="M142" s="110" t="s">
        <v>887</v>
      </c>
      <c r="N142" s="110" t="s">
        <v>888</v>
      </c>
      <c r="O142" s="110" t="s">
        <v>889</v>
      </c>
      <c r="P142" s="110" t="s">
        <v>890</v>
      </c>
      <c r="Q142" s="110" t="s">
        <v>874</v>
      </c>
      <c r="R142" s="2"/>
      <c r="S142" s="2"/>
    </row>
    <row r="143" spans="1:19" ht="18" customHeight="1" x14ac:dyDescent="0.2">
      <c r="A143" s="111" t="s">
        <v>266</v>
      </c>
      <c r="B143" s="112"/>
      <c r="C143" s="112"/>
      <c r="D143" s="112"/>
      <c r="E143" s="112"/>
      <c r="F143" s="112"/>
      <c r="G143" s="112"/>
      <c r="H143" s="112"/>
      <c r="I143" s="112"/>
      <c r="J143" s="112"/>
      <c r="K143" s="112"/>
      <c r="L143" s="112"/>
      <c r="M143" s="112"/>
      <c r="N143" s="112"/>
      <c r="O143" s="112"/>
      <c r="P143" s="113">
        <v>78.099999999999994</v>
      </c>
      <c r="Q143" s="114">
        <v>78.099999999999994</v>
      </c>
      <c r="R143" s="2"/>
      <c r="S143" s="2"/>
    </row>
    <row r="144" spans="1:19" ht="18" customHeight="1" x14ac:dyDescent="0.2">
      <c r="A144" s="111" t="s">
        <v>971</v>
      </c>
      <c r="B144" s="112"/>
      <c r="C144" s="112"/>
      <c r="D144" s="112"/>
      <c r="E144" s="112"/>
      <c r="F144" s="112"/>
      <c r="G144" s="112"/>
      <c r="H144" s="112"/>
      <c r="I144" s="112"/>
      <c r="J144" s="112"/>
      <c r="K144" s="112"/>
      <c r="L144" s="112"/>
      <c r="M144" s="112"/>
      <c r="N144" s="112"/>
      <c r="O144" s="112"/>
      <c r="P144" s="113">
        <v>79</v>
      </c>
      <c r="Q144" s="114">
        <v>79</v>
      </c>
      <c r="R144" s="2"/>
      <c r="S144" s="2"/>
    </row>
    <row r="145" spans="1:19" ht="1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9.5" customHeight="1" x14ac:dyDescent="0.2">
      <c r="A146" s="109" t="s">
        <v>998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31.5" customHeight="1" x14ac:dyDescent="0.2">
      <c r="A147" s="110" t="s">
        <v>467</v>
      </c>
      <c r="B147" s="110" t="s">
        <v>938</v>
      </c>
      <c r="C147" s="110" t="s">
        <v>939</v>
      </c>
      <c r="D147" s="110" t="s">
        <v>940</v>
      </c>
      <c r="E147" s="110" t="s">
        <v>941</v>
      </c>
      <c r="F147" s="110" t="s">
        <v>942</v>
      </c>
      <c r="G147" s="110" t="s">
        <v>943</v>
      </c>
      <c r="H147" s="110" t="s">
        <v>944</v>
      </c>
      <c r="I147" s="110" t="s">
        <v>945</v>
      </c>
      <c r="J147" s="110" t="s">
        <v>946</v>
      </c>
      <c r="K147" s="110" t="s">
        <v>947</v>
      </c>
      <c r="L147" s="110" t="s">
        <v>948</v>
      </c>
      <c r="M147" s="110" t="s">
        <v>949</v>
      </c>
      <c r="N147" s="110" t="s">
        <v>950</v>
      </c>
      <c r="O147" s="110" t="s">
        <v>951</v>
      </c>
      <c r="P147" s="110" t="s">
        <v>952</v>
      </c>
      <c r="Q147" s="110" t="s">
        <v>874</v>
      </c>
      <c r="R147" s="2"/>
      <c r="S147" s="2"/>
    </row>
    <row r="148" spans="1:19" ht="18" customHeight="1" x14ac:dyDescent="0.2">
      <c r="A148" s="111" t="s">
        <v>999</v>
      </c>
      <c r="B148" s="112"/>
      <c r="C148" s="112"/>
      <c r="D148" s="112"/>
      <c r="E148" s="112"/>
      <c r="F148" s="112"/>
      <c r="G148" s="112"/>
      <c r="H148" s="112"/>
      <c r="I148" s="112"/>
      <c r="J148" s="112"/>
      <c r="K148" s="112"/>
      <c r="L148" s="112"/>
      <c r="M148" s="112"/>
      <c r="N148" s="112"/>
      <c r="O148" s="112"/>
      <c r="P148" s="113">
        <v>82</v>
      </c>
      <c r="Q148" s="114">
        <v>82</v>
      </c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25.5" customHeight="1" x14ac:dyDescent="0.2">
      <c r="A151" s="103" t="s">
        <v>1027</v>
      </c>
      <c r="B151" s="104"/>
      <c r="C151" s="104"/>
      <c r="D151" s="104"/>
      <c r="E151" s="104"/>
      <c r="F151" s="104"/>
      <c r="G151" s="104"/>
      <c r="H151" s="104"/>
      <c r="I151" s="104"/>
      <c r="J151" s="104"/>
      <c r="K151" s="104"/>
      <c r="L151" s="104"/>
      <c r="M151" s="104"/>
      <c r="N151" s="104"/>
      <c r="O151" s="104"/>
      <c r="P151" s="104"/>
      <c r="Q151" s="104"/>
      <c r="R151" s="2" t="s">
        <v>1028</v>
      </c>
      <c r="S151" s="2"/>
    </row>
    <row r="152" spans="1:19" ht="21.75" customHeight="1" x14ac:dyDescent="0.2">
      <c r="A152" s="105" t="s">
        <v>858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31.5" customHeight="1" x14ac:dyDescent="0.2">
      <c r="A153" s="90" t="s">
        <v>467</v>
      </c>
      <c r="B153" s="106" t="s">
        <v>859</v>
      </c>
      <c r="C153" s="106" t="s">
        <v>860</v>
      </c>
      <c r="D153" s="106" t="s">
        <v>861</v>
      </c>
      <c r="E153" s="106" t="s">
        <v>862</v>
      </c>
      <c r="F153" s="106" t="s">
        <v>863</v>
      </c>
      <c r="G153" s="106" t="s">
        <v>864</v>
      </c>
      <c r="H153" s="106" t="s">
        <v>865</v>
      </c>
      <c r="I153" s="106" t="s">
        <v>866</v>
      </c>
      <c r="J153" s="106" t="s">
        <v>867</v>
      </c>
      <c r="K153" s="106" t="s">
        <v>868</v>
      </c>
      <c r="L153" s="106" t="s">
        <v>869</v>
      </c>
      <c r="M153" s="106" t="s">
        <v>870</v>
      </c>
      <c r="N153" s="106" t="s">
        <v>871</v>
      </c>
      <c r="O153" s="106" t="s">
        <v>872</v>
      </c>
      <c r="P153" s="106" t="s">
        <v>873</v>
      </c>
      <c r="Q153" s="90" t="s">
        <v>874</v>
      </c>
      <c r="R153" s="2" t="s">
        <v>1029</v>
      </c>
      <c r="S153" s="2"/>
    </row>
    <row r="154" spans="1:19" ht="23.25" customHeight="1" x14ac:dyDescent="0.2">
      <c r="A154" s="248" t="s">
        <v>994</v>
      </c>
      <c r="B154" s="108"/>
      <c r="C154" s="108"/>
      <c r="D154" s="108"/>
      <c r="E154" s="108"/>
      <c r="F154" s="217" t="s">
        <v>1030</v>
      </c>
      <c r="G154" s="108"/>
      <c r="H154" s="108"/>
      <c r="I154" s="108"/>
      <c r="J154" s="108"/>
      <c r="K154" s="108"/>
      <c r="L154" s="108"/>
      <c r="M154" s="108"/>
      <c r="N154" s="108"/>
      <c r="O154" s="108"/>
      <c r="P154" s="108"/>
      <c r="Q154" s="217" t="s">
        <v>1030</v>
      </c>
      <c r="R154" s="2"/>
      <c r="S154" s="2"/>
    </row>
    <row r="155" spans="1:19" ht="23.25" customHeight="1" x14ac:dyDescent="0.2">
      <c r="A155" s="248" t="s">
        <v>995</v>
      </c>
      <c r="B155" s="108"/>
      <c r="C155" s="108"/>
      <c r="D155" s="108"/>
      <c r="E155" s="108"/>
      <c r="F155" s="218" t="s">
        <v>1031</v>
      </c>
      <c r="G155" s="108"/>
      <c r="H155" s="108"/>
      <c r="I155" s="108"/>
      <c r="J155" s="108"/>
      <c r="K155" s="108"/>
      <c r="L155" s="108"/>
      <c r="M155" s="108"/>
      <c r="N155" s="108"/>
      <c r="O155" s="108"/>
      <c r="P155" s="108"/>
      <c r="Q155" s="218" t="s">
        <v>1031</v>
      </c>
      <c r="R155" s="2"/>
      <c r="S155" s="2"/>
    </row>
    <row r="156" spans="1:19" ht="1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9.5" customHeight="1" x14ac:dyDescent="0.2">
      <c r="A157" s="109" t="s">
        <v>997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31.5" customHeight="1" x14ac:dyDescent="0.2">
      <c r="A158" s="110" t="s">
        <v>467</v>
      </c>
      <c r="B158" s="110" t="s">
        <v>876</v>
      </c>
      <c r="C158" s="110" t="s">
        <v>877</v>
      </c>
      <c r="D158" s="110" t="s">
        <v>878</v>
      </c>
      <c r="E158" s="110" t="s">
        <v>879</v>
      </c>
      <c r="F158" s="110" t="s">
        <v>880</v>
      </c>
      <c r="G158" s="110" t="s">
        <v>881</v>
      </c>
      <c r="H158" s="110" t="s">
        <v>882</v>
      </c>
      <c r="I158" s="110" t="s">
        <v>883</v>
      </c>
      <c r="J158" s="110" t="s">
        <v>884</v>
      </c>
      <c r="K158" s="110" t="s">
        <v>885</v>
      </c>
      <c r="L158" s="110" t="s">
        <v>886</v>
      </c>
      <c r="M158" s="110" t="s">
        <v>887</v>
      </c>
      <c r="N158" s="110" t="s">
        <v>888</v>
      </c>
      <c r="O158" s="110" t="s">
        <v>889</v>
      </c>
      <c r="P158" s="110" t="s">
        <v>890</v>
      </c>
      <c r="Q158" s="110" t="s">
        <v>874</v>
      </c>
      <c r="R158" s="2"/>
      <c r="S158" s="2"/>
    </row>
    <row r="159" spans="1:19" ht="18" customHeight="1" x14ac:dyDescent="0.2">
      <c r="A159" s="111" t="s">
        <v>266</v>
      </c>
      <c r="B159" s="112"/>
      <c r="C159" s="112"/>
      <c r="D159" s="112"/>
      <c r="E159" s="112"/>
      <c r="F159" s="112"/>
      <c r="G159" s="112"/>
      <c r="H159" s="112"/>
      <c r="I159" s="112"/>
      <c r="J159" s="112"/>
      <c r="K159" s="112"/>
      <c r="L159" s="112"/>
      <c r="M159" s="112"/>
      <c r="N159" s="112"/>
      <c r="O159" s="112"/>
      <c r="P159" s="113">
        <v>91.28</v>
      </c>
      <c r="Q159" s="114">
        <v>91.28</v>
      </c>
      <c r="R159" s="2"/>
      <c r="S159" s="2"/>
    </row>
    <row r="160" spans="1:19" ht="18" customHeight="1" x14ac:dyDescent="0.2">
      <c r="A160" s="111" t="s">
        <v>971</v>
      </c>
      <c r="B160" s="112"/>
      <c r="C160" s="112"/>
      <c r="D160" s="112"/>
      <c r="E160" s="112"/>
      <c r="F160" s="112"/>
      <c r="G160" s="112"/>
      <c r="H160" s="112"/>
      <c r="I160" s="112"/>
      <c r="J160" s="112"/>
      <c r="K160" s="112"/>
      <c r="L160" s="112"/>
      <c r="M160" s="112"/>
      <c r="N160" s="112"/>
      <c r="O160" s="112"/>
      <c r="P160" s="113">
        <v>88</v>
      </c>
      <c r="Q160" s="114">
        <v>88</v>
      </c>
      <c r="R160" s="2"/>
      <c r="S160" s="2"/>
    </row>
    <row r="161" spans="1:19" ht="1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9.5" customHeight="1" x14ac:dyDescent="0.2">
      <c r="A162" s="109" t="s">
        <v>998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31.5" customHeight="1" x14ac:dyDescent="0.2">
      <c r="A163" s="110" t="s">
        <v>467</v>
      </c>
      <c r="B163" s="110" t="s">
        <v>938</v>
      </c>
      <c r="C163" s="110" t="s">
        <v>939</v>
      </c>
      <c r="D163" s="110" t="s">
        <v>940</v>
      </c>
      <c r="E163" s="110" t="s">
        <v>941</v>
      </c>
      <c r="F163" s="110" t="s">
        <v>942</v>
      </c>
      <c r="G163" s="110" t="s">
        <v>943</v>
      </c>
      <c r="H163" s="110" t="s">
        <v>944</v>
      </c>
      <c r="I163" s="110" t="s">
        <v>945</v>
      </c>
      <c r="J163" s="110" t="s">
        <v>946</v>
      </c>
      <c r="K163" s="110" t="s">
        <v>947</v>
      </c>
      <c r="L163" s="110" t="s">
        <v>948</v>
      </c>
      <c r="M163" s="110" t="s">
        <v>949</v>
      </c>
      <c r="N163" s="110" t="s">
        <v>950</v>
      </c>
      <c r="O163" s="110" t="s">
        <v>951</v>
      </c>
      <c r="P163" s="110" t="s">
        <v>952</v>
      </c>
      <c r="Q163" s="110" t="s">
        <v>874</v>
      </c>
      <c r="R163" s="2"/>
      <c r="S163" s="2"/>
    </row>
    <row r="164" spans="1:19" ht="18" customHeight="1" x14ac:dyDescent="0.2">
      <c r="A164" s="111" t="s">
        <v>999</v>
      </c>
      <c r="B164" s="112"/>
      <c r="C164" s="112"/>
      <c r="D164" s="112"/>
      <c r="E164" s="112"/>
      <c r="F164" s="112"/>
      <c r="G164" s="112"/>
      <c r="H164" s="112"/>
      <c r="I164" s="112"/>
      <c r="J164" s="112"/>
      <c r="K164" s="112"/>
      <c r="L164" s="112"/>
      <c r="M164" s="112"/>
      <c r="N164" s="112"/>
      <c r="O164" s="112"/>
      <c r="P164" s="113">
        <v>88</v>
      </c>
      <c r="Q164" s="114">
        <v>88</v>
      </c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25.5" customHeight="1" x14ac:dyDescent="0.2">
      <c r="A167" s="103" t="s">
        <v>1032</v>
      </c>
      <c r="B167" s="104"/>
      <c r="C167" s="104"/>
      <c r="D167" s="104"/>
      <c r="E167" s="104"/>
      <c r="F167" s="104"/>
      <c r="G167" s="104"/>
      <c r="H167" s="104"/>
      <c r="I167" s="104"/>
      <c r="J167" s="104"/>
      <c r="K167" s="104"/>
      <c r="L167" s="104"/>
      <c r="M167" s="104"/>
      <c r="N167" s="104"/>
      <c r="O167" s="104"/>
      <c r="P167" s="104"/>
      <c r="Q167" s="104"/>
      <c r="R167" s="2" t="s">
        <v>1033</v>
      </c>
      <c r="S167" s="2"/>
    </row>
    <row r="168" spans="1:19" ht="21.75" customHeight="1" x14ac:dyDescent="0.2">
      <c r="A168" s="105" t="s">
        <v>858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 t="s">
        <v>1034</v>
      </c>
      <c r="S168" s="2"/>
    </row>
    <row r="169" spans="1:19" ht="31.5" customHeight="1" x14ac:dyDescent="0.2">
      <c r="A169" s="90" t="s">
        <v>467</v>
      </c>
      <c r="B169" s="106" t="s">
        <v>859</v>
      </c>
      <c r="C169" s="106" t="s">
        <v>860</v>
      </c>
      <c r="D169" s="106" t="s">
        <v>861</v>
      </c>
      <c r="E169" s="106" t="s">
        <v>862</v>
      </c>
      <c r="F169" s="106" t="s">
        <v>863</v>
      </c>
      <c r="G169" s="106" t="s">
        <v>864</v>
      </c>
      <c r="H169" s="106" t="s">
        <v>865</v>
      </c>
      <c r="I169" s="106" t="s">
        <v>866</v>
      </c>
      <c r="J169" s="106" t="s">
        <v>867</v>
      </c>
      <c r="K169" s="106" t="s">
        <v>868</v>
      </c>
      <c r="L169" s="106" t="s">
        <v>869</v>
      </c>
      <c r="M169" s="106" t="s">
        <v>870</v>
      </c>
      <c r="N169" s="106" t="s">
        <v>871</v>
      </c>
      <c r="O169" s="106" t="s">
        <v>872</v>
      </c>
      <c r="P169" s="106" t="s">
        <v>873</v>
      </c>
      <c r="Q169" s="90" t="s">
        <v>874</v>
      </c>
      <c r="R169" s="2"/>
      <c r="S169" s="2"/>
    </row>
    <row r="170" spans="1:19" ht="23.25" customHeight="1" x14ac:dyDescent="0.2">
      <c r="A170" s="248" t="s">
        <v>994</v>
      </c>
      <c r="B170" s="108"/>
      <c r="C170" s="108"/>
      <c r="D170" s="108"/>
      <c r="E170" s="108"/>
      <c r="F170" s="108"/>
      <c r="G170" s="108"/>
      <c r="H170" s="108"/>
      <c r="I170" s="108"/>
      <c r="J170" s="217" t="s">
        <v>1030</v>
      </c>
      <c r="K170" s="108"/>
      <c r="L170" s="108"/>
      <c r="M170" s="108"/>
      <c r="N170" s="108"/>
      <c r="O170" s="108"/>
      <c r="P170" s="108"/>
      <c r="Q170" s="217" t="s">
        <v>1030</v>
      </c>
      <c r="R170" s="2"/>
      <c r="S170" s="2"/>
    </row>
    <row r="171" spans="1:19" ht="23.25" customHeight="1" x14ac:dyDescent="0.2">
      <c r="A171" s="248" t="s">
        <v>995</v>
      </c>
      <c r="B171" s="108"/>
      <c r="C171" s="108"/>
      <c r="D171" s="108"/>
      <c r="E171" s="108"/>
      <c r="F171" s="108"/>
      <c r="G171" s="108"/>
      <c r="H171" s="108"/>
      <c r="I171" s="108"/>
      <c r="J171" s="219" t="s">
        <v>1035</v>
      </c>
      <c r="K171" s="108"/>
      <c r="L171" s="108"/>
      <c r="M171" s="108"/>
      <c r="N171" s="108"/>
      <c r="O171" s="108"/>
      <c r="P171" s="108"/>
      <c r="Q171" s="219" t="s">
        <v>1035</v>
      </c>
      <c r="R171" s="2"/>
      <c r="S171" s="2"/>
    </row>
    <row r="172" spans="1:19" ht="1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9.5" customHeight="1" x14ac:dyDescent="0.2">
      <c r="A173" s="109" t="s">
        <v>997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31.5" customHeight="1" x14ac:dyDescent="0.2">
      <c r="A174" s="110" t="s">
        <v>467</v>
      </c>
      <c r="B174" s="110" t="s">
        <v>876</v>
      </c>
      <c r="C174" s="110" t="s">
        <v>877</v>
      </c>
      <c r="D174" s="110" t="s">
        <v>878</v>
      </c>
      <c r="E174" s="110" t="s">
        <v>879</v>
      </c>
      <c r="F174" s="110" t="s">
        <v>880</v>
      </c>
      <c r="G174" s="110" t="s">
        <v>881</v>
      </c>
      <c r="H174" s="110" t="s">
        <v>882</v>
      </c>
      <c r="I174" s="110" t="s">
        <v>883</v>
      </c>
      <c r="J174" s="110" t="s">
        <v>884</v>
      </c>
      <c r="K174" s="110" t="s">
        <v>885</v>
      </c>
      <c r="L174" s="110" t="s">
        <v>886</v>
      </c>
      <c r="M174" s="110" t="s">
        <v>887</v>
      </c>
      <c r="N174" s="110" t="s">
        <v>888</v>
      </c>
      <c r="O174" s="110" t="s">
        <v>889</v>
      </c>
      <c r="P174" s="110" t="s">
        <v>890</v>
      </c>
      <c r="Q174" s="110" t="s">
        <v>874</v>
      </c>
      <c r="R174" s="2"/>
      <c r="S174" s="2"/>
    </row>
    <row r="175" spans="1:19" ht="18" customHeight="1" x14ac:dyDescent="0.2">
      <c r="A175" s="111" t="s">
        <v>266</v>
      </c>
      <c r="B175" s="112"/>
      <c r="C175" s="112"/>
      <c r="D175" s="112"/>
      <c r="E175" s="112"/>
      <c r="F175" s="112"/>
      <c r="G175" s="112"/>
      <c r="H175" s="112"/>
      <c r="I175" s="112"/>
      <c r="J175" s="112"/>
      <c r="K175" s="112"/>
      <c r="L175" s="112"/>
      <c r="M175" s="112"/>
      <c r="N175" s="112"/>
      <c r="O175" s="112"/>
      <c r="P175" s="113">
        <v>58.31</v>
      </c>
      <c r="Q175" s="114">
        <v>58.31</v>
      </c>
      <c r="R175" s="2"/>
      <c r="S175" s="2"/>
    </row>
    <row r="176" spans="1:19" ht="18" customHeight="1" x14ac:dyDescent="0.2">
      <c r="A176" s="111" t="s">
        <v>971</v>
      </c>
      <c r="B176" s="112"/>
      <c r="C176" s="112"/>
      <c r="D176" s="112"/>
      <c r="E176" s="112"/>
      <c r="F176" s="112"/>
      <c r="G176" s="112"/>
      <c r="H176" s="112"/>
      <c r="I176" s="112"/>
      <c r="J176" s="112"/>
      <c r="K176" s="112"/>
      <c r="L176" s="112"/>
      <c r="M176" s="112"/>
      <c r="N176" s="112"/>
      <c r="O176" s="112"/>
      <c r="P176" s="113">
        <v>61.3</v>
      </c>
      <c r="Q176" s="114">
        <v>61.3</v>
      </c>
      <c r="R176" s="2"/>
      <c r="S176" s="2"/>
    </row>
    <row r="177" spans="1:19" ht="1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9.5" customHeight="1" x14ac:dyDescent="0.2">
      <c r="A178" s="109" t="s">
        <v>998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31.5" customHeight="1" x14ac:dyDescent="0.2">
      <c r="A179" s="110" t="s">
        <v>467</v>
      </c>
      <c r="B179" s="110" t="s">
        <v>938</v>
      </c>
      <c r="C179" s="110" t="s">
        <v>939</v>
      </c>
      <c r="D179" s="110" t="s">
        <v>940</v>
      </c>
      <c r="E179" s="110" t="s">
        <v>941</v>
      </c>
      <c r="F179" s="110" t="s">
        <v>942</v>
      </c>
      <c r="G179" s="110" t="s">
        <v>943</v>
      </c>
      <c r="H179" s="110" t="s">
        <v>944</v>
      </c>
      <c r="I179" s="110" t="s">
        <v>945</v>
      </c>
      <c r="J179" s="110" t="s">
        <v>946</v>
      </c>
      <c r="K179" s="110" t="s">
        <v>947</v>
      </c>
      <c r="L179" s="110" t="s">
        <v>948</v>
      </c>
      <c r="M179" s="110" t="s">
        <v>949</v>
      </c>
      <c r="N179" s="110" t="s">
        <v>950</v>
      </c>
      <c r="O179" s="110" t="s">
        <v>951</v>
      </c>
      <c r="P179" s="110" t="s">
        <v>952</v>
      </c>
      <c r="Q179" s="110" t="s">
        <v>874</v>
      </c>
      <c r="R179" s="2"/>
      <c r="S179" s="2"/>
    </row>
    <row r="180" spans="1:19" ht="18" customHeight="1" x14ac:dyDescent="0.2">
      <c r="A180" s="111" t="s">
        <v>999</v>
      </c>
      <c r="B180" s="112"/>
      <c r="C180" s="112"/>
      <c r="D180" s="112"/>
      <c r="E180" s="112"/>
      <c r="F180" s="112"/>
      <c r="G180" s="112"/>
      <c r="H180" s="112"/>
      <c r="I180" s="112"/>
      <c r="J180" s="112"/>
      <c r="K180" s="112"/>
      <c r="L180" s="112"/>
      <c r="M180" s="112"/>
      <c r="N180" s="112"/>
      <c r="O180" s="112"/>
      <c r="P180" s="113">
        <v>60</v>
      </c>
      <c r="Q180" s="114">
        <v>60</v>
      </c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25.5" customHeight="1" x14ac:dyDescent="0.2">
      <c r="A183" s="103" t="s">
        <v>1036</v>
      </c>
      <c r="B183" s="104"/>
      <c r="C183" s="104"/>
      <c r="D183" s="104"/>
      <c r="E183" s="104"/>
      <c r="F183" s="104"/>
      <c r="G183" s="104"/>
      <c r="H183" s="104"/>
      <c r="I183" s="104"/>
      <c r="J183" s="104"/>
      <c r="K183" s="104"/>
      <c r="L183" s="104"/>
      <c r="M183" s="104"/>
      <c r="N183" s="104"/>
      <c r="O183" s="104"/>
      <c r="P183" s="104"/>
      <c r="Q183" s="104"/>
      <c r="R183" s="2" t="s">
        <v>1037</v>
      </c>
      <c r="S183" s="2"/>
    </row>
    <row r="184" spans="1:19" ht="21.75" customHeight="1" x14ac:dyDescent="0.2">
      <c r="A184" s="105" t="s">
        <v>858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 t="s">
        <v>1038</v>
      </c>
      <c r="S184" s="2"/>
    </row>
    <row r="185" spans="1:19" ht="31.5" customHeight="1" x14ac:dyDescent="0.2">
      <c r="A185" s="90" t="s">
        <v>467</v>
      </c>
      <c r="B185" s="106" t="s">
        <v>859</v>
      </c>
      <c r="C185" s="106" t="s">
        <v>860</v>
      </c>
      <c r="D185" s="106" t="s">
        <v>861</v>
      </c>
      <c r="E185" s="106" t="s">
        <v>862</v>
      </c>
      <c r="F185" s="106" t="s">
        <v>863</v>
      </c>
      <c r="G185" s="106" t="s">
        <v>864</v>
      </c>
      <c r="H185" s="106" t="s">
        <v>865</v>
      </c>
      <c r="I185" s="106" t="s">
        <v>866</v>
      </c>
      <c r="J185" s="106" t="s">
        <v>867</v>
      </c>
      <c r="K185" s="106" t="s">
        <v>868</v>
      </c>
      <c r="L185" s="106" t="s">
        <v>869</v>
      </c>
      <c r="M185" s="106" t="s">
        <v>870</v>
      </c>
      <c r="N185" s="106" t="s">
        <v>871</v>
      </c>
      <c r="O185" s="106" t="s">
        <v>872</v>
      </c>
      <c r="P185" s="106" t="s">
        <v>873</v>
      </c>
      <c r="Q185" s="90" t="s">
        <v>874</v>
      </c>
      <c r="R185" s="2"/>
      <c r="S185" s="2"/>
    </row>
    <row r="186" spans="1:19" ht="23.25" customHeight="1" x14ac:dyDescent="0.2">
      <c r="A186" s="107" t="s">
        <v>266</v>
      </c>
      <c r="B186" s="108"/>
      <c r="C186" s="108"/>
      <c r="D186" s="108"/>
      <c r="E186" s="108"/>
      <c r="F186" s="108"/>
      <c r="G186" s="108"/>
      <c r="H186" s="108"/>
      <c r="I186" s="108"/>
      <c r="J186" s="108"/>
      <c r="K186" s="108"/>
      <c r="L186" s="108"/>
      <c r="M186" s="108"/>
      <c r="N186" s="108"/>
      <c r="O186" s="108"/>
      <c r="P186" s="108"/>
      <c r="Q186" s="108"/>
      <c r="R186" s="2"/>
      <c r="S186" s="2"/>
    </row>
    <row r="187" spans="1:19" ht="23.25" customHeight="1" x14ac:dyDescent="0.2">
      <c r="A187" s="107" t="s">
        <v>267</v>
      </c>
      <c r="B187" s="108"/>
      <c r="C187" s="108"/>
      <c r="D187" s="108"/>
      <c r="E187" s="108"/>
      <c r="F187" s="108"/>
      <c r="G187" s="108"/>
      <c r="H187" s="108"/>
      <c r="I187" s="108"/>
      <c r="J187" s="108"/>
      <c r="K187" s="108"/>
      <c r="L187" s="108"/>
      <c r="M187" s="108"/>
      <c r="N187" s="108"/>
      <c r="O187" s="108"/>
      <c r="P187" s="108"/>
      <c r="Q187" s="108"/>
      <c r="R187" s="2"/>
      <c r="S187" s="2"/>
    </row>
    <row r="188" spans="1:19" ht="1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9.5" customHeight="1" x14ac:dyDescent="0.2">
      <c r="A189" s="109" t="s">
        <v>997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31.5" customHeight="1" x14ac:dyDescent="0.2">
      <c r="A190" s="110" t="s">
        <v>467</v>
      </c>
      <c r="B190" s="110" t="s">
        <v>876</v>
      </c>
      <c r="C190" s="110" t="s">
        <v>877</v>
      </c>
      <c r="D190" s="110" t="s">
        <v>878</v>
      </c>
      <c r="E190" s="110" t="s">
        <v>879</v>
      </c>
      <c r="F190" s="110" t="s">
        <v>880</v>
      </c>
      <c r="G190" s="110" t="s">
        <v>881</v>
      </c>
      <c r="H190" s="110" t="s">
        <v>882</v>
      </c>
      <c r="I190" s="110" t="s">
        <v>883</v>
      </c>
      <c r="J190" s="110" t="s">
        <v>884</v>
      </c>
      <c r="K190" s="110" t="s">
        <v>885</v>
      </c>
      <c r="L190" s="110" t="s">
        <v>886</v>
      </c>
      <c r="M190" s="110" t="s">
        <v>887</v>
      </c>
      <c r="N190" s="110" t="s">
        <v>888</v>
      </c>
      <c r="O190" s="110" t="s">
        <v>889</v>
      </c>
      <c r="P190" s="110" t="s">
        <v>890</v>
      </c>
      <c r="Q190" s="110" t="s">
        <v>874</v>
      </c>
      <c r="R190" s="2"/>
      <c r="S190" s="2"/>
    </row>
    <row r="191" spans="1:19" ht="18" customHeight="1" x14ac:dyDescent="0.2">
      <c r="A191" s="111" t="s">
        <v>266</v>
      </c>
      <c r="B191" s="112"/>
      <c r="C191" s="112"/>
      <c r="D191" s="112"/>
      <c r="E191" s="112"/>
      <c r="F191" s="112"/>
      <c r="G191" s="112"/>
      <c r="H191" s="112"/>
      <c r="I191" s="112"/>
      <c r="J191" s="112"/>
      <c r="K191" s="112"/>
      <c r="L191" s="112"/>
      <c r="M191" s="112"/>
      <c r="N191" s="112"/>
      <c r="O191" s="112"/>
      <c r="P191" s="113">
        <v>89.23</v>
      </c>
      <c r="Q191" s="114">
        <v>89.23</v>
      </c>
      <c r="R191" s="2"/>
      <c r="S191" s="2"/>
    </row>
    <row r="192" spans="1:19" ht="18" customHeight="1" x14ac:dyDescent="0.2">
      <c r="A192" s="111" t="s">
        <v>971</v>
      </c>
      <c r="B192" s="112"/>
      <c r="C192" s="112"/>
      <c r="D192" s="112"/>
      <c r="E192" s="112"/>
      <c r="F192" s="112"/>
      <c r="G192" s="112"/>
      <c r="H192" s="112"/>
      <c r="I192" s="112"/>
      <c r="J192" s="112"/>
      <c r="K192" s="112"/>
      <c r="L192" s="112"/>
      <c r="M192" s="112"/>
      <c r="N192" s="112"/>
      <c r="O192" s="112"/>
      <c r="P192" s="113">
        <v>87</v>
      </c>
      <c r="Q192" s="114">
        <v>87</v>
      </c>
      <c r="R192" s="2"/>
      <c r="S192" s="2"/>
    </row>
    <row r="193" spans="1:19" ht="1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9.5" customHeight="1" x14ac:dyDescent="0.2">
      <c r="A194" s="109" t="s">
        <v>998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31.5" customHeight="1" x14ac:dyDescent="0.2">
      <c r="A195" s="110" t="s">
        <v>467</v>
      </c>
      <c r="B195" s="110" t="s">
        <v>938</v>
      </c>
      <c r="C195" s="110" t="s">
        <v>939</v>
      </c>
      <c r="D195" s="110" t="s">
        <v>940</v>
      </c>
      <c r="E195" s="110" t="s">
        <v>941</v>
      </c>
      <c r="F195" s="110" t="s">
        <v>942</v>
      </c>
      <c r="G195" s="110" t="s">
        <v>943</v>
      </c>
      <c r="H195" s="110" t="s">
        <v>944</v>
      </c>
      <c r="I195" s="110" t="s">
        <v>945</v>
      </c>
      <c r="J195" s="110" t="s">
        <v>946</v>
      </c>
      <c r="K195" s="110" t="s">
        <v>947</v>
      </c>
      <c r="L195" s="110" t="s">
        <v>948</v>
      </c>
      <c r="M195" s="110" t="s">
        <v>949</v>
      </c>
      <c r="N195" s="110" t="s">
        <v>950</v>
      </c>
      <c r="O195" s="110" t="s">
        <v>951</v>
      </c>
      <c r="P195" s="110" t="s">
        <v>952</v>
      </c>
      <c r="Q195" s="110" t="s">
        <v>874</v>
      </c>
      <c r="R195" s="2"/>
      <c r="S195" s="2"/>
    </row>
    <row r="196" spans="1:19" ht="18" customHeight="1" x14ac:dyDescent="0.2">
      <c r="A196" s="111" t="s">
        <v>999</v>
      </c>
      <c r="B196" s="112"/>
      <c r="C196" s="112"/>
      <c r="D196" s="112"/>
      <c r="E196" s="112"/>
      <c r="F196" s="112"/>
      <c r="G196" s="112"/>
      <c r="H196" s="112"/>
      <c r="I196" s="112"/>
      <c r="J196" s="112"/>
      <c r="K196" s="112"/>
      <c r="L196" s="112"/>
      <c r="M196" s="112"/>
      <c r="N196" s="112"/>
      <c r="O196" s="112"/>
      <c r="P196" s="113">
        <v>87</v>
      </c>
      <c r="Q196" s="114">
        <v>87</v>
      </c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25.5" customHeight="1" x14ac:dyDescent="0.2">
      <c r="A199" s="103" t="s">
        <v>1039</v>
      </c>
      <c r="B199" s="104"/>
      <c r="C199" s="104"/>
      <c r="D199" s="104"/>
      <c r="E199" s="104"/>
      <c r="F199" s="104"/>
      <c r="G199" s="104"/>
      <c r="H199" s="104"/>
      <c r="I199" s="104"/>
      <c r="J199" s="104"/>
      <c r="K199" s="104"/>
      <c r="L199" s="104"/>
      <c r="M199" s="104"/>
      <c r="N199" s="104"/>
      <c r="O199" s="104"/>
      <c r="P199" s="104"/>
      <c r="Q199" s="104"/>
      <c r="R199" s="2" t="s">
        <v>1040</v>
      </c>
      <c r="S199" s="2"/>
    </row>
    <row r="200" spans="1:19" ht="21.75" customHeight="1" x14ac:dyDescent="0.2">
      <c r="A200" s="105" t="s">
        <v>858</v>
      </c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 t="s">
        <v>1041</v>
      </c>
      <c r="S200" s="2"/>
    </row>
    <row r="201" spans="1:19" ht="31.5" customHeight="1" x14ac:dyDescent="0.2">
      <c r="A201" s="90" t="s">
        <v>467</v>
      </c>
      <c r="B201" s="106" t="s">
        <v>859</v>
      </c>
      <c r="C201" s="106" t="s">
        <v>860</v>
      </c>
      <c r="D201" s="106" t="s">
        <v>861</v>
      </c>
      <c r="E201" s="106" t="s">
        <v>862</v>
      </c>
      <c r="F201" s="106" t="s">
        <v>863</v>
      </c>
      <c r="G201" s="106" t="s">
        <v>864</v>
      </c>
      <c r="H201" s="106" t="s">
        <v>865</v>
      </c>
      <c r="I201" s="106" t="s">
        <v>866</v>
      </c>
      <c r="J201" s="106" t="s">
        <v>867</v>
      </c>
      <c r="K201" s="106" t="s">
        <v>868</v>
      </c>
      <c r="L201" s="106" t="s">
        <v>869</v>
      </c>
      <c r="M201" s="106" t="s">
        <v>870</v>
      </c>
      <c r="N201" s="106" t="s">
        <v>871</v>
      </c>
      <c r="O201" s="106" t="s">
        <v>872</v>
      </c>
      <c r="P201" s="106" t="s">
        <v>873</v>
      </c>
      <c r="Q201" s="90" t="s">
        <v>874</v>
      </c>
      <c r="R201" s="2"/>
      <c r="S201" s="2"/>
    </row>
    <row r="202" spans="1:19" ht="23.25" customHeight="1" x14ac:dyDescent="0.2">
      <c r="A202" s="248" t="s">
        <v>994</v>
      </c>
      <c r="B202" s="108"/>
      <c r="C202" s="108"/>
      <c r="D202" s="108"/>
      <c r="E202" s="108"/>
      <c r="F202" s="108"/>
      <c r="G202" s="108"/>
      <c r="H202" s="108"/>
      <c r="I202" s="108"/>
      <c r="J202" s="218" t="s">
        <v>980</v>
      </c>
      <c r="K202" s="108"/>
      <c r="L202" s="108"/>
      <c r="M202" s="108"/>
      <c r="N202" s="108"/>
      <c r="O202" s="108"/>
      <c r="P202" s="108"/>
      <c r="Q202" s="218" t="s">
        <v>980</v>
      </c>
      <c r="R202" s="2"/>
      <c r="S202" s="2"/>
    </row>
    <row r="203" spans="1:19" ht="23.25" customHeight="1" x14ac:dyDescent="0.2">
      <c r="A203" s="248" t="s">
        <v>995</v>
      </c>
      <c r="B203" s="108"/>
      <c r="C203" s="108"/>
      <c r="D203" s="108"/>
      <c r="E203" s="108"/>
      <c r="F203" s="108"/>
      <c r="G203" s="108"/>
      <c r="H203" s="108"/>
      <c r="I203" s="108"/>
      <c r="J203" s="219" t="s">
        <v>914</v>
      </c>
      <c r="K203" s="108"/>
      <c r="L203" s="108"/>
      <c r="M203" s="108"/>
      <c r="N203" s="108"/>
      <c r="O203" s="108"/>
      <c r="P203" s="108"/>
      <c r="Q203" s="219" t="s">
        <v>914</v>
      </c>
      <c r="R203" s="2"/>
      <c r="S203" s="2"/>
    </row>
    <row r="204" spans="1:19" ht="1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9.5" customHeight="1" x14ac:dyDescent="0.2">
      <c r="A205" s="109" t="s">
        <v>997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31.5" customHeight="1" x14ac:dyDescent="0.2">
      <c r="A206" s="110" t="s">
        <v>467</v>
      </c>
      <c r="B206" s="110" t="s">
        <v>876</v>
      </c>
      <c r="C206" s="110" t="s">
        <v>877</v>
      </c>
      <c r="D206" s="110" t="s">
        <v>878</v>
      </c>
      <c r="E206" s="110" t="s">
        <v>879</v>
      </c>
      <c r="F206" s="110" t="s">
        <v>880</v>
      </c>
      <c r="G206" s="110" t="s">
        <v>881</v>
      </c>
      <c r="H206" s="110" t="s">
        <v>882</v>
      </c>
      <c r="I206" s="110" t="s">
        <v>883</v>
      </c>
      <c r="J206" s="110" t="s">
        <v>884</v>
      </c>
      <c r="K206" s="110" t="s">
        <v>885</v>
      </c>
      <c r="L206" s="110" t="s">
        <v>886</v>
      </c>
      <c r="M206" s="110" t="s">
        <v>887</v>
      </c>
      <c r="N206" s="110" t="s">
        <v>888</v>
      </c>
      <c r="O206" s="110" t="s">
        <v>889</v>
      </c>
      <c r="P206" s="110" t="s">
        <v>890</v>
      </c>
      <c r="Q206" s="110" t="s">
        <v>874</v>
      </c>
      <c r="R206" s="2"/>
      <c r="S206" s="2"/>
    </row>
    <row r="207" spans="1:19" ht="18" customHeight="1" x14ac:dyDescent="0.2">
      <c r="A207" s="111" t="s">
        <v>266</v>
      </c>
      <c r="B207" s="112"/>
      <c r="C207" s="112"/>
      <c r="D207" s="112"/>
      <c r="E207" s="112"/>
      <c r="F207" s="112"/>
      <c r="G207" s="112"/>
      <c r="H207" s="112"/>
      <c r="I207" s="112"/>
      <c r="J207" s="112"/>
      <c r="K207" s="112"/>
      <c r="L207" s="112"/>
      <c r="M207" s="112"/>
      <c r="N207" s="112"/>
      <c r="O207" s="112"/>
      <c r="P207" s="113">
        <v>77.540000000000006</v>
      </c>
      <c r="Q207" s="114">
        <v>77.540000000000006</v>
      </c>
      <c r="R207" s="2"/>
      <c r="S207" s="2"/>
    </row>
    <row r="208" spans="1:19" ht="18" customHeight="1" x14ac:dyDescent="0.2">
      <c r="A208" s="111" t="s">
        <v>971</v>
      </c>
      <c r="B208" s="112"/>
      <c r="C208" s="112"/>
      <c r="D208" s="112"/>
      <c r="E208" s="112"/>
      <c r="F208" s="112"/>
      <c r="G208" s="112"/>
      <c r="H208" s="112"/>
      <c r="I208" s="112"/>
      <c r="J208" s="112"/>
      <c r="K208" s="112"/>
      <c r="L208" s="112"/>
      <c r="M208" s="112"/>
      <c r="N208" s="112"/>
      <c r="O208" s="112"/>
      <c r="P208" s="113">
        <v>76</v>
      </c>
      <c r="Q208" s="114">
        <v>76</v>
      </c>
      <c r="R208" s="2"/>
      <c r="S208" s="2"/>
    </row>
    <row r="209" spans="1:21" ht="1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21" ht="19.5" customHeight="1" x14ac:dyDescent="0.2">
      <c r="A210" s="109" t="s">
        <v>998</v>
      </c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21" ht="31.5" customHeight="1" x14ac:dyDescent="0.2">
      <c r="A211" s="110" t="s">
        <v>467</v>
      </c>
      <c r="B211" s="110" t="s">
        <v>938</v>
      </c>
      <c r="C211" s="110" t="s">
        <v>939</v>
      </c>
      <c r="D211" s="110" t="s">
        <v>940</v>
      </c>
      <c r="E211" s="110" t="s">
        <v>941</v>
      </c>
      <c r="F211" s="110" t="s">
        <v>942</v>
      </c>
      <c r="G211" s="110" t="s">
        <v>943</v>
      </c>
      <c r="H211" s="110" t="s">
        <v>944</v>
      </c>
      <c r="I211" s="110" t="s">
        <v>945</v>
      </c>
      <c r="J211" s="110" t="s">
        <v>946</v>
      </c>
      <c r="K211" s="110" t="s">
        <v>947</v>
      </c>
      <c r="L211" s="110" t="s">
        <v>948</v>
      </c>
      <c r="M211" s="110" t="s">
        <v>949</v>
      </c>
      <c r="N211" s="110" t="s">
        <v>950</v>
      </c>
      <c r="O211" s="110" t="s">
        <v>951</v>
      </c>
      <c r="P211" s="110" t="s">
        <v>952</v>
      </c>
      <c r="Q211" s="110" t="s">
        <v>874</v>
      </c>
      <c r="R211" s="2"/>
      <c r="S211" s="2"/>
    </row>
    <row r="212" spans="1:21" ht="18" customHeight="1" x14ac:dyDescent="0.2">
      <c r="A212" s="111" t="s">
        <v>999</v>
      </c>
      <c r="B212" s="112"/>
      <c r="C212" s="112"/>
      <c r="D212" s="112"/>
      <c r="E212" s="112"/>
      <c r="F212" s="112"/>
      <c r="G212" s="112"/>
      <c r="H212" s="112"/>
      <c r="I212" s="112"/>
      <c r="J212" s="112"/>
      <c r="K212" s="112"/>
      <c r="L212" s="112"/>
      <c r="M212" s="112"/>
      <c r="N212" s="112"/>
      <c r="O212" s="112"/>
      <c r="P212" s="113">
        <v>78</v>
      </c>
      <c r="Q212" s="114">
        <v>78</v>
      </c>
      <c r="R212" s="2"/>
      <c r="S212" s="2"/>
    </row>
    <row r="213" spans="1:2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U213" s="120"/>
    </row>
    <row r="214" spans="1:21" ht="1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21" ht="25.5" customHeight="1" x14ac:dyDescent="0.2">
      <c r="A215" s="103" t="s">
        <v>1042</v>
      </c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2" t="s">
        <v>1043</v>
      </c>
      <c r="S215" s="2"/>
    </row>
    <row r="216" spans="1:21" ht="21.75" customHeight="1" x14ac:dyDescent="0.2">
      <c r="A216" s="105" t="s">
        <v>858</v>
      </c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120" t="s">
        <v>1044</v>
      </c>
    </row>
    <row r="217" spans="1:21" ht="31.5" customHeight="1" x14ac:dyDescent="0.2">
      <c r="A217" s="90" t="s">
        <v>467</v>
      </c>
      <c r="B217" s="106" t="s">
        <v>859</v>
      </c>
      <c r="C217" s="106" t="s">
        <v>860</v>
      </c>
      <c r="D217" s="106" t="s">
        <v>861</v>
      </c>
      <c r="E217" s="106" t="s">
        <v>862</v>
      </c>
      <c r="F217" s="106" t="s">
        <v>863</v>
      </c>
      <c r="G217" s="106" t="s">
        <v>864</v>
      </c>
      <c r="H217" s="106" t="s">
        <v>865</v>
      </c>
      <c r="I217" s="106" t="s">
        <v>866</v>
      </c>
      <c r="J217" s="106" t="s">
        <v>867</v>
      </c>
      <c r="K217" s="106" t="s">
        <v>868</v>
      </c>
      <c r="L217" s="106" t="s">
        <v>869</v>
      </c>
      <c r="M217" s="106" t="s">
        <v>870</v>
      </c>
      <c r="N217" s="106" t="s">
        <v>871</v>
      </c>
      <c r="O217" s="106" t="s">
        <v>872</v>
      </c>
      <c r="P217" s="106" t="s">
        <v>873</v>
      </c>
      <c r="Q217" s="90" t="s">
        <v>874</v>
      </c>
      <c r="R217" s="2"/>
      <c r="S217" s="2"/>
    </row>
    <row r="218" spans="1:21" ht="23.25" customHeight="1" x14ac:dyDescent="0.2">
      <c r="A218" s="248" t="s">
        <v>994</v>
      </c>
      <c r="B218" s="108"/>
      <c r="C218" s="108"/>
      <c r="D218" s="108"/>
      <c r="E218" s="108"/>
      <c r="F218" s="108"/>
      <c r="G218" s="108"/>
      <c r="H218" s="108"/>
      <c r="I218" s="108"/>
      <c r="J218" s="219" t="s">
        <v>1045</v>
      </c>
      <c r="K218" s="108"/>
      <c r="L218" s="108"/>
      <c r="M218" s="108"/>
      <c r="N218" s="108"/>
      <c r="O218" s="108"/>
      <c r="P218" s="108"/>
      <c r="Q218" s="219" t="s">
        <v>1045</v>
      </c>
      <c r="R218" s="2"/>
      <c r="S218" s="2"/>
    </row>
    <row r="219" spans="1:21" ht="23.25" customHeight="1" x14ac:dyDescent="0.2">
      <c r="A219" s="248" t="s">
        <v>995</v>
      </c>
      <c r="B219" s="108"/>
      <c r="C219" s="108"/>
      <c r="D219" s="108"/>
      <c r="E219" s="108"/>
      <c r="F219" s="108"/>
      <c r="G219" s="108"/>
      <c r="H219" s="108"/>
      <c r="I219" s="108"/>
      <c r="J219" s="108"/>
      <c r="K219" s="108"/>
      <c r="L219" s="108"/>
      <c r="M219" s="108"/>
      <c r="N219" s="108"/>
      <c r="O219" s="108"/>
      <c r="P219" s="108"/>
      <c r="Q219" s="108"/>
      <c r="R219" s="2"/>
      <c r="S219" s="2"/>
    </row>
    <row r="220" spans="1:21" ht="1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21" ht="19.5" customHeight="1" x14ac:dyDescent="0.2">
      <c r="A221" s="109" t="s">
        <v>997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21" ht="31.5" customHeight="1" x14ac:dyDescent="0.2">
      <c r="A222" s="110" t="s">
        <v>467</v>
      </c>
      <c r="B222" s="110" t="s">
        <v>876</v>
      </c>
      <c r="C222" s="110" t="s">
        <v>877</v>
      </c>
      <c r="D222" s="110" t="s">
        <v>878</v>
      </c>
      <c r="E222" s="110" t="s">
        <v>879</v>
      </c>
      <c r="F222" s="110" t="s">
        <v>880</v>
      </c>
      <c r="G222" s="110" t="s">
        <v>881</v>
      </c>
      <c r="H222" s="110" t="s">
        <v>882</v>
      </c>
      <c r="I222" s="110" t="s">
        <v>883</v>
      </c>
      <c r="J222" s="110" t="s">
        <v>884</v>
      </c>
      <c r="K222" s="110" t="s">
        <v>885</v>
      </c>
      <c r="L222" s="110" t="s">
        <v>886</v>
      </c>
      <c r="M222" s="110" t="s">
        <v>887</v>
      </c>
      <c r="N222" s="110" t="s">
        <v>888</v>
      </c>
      <c r="O222" s="110" t="s">
        <v>889</v>
      </c>
      <c r="P222" s="110" t="s">
        <v>890</v>
      </c>
      <c r="Q222" s="110" t="s">
        <v>874</v>
      </c>
      <c r="R222" s="2"/>
      <c r="S222" s="2"/>
    </row>
    <row r="223" spans="1:21" ht="18" customHeight="1" x14ac:dyDescent="0.2">
      <c r="A223" s="111" t="s">
        <v>266</v>
      </c>
      <c r="B223" s="112"/>
      <c r="C223" s="112"/>
      <c r="D223" s="112"/>
      <c r="E223" s="112"/>
      <c r="F223" s="112"/>
      <c r="G223" s="112"/>
      <c r="H223" s="112"/>
      <c r="I223" s="112"/>
      <c r="J223" s="112"/>
      <c r="K223" s="112"/>
      <c r="L223" s="112"/>
      <c r="M223" s="112"/>
      <c r="N223" s="112"/>
      <c r="O223" s="112"/>
      <c r="P223" s="113">
        <v>83.15</v>
      </c>
      <c r="Q223" s="114">
        <v>83.15</v>
      </c>
      <c r="R223" s="2"/>
      <c r="S223" s="2"/>
    </row>
    <row r="224" spans="1:21" ht="18" customHeight="1" x14ac:dyDescent="0.2">
      <c r="A224" s="111" t="s">
        <v>971</v>
      </c>
      <c r="B224" s="112"/>
      <c r="C224" s="112"/>
      <c r="D224" s="112"/>
      <c r="E224" s="112"/>
      <c r="F224" s="112"/>
      <c r="G224" s="112"/>
      <c r="H224" s="112"/>
      <c r="I224" s="112"/>
      <c r="J224" s="112"/>
      <c r="K224" s="112"/>
      <c r="L224" s="112"/>
      <c r="M224" s="112"/>
      <c r="N224" s="112"/>
      <c r="O224" s="112"/>
      <c r="P224" s="113">
        <v>80</v>
      </c>
      <c r="Q224" s="114">
        <v>80</v>
      </c>
      <c r="R224" s="2"/>
      <c r="S224" s="2"/>
    </row>
    <row r="225" spans="1:19" ht="1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9.5" customHeight="1" x14ac:dyDescent="0.2">
      <c r="A226" s="109" t="s">
        <v>998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31.5" customHeight="1" x14ac:dyDescent="0.2">
      <c r="A227" s="110" t="s">
        <v>467</v>
      </c>
      <c r="B227" s="110" t="s">
        <v>938</v>
      </c>
      <c r="C227" s="110" t="s">
        <v>939</v>
      </c>
      <c r="D227" s="110" t="s">
        <v>940</v>
      </c>
      <c r="E227" s="110" t="s">
        <v>941</v>
      </c>
      <c r="F227" s="110" t="s">
        <v>942</v>
      </c>
      <c r="G227" s="110" t="s">
        <v>943</v>
      </c>
      <c r="H227" s="110" t="s">
        <v>944</v>
      </c>
      <c r="I227" s="110" t="s">
        <v>945</v>
      </c>
      <c r="J227" s="110" t="s">
        <v>946</v>
      </c>
      <c r="K227" s="110" t="s">
        <v>947</v>
      </c>
      <c r="L227" s="110" t="s">
        <v>948</v>
      </c>
      <c r="M227" s="110" t="s">
        <v>949</v>
      </c>
      <c r="N227" s="110" t="s">
        <v>950</v>
      </c>
      <c r="O227" s="110" t="s">
        <v>951</v>
      </c>
      <c r="P227" s="110" t="s">
        <v>952</v>
      </c>
      <c r="Q227" s="110" t="s">
        <v>874</v>
      </c>
      <c r="R227" s="2"/>
      <c r="S227" s="2"/>
    </row>
    <row r="228" spans="1:19" ht="18" customHeight="1" x14ac:dyDescent="0.2">
      <c r="A228" s="111" t="s">
        <v>999</v>
      </c>
      <c r="B228" s="112"/>
      <c r="C228" s="112"/>
      <c r="D228" s="112"/>
      <c r="E228" s="112"/>
      <c r="F228" s="112"/>
      <c r="G228" s="112"/>
      <c r="H228" s="112"/>
      <c r="I228" s="112"/>
      <c r="J228" s="112"/>
      <c r="K228" s="112"/>
      <c r="L228" s="112"/>
      <c r="M228" s="112"/>
      <c r="N228" s="112"/>
      <c r="O228" s="112"/>
      <c r="P228" s="113">
        <v>80</v>
      </c>
      <c r="Q228" s="114">
        <v>80</v>
      </c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25.5" customHeight="1" x14ac:dyDescent="0.2">
      <c r="A231" s="103" t="s">
        <v>1046</v>
      </c>
      <c r="B231" s="104"/>
      <c r="C231" s="104"/>
      <c r="D231" s="104"/>
      <c r="E231" s="104"/>
      <c r="F231" s="104"/>
      <c r="G231" s="104"/>
      <c r="H231" s="104"/>
      <c r="I231" s="104"/>
      <c r="J231" s="104"/>
      <c r="K231" s="104"/>
      <c r="L231" s="104"/>
      <c r="M231" s="104"/>
      <c r="N231" s="104"/>
      <c r="O231" s="104"/>
      <c r="P231" s="104"/>
      <c r="Q231" s="104"/>
      <c r="R231" s="2"/>
      <c r="S231" s="2"/>
    </row>
    <row r="232" spans="1:19" ht="21.75" customHeight="1" x14ac:dyDescent="0.2">
      <c r="A232" s="105" t="s">
        <v>858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31.5" customHeight="1" x14ac:dyDescent="0.2">
      <c r="A233" s="90" t="s">
        <v>467</v>
      </c>
      <c r="B233" s="106" t="s">
        <v>859</v>
      </c>
      <c r="C233" s="106" t="s">
        <v>860</v>
      </c>
      <c r="D233" s="106" t="s">
        <v>861</v>
      </c>
      <c r="E233" s="106" t="s">
        <v>862</v>
      </c>
      <c r="F233" s="106" t="s">
        <v>863</v>
      </c>
      <c r="G233" s="106" t="s">
        <v>864</v>
      </c>
      <c r="H233" s="106" t="s">
        <v>865</v>
      </c>
      <c r="I233" s="106" t="s">
        <v>866</v>
      </c>
      <c r="J233" s="106" t="s">
        <v>867</v>
      </c>
      <c r="K233" s="106" t="s">
        <v>868</v>
      </c>
      <c r="L233" s="106" t="s">
        <v>869</v>
      </c>
      <c r="M233" s="106" t="s">
        <v>870</v>
      </c>
      <c r="N233" s="106" t="s">
        <v>871</v>
      </c>
      <c r="O233" s="106" t="s">
        <v>872</v>
      </c>
      <c r="P233" s="106" t="s">
        <v>873</v>
      </c>
      <c r="Q233" s="90" t="s">
        <v>874</v>
      </c>
      <c r="R233" s="2"/>
      <c r="S233" s="2"/>
    </row>
    <row r="234" spans="1:19" ht="23.25" customHeight="1" x14ac:dyDescent="0.2">
      <c r="A234" s="248" t="s">
        <v>994</v>
      </c>
      <c r="B234" s="108"/>
      <c r="C234" s="108"/>
      <c r="D234" s="108"/>
      <c r="E234" s="108"/>
      <c r="F234" s="108"/>
      <c r="G234" s="108"/>
      <c r="H234" s="108"/>
      <c r="I234" s="108"/>
      <c r="J234" s="218" t="s">
        <v>1047</v>
      </c>
      <c r="K234" s="108"/>
      <c r="L234" s="108"/>
      <c r="M234" s="108"/>
      <c r="N234" s="108"/>
      <c r="O234" s="108"/>
      <c r="P234" s="108"/>
      <c r="Q234" s="218" t="s">
        <v>1047</v>
      </c>
      <c r="R234" s="2"/>
      <c r="S234" s="2"/>
    </row>
    <row r="235" spans="1:19" ht="23.25" customHeight="1" x14ac:dyDescent="0.2">
      <c r="A235" s="248" t="s">
        <v>995</v>
      </c>
      <c r="B235" s="108"/>
      <c r="C235" s="108"/>
      <c r="D235" s="108"/>
      <c r="E235" s="108"/>
      <c r="F235" s="108"/>
      <c r="G235" s="108"/>
      <c r="H235" s="108"/>
      <c r="I235" s="108"/>
      <c r="J235" s="218" t="s">
        <v>1048</v>
      </c>
      <c r="K235" s="108"/>
      <c r="L235" s="108"/>
      <c r="M235" s="108"/>
      <c r="N235" s="108"/>
      <c r="O235" s="108"/>
      <c r="P235" s="108"/>
      <c r="Q235" s="218" t="s">
        <v>1048</v>
      </c>
      <c r="R235" s="2"/>
      <c r="S235" s="2"/>
    </row>
    <row r="236" spans="1:19" ht="1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9.5" customHeight="1" x14ac:dyDescent="0.2">
      <c r="A237" s="109" t="s">
        <v>997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31.5" customHeight="1" x14ac:dyDescent="0.2">
      <c r="A238" s="110" t="s">
        <v>467</v>
      </c>
      <c r="B238" s="110" t="s">
        <v>876</v>
      </c>
      <c r="C238" s="110" t="s">
        <v>877</v>
      </c>
      <c r="D238" s="110" t="s">
        <v>878</v>
      </c>
      <c r="E238" s="110" t="s">
        <v>879</v>
      </c>
      <c r="F238" s="110" t="s">
        <v>880</v>
      </c>
      <c r="G238" s="110" t="s">
        <v>881</v>
      </c>
      <c r="H238" s="110" t="s">
        <v>882</v>
      </c>
      <c r="I238" s="110" t="s">
        <v>883</v>
      </c>
      <c r="J238" s="110" t="s">
        <v>884</v>
      </c>
      <c r="K238" s="110" t="s">
        <v>885</v>
      </c>
      <c r="L238" s="110" t="s">
        <v>886</v>
      </c>
      <c r="M238" s="110" t="s">
        <v>887</v>
      </c>
      <c r="N238" s="110" t="s">
        <v>888</v>
      </c>
      <c r="O238" s="110" t="s">
        <v>889</v>
      </c>
      <c r="P238" s="110" t="s">
        <v>890</v>
      </c>
      <c r="Q238" s="110" t="s">
        <v>874</v>
      </c>
      <c r="R238" s="2"/>
      <c r="S238" s="2"/>
    </row>
    <row r="239" spans="1:19" ht="18" customHeight="1" x14ac:dyDescent="0.2">
      <c r="A239" s="111" t="s">
        <v>266</v>
      </c>
      <c r="B239" s="112"/>
      <c r="C239" s="112"/>
      <c r="D239" s="112"/>
      <c r="E239" s="112"/>
      <c r="F239" s="112"/>
      <c r="G239" s="112"/>
      <c r="H239" s="112"/>
      <c r="I239" s="112"/>
      <c r="J239" s="112"/>
      <c r="K239" s="112"/>
      <c r="L239" s="112"/>
      <c r="M239" s="112"/>
      <c r="N239" s="112"/>
      <c r="O239" s="112"/>
      <c r="P239" s="113">
        <v>72.41</v>
      </c>
      <c r="Q239" s="114">
        <v>72.41</v>
      </c>
      <c r="R239" s="2"/>
      <c r="S239" s="2"/>
    </row>
    <row r="240" spans="1:19" ht="18" customHeight="1" x14ac:dyDescent="0.2">
      <c r="A240" s="111" t="s">
        <v>971</v>
      </c>
      <c r="B240" s="112"/>
      <c r="C240" s="112"/>
      <c r="D240" s="112"/>
      <c r="E240" s="112"/>
      <c r="F240" s="112"/>
      <c r="G240" s="112"/>
      <c r="H240" s="112"/>
      <c r="I240" s="112"/>
      <c r="J240" s="112"/>
      <c r="K240" s="112"/>
      <c r="L240" s="112"/>
      <c r="M240" s="112"/>
      <c r="N240" s="112"/>
      <c r="O240" s="112"/>
      <c r="P240" s="113">
        <v>67</v>
      </c>
      <c r="Q240" s="114">
        <v>67</v>
      </c>
      <c r="R240" s="2"/>
      <c r="S240" s="2"/>
    </row>
    <row r="241" spans="1:19" ht="1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9.5" customHeight="1" x14ac:dyDescent="0.2">
      <c r="A242" s="109" t="s">
        <v>998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31.5" customHeight="1" x14ac:dyDescent="0.2">
      <c r="A243" s="110" t="s">
        <v>467</v>
      </c>
      <c r="B243" s="110" t="s">
        <v>938</v>
      </c>
      <c r="C243" s="110" t="s">
        <v>939</v>
      </c>
      <c r="D243" s="110" t="s">
        <v>940</v>
      </c>
      <c r="E243" s="110" t="s">
        <v>941</v>
      </c>
      <c r="F243" s="110" t="s">
        <v>942</v>
      </c>
      <c r="G243" s="110" t="s">
        <v>943</v>
      </c>
      <c r="H243" s="110" t="s">
        <v>944</v>
      </c>
      <c r="I243" s="110" t="s">
        <v>945</v>
      </c>
      <c r="J243" s="110" t="s">
        <v>946</v>
      </c>
      <c r="K243" s="110" t="s">
        <v>947</v>
      </c>
      <c r="L243" s="110" t="s">
        <v>948</v>
      </c>
      <c r="M243" s="110" t="s">
        <v>949</v>
      </c>
      <c r="N243" s="110" t="s">
        <v>950</v>
      </c>
      <c r="O243" s="110" t="s">
        <v>951</v>
      </c>
      <c r="P243" s="110" t="s">
        <v>952</v>
      </c>
      <c r="Q243" s="110" t="s">
        <v>874</v>
      </c>
      <c r="R243" s="2"/>
      <c r="S243" s="2"/>
    </row>
    <row r="244" spans="1:19" ht="18" customHeight="1" x14ac:dyDescent="0.2">
      <c r="A244" s="111" t="s">
        <v>999</v>
      </c>
      <c r="B244" s="112"/>
      <c r="C244" s="112"/>
      <c r="D244" s="112"/>
      <c r="E244" s="112"/>
      <c r="F244" s="112"/>
      <c r="G244" s="112"/>
      <c r="H244" s="112"/>
      <c r="I244" s="112"/>
      <c r="J244" s="112"/>
      <c r="K244" s="112"/>
      <c r="L244" s="112"/>
      <c r="M244" s="112"/>
      <c r="N244" s="112"/>
      <c r="O244" s="112"/>
      <c r="P244" s="113">
        <v>68</v>
      </c>
      <c r="Q244" s="114">
        <v>68</v>
      </c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25.5" customHeight="1" x14ac:dyDescent="0.2">
      <c r="A247" s="103" t="s">
        <v>1049</v>
      </c>
      <c r="B247" s="104"/>
      <c r="C247" s="104"/>
      <c r="D247" s="104"/>
      <c r="E247" s="104"/>
      <c r="F247" s="104"/>
      <c r="G247" s="104"/>
      <c r="H247" s="104"/>
      <c r="I247" s="104"/>
      <c r="J247" s="104"/>
      <c r="K247" s="104"/>
      <c r="L247" s="104"/>
      <c r="M247" s="104"/>
      <c r="N247" s="104"/>
      <c r="O247" s="104"/>
      <c r="P247" s="104"/>
      <c r="Q247" s="104"/>
      <c r="R247" s="2"/>
      <c r="S247" s="2"/>
    </row>
    <row r="248" spans="1:19" ht="21.75" customHeight="1" x14ac:dyDescent="0.2">
      <c r="A248" s="105" t="s">
        <v>858</v>
      </c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31.5" customHeight="1" x14ac:dyDescent="0.2">
      <c r="A249" s="90" t="s">
        <v>467</v>
      </c>
      <c r="B249" s="106" t="s">
        <v>859</v>
      </c>
      <c r="C249" s="106" t="s">
        <v>860</v>
      </c>
      <c r="D249" s="106" t="s">
        <v>861</v>
      </c>
      <c r="E249" s="106" t="s">
        <v>862</v>
      </c>
      <c r="F249" s="106" t="s">
        <v>863</v>
      </c>
      <c r="G249" s="106" t="s">
        <v>864</v>
      </c>
      <c r="H249" s="106" t="s">
        <v>865</v>
      </c>
      <c r="I249" s="106" t="s">
        <v>866</v>
      </c>
      <c r="J249" s="106" t="s">
        <v>867</v>
      </c>
      <c r="K249" s="106" t="s">
        <v>868</v>
      </c>
      <c r="L249" s="106" t="s">
        <v>869</v>
      </c>
      <c r="M249" s="106" t="s">
        <v>870</v>
      </c>
      <c r="N249" s="106" t="s">
        <v>871</v>
      </c>
      <c r="O249" s="106" t="s">
        <v>872</v>
      </c>
      <c r="P249" s="106" t="s">
        <v>873</v>
      </c>
      <c r="Q249" s="90" t="s">
        <v>874</v>
      </c>
      <c r="R249" s="2"/>
      <c r="S249" s="2"/>
    </row>
    <row r="250" spans="1:19" ht="23.25" customHeight="1" x14ac:dyDescent="0.2">
      <c r="A250" s="248" t="s">
        <v>994</v>
      </c>
      <c r="B250" s="108"/>
      <c r="C250" s="108"/>
      <c r="D250" s="108"/>
      <c r="E250" s="108"/>
      <c r="F250" s="108"/>
      <c r="G250" s="108"/>
      <c r="H250" s="108"/>
      <c r="I250" s="108"/>
      <c r="J250" s="218" t="s">
        <v>1050</v>
      </c>
      <c r="K250" s="108"/>
      <c r="L250" s="108"/>
      <c r="M250" s="108"/>
      <c r="N250" s="108"/>
      <c r="O250" s="108"/>
      <c r="P250" s="108"/>
      <c r="Q250" s="218" t="s">
        <v>1050</v>
      </c>
      <c r="R250" s="2"/>
      <c r="S250" s="2"/>
    </row>
    <row r="251" spans="1:19" ht="23.25" customHeight="1" x14ac:dyDescent="0.2">
      <c r="A251" s="248" t="s">
        <v>995</v>
      </c>
      <c r="B251" s="108"/>
      <c r="C251" s="108"/>
      <c r="D251" s="108"/>
      <c r="E251" s="108"/>
      <c r="F251" s="108"/>
      <c r="G251" s="108"/>
      <c r="H251" s="108"/>
      <c r="I251" s="108"/>
      <c r="J251" s="219" t="s">
        <v>1051</v>
      </c>
      <c r="K251" s="108"/>
      <c r="L251" s="108"/>
      <c r="M251" s="108"/>
      <c r="N251" s="108"/>
      <c r="O251" s="108"/>
      <c r="P251" s="108"/>
      <c r="Q251" s="219" t="s">
        <v>1051</v>
      </c>
      <c r="R251" s="2"/>
      <c r="S251" s="2"/>
    </row>
    <row r="252" spans="1:19" ht="1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9.5" customHeight="1" x14ac:dyDescent="0.2">
      <c r="A253" s="109" t="s">
        <v>997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31.5" customHeight="1" x14ac:dyDescent="0.2">
      <c r="A254" s="110" t="s">
        <v>467</v>
      </c>
      <c r="B254" s="110" t="s">
        <v>876</v>
      </c>
      <c r="C254" s="110" t="s">
        <v>877</v>
      </c>
      <c r="D254" s="110" t="s">
        <v>878</v>
      </c>
      <c r="E254" s="110" t="s">
        <v>879</v>
      </c>
      <c r="F254" s="110" t="s">
        <v>880</v>
      </c>
      <c r="G254" s="110" t="s">
        <v>881</v>
      </c>
      <c r="H254" s="110" t="s">
        <v>882</v>
      </c>
      <c r="I254" s="110" t="s">
        <v>883</v>
      </c>
      <c r="J254" s="110" t="s">
        <v>884</v>
      </c>
      <c r="K254" s="110" t="s">
        <v>885</v>
      </c>
      <c r="L254" s="110" t="s">
        <v>886</v>
      </c>
      <c r="M254" s="110" t="s">
        <v>887</v>
      </c>
      <c r="N254" s="110" t="s">
        <v>888</v>
      </c>
      <c r="O254" s="110" t="s">
        <v>889</v>
      </c>
      <c r="P254" s="110" t="s">
        <v>890</v>
      </c>
      <c r="Q254" s="110" t="s">
        <v>874</v>
      </c>
      <c r="R254" s="2"/>
      <c r="S254" s="2"/>
    </row>
    <row r="255" spans="1:19" ht="18" customHeight="1" x14ac:dyDescent="0.2">
      <c r="A255" s="111" t="s">
        <v>266</v>
      </c>
      <c r="B255" s="112"/>
      <c r="C255" s="112"/>
      <c r="D255" s="112"/>
      <c r="E255" s="112"/>
      <c r="F255" s="112"/>
      <c r="G255" s="112"/>
      <c r="H255" s="112"/>
      <c r="I255" s="112"/>
      <c r="J255" s="112"/>
      <c r="K255" s="112"/>
      <c r="L255" s="112"/>
      <c r="M255" s="112"/>
      <c r="N255" s="112"/>
      <c r="O255" s="112"/>
      <c r="P255" s="113">
        <v>94.87</v>
      </c>
      <c r="Q255" s="114">
        <v>94.87</v>
      </c>
      <c r="R255" s="2"/>
      <c r="S255" s="2"/>
    </row>
    <row r="256" spans="1:19" ht="18" customHeight="1" x14ac:dyDescent="0.2">
      <c r="A256" s="111" t="s">
        <v>971</v>
      </c>
      <c r="B256" s="112"/>
      <c r="C256" s="112"/>
      <c r="D256" s="112"/>
      <c r="E256" s="112"/>
      <c r="F256" s="112"/>
      <c r="G256" s="112"/>
      <c r="H256" s="112"/>
      <c r="I256" s="112"/>
      <c r="J256" s="112"/>
      <c r="K256" s="112"/>
      <c r="L256" s="112"/>
      <c r="M256" s="112"/>
      <c r="N256" s="112"/>
      <c r="O256" s="112"/>
      <c r="P256" s="113">
        <v>91</v>
      </c>
      <c r="Q256" s="114">
        <v>91</v>
      </c>
      <c r="R256" s="2"/>
      <c r="S256" s="2"/>
    </row>
    <row r="257" spans="1:19" ht="1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9.5" customHeight="1" x14ac:dyDescent="0.2">
      <c r="A258" s="109" t="s">
        <v>998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31.5" customHeight="1" x14ac:dyDescent="0.2">
      <c r="A259" s="110" t="s">
        <v>467</v>
      </c>
      <c r="B259" s="110" t="s">
        <v>938</v>
      </c>
      <c r="C259" s="110" t="s">
        <v>939</v>
      </c>
      <c r="D259" s="110" t="s">
        <v>940</v>
      </c>
      <c r="E259" s="110" t="s">
        <v>941</v>
      </c>
      <c r="F259" s="110" t="s">
        <v>942</v>
      </c>
      <c r="G259" s="110" t="s">
        <v>943</v>
      </c>
      <c r="H259" s="110" t="s">
        <v>944</v>
      </c>
      <c r="I259" s="110" t="s">
        <v>945</v>
      </c>
      <c r="J259" s="110" t="s">
        <v>946</v>
      </c>
      <c r="K259" s="110" t="s">
        <v>947</v>
      </c>
      <c r="L259" s="110" t="s">
        <v>948</v>
      </c>
      <c r="M259" s="110" t="s">
        <v>949</v>
      </c>
      <c r="N259" s="110" t="s">
        <v>950</v>
      </c>
      <c r="O259" s="110" t="s">
        <v>951</v>
      </c>
      <c r="P259" s="110" t="s">
        <v>952</v>
      </c>
      <c r="Q259" s="110" t="s">
        <v>874</v>
      </c>
      <c r="R259" s="2"/>
      <c r="S259" s="2"/>
    </row>
    <row r="260" spans="1:19" ht="18" customHeight="1" x14ac:dyDescent="0.2">
      <c r="A260" s="111" t="s">
        <v>999</v>
      </c>
      <c r="B260" s="112"/>
      <c r="C260" s="112"/>
      <c r="D260" s="112"/>
      <c r="E260" s="112"/>
      <c r="F260" s="112"/>
      <c r="G260" s="112"/>
      <c r="H260" s="112"/>
      <c r="I260" s="112"/>
      <c r="J260" s="112"/>
      <c r="K260" s="112"/>
      <c r="L260" s="112"/>
      <c r="M260" s="112"/>
      <c r="N260" s="112"/>
      <c r="O260" s="112"/>
      <c r="P260" s="113">
        <v>90</v>
      </c>
      <c r="Q260" s="114">
        <v>90</v>
      </c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25.5" customHeight="1" x14ac:dyDescent="0.2">
      <c r="A263" s="103" t="s">
        <v>1052</v>
      </c>
      <c r="B263" s="104"/>
      <c r="C263" s="104"/>
      <c r="D263" s="104"/>
      <c r="E263" s="104"/>
      <c r="F263" s="104"/>
      <c r="G263" s="104"/>
      <c r="H263" s="104"/>
      <c r="I263" s="104"/>
      <c r="J263" s="104"/>
      <c r="K263" s="104"/>
      <c r="L263" s="104"/>
      <c r="M263" s="104"/>
      <c r="N263" s="104"/>
      <c r="O263" s="104"/>
      <c r="P263" s="104"/>
      <c r="Q263" s="104"/>
      <c r="R263" s="2" t="s">
        <v>1053</v>
      </c>
      <c r="S263" s="2"/>
    </row>
    <row r="264" spans="1:19" ht="21.75" customHeight="1" x14ac:dyDescent="0.2">
      <c r="A264" s="105" t="s">
        <v>858</v>
      </c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 t="s">
        <v>1054</v>
      </c>
      <c r="S264" s="2"/>
    </row>
    <row r="265" spans="1:19" ht="31.5" customHeight="1" x14ac:dyDescent="0.2">
      <c r="A265" s="90" t="s">
        <v>467</v>
      </c>
      <c r="B265" s="106" t="s">
        <v>859</v>
      </c>
      <c r="C265" s="106" t="s">
        <v>860</v>
      </c>
      <c r="D265" s="106" t="s">
        <v>861</v>
      </c>
      <c r="E265" s="106" t="s">
        <v>862</v>
      </c>
      <c r="F265" s="106" t="s">
        <v>863</v>
      </c>
      <c r="G265" s="106" t="s">
        <v>864</v>
      </c>
      <c r="H265" s="106" t="s">
        <v>865</v>
      </c>
      <c r="I265" s="106" t="s">
        <v>866</v>
      </c>
      <c r="J265" s="106" t="s">
        <v>867</v>
      </c>
      <c r="K265" s="106" t="s">
        <v>868</v>
      </c>
      <c r="L265" s="106" t="s">
        <v>869</v>
      </c>
      <c r="M265" s="106" t="s">
        <v>870</v>
      </c>
      <c r="N265" s="106" t="s">
        <v>871</v>
      </c>
      <c r="O265" s="106" t="s">
        <v>872</v>
      </c>
      <c r="P265" s="106" t="s">
        <v>873</v>
      </c>
      <c r="Q265" s="90" t="s">
        <v>874</v>
      </c>
      <c r="R265" s="2"/>
      <c r="S265" s="2"/>
    </row>
    <row r="266" spans="1:19" ht="23.25" customHeight="1" x14ac:dyDescent="0.2">
      <c r="A266" s="248" t="s">
        <v>994</v>
      </c>
      <c r="B266" s="108"/>
      <c r="C266" s="108"/>
      <c r="D266" s="108"/>
      <c r="E266" s="108"/>
      <c r="F266" s="108"/>
      <c r="G266" s="108"/>
      <c r="H266" s="108"/>
      <c r="I266" s="108"/>
      <c r="J266" s="219" t="s">
        <v>1055</v>
      </c>
      <c r="K266" s="108"/>
      <c r="L266" s="108"/>
      <c r="M266" s="108"/>
      <c r="N266" s="108"/>
      <c r="O266" s="108"/>
      <c r="P266" s="108"/>
      <c r="Q266" s="219" t="s">
        <v>1055</v>
      </c>
      <c r="R266" s="2"/>
      <c r="S266" s="2"/>
    </row>
    <row r="267" spans="1:19" ht="23.25" customHeight="1" x14ac:dyDescent="0.2">
      <c r="A267" s="248" t="s">
        <v>995</v>
      </c>
      <c r="B267" s="108"/>
      <c r="C267" s="108"/>
      <c r="D267" s="108"/>
      <c r="E267" s="108"/>
      <c r="F267" s="108"/>
      <c r="G267" s="108"/>
      <c r="H267" s="108"/>
      <c r="I267" s="108"/>
      <c r="J267" s="249" t="s">
        <v>975</v>
      </c>
      <c r="K267" s="108"/>
      <c r="L267" s="108"/>
      <c r="M267" s="108"/>
      <c r="N267" s="108"/>
      <c r="O267" s="108"/>
      <c r="P267" s="108"/>
      <c r="Q267" s="249" t="s">
        <v>975</v>
      </c>
      <c r="R267" s="2"/>
      <c r="S267" s="2"/>
    </row>
    <row r="268" spans="1:19" ht="1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9.5" customHeight="1" x14ac:dyDescent="0.2">
      <c r="A269" s="109" t="s">
        <v>997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31.5" customHeight="1" x14ac:dyDescent="0.2">
      <c r="A270" s="110" t="s">
        <v>467</v>
      </c>
      <c r="B270" s="110" t="s">
        <v>876</v>
      </c>
      <c r="C270" s="110" t="s">
        <v>877</v>
      </c>
      <c r="D270" s="110" t="s">
        <v>878</v>
      </c>
      <c r="E270" s="110" t="s">
        <v>879</v>
      </c>
      <c r="F270" s="110" t="s">
        <v>880</v>
      </c>
      <c r="G270" s="110" t="s">
        <v>881</v>
      </c>
      <c r="H270" s="110" t="s">
        <v>882</v>
      </c>
      <c r="I270" s="110" t="s">
        <v>883</v>
      </c>
      <c r="J270" s="110" t="s">
        <v>884</v>
      </c>
      <c r="K270" s="110" t="s">
        <v>885</v>
      </c>
      <c r="L270" s="110" t="s">
        <v>886</v>
      </c>
      <c r="M270" s="110" t="s">
        <v>887</v>
      </c>
      <c r="N270" s="110" t="s">
        <v>888</v>
      </c>
      <c r="O270" s="110" t="s">
        <v>889</v>
      </c>
      <c r="P270" s="110" t="s">
        <v>890</v>
      </c>
      <c r="Q270" s="110" t="s">
        <v>874</v>
      </c>
      <c r="R270" s="2"/>
      <c r="S270" s="2"/>
    </row>
    <row r="271" spans="1:19" ht="18" customHeight="1" x14ac:dyDescent="0.2">
      <c r="A271" s="111" t="s">
        <v>266</v>
      </c>
      <c r="B271" s="112"/>
      <c r="C271" s="112"/>
      <c r="D271" s="112"/>
      <c r="E271" s="112"/>
      <c r="F271" s="112"/>
      <c r="G271" s="112"/>
      <c r="H271" s="112"/>
      <c r="I271" s="112"/>
      <c r="J271" s="112"/>
      <c r="K271" s="112"/>
      <c r="L271" s="112"/>
      <c r="M271" s="112"/>
      <c r="N271" s="112"/>
      <c r="O271" s="112"/>
      <c r="P271" s="113">
        <v>80.150000000000006</v>
      </c>
      <c r="Q271" s="114">
        <v>80.150000000000006</v>
      </c>
      <c r="R271" s="2"/>
      <c r="S271" s="2"/>
    </row>
    <row r="272" spans="1:19" ht="18" customHeight="1" x14ac:dyDescent="0.2">
      <c r="A272" s="111" t="s">
        <v>971</v>
      </c>
      <c r="B272" s="112"/>
      <c r="C272" s="112"/>
      <c r="D272" s="112"/>
      <c r="E272" s="112"/>
      <c r="F272" s="112"/>
      <c r="G272" s="112"/>
      <c r="H272" s="112"/>
      <c r="I272" s="112"/>
      <c r="J272" s="112"/>
      <c r="K272" s="112"/>
      <c r="L272" s="112"/>
      <c r="M272" s="112"/>
      <c r="N272" s="112"/>
      <c r="O272" s="112"/>
      <c r="P272" s="113">
        <v>82</v>
      </c>
      <c r="Q272" s="114">
        <v>82</v>
      </c>
      <c r="R272" s="2"/>
      <c r="S272" s="2"/>
    </row>
    <row r="273" spans="1:19" ht="1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9.5" customHeight="1" x14ac:dyDescent="0.2">
      <c r="A274" s="109" t="s">
        <v>998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31.5" customHeight="1" x14ac:dyDescent="0.2">
      <c r="A275" s="110" t="s">
        <v>467</v>
      </c>
      <c r="B275" s="110" t="s">
        <v>938</v>
      </c>
      <c r="C275" s="110" t="s">
        <v>939</v>
      </c>
      <c r="D275" s="110" t="s">
        <v>940</v>
      </c>
      <c r="E275" s="110" t="s">
        <v>941</v>
      </c>
      <c r="F275" s="110" t="s">
        <v>942</v>
      </c>
      <c r="G275" s="110" t="s">
        <v>943</v>
      </c>
      <c r="H275" s="110" t="s">
        <v>944</v>
      </c>
      <c r="I275" s="110" t="s">
        <v>945</v>
      </c>
      <c r="J275" s="110" t="s">
        <v>946</v>
      </c>
      <c r="K275" s="110" t="s">
        <v>947</v>
      </c>
      <c r="L275" s="110" t="s">
        <v>948</v>
      </c>
      <c r="M275" s="110" t="s">
        <v>949</v>
      </c>
      <c r="N275" s="110" t="s">
        <v>950</v>
      </c>
      <c r="O275" s="110" t="s">
        <v>951</v>
      </c>
      <c r="P275" s="110" t="s">
        <v>952</v>
      </c>
      <c r="Q275" s="110" t="s">
        <v>874</v>
      </c>
      <c r="R275" s="2"/>
      <c r="S275" s="2"/>
    </row>
    <row r="276" spans="1:19" ht="18" customHeight="1" x14ac:dyDescent="0.2">
      <c r="A276" s="111" t="s">
        <v>999</v>
      </c>
      <c r="B276" s="112"/>
      <c r="C276" s="112"/>
      <c r="D276" s="112"/>
      <c r="E276" s="112"/>
      <c r="F276" s="112"/>
      <c r="G276" s="112"/>
      <c r="H276" s="112"/>
      <c r="I276" s="112"/>
      <c r="J276" s="112"/>
      <c r="K276" s="112"/>
      <c r="L276" s="112"/>
      <c r="M276" s="112"/>
      <c r="N276" s="112"/>
      <c r="O276" s="112"/>
      <c r="P276" s="113">
        <v>81</v>
      </c>
      <c r="Q276" s="114">
        <v>81</v>
      </c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25.5" customHeight="1" x14ac:dyDescent="0.2">
      <c r="A279" s="103" t="s">
        <v>1056</v>
      </c>
      <c r="B279" s="104"/>
      <c r="C279" s="104"/>
      <c r="D279" s="104"/>
      <c r="E279" s="104"/>
      <c r="F279" s="104"/>
      <c r="G279" s="104"/>
      <c r="H279" s="104"/>
      <c r="I279" s="104"/>
      <c r="J279" s="104"/>
      <c r="K279" s="104"/>
      <c r="L279" s="104"/>
      <c r="M279" s="104"/>
      <c r="N279" s="104"/>
      <c r="O279" s="104"/>
      <c r="P279" s="104"/>
      <c r="Q279" s="104"/>
      <c r="R279" s="2" t="s">
        <v>1057</v>
      </c>
      <c r="S279" s="2"/>
    </row>
    <row r="280" spans="1:19" ht="21.75" customHeight="1" x14ac:dyDescent="0.2">
      <c r="A280" s="105" t="s">
        <v>858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31.5" customHeight="1" x14ac:dyDescent="0.2">
      <c r="A281" s="90" t="s">
        <v>467</v>
      </c>
      <c r="B281" s="106" t="s">
        <v>859</v>
      </c>
      <c r="C281" s="106" t="s">
        <v>860</v>
      </c>
      <c r="D281" s="106" t="s">
        <v>861</v>
      </c>
      <c r="E281" s="106" t="s">
        <v>862</v>
      </c>
      <c r="F281" s="106" t="s">
        <v>863</v>
      </c>
      <c r="G281" s="106" t="s">
        <v>864</v>
      </c>
      <c r="H281" s="106" t="s">
        <v>865</v>
      </c>
      <c r="I281" s="106" t="s">
        <v>866</v>
      </c>
      <c r="J281" s="106" t="s">
        <v>867</v>
      </c>
      <c r="K281" s="106" t="s">
        <v>868</v>
      </c>
      <c r="L281" s="106" t="s">
        <v>869</v>
      </c>
      <c r="M281" s="106" t="s">
        <v>870</v>
      </c>
      <c r="N281" s="106" t="s">
        <v>871</v>
      </c>
      <c r="O281" s="106" t="s">
        <v>872</v>
      </c>
      <c r="P281" s="106" t="s">
        <v>873</v>
      </c>
      <c r="Q281" s="90" t="s">
        <v>874</v>
      </c>
      <c r="R281" s="2"/>
      <c r="S281" s="2"/>
    </row>
    <row r="282" spans="1:19" ht="23.25" customHeight="1" x14ac:dyDescent="0.2">
      <c r="A282" s="248" t="s">
        <v>994</v>
      </c>
      <c r="B282" s="108"/>
      <c r="C282" s="108"/>
      <c r="D282" s="108"/>
      <c r="E282" s="108"/>
      <c r="F282" s="108"/>
      <c r="G282" s="108"/>
      <c r="H282" s="108"/>
      <c r="I282" s="108"/>
      <c r="J282" s="218" t="s">
        <v>1047</v>
      </c>
      <c r="K282" s="108"/>
      <c r="L282" s="108"/>
      <c r="M282" s="108"/>
      <c r="N282" s="108"/>
      <c r="O282" s="108"/>
      <c r="P282" s="108"/>
      <c r="Q282" s="218" t="s">
        <v>1047</v>
      </c>
      <c r="R282" s="2"/>
      <c r="S282" s="2"/>
    </row>
    <row r="283" spans="1:19" ht="23.25" customHeight="1" x14ac:dyDescent="0.2">
      <c r="A283" s="248" t="s">
        <v>995</v>
      </c>
      <c r="B283" s="108"/>
      <c r="C283" s="108"/>
      <c r="D283" s="108"/>
      <c r="E283" s="108"/>
      <c r="F283" s="108"/>
      <c r="G283" s="108"/>
      <c r="H283" s="108"/>
      <c r="I283" s="108"/>
      <c r="J283" s="219" t="s">
        <v>1021</v>
      </c>
      <c r="K283" s="108"/>
      <c r="L283" s="108"/>
      <c r="M283" s="108"/>
      <c r="N283" s="108"/>
      <c r="O283" s="108"/>
      <c r="P283" s="108"/>
      <c r="Q283" s="219" t="s">
        <v>1021</v>
      </c>
      <c r="R283" s="2"/>
      <c r="S283" s="2"/>
    </row>
    <row r="284" spans="1:19" ht="1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9.5" customHeight="1" x14ac:dyDescent="0.2">
      <c r="A285" s="109" t="s">
        <v>997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31.5" customHeight="1" x14ac:dyDescent="0.2">
      <c r="A286" s="110" t="s">
        <v>467</v>
      </c>
      <c r="B286" s="110" t="s">
        <v>876</v>
      </c>
      <c r="C286" s="110" t="s">
        <v>877</v>
      </c>
      <c r="D286" s="110" t="s">
        <v>878</v>
      </c>
      <c r="E286" s="110" t="s">
        <v>879</v>
      </c>
      <c r="F286" s="110" t="s">
        <v>880</v>
      </c>
      <c r="G286" s="110" t="s">
        <v>881</v>
      </c>
      <c r="H286" s="110" t="s">
        <v>882</v>
      </c>
      <c r="I286" s="110" t="s">
        <v>883</v>
      </c>
      <c r="J286" s="110" t="s">
        <v>884</v>
      </c>
      <c r="K286" s="110" t="s">
        <v>885</v>
      </c>
      <c r="L286" s="110" t="s">
        <v>886</v>
      </c>
      <c r="M286" s="110" t="s">
        <v>887</v>
      </c>
      <c r="N286" s="110" t="s">
        <v>888</v>
      </c>
      <c r="O286" s="110" t="s">
        <v>889</v>
      </c>
      <c r="P286" s="110" t="s">
        <v>890</v>
      </c>
      <c r="Q286" s="110" t="s">
        <v>874</v>
      </c>
      <c r="R286" s="2"/>
      <c r="S286" s="2"/>
    </row>
    <row r="287" spans="1:19" ht="18" customHeight="1" x14ac:dyDescent="0.2">
      <c r="A287" s="111" t="s">
        <v>266</v>
      </c>
      <c r="B287" s="112"/>
      <c r="C287" s="112"/>
      <c r="D287" s="112"/>
      <c r="E287" s="112"/>
      <c r="F287" s="112"/>
      <c r="G287" s="112"/>
      <c r="H287" s="112"/>
      <c r="I287" s="112"/>
      <c r="J287" s="112"/>
      <c r="K287" s="112"/>
      <c r="L287" s="112"/>
      <c r="M287" s="112"/>
      <c r="N287" s="112"/>
      <c r="O287" s="112"/>
      <c r="P287" s="113">
        <v>79.400000000000006</v>
      </c>
      <c r="Q287" s="114">
        <v>79.400000000000006</v>
      </c>
      <c r="R287" s="2"/>
      <c r="S287" s="2"/>
    </row>
    <row r="288" spans="1:19" ht="18" customHeight="1" x14ac:dyDescent="0.2">
      <c r="A288" s="111" t="s">
        <v>971</v>
      </c>
      <c r="B288" s="112"/>
      <c r="C288" s="112"/>
      <c r="D288" s="112"/>
      <c r="E288" s="112"/>
      <c r="F288" s="112"/>
      <c r="G288" s="112"/>
      <c r="H288" s="112"/>
      <c r="I288" s="112"/>
      <c r="J288" s="112"/>
      <c r="K288" s="112"/>
      <c r="L288" s="112"/>
      <c r="M288" s="112"/>
      <c r="N288" s="112"/>
      <c r="O288" s="112"/>
      <c r="P288" s="113">
        <v>72</v>
      </c>
      <c r="Q288" s="114">
        <v>72</v>
      </c>
      <c r="R288" s="2"/>
      <c r="S288" s="2"/>
    </row>
    <row r="289" spans="1:19" ht="1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9.5" customHeight="1" x14ac:dyDescent="0.2">
      <c r="A290" s="109" t="s">
        <v>998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31.5" customHeight="1" x14ac:dyDescent="0.2">
      <c r="A291" s="110" t="s">
        <v>467</v>
      </c>
      <c r="B291" s="110" t="s">
        <v>938</v>
      </c>
      <c r="C291" s="110" t="s">
        <v>939</v>
      </c>
      <c r="D291" s="110" t="s">
        <v>940</v>
      </c>
      <c r="E291" s="110" t="s">
        <v>941</v>
      </c>
      <c r="F291" s="110" t="s">
        <v>942</v>
      </c>
      <c r="G291" s="110" t="s">
        <v>943</v>
      </c>
      <c r="H291" s="110" t="s">
        <v>944</v>
      </c>
      <c r="I291" s="110" t="s">
        <v>945</v>
      </c>
      <c r="J291" s="110" t="s">
        <v>946</v>
      </c>
      <c r="K291" s="110" t="s">
        <v>947</v>
      </c>
      <c r="L291" s="110" t="s">
        <v>948</v>
      </c>
      <c r="M291" s="110" t="s">
        <v>949</v>
      </c>
      <c r="N291" s="110" t="s">
        <v>950</v>
      </c>
      <c r="O291" s="110" t="s">
        <v>951</v>
      </c>
      <c r="P291" s="110" t="s">
        <v>952</v>
      </c>
      <c r="Q291" s="110" t="s">
        <v>874</v>
      </c>
      <c r="R291" s="2"/>
      <c r="S291" s="2"/>
    </row>
    <row r="292" spans="1:19" ht="18" customHeight="1" x14ac:dyDescent="0.2">
      <c r="A292" s="111" t="s">
        <v>999</v>
      </c>
      <c r="B292" s="112"/>
      <c r="C292" s="112"/>
      <c r="D292" s="112"/>
      <c r="E292" s="112"/>
      <c r="F292" s="112"/>
      <c r="G292" s="112"/>
      <c r="H292" s="112"/>
      <c r="I292" s="112"/>
      <c r="J292" s="112"/>
      <c r="K292" s="112"/>
      <c r="L292" s="112"/>
      <c r="M292" s="112"/>
      <c r="N292" s="112"/>
      <c r="O292" s="112"/>
      <c r="P292" s="113">
        <v>75</v>
      </c>
      <c r="Q292" s="114">
        <v>75</v>
      </c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25.5" customHeight="1" x14ac:dyDescent="0.2">
      <c r="A295" s="103" t="s">
        <v>1058</v>
      </c>
      <c r="B295" s="104"/>
      <c r="C295" s="104"/>
      <c r="D295" s="104"/>
      <c r="E295" s="104"/>
      <c r="F295" s="104"/>
      <c r="G295" s="104"/>
      <c r="H295" s="104"/>
      <c r="I295" s="104"/>
      <c r="J295" s="104"/>
      <c r="K295" s="104"/>
      <c r="L295" s="104"/>
      <c r="M295" s="104"/>
      <c r="N295" s="104"/>
      <c r="O295" s="104"/>
      <c r="P295" s="104"/>
      <c r="Q295" s="104"/>
      <c r="R295" s="2" t="s">
        <v>1059</v>
      </c>
      <c r="S295" s="2"/>
    </row>
    <row r="296" spans="1:19" ht="21.75" customHeight="1" x14ac:dyDescent="0.2">
      <c r="A296" s="105" t="s">
        <v>858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31.5" customHeight="1" x14ac:dyDescent="0.2">
      <c r="A297" s="90" t="s">
        <v>467</v>
      </c>
      <c r="B297" s="106" t="s">
        <v>859</v>
      </c>
      <c r="C297" s="106" t="s">
        <v>860</v>
      </c>
      <c r="D297" s="106" t="s">
        <v>861</v>
      </c>
      <c r="E297" s="106" t="s">
        <v>862</v>
      </c>
      <c r="F297" s="106" t="s">
        <v>863</v>
      </c>
      <c r="G297" s="106" t="s">
        <v>864</v>
      </c>
      <c r="H297" s="106" t="s">
        <v>865</v>
      </c>
      <c r="I297" s="106" t="s">
        <v>866</v>
      </c>
      <c r="J297" s="106" t="s">
        <v>867</v>
      </c>
      <c r="K297" s="106" t="s">
        <v>868</v>
      </c>
      <c r="L297" s="106" t="s">
        <v>869</v>
      </c>
      <c r="M297" s="106" t="s">
        <v>870</v>
      </c>
      <c r="N297" s="106" t="s">
        <v>871</v>
      </c>
      <c r="O297" s="106" t="s">
        <v>872</v>
      </c>
      <c r="P297" s="106" t="s">
        <v>873</v>
      </c>
      <c r="Q297" s="90" t="s">
        <v>874</v>
      </c>
      <c r="R297" s="2"/>
      <c r="S297" s="2"/>
    </row>
    <row r="298" spans="1:19" ht="23.25" customHeight="1" x14ac:dyDescent="0.2">
      <c r="A298" s="248" t="s">
        <v>994</v>
      </c>
      <c r="B298" s="108"/>
      <c r="C298" s="108"/>
      <c r="D298" s="108"/>
      <c r="E298" s="108"/>
      <c r="F298" s="108"/>
      <c r="G298" s="108"/>
      <c r="H298" s="108"/>
      <c r="I298" s="108"/>
      <c r="J298" s="219" t="s">
        <v>1060</v>
      </c>
      <c r="K298" s="108"/>
      <c r="L298" s="108"/>
      <c r="M298" s="108"/>
      <c r="N298" s="108"/>
      <c r="O298" s="108"/>
      <c r="P298" s="108"/>
      <c r="Q298" s="219" t="s">
        <v>1060</v>
      </c>
      <c r="R298" s="2"/>
      <c r="S298" s="2"/>
    </row>
    <row r="299" spans="1:19" ht="23.25" customHeight="1" x14ac:dyDescent="0.2">
      <c r="A299" s="248" t="s">
        <v>995</v>
      </c>
      <c r="B299" s="108"/>
      <c r="C299" s="108"/>
      <c r="D299" s="108"/>
      <c r="E299" s="108"/>
      <c r="F299" s="108"/>
      <c r="G299" s="108"/>
      <c r="H299" s="108"/>
      <c r="I299" s="108"/>
      <c r="J299" s="219" t="s">
        <v>1061</v>
      </c>
      <c r="K299" s="108"/>
      <c r="L299" s="108"/>
      <c r="M299" s="108"/>
      <c r="N299" s="108"/>
      <c r="O299" s="108"/>
      <c r="P299" s="108"/>
      <c r="Q299" s="219" t="s">
        <v>1061</v>
      </c>
      <c r="R299" s="2"/>
      <c r="S299" s="2"/>
    </row>
    <row r="300" spans="1:19" ht="1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9.5" customHeight="1" x14ac:dyDescent="0.2">
      <c r="A301" s="109" t="s">
        <v>997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31.5" customHeight="1" x14ac:dyDescent="0.2">
      <c r="A302" s="110" t="s">
        <v>467</v>
      </c>
      <c r="B302" s="110" t="s">
        <v>876</v>
      </c>
      <c r="C302" s="110" t="s">
        <v>877</v>
      </c>
      <c r="D302" s="110" t="s">
        <v>878</v>
      </c>
      <c r="E302" s="110" t="s">
        <v>879</v>
      </c>
      <c r="F302" s="110" t="s">
        <v>880</v>
      </c>
      <c r="G302" s="110" t="s">
        <v>881</v>
      </c>
      <c r="H302" s="110" t="s">
        <v>882</v>
      </c>
      <c r="I302" s="110" t="s">
        <v>883</v>
      </c>
      <c r="J302" s="110" t="s">
        <v>884</v>
      </c>
      <c r="K302" s="110" t="s">
        <v>885</v>
      </c>
      <c r="L302" s="110" t="s">
        <v>886</v>
      </c>
      <c r="M302" s="110" t="s">
        <v>887</v>
      </c>
      <c r="N302" s="110" t="s">
        <v>888</v>
      </c>
      <c r="O302" s="110" t="s">
        <v>889</v>
      </c>
      <c r="P302" s="110" t="s">
        <v>890</v>
      </c>
      <c r="Q302" s="110" t="s">
        <v>874</v>
      </c>
      <c r="R302" s="2"/>
      <c r="S302" s="2"/>
    </row>
    <row r="303" spans="1:19" ht="18" customHeight="1" x14ac:dyDescent="0.2">
      <c r="A303" s="111" t="s">
        <v>266</v>
      </c>
      <c r="B303" s="112"/>
      <c r="C303" s="112"/>
      <c r="D303" s="112"/>
      <c r="E303" s="112"/>
      <c r="F303" s="112"/>
      <c r="G303" s="112"/>
      <c r="H303" s="112"/>
      <c r="I303" s="112"/>
      <c r="J303" s="112"/>
      <c r="K303" s="112"/>
      <c r="L303" s="112"/>
      <c r="M303" s="112"/>
      <c r="N303" s="112"/>
      <c r="O303" s="112"/>
      <c r="P303" s="113">
        <v>90.15</v>
      </c>
      <c r="Q303" s="114">
        <v>90.15</v>
      </c>
      <c r="R303" s="2"/>
      <c r="S303" s="2"/>
    </row>
    <row r="304" spans="1:19" ht="18" customHeight="1" x14ac:dyDescent="0.2">
      <c r="A304" s="111" t="s">
        <v>971</v>
      </c>
      <c r="B304" s="112"/>
      <c r="C304" s="112"/>
      <c r="D304" s="112"/>
      <c r="E304" s="112"/>
      <c r="F304" s="112"/>
      <c r="G304" s="112"/>
      <c r="H304" s="112"/>
      <c r="I304" s="112"/>
      <c r="J304" s="112"/>
      <c r="K304" s="112"/>
      <c r="L304" s="112"/>
      <c r="M304" s="112"/>
      <c r="N304" s="112"/>
      <c r="O304" s="112"/>
      <c r="P304" s="113">
        <v>89</v>
      </c>
      <c r="Q304" s="114">
        <v>89</v>
      </c>
      <c r="R304" s="2"/>
      <c r="S304" s="2"/>
    </row>
    <row r="305" spans="1:19" ht="1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9.5" customHeight="1" x14ac:dyDescent="0.2">
      <c r="A306" s="109" t="s">
        <v>998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31.5" customHeight="1" x14ac:dyDescent="0.2">
      <c r="A307" s="110" t="s">
        <v>467</v>
      </c>
      <c r="B307" s="110" t="s">
        <v>938</v>
      </c>
      <c r="C307" s="110" t="s">
        <v>939</v>
      </c>
      <c r="D307" s="110" t="s">
        <v>940</v>
      </c>
      <c r="E307" s="110" t="s">
        <v>941</v>
      </c>
      <c r="F307" s="110" t="s">
        <v>942</v>
      </c>
      <c r="G307" s="110" t="s">
        <v>943</v>
      </c>
      <c r="H307" s="110" t="s">
        <v>944</v>
      </c>
      <c r="I307" s="110" t="s">
        <v>945</v>
      </c>
      <c r="J307" s="110" t="s">
        <v>946</v>
      </c>
      <c r="K307" s="110" t="s">
        <v>947</v>
      </c>
      <c r="L307" s="110" t="s">
        <v>948</v>
      </c>
      <c r="M307" s="110" t="s">
        <v>949</v>
      </c>
      <c r="N307" s="110" t="s">
        <v>950</v>
      </c>
      <c r="O307" s="110" t="s">
        <v>951</v>
      </c>
      <c r="P307" s="110" t="s">
        <v>952</v>
      </c>
      <c r="Q307" s="110" t="s">
        <v>874</v>
      </c>
      <c r="R307" s="2"/>
      <c r="S307" s="2"/>
    </row>
    <row r="308" spans="1:19" ht="18" customHeight="1" x14ac:dyDescent="0.2">
      <c r="A308" s="111" t="s">
        <v>999</v>
      </c>
      <c r="B308" s="112"/>
      <c r="C308" s="112"/>
      <c r="D308" s="112"/>
      <c r="E308" s="112"/>
      <c r="F308" s="112"/>
      <c r="G308" s="112"/>
      <c r="H308" s="112"/>
      <c r="I308" s="112"/>
      <c r="J308" s="112"/>
      <c r="K308" s="112"/>
      <c r="L308" s="112"/>
      <c r="M308" s="112"/>
      <c r="N308" s="112"/>
      <c r="O308" s="112"/>
      <c r="P308" s="113">
        <v>88</v>
      </c>
      <c r="Q308" s="114">
        <v>88</v>
      </c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25.5" customHeight="1" x14ac:dyDescent="0.2">
      <c r="A311" s="103" t="s">
        <v>1062</v>
      </c>
      <c r="B311" s="104"/>
      <c r="C311" s="104"/>
      <c r="D311" s="104"/>
      <c r="E311" s="104"/>
      <c r="F311" s="104"/>
      <c r="G311" s="104"/>
      <c r="H311" s="104"/>
      <c r="I311" s="104"/>
      <c r="J311" s="104"/>
      <c r="K311" s="104"/>
      <c r="L311" s="104"/>
      <c r="M311" s="104"/>
      <c r="N311" s="104"/>
      <c r="O311" s="104"/>
      <c r="P311" s="104"/>
      <c r="Q311" s="104"/>
      <c r="R311" s="2" t="s">
        <v>1063</v>
      </c>
      <c r="S311" s="2"/>
    </row>
    <row r="312" spans="1:19" ht="21.75" customHeight="1" x14ac:dyDescent="0.2">
      <c r="A312" s="105" t="s">
        <v>858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 t="s">
        <v>1064</v>
      </c>
      <c r="S312" s="2"/>
    </row>
    <row r="313" spans="1:19" ht="31.5" customHeight="1" x14ac:dyDescent="0.2">
      <c r="A313" s="90" t="s">
        <v>467</v>
      </c>
      <c r="B313" s="106" t="s">
        <v>859</v>
      </c>
      <c r="C313" s="106" t="s">
        <v>860</v>
      </c>
      <c r="D313" s="106" t="s">
        <v>861</v>
      </c>
      <c r="E313" s="106" t="s">
        <v>862</v>
      </c>
      <c r="F313" s="106" t="s">
        <v>863</v>
      </c>
      <c r="G313" s="106" t="s">
        <v>864</v>
      </c>
      <c r="H313" s="106" t="s">
        <v>865</v>
      </c>
      <c r="I313" s="106" t="s">
        <v>866</v>
      </c>
      <c r="J313" s="106" t="s">
        <v>867</v>
      </c>
      <c r="K313" s="106" t="s">
        <v>868</v>
      </c>
      <c r="L313" s="106" t="s">
        <v>869</v>
      </c>
      <c r="M313" s="106" t="s">
        <v>870</v>
      </c>
      <c r="N313" s="106" t="s">
        <v>871</v>
      </c>
      <c r="O313" s="106" t="s">
        <v>872</v>
      </c>
      <c r="P313" s="106" t="s">
        <v>873</v>
      </c>
      <c r="Q313" s="90" t="s">
        <v>874</v>
      </c>
      <c r="R313" s="2"/>
      <c r="S313" s="2"/>
    </row>
    <row r="314" spans="1:19" ht="23.25" customHeight="1" x14ac:dyDescent="0.2">
      <c r="A314" s="248" t="s">
        <v>994</v>
      </c>
      <c r="B314" s="108"/>
      <c r="C314" s="108"/>
      <c r="D314" s="108"/>
      <c r="E314" s="108"/>
      <c r="F314" s="108"/>
      <c r="G314" s="108"/>
      <c r="H314" s="108"/>
      <c r="I314" s="108"/>
      <c r="J314" s="217" t="s">
        <v>1030</v>
      </c>
      <c r="K314" s="108"/>
      <c r="L314" s="108"/>
      <c r="M314" s="108"/>
      <c r="N314" s="108"/>
      <c r="O314" s="108"/>
      <c r="P314" s="108"/>
      <c r="Q314" s="217" t="s">
        <v>1030</v>
      </c>
      <c r="R314" s="2"/>
      <c r="S314" s="2"/>
    </row>
    <row r="315" spans="1:19" ht="23.25" customHeight="1" x14ac:dyDescent="0.2">
      <c r="A315" s="248" t="s">
        <v>995</v>
      </c>
      <c r="B315" s="108"/>
      <c r="C315" s="108"/>
      <c r="D315" s="108"/>
      <c r="E315" s="108"/>
      <c r="F315" s="108"/>
      <c r="G315" s="108"/>
      <c r="H315" s="108"/>
      <c r="I315" s="108"/>
      <c r="J315" s="217" t="s">
        <v>1065</v>
      </c>
      <c r="K315" s="108"/>
      <c r="L315" s="108"/>
      <c r="M315" s="108"/>
      <c r="N315" s="108"/>
      <c r="O315" s="108"/>
      <c r="P315" s="108"/>
      <c r="Q315" s="217" t="s">
        <v>1065</v>
      </c>
      <c r="R315" s="2"/>
      <c r="S315" s="2"/>
    </row>
    <row r="316" spans="1:19" ht="1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9.5" customHeight="1" x14ac:dyDescent="0.2">
      <c r="A317" s="109" t="s">
        <v>997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31.5" customHeight="1" x14ac:dyDescent="0.2">
      <c r="A318" s="110" t="s">
        <v>467</v>
      </c>
      <c r="B318" s="110" t="s">
        <v>876</v>
      </c>
      <c r="C318" s="110" t="s">
        <v>877</v>
      </c>
      <c r="D318" s="110" t="s">
        <v>878</v>
      </c>
      <c r="E318" s="110" t="s">
        <v>879</v>
      </c>
      <c r="F318" s="110" t="s">
        <v>880</v>
      </c>
      <c r="G318" s="110" t="s">
        <v>881</v>
      </c>
      <c r="H318" s="110" t="s">
        <v>882</v>
      </c>
      <c r="I318" s="110" t="s">
        <v>883</v>
      </c>
      <c r="J318" s="110" t="s">
        <v>884</v>
      </c>
      <c r="K318" s="110" t="s">
        <v>885</v>
      </c>
      <c r="L318" s="110" t="s">
        <v>886</v>
      </c>
      <c r="M318" s="110" t="s">
        <v>887</v>
      </c>
      <c r="N318" s="110" t="s">
        <v>888</v>
      </c>
      <c r="O318" s="110" t="s">
        <v>889</v>
      </c>
      <c r="P318" s="110" t="s">
        <v>890</v>
      </c>
      <c r="Q318" s="110" t="s">
        <v>874</v>
      </c>
      <c r="R318" s="2"/>
      <c r="S318" s="2"/>
    </row>
    <row r="319" spans="1:19" ht="18" customHeight="1" x14ac:dyDescent="0.2">
      <c r="A319" s="111" t="s">
        <v>266</v>
      </c>
      <c r="B319" s="112"/>
      <c r="C319" s="112"/>
      <c r="D319" s="112"/>
      <c r="E319" s="112"/>
      <c r="F319" s="112"/>
      <c r="G319" s="112"/>
      <c r="H319" s="112"/>
      <c r="I319" s="112"/>
      <c r="J319" s="112"/>
      <c r="K319" s="112"/>
      <c r="L319" s="112"/>
      <c r="M319" s="112"/>
      <c r="N319" s="112"/>
      <c r="O319" s="112"/>
      <c r="P319" s="113">
        <v>80.150000000000006</v>
      </c>
      <c r="Q319" s="114">
        <v>80.150000000000006</v>
      </c>
      <c r="R319" s="2"/>
      <c r="S319" s="2"/>
    </row>
    <row r="320" spans="1:19" ht="18" customHeight="1" x14ac:dyDescent="0.2">
      <c r="A320" s="111" t="s">
        <v>971</v>
      </c>
      <c r="B320" s="112"/>
      <c r="C320" s="112"/>
      <c r="D320" s="112"/>
      <c r="E320" s="112"/>
      <c r="F320" s="112"/>
      <c r="G320" s="112"/>
      <c r="H320" s="112"/>
      <c r="I320" s="112"/>
      <c r="J320" s="112"/>
      <c r="K320" s="112"/>
      <c r="L320" s="112"/>
      <c r="M320" s="112"/>
      <c r="N320" s="112"/>
      <c r="O320" s="112"/>
      <c r="P320" s="113">
        <v>75</v>
      </c>
      <c r="Q320" s="114">
        <v>75</v>
      </c>
      <c r="R320" s="2"/>
      <c r="S320" s="2"/>
    </row>
    <row r="321" spans="1:19" ht="1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9.5" customHeight="1" x14ac:dyDescent="0.2">
      <c r="A322" s="109" t="s">
        <v>998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31.5" customHeight="1" x14ac:dyDescent="0.2">
      <c r="A323" s="110" t="s">
        <v>467</v>
      </c>
      <c r="B323" s="110" t="s">
        <v>938</v>
      </c>
      <c r="C323" s="110" t="s">
        <v>939</v>
      </c>
      <c r="D323" s="110" t="s">
        <v>940</v>
      </c>
      <c r="E323" s="110" t="s">
        <v>941</v>
      </c>
      <c r="F323" s="110" t="s">
        <v>942</v>
      </c>
      <c r="G323" s="110" t="s">
        <v>943</v>
      </c>
      <c r="H323" s="110" t="s">
        <v>944</v>
      </c>
      <c r="I323" s="110" t="s">
        <v>945</v>
      </c>
      <c r="J323" s="110" t="s">
        <v>946</v>
      </c>
      <c r="K323" s="110" t="s">
        <v>947</v>
      </c>
      <c r="L323" s="110" t="s">
        <v>948</v>
      </c>
      <c r="M323" s="110" t="s">
        <v>949</v>
      </c>
      <c r="N323" s="110" t="s">
        <v>950</v>
      </c>
      <c r="O323" s="110" t="s">
        <v>951</v>
      </c>
      <c r="P323" s="110" t="s">
        <v>952</v>
      </c>
      <c r="Q323" s="110" t="s">
        <v>874</v>
      </c>
      <c r="R323" s="2"/>
      <c r="S323" s="2"/>
    </row>
    <row r="324" spans="1:19" ht="18" customHeight="1" x14ac:dyDescent="0.2">
      <c r="A324" s="111" t="s">
        <v>999</v>
      </c>
      <c r="B324" s="112"/>
      <c r="C324" s="112"/>
      <c r="D324" s="112"/>
      <c r="E324" s="112"/>
      <c r="F324" s="112"/>
      <c r="G324" s="112"/>
      <c r="H324" s="112"/>
      <c r="I324" s="112"/>
      <c r="J324" s="112"/>
      <c r="K324" s="112"/>
      <c r="L324" s="112"/>
      <c r="M324" s="112"/>
      <c r="N324" s="112"/>
      <c r="O324" s="112"/>
      <c r="P324" s="113">
        <v>72</v>
      </c>
      <c r="Q324" s="114">
        <v>72</v>
      </c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hyperlinks>
    <hyperlink ref="B1" location="'📍 Navigation Hub'!A1" display="📍 Nav Hub" xr:uid="{00000000-0004-0000-0700-000000000000}"/>
    <hyperlink ref="C1" location="'Command Center'!A1" display="⚡ Command" xr:uid="{00000000-0004-0000-0700-000001000000}"/>
    <hyperlink ref="D1" location="'Cohort 2026 — Grades'!A1" display="👥 2026" xr:uid="{00000000-0004-0000-0700-000002000000}"/>
    <hyperlink ref="E1" location="'Cohort 2027 — Grades'!A1" display="👥 2027" xr:uid="{00000000-0004-0000-0700-000003000000}"/>
    <hyperlink ref="F1" location="'Cohort 2028 — Grades'!A1" display="👥 2028" xr:uid="{00000000-0004-0000-0700-000004000000}"/>
    <hyperlink ref="G1" location="'Cohort 2029 — Grades'!A1" display="👥 2029" xr:uid="{00000000-0004-0000-0700-000005000000}"/>
  </hyperlink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3366"/>
  </sheetPr>
  <dimension ref="A1:S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4.5" defaultRowHeight="15" customHeight="1" x14ac:dyDescent="0.2"/>
  <cols>
    <col min="1" max="1" width="42" customWidth="1"/>
    <col min="2" max="17" width="10" customWidth="1"/>
    <col min="18" max="19" width="13" customWidth="1"/>
    <col min="20" max="26" width="8.6640625" customWidth="1"/>
  </cols>
  <sheetData>
    <row r="1" spans="1:19" ht="24" customHeight="1" x14ac:dyDescent="0.2">
      <c r="A1" s="62" t="s">
        <v>0</v>
      </c>
      <c r="B1" s="63" t="s">
        <v>853</v>
      </c>
      <c r="C1" s="63" t="s">
        <v>497</v>
      </c>
      <c r="D1" s="63" t="s">
        <v>498</v>
      </c>
      <c r="E1" s="63" t="s">
        <v>499</v>
      </c>
      <c r="F1" s="63" t="s">
        <v>500</v>
      </c>
      <c r="G1" s="63" t="s">
        <v>501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">
      <c r="A2" s="64" t="s">
        <v>1066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6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855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21.75" customHeight="1" x14ac:dyDescent="0.2">
      <c r="A5" s="17" t="s">
        <v>1067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5" customHeight="1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5.5" customHeight="1" x14ac:dyDescent="0.2">
      <c r="A7" s="103" t="s">
        <v>1068</v>
      </c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2"/>
      <c r="S7" s="2"/>
    </row>
    <row r="8" spans="1:19" ht="21.75" customHeight="1" x14ac:dyDescent="0.2">
      <c r="A8" s="105" t="s">
        <v>858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31.5" customHeight="1" x14ac:dyDescent="0.2">
      <c r="A9" s="90" t="s">
        <v>467</v>
      </c>
      <c r="B9" s="106" t="s">
        <v>859</v>
      </c>
      <c r="C9" s="106" t="s">
        <v>860</v>
      </c>
      <c r="D9" s="106" t="s">
        <v>861</v>
      </c>
      <c r="E9" s="106" t="s">
        <v>862</v>
      </c>
      <c r="F9" s="106" t="s">
        <v>863</v>
      </c>
      <c r="G9" s="106" t="s">
        <v>864</v>
      </c>
      <c r="H9" s="106" t="s">
        <v>865</v>
      </c>
      <c r="I9" s="106" t="s">
        <v>866</v>
      </c>
      <c r="J9" s="106" t="s">
        <v>867</v>
      </c>
      <c r="K9" s="106" t="s">
        <v>868</v>
      </c>
      <c r="L9" s="106" t="s">
        <v>869</v>
      </c>
      <c r="M9" s="106" t="s">
        <v>870</v>
      </c>
      <c r="N9" s="106" t="s">
        <v>871</v>
      </c>
      <c r="O9" s="106" t="s">
        <v>872</v>
      </c>
      <c r="P9" s="106" t="s">
        <v>873</v>
      </c>
      <c r="Q9" s="90" t="s">
        <v>874</v>
      </c>
      <c r="R9" s="2"/>
      <c r="S9" s="2"/>
    </row>
    <row r="10" spans="1:19" ht="18" customHeight="1" x14ac:dyDescent="0.2">
      <c r="A10" s="107" t="s">
        <v>1069</v>
      </c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16">
        <v>99.17</v>
      </c>
      <c r="R10" s="2"/>
      <c r="S10" s="2"/>
    </row>
    <row r="11" spans="1:19" ht="1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9.5" customHeight="1" x14ac:dyDescent="0.2">
      <c r="A12" s="109" t="s">
        <v>1070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31.5" customHeight="1" x14ac:dyDescent="0.2">
      <c r="A13" s="110" t="s">
        <v>467</v>
      </c>
      <c r="B13" s="110" t="s">
        <v>876</v>
      </c>
      <c r="C13" s="110" t="s">
        <v>877</v>
      </c>
      <c r="D13" s="110" t="s">
        <v>878</v>
      </c>
      <c r="E13" s="110" t="s">
        <v>879</v>
      </c>
      <c r="F13" s="110" t="s">
        <v>880</v>
      </c>
      <c r="G13" s="110" t="s">
        <v>881</v>
      </c>
      <c r="H13" s="110" t="s">
        <v>882</v>
      </c>
      <c r="I13" s="110" t="s">
        <v>883</v>
      </c>
      <c r="J13" s="110" t="s">
        <v>884</v>
      </c>
      <c r="K13" s="110" t="s">
        <v>885</v>
      </c>
      <c r="L13" s="110" t="s">
        <v>886</v>
      </c>
      <c r="M13" s="110" t="s">
        <v>887</v>
      </c>
      <c r="N13" s="110" t="s">
        <v>888</v>
      </c>
      <c r="O13" s="110" t="s">
        <v>889</v>
      </c>
      <c r="P13" s="110" t="s">
        <v>890</v>
      </c>
      <c r="Q13" s="110" t="s">
        <v>874</v>
      </c>
      <c r="R13" s="2"/>
      <c r="S13" s="2"/>
    </row>
    <row r="14" spans="1:19" ht="18" customHeight="1" x14ac:dyDescent="0.2">
      <c r="A14" s="111" t="s">
        <v>1071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3">
        <v>85.22</v>
      </c>
      <c r="Q14" s="255" t="s">
        <v>1072</v>
      </c>
      <c r="R14" s="2"/>
      <c r="S14" s="2"/>
    </row>
    <row r="15" spans="1:19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5.5" customHeight="1" x14ac:dyDescent="0.2">
      <c r="A17" s="103" t="s">
        <v>1073</v>
      </c>
      <c r="B17" s="104"/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  <c r="P17" s="104"/>
      <c r="Q17" s="104"/>
      <c r="R17" s="2"/>
      <c r="S17" s="2"/>
    </row>
    <row r="18" spans="1:19" ht="21.75" customHeight="1" x14ac:dyDescent="0.2">
      <c r="A18" s="105" t="s">
        <v>858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31.5" customHeight="1" x14ac:dyDescent="0.2">
      <c r="A19" s="90" t="s">
        <v>467</v>
      </c>
      <c r="B19" s="106" t="s">
        <v>859</v>
      </c>
      <c r="C19" s="106" t="s">
        <v>860</v>
      </c>
      <c r="D19" s="106" t="s">
        <v>861</v>
      </c>
      <c r="E19" s="106" t="s">
        <v>862</v>
      </c>
      <c r="F19" s="106" t="s">
        <v>863</v>
      </c>
      <c r="G19" s="106" t="s">
        <v>864</v>
      </c>
      <c r="H19" s="106" t="s">
        <v>865</v>
      </c>
      <c r="I19" s="106" t="s">
        <v>866</v>
      </c>
      <c r="J19" s="106" t="s">
        <v>867</v>
      </c>
      <c r="K19" s="106" t="s">
        <v>868</v>
      </c>
      <c r="L19" s="106" t="s">
        <v>869</v>
      </c>
      <c r="M19" s="106" t="s">
        <v>870</v>
      </c>
      <c r="N19" s="106" t="s">
        <v>871</v>
      </c>
      <c r="O19" s="106" t="s">
        <v>872</v>
      </c>
      <c r="P19" s="106" t="s">
        <v>873</v>
      </c>
      <c r="Q19" s="90" t="s">
        <v>874</v>
      </c>
      <c r="R19" s="2"/>
      <c r="S19" s="2"/>
    </row>
    <row r="20" spans="1:19" ht="18" customHeight="1" x14ac:dyDescent="0.2">
      <c r="A20" s="107" t="s">
        <v>1069</v>
      </c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8"/>
      <c r="Q20" s="116">
        <v>95</v>
      </c>
      <c r="R20" s="2"/>
      <c r="S20" s="2"/>
    </row>
    <row r="21" spans="1:19" ht="18" customHeight="1" x14ac:dyDescent="0.2">
      <c r="A21" s="107" t="s">
        <v>1074</v>
      </c>
      <c r="B21" s="108"/>
      <c r="C21" s="108"/>
      <c r="D21" s="108"/>
      <c r="E21" s="108"/>
      <c r="F21" s="108"/>
      <c r="G21" s="108"/>
      <c r="H21" s="108"/>
      <c r="I21" s="108"/>
      <c r="J21" s="108"/>
      <c r="K21" s="108"/>
      <c r="L21" s="108"/>
      <c r="M21" s="108"/>
      <c r="N21" s="108"/>
      <c r="O21" s="108"/>
      <c r="P21" s="108"/>
      <c r="Q21" s="118">
        <v>12.25</v>
      </c>
      <c r="R21" s="2"/>
      <c r="S21" s="2"/>
    </row>
    <row r="22" spans="1:19" ht="1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9.5" customHeight="1" x14ac:dyDescent="0.2">
      <c r="A23" s="109" t="s">
        <v>1070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31.5" customHeight="1" x14ac:dyDescent="0.2">
      <c r="A24" s="110" t="s">
        <v>467</v>
      </c>
      <c r="B24" s="110" t="s">
        <v>876</v>
      </c>
      <c r="C24" s="110" t="s">
        <v>877</v>
      </c>
      <c r="D24" s="110" t="s">
        <v>878</v>
      </c>
      <c r="E24" s="110" t="s">
        <v>879</v>
      </c>
      <c r="F24" s="110" t="s">
        <v>880</v>
      </c>
      <c r="G24" s="110" t="s">
        <v>881</v>
      </c>
      <c r="H24" s="110" t="s">
        <v>882</v>
      </c>
      <c r="I24" s="110" t="s">
        <v>883</v>
      </c>
      <c r="J24" s="110" t="s">
        <v>884</v>
      </c>
      <c r="K24" s="110" t="s">
        <v>885</v>
      </c>
      <c r="L24" s="110" t="s">
        <v>886</v>
      </c>
      <c r="M24" s="110" t="s">
        <v>887</v>
      </c>
      <c r="N24" s="110" t="s">
        <v>888</v>
      </c>
      <c r="O24" s="110" t="s">
        <v>889</v>
      </c>
      <c r="P24" s="110" t="s">
        <v>890</v>
      </c>
      <c r="Q24" s="110" t="s">
        <v>874</v>
      </c>
      <c r="R24" s="2"/>
      <c r="S24" s="2"/>
    </row>
    <row r="25" spans="1:19" ht="18" customHeight="1" x14ac:dyDescent="0.2">
      <c r="A25" s="111" t="s">
        <v>1071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3">
        <v>62.61</v>
      </c>
      <c r="Q25" s="251" t="s">
        <v>919</v>
      </c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5.5" customHeight="1" x14ac:dyDescent="0.2">
      <c r="A28" s="103" t="s">
        <v>1075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2"/>
      <c r="S28" s="2"/>
    </row>
    <row r="29" spans="1:19" ht="21.75" customHeight="1" x14ac:dyDescent="0.2">
      <c r="A29" s="105" t="s">
        <v>858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31.5" customHeight="1" x14ac:dyDescent="0.2">
      <c r="A30" s="90" t="s">
        <v>467</v>
      </c>
      <c r="B30" s="106" t="s">
        <v>859</v>
      </c>
      <c r="C30" s="106" t="s">
        <v>860</v>
      </c>
      <c r="D30" s="106" t="s">
        <v>861</v>
      </c>
      <c r="E30" s="106" t="s">
        <v>862</v>
      </c>
      <c r="F30" s="106" t="s">
        <v>863</v>
      </c>
      <c r="G30" s="106" t="s">
        <v>864</v>
      </c>
      <c r="H30" s="106" t="s">
        <v>865</v>
      </c>
      <c r="I30" s="106" t="s">
        <v>866</v>
      </c>
      <c r="J30" s="106" t="s">
        <v>867</v>
      </c>
      <c r="K30" s="106" t="s">
        <v>868</v>
      </c>
      <c r="L30" s="106" t="s">
        <v>869</v>
      </c>
      <c r="M30" s="106" t="s">
        <v>870</v>
      </c>
      <c r="N30" s="106" t="s">
        <v>871</v>
      </c>
      <c r="O30" s="106" t="s">
        <v>872</v>
      </c>
      <c r="P30" s="106" t="s">
        <v>873</v>
      </c>
      <c r="Q30" s="90" t="s">
        <v>874</v>
      </c>
      <c r="R30" s="2"/>
      <c r="S30" s="2"/>
    </row>
    <row r="31" spans="1:19" ht="18" customHeight="1" x14ac:dyDescent="0.2">
      <c r="A31" s="107" t="s">
        <v>1069</v>
      </c>
      <c r="B31" s="108"/>
      <c r="C31" s="108"/>
      <c r="D31" s="108"/>
      <c r="E31" s="108"/>
      <c r="F31" s="108"/>
      <c r="G31" s="108"/>
      <c r="H31" s="108"/>
      <c r="I31" s="108"/>
      <c r="J31" s="108"/>
      <c r="K31" s="108"/>
      <c r="L31" s="108"/>
      <c r="M31" s="108"/>
      <c r="N31" s="108"/>
      <c r="O31" s="108"/>
      <c r="P31" s="108"/>
      <c r="Q31" s="116">
        <v>100</v>
      </c>
      <c r="R31" s="2"/>
      <c r="S31" s="2"/>
    </row>
    <row r="32" spans="1:19" ht="1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9.5" customHeight="1" x14ac:dyDescent="0.2">
      <c r="A33" s="109" t="s">
        <v>1070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31.5" customHeight="1" x14ac:dyDescent="0.2">
      <c r="A34" s="110" t="s">
        <v>467</v>
      </c>
      <c r="B34" s="110" t="s">
        <v>876</v>
      </c>
      <c r="C34" s="110" t="s">
        <v>877</v>
      </c>
      <c r="D34" s="110" t="s">
        <v>878</v>
      </c>
      <c r="E34" s="110" t="s">
        <v>879</v>
      </c>
      <c r="F34" s="110" t="s">
        <v>880</v>
      </c>
      <c r="G34" s="110" t="s">
        <v>881</v>
      </c>
      <c r="H34" s="110" t="s">
        <v>882</v>
      </c>
      <c r="I34" s="110" t="s">
        <v>883</v>
      </c>
      <c r="J34" s="110" t="s">
        <v>884</v>
      </c>
      <c r="K34" s="110" t="s">
        <v>885</v>
      </c>
      <c r="L34" s="110" t="s">
        <v>886</v>
      </c>
      <c r="M34" s="110" t="s">
        <v>887</v>
      </c>
      <c r="N34" s="110" t="s">
        <v>888</v>
      </c>
      <c r="O34" s="110" t="s">
        <v>889</v>
      </c>
      <c r="P34" s="110" t="s">
        <v>890</v>
      </c>
      <c r="Q34" s="110" t="s">
        <v>874</v>
      </c>
      <c r="R34" s="2"/>
      <c r="S34" s="2"/>
    </row>
    <row r="35" spans="1:19" ht="18" customHeight="1" x14ac:dyDescent="0.2">
      <c r="A35" s="111" t="s">
        <v>1071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3">
        <v>77.680000000000007</v>
      </c>
      <c r="Q35" s="252" t="s">
        <v>1076</v>
      </c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25.5" customHeight="1" x14ac:dyDescent="0.2">
      <c r="A38" s="103" t="s">
        <v>1077</v>
      </c>
      <c r="B38" s="104"/>
      <c r="C38" s="104"/>
      <c r="D38" s="104"/>
      <c r="E38" s="104"/>
      <c r="F38" s="104"/>
      <c r="G38" s="104"/>
      <c r="H38" s="104"/>
      <c r="I38" s="104"/>
      <c r="J38" s="104"/>
      <c r="K38" s="104"/>
      <c r="L38" s="104"/>
      <c r="M38" s="104"/>
      <c r="N38" s="104"/>
      <c r="O38" s="104"/>
      <c r="P38" s="104"/>
      <c r="Q38" s="104"/>
      <c r="R38" s="2"/>
      <c r="S38" s="2"/>
    </row>
    <row r="39" spans="1:19" ht="21.75" customHeight="1" x14ac:dyDescent="0.2">
      <c r="A39" s="105" t="s">
        <v>858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31.5" customHeight="1" x14ac:dyDescent="0.2">
      <c r="A40" s="90" t="s">
        <v>467</v>
      </c>
      <c r="B40" s="106" t="s">
        <v>859</v>
      </c>
      <c r="C40" s="106" t="s">
        <v>860</v>
      </c>
      <c r="D40" s="106" t="s">
        <v>861</v>
      </c>
      <c r="E40" s="106" t="s">
        <v>862</v>
      </c>
      <c r="F40" s="106" t="s">
        <v>863</v>
      </c>
      <c r="G40" s="106" t="s">
        <v>864</v>
      </c>
      <c r="H40" s="106" t="s">
        <v>865</v>
      </c>
      <c r="I40" s="106" t="s">
        <v>866</v>
      </c>
      <c r="J40" s="106" t="s">
        <v>867</v>
      </c>
      <c r="K40" s="106" t="s">
        <v>868</v>
      </c>
      <c r="L40" s="106" t="s">
        <v>869</v>
      </c>
      <c r="M40" s="106" t="s">
        <v>870</v>
      </c>
      <c r="N40" s="106" t="s">
        <v>871</v>
      </c>
      <c r="O40" s="106" t="s">
        <v>872</v>
      </c>
      <c r="P40" s="106" t="s">
        <v>873</v>
      </c>
      <c r="Q40" s="90" t="s">
        <v>874</v>
      </c>
      <c r="R40" s="2"/>
      <c r="S40" s="2"/>
    </row>
    <row r="41" spans="1:19" ht="18" customHeight="1" x14ac:dyDescent="0.2">
      <c r="A41" s="107" t="s">
        <v>1069</v>
      </c>
      <c r="B41" s="108"/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16">
        <v>95.27</v>
      </c>
      <c r="R41" s="2"/>
      <c r="S41" s="2"/>
    </row>
    <row r="42" spans="1:19" ht="1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9.5" customHeight="1" x14ac:dyDescent="0.2">
      <c r="A43" s="109" t="s">
        <v>1070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31.5" customHeight="1" x14ac:dyDescent="0.2">
      <c r="A44" s="110" t="s">
        <v>467</v>
      </c>
      <c r="B44" s="110" t="s">
        <v>876</v>
      </c>
      <c r="C44" s="110" t="s">
        <v>877</v>
      </c>
      <c r="D44" s="110" t="s">
        <v>878</v>
      </c>
      <c r="E44" s="110" t="s">
        <v>879</v>
      </c>
      <c r="F44" s="110" t="s">
        <v>880</v>
      </c>
      <c r="G44" s="110" t="s">
        <v>881</v>
      </c>
      <c r="H44" s="110" t="s">
        <v>882</v>
      </c>
      <c r="I44" s="110" t="s">
        <v>883</v>
      </c>
      <c r="J44" s="110" t="s">
        <v>884</v>
      </c>
      <c r="K44" s="110" t="s">
        <v>885</v>
      </c>
      <c r="L44" s="110" t="s">
        <v>886</v>
      </c>
      <c r="M44" s="110" t="s">
        <v>887</v>
      </c>
      <c r="N44" s="110" t="s">
        <v>888</v>
      </c>
      <c r="O44" s="110" t="s">
        <v>889</v>
      </c>
      <c r="P44" s="110" t="s">
        <v>890</v>
      </c>
      <c r="Q44" s="110" t="s">
        <v>874</v>
      </c>
      <c r="R44" s="2"/>
      <c r="S44" s="2"/>
    </row>
    <row r="45" spans="1:19" ht="18" customHeight="1" x14ac:dyDescent="0.2">
      <c r="A45" s="111" t="s">
        <v>1071</v>
      </c>
      <c r="B45" s="112"/>
      <c r="C45" s="112"/>
      <c r="D45" s="112"/>
      <c r="E45" s="112"/>
      <c r="F45" s="112"/>
      <c r="G45" s="112"/>
      <c r="H45" s="112"/>
      <c r="I45" s="112"/>
      <c r="J45" s="112"/>
      <c r="K45" s="112"/>
      <c r="L45" s="112"/>
      <c r="M45" s="112"/>
      <c r="N45" s="112"/>
      <c r="O45" s="112"/>
      <c r="P45" s="113">
        <v>85.78</v>
      </c>
      <c r="Q45" s="251" t="s">
        <v>1078</v>
      </c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25.5" customHeight="1" x14ac:dyDescent="0.2">
      <c r="A48" s="103" t="s">
        <v>1079</v>
      </c>
      <c r="B48" s="104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2"/>
      <c r="S48" s="2"/>
    </row>
    <row r="49" spans="1:19" ht="21.75" customHeight="1" x14ac:dyDescent="0.2">
      <c r="A49" s="105" t="s">
        <v>858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31.5" customHeight="1" x14ac:dyDescent="0.2">
      <c r="A50" s="90" t="s">
        <v>467</v>
      </c>
      <c r="B50" s="106" t="s">
        <v>859</v>
      </c>
      <c r="C50" s="106" t="s">
        <v>860</v>
      </c>
      <c r="D50" s="106" t="s">
        <v>861</v>
      </c>
      <c r="E50" s="106" t="s">
        <v>862</v>
      </c>
      <c r="F50" s="106" t="s">
        <v>863</v>
      </c>
      <c r="G50" s="106" t="s">
        <v>864</v>
      </c>
      <c r="H50" s="106" t="s">
        <v>865</v>
      </c>
      <c r="I50" s="106" t="s">
        <v>866</v>
      </c>
      <c r="J50" s="106" t="s">
        <v>867</v>
      </c>
      <c r="K50" s="106" t="s">
        <v>868</v>
      </c>
      <c r="L50" s="106" t="s">
        <v>869</v>
      </c>
      <c r="M50" s="106" t="s">
        <v>870</v>
      </c>
      <c r="N50" s="106" t="s">
        <v>871</v>
      </c>
      <c r="O50" s="106" t="s">
        <v>872</v>
      </c>
      <c r="P50" s="106" t="s">
        <v>873</v>
      </c>
      <c r="Q50" s="90" t="s">
        <v>874</v>
      </c>
      <c r="R50" s="2"/>
      <c r="S50" s="2"/>
    </row>
    <row r="51" spans="1:19" ht="18" customHeight="1" x14ac:dyDescent="0.2">
      <c r="A51" s="107" t="s">
        <v>1069</v>
      </c>
      <c r="B51" s="108"/>
      <c r="C51" s="108"/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16">
        <v>96.47</v>
      </c>
      <c r="R51" s="2"/>
      <c r="S51" s="2"/>
    </row>
    <row r="52" spans="1:19" ht="1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9.5" customHeight="1" x14ac:dyDescent="0.2">
      <c r="A53" s="109" t="s">
        <v>1070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31.5" customHeight="1" x14ac:dyDescent="0.2">
      <c r="A54" s="110" t="s">
        <v>467</v>
      </c>
      <c r="B54" s="110" t="s">
        <v>876</v>
      </c>
      <c r="C54" s="110" t="s">
        <v>877</v>
      </c>
      <c r="D54" s="110" t="s">
        <v>878</v>
      </c>
      <c r="E54" s="110" t="s">
        <v>879</v>
      </c>
      <c r="F54" s="110" t="s">
        <v>880</v>
      </c>
      <c r="G54" s="110" t="s">
        <v>881</v>
      </c>
      <c r="H54" s="110" t="s">
        <v>882</v>
      </c>
      <c r="I54" s="110" t="s">
        <v>883</v>
      </c>
      <c r="J54" s="110" t="s">
        <v>884</v>
      </c>
      <c r="K54" s="110" t="s">
        <v>885</v>
      </c>
      <c r="L54" s="110" t="s">
        <v>886</v>
      </c>
      <c r="M54" s="110" t="s">
        <v>887</v>
      </c>
      <c r="N54" s="110" t="s">
        <v>888</v>
      </c>
      <c r="O54" s="110" t="s">
        <v>889</v>
      </c>
      <c r="P54" s="110" t="s">
        <v>890</v>
      </c>
      <c r="Q54" s="110" t="s">
        <v>874</v>
      </c>
      <c r="R54" s="2"/>
      <c r="S54" s="2"/>
    </row>
    <row r="55" spans="1:19" ht="18" customHeight="1" x14ac:dyDescent="0.2">
      <c r="A55" s="111" t="s">
        <v>1071</v>
      </c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3">
        <v>63.16</v>
      </c>
      <c r="Q55" s="251" t="s">
        <v>1078</v>
      </c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25.5" customHeight="1" x14ac:dyDescent="0.2">
      <c r="A58" s="103" t="s">
        <v>1080</v>
      </c>
      <c r="B58" s="104"/>
      <c r="C58" s="104"/>
      <c r="D58" s="104"/>
      <c r="E58" s="104"/>
      <c r="F58" s="104"/>
      <c r="G58" s="104"/>
      <c r="H58" s="104"/>
      <c r="I58" s="104"/>
      <c r="J58" s="104"/>
      <c r="K58" s="104"/>
      <c r="L58" s="104"/>
      <c r="M58" s="104"/>
      <c r="N58" s="104"/>
      <c r="O58" s="104"/>
      <c r="P58" s="104"/>
      <c r="Q58" s="104"/>
      <c r="R58" s="2"/>
      <c r="S58" s="2"/>
    </row>
    <row r="59" spans="1:19" ht="21.75" customHeight="1" x14ac:dyDescent="0.2">
      <c r="A59" s="105" t="s">
        <v>858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31.5" customHeight="1" x14ac:dyDescent="0.2">
      <c r="A60" s="90" t="s">
        <v>467</v>
      </c>
      <c r="B60" s="106" t="s">
        <v>859</v>
      </c>
      <c r="C60" s="106" t="s">
        <v>860</v>
      </c>
      <c r="D60" s="106" t="s">
        <v>861</v>
      </c>
      <c r="E60" s="106" t="s">
        <v>862</v>
      </c>
      <c r="F60" s="106" t="s">
        <v>863</v>
      </c>
      <c r="G60" s="106" t="s">
        <v>864</v>
      </c>
      <c r="H60" s="106" t="s">
        <v>865</v>
      </c>
      <c r="I60" s="106" t="s">
        <v>866</v>
      </c>
      <c r="J60" s="106" t="s">
        <v>867</v>
      </c>
      <c r="K60" s="106" t="s">
        <v>868</v>
      </c>
      <c r="L60" s="106" t="s">
        <v>869</v>
      </c>
      <c r="M60" s="106" t="s">
        <v>870</v>
      </c>
      <c r="N60" s="106" t="s">
        <v>871</v>
      </c>
      <c r="O60" s="106" t="s">
        <v>872</v>
      </c>
      <c r="P60" s="106" t="s">
        <v>873</v>
      </c>
      <c r="Q60" s="90" t="s">
        <v>874</v>
      </c>
      <c r="R60" s="2"/>
      <c r="S60" s="2"/>
    </row>
    <row r="61" spans="1:19" ht="18" customHeight="1" x14ac:dyDescent="0.2">
      <c r="A61" s="107" t="s">
        <v>1069</v>
      </c>
      <c r="B61" s="108"/>
      <c r="C61" s="108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15">
        <v>71.430000000000007</v>
      </c>
      <c r="R61" s="2"/>
      <c r="S61" s="2"/>
    </row>
    <row r="62" spans="1:19" ht="1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9.5" customHeight="1" x14ac:dyDescent="0.2">
      <c r="A63" s="109" t="s">
        <v>1070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31.5" customHeight="1" x14ac:dyDescent="0.2">
      <c r="A64" s="110" t="s">
        <v>467</v>
      </c>
      <c r="B64" s="110" t="s">
        <v>876</v>
      </c>
      <c r="C64" s="110" t="s">
        <v>877</v>
      </c>
      <c r="D64" s="110" t="s">
        <v>878</v>
      </c>
      <c r="E64" s="110" t="s">
        <v>879</v>
      </c>
      <c r="F64" s="110" t="s">
        <v>880</v>
      </c>
      <c r="G64" s="110" t="s">
        <v>881</v>
      </c>
      <c r="H64" s="110" t="s">
        <v>882</v>
      </c>
      <c r="I64" s="110" t="s">
        <v>883</v>
      </c>
      <c r="J64" s="110" t="s">
        <v>884</v>
      </c>
      <c r="K64" s="110" t="s">
        <v>885</v>
      </c>
      <c r="L64" s="110" t="s">
        <v>886</v>
      </c>
      <c r="M64" s="110" t="s">
        <v>887</v>
      </c>
      <c r="N64" s="110" t="s">
        <v>888</v>
      </c>
      <c r="O64" s="110" t="s">
        <v>889</v>
      </c>
      <c r="P64" s="110" t="s">
        <v>890</v>
      </c>
      <c r="Q64" s="110" t="s">
        <v>874</v>
      </c>
      <c r="R64" s="2"/>
      <c r="S64" s="2"/>
    </row>
    <row r="65" spans="1:19" ht="18" customHeight="1" x14ac:dyDescent="0.2">
      <c r="A65" s="111" t="s">
        <v>1071</v>
      </c>
      <c r="B65" s="112"/>
      <c r="C65" s="112"/>
      <c r="D65" s="112"/>
      <c r="E65" s="112"/>
      <c r="F65" s="112"/>
      <c r="G65" s="112"/>
      <c r="H65" s="112"/>
      <c r="I65" s="112"/>
      <c r="J65" s="112"/>
      <c r="K65" s="112"/>
      <c r="L65" s="112"/>
      <c r="M65" s="112"/>
      <c r="N65" s="112"/>
      <c r="O65" s="112"/>
      <c r="P65" s="113">
        <v>68.069999999999993</v>
      </c>
      <c r="Q65" s="251" t="s">
        <v>1081</v>
      </c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25.5" customHeight="1" x14ac:dyDescent="0.2">
      <c r="A68" s="103" t="s">
        <v>1082</v>
      </c>
      <c r="B68" s="104"/>
      <c r="C68" s="104"/>
      <c r="D68" s="104"/>
      <c r="E68" s="104"/>
      <c r="F68" s="104"/>
      <c r="G68" s="104"/>
      <c r="H68" s="104"/>
      <c r="I68" s="104"/>
      <c r="J68" s="104"/>
      <c r="K68" s="104"/>
      <c r="L68" s="104"/>
      <c r="M68" s="104"/>
      <c r="N68" s="104"/>
      <c r="O68" s="104"/>
      <c r="P68" s="104"/>
      <c r="Q68" s="104"/>
      <c r="R68" s="2"/>
      <c r="S68" s="2"/>
    </row>
    <row r="69" spans="1:19" ht="21.75" customHeight="1" x14ac:dyDescent="0.2">
      <c r="A69" s="105" t="s">
        <v>858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31.5" customHeight="1" x14ac:dyDescent="0.2">
      <c r="A70" s="90" t="s">
        <v>467</v>
      </c>
      <c r="B70" s="106" t="s">
        <v>859</v>
      </c>
      <c r="C70" s="106" t="s">
        <v>860</v>
      </c>
      <c r="D70" s="106" t="s">
        <v>861</v>
      </c>
      <c r="E70" s="106" t="s">
        <v>862</v>
      </c>
      <c r="F70" s="106" t="s">
        <v>863</v>
      </c>
      <c r="G70" s="106" t="s">
        <v>864</v>
      </c>
      <c r="H70" s="106" t="s">
        <v>865</v>
      </c>
      <c r="I70" s="106" t="s">
        <v>866</v>
      </c>
      <c r="J70" s="106" t="s">
        <v>867</v>
      </c>
      <c r="K70" s="106" t="s">
        <v>868</v>
      </c>
      <c r="L70" s="106" t="s">
        <v>869</v>
      </c>
      <c r="M70" s="106" t="s">
        <v>870</v>
      </c>
      <c r="N70" s="106" t="s">
        <v>871</v>
      </c>
      <c r="O70" s="106" t="s">
        <v>872</v>
      </c>
      <c r="P70" s="106" t="s">
        <v>873</v>
      </c>
      <c r="Q70" s="90" t="s">
        <v>874</v>
      </c>
      <c r="R70" s="2"/>
      <c r="S70" s="2"/>
    </row>
    <row r="71" spans="1:19" ht="18" customHeight="1" x14ac:dyDescent="0.2">
      <c r="A71" s="107" t="s">
        <v>1069</v>
      </c>
      <c r="B71" s="108"/>
      <c r="C71" s="108"/>
      <c r="D71" s="108"/>
      <c r="E71" s="108"/>
      <c r="F71" s="108"/>
      <c r="G71" s="108"/>
      <c r="H71" s="108"/>
      <c r="I71" s="108"/>
      <c r="J71" s="108"/>
      <c r="K71" s="108"/>
      <c r="L71" s="108"/>
      <c r="M71" s="108"/>
      <c r="N71" s="108"/>
      <c r="O71" s="108"/>
      <c r="P71" s="108"/>
      <c r="Q71" s="115">
        <v>83.75</v>
      </c>
      <c r="R71" s="2"/>
      <c r="S71" s="2"/>
    </row>
    <row r="72" spans="1:19" ht="18" customHeight="1" x14ac:dyDescent="0.2">
      <c r="A72" s="107" t="s">
        <v>1074</v>
      </c>
      <c r="B72" s="108"/>
      <c r="C72" s="108"/>
      <c r="D72" s="108"/>
      <c r="E72" s="108"/>
      <c r="F72" s="108"/>
      <c r="G72" s="108"/>
      <c r="H72" s="108"/>
      <c r="I72" s="108"/>
      <c r="J72" s="108"/>
      <c r="K72" s="108"/>
      <c r="L72" s="108"/>
      <c r="M72" s="108"/>
      <c r="N72" s="108"/>
      <c r="O72" s="108"/>
      <c r="P72" s="108"/>
      <c r="Q72" s="118">
        <v>26.88</v>
      </c>
      <c r="R72" s="2"/>
      <c r="S72" s="2"/>
    </row>
    <row r="73" spans="1:19" ht="1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9.5" customHeight="1" x14ac:dyDescent="0.2">
      <c r="A74" s="109" t="s">
        <v>1070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31.5" customHeight="1" x14ac:dyDescent="0.2">
      <c r="A75" s="110" t="s">
        <v>467</v>
      </c>
      <c r="B75" s="110" t="s">
        <v>876</v>
      </c>
      <c r="C75" s="110" t="s">
        <v>877</v>
      </c>
      <c r="D75" s="110" t="s">
        <v>878</v>
      </c>
      <c r="E75" s="110" t="s">
        <v>879</v>
      </c>
      <c r="F75" s="110" t="s">
        <v>880</v>
      </c>
      <c r="G75" s="110" t="s">
        <v>881</v>
      </c>
      <c r="H75" s="110" t="s">
        <v>882</v>
      </c>
      <c r="I75" s="110" t="s">
        <v>883</v>
      </c>
      <c r="J75" s="110" t="s">
        <v>884</v>
      </c>
      <c r="K75" s="110" t="s">
        <v>885</v>
      </c>
      <c r="L75" s="110" t="s">
        <v>886</v>
      </c>
      <c r="M75" s="110" t="s">
        <v>887</v>
      </c>
      <c r="N75" s="110" t="s">
        <v>888</v>
      </c>
      <c r="O75" s="110" t="s">
        <v>889</v>
      </c>
      <c r="P75" s="110" t="s">
        <v>890</v>
      </c>
      <c r="Q75" s="110" t="s">
        <v>874</v>
      </c>
      <c r="R75" s="2"/>
      <c r="S75" s="2"/>
    </row>
    <row r="76" spans="1:19" ht="18" customHeight="1" x14ac:dyDescent="0.2">
      <c r="A76" s="111" t="s">
        <v>1071</v>
      </c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  <c r="O76" s="112"/>
      <c r="P76" s="113">
        <v>60.85</v>
      </c>
      <c r="Q76" s="252" t="s">
        <v>1083</v>
      </c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25.5" customHeight="1" x14ac:dyDescent="0.2">
      <c r="A79" s="103" t="s">
        <v>1084</v>
      </c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104"/>
      <c r="O79" s="104"/>
      <c r="P79" s="104"/>
      <c r="Q79" s="104"/>
      <c r="R79" s="2"/>
      <c r="S79" s="2"/>
    </row>
    <row r="80" spans="1:19" ht="21.75" customHeight="1" x14ac:dyDescent="0.2">
      <c r="A80" s="105" t="s">
        <v>858</v>
      </c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31.5" customHeight="1" x14ac:dyDescent="0.2">
      <c r="A81" s="90" t="s">
        <v>467</v>
      </c>
      <c r="B81" s="106" t="s">
        <v>859</v>
      </c>
      <c r="C81" s="106" t="s">
        <v>860</v>
      </c>
      <c r="D81" s="106" t="s">
        <v>861</v>
      </c>
      <c r="E81" s="106" t="s">
        <v>862</v>
      </c>
      <c r="F81" s="106" t="s">
        <v>863</v>
      </c>
      <c r="G81" s="106" t="s">
        <v>864</v>
      </c>
      <c r="H81" s="106" t="s">
        <v>865</v>
      </c>
      <c r="I81" s="106" t="s">
        <v>866</v>
      </c>
      <c r="J81" s="106" t="s">
        <v>867</v>
      </c>
      <c r="K81" s="106" t="s">
        <v>868</v>
      </c>
      <c r="L81" s="106" t="s">
        <v>869</v>
      </c>
      <c r="M81" s="106" t="s">
        <v>870</v>
      </c>
      <c r="N81" s="106" t="s">
        <v>871</v>
      </c>
      <c r="O81" s="106" t="s">
        <v>872</v>
      </c>
      <c r="P81" s="106" t="s">
        <v>873</v>
      </c>
      <c r="Q81" s="90" t="s">
        <v>874</v>
      </c>
      <c r="R81" s="2"/>
      <c r="S81" s="2"/>
    </row>
    <row r="82" spans="1:19" ht="18" customHeight="1" x14ac:dyDescent="0.2">
      <c r="A82" s="107" t="s">
        <v>1069</v>
      </c>
      <c r="B82" s="108"/>
      <c r="C82" s="108"/>
      <c r="D82" s="108"/>
      <c r="E82" s="108"/>
      <c r="F82" s="108"/>
      <c r="G82" s="108"/>
      <c r="H82" s="108"/>
      <c r="I82" s="108"/>
      <c r="J82" s="108"/>
      <c r="K82" s="108"/>
      <c r="L82" s="108"/>
      <c r="M82" s="108"/>
      <c r="N82" s="108"/>
      <c r="O82" s="108"/>
      <c r="P82" s="108"/>
      <c r="Q82" s="116">
        <v>94.29</v>
      </c>
      <c r="R82" s="2"/>
      <c r="S82" s="2"/>
    </row>
    <row r="83" spans="1:19" ht="1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9.5" customHeight="1" x14ac:dyDescent="0.2">
      <c r="A84" s="109" t="s">
        <v>1070</v>
      </c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31.5" customHeight="1" x14ac:dyDescent="0.2">
      <c r="A85" s="110" t="s">
        <v>467</v>
      </c>
      <c r="B85" s="110" t="s">
        <v>876</v>
      </c>
      <c r="C85" s="110" t="s">
        <v>877</v>
      </c>
      <c r="D85" s="110" t="s">
        <v>878</v>
      </c>
      <c r="E85" s="110" t="s">
        <v>879</v>
      </c>
      <c r="F85" s="110" t="s">
        <v>880</v>
      </c>
      <c r="G85" s="110" t="s">
        <v>881</v>
      </c>
      <c r="H85" s="110" t="s">
        <v>882</v>
      </c>
      <c r="I85" s="110" t="s">
        <v>883</v>
      </c>
      <c r="J85" s="110" t="s">
        <v>884</v>
      </c>
      <c r="K85" s="110" t="s">
        <v>885</v>
      </c>
      <c r="L85" s="110" t="s">
        <v>886</v>
      </c>
      <c r="M85" s="110" t="s">
        <v>887</v>
      </c>
      <c r="N85" s="110" t="s">
        <v>888</v>
      </c>
      <c r="O85" s="110" t="s">
        <v>889</v>
      </c>
      <c r="P85" s="110" t="s">
        <v>890</v>
      </c>
      <c r="Q85" s="110" t="s">
        <v>874</v>
      </c>
      <c r="R85" s="2"/>
      <c r="S85" s="2"/>
    </row>
    <row r="86" spans="1:19" ht="18" customHeight="1" x14ac:dyDescent="0.2">
      <c r="A86" s="111" t="s">
        <v>1071</v>
      </c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  <c r="O86" s="112"/>
      <c r="P86" s="113">
        <v>71.58</v>
      </c>
      <c r="Q86" s="251" t="s">
        <v>1085</v>
      </c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25.5" customHeight="1" x14ac:dyDescent="0.2">
      <c r="A89" s="103" t="s">
        <v>1086</v>
      </c>
      <c r="B89" s="104"/>
      <c r="C89" s="104"/>
      <c r="D89" s="104"/>
      <c r="E89" s="104"/>
      <c r="F89" s="104"/>
      <c r="G89" s="104"/>
      <c r="H89" s="104"/>
      <c r="I89" s="104"/>
      <c r="J89" s="104"/>
      <c r="K89" s="104"/>
      <c r="L89" s="104"/>
      <c r="M89" s="104"/>
      <c r="N89" s="104"/>
      <c r="O89" s="104"/>
      <c r="P89" s="104"/>
      <c r="Q89" s="104"/>
      <c r="R89" s="2"/>
      <c r="S89" s="2"/>
    </row>
    <row r="90" spans="1:19" ht="21.75" customHeight="1" x14ac:dyDescent="0.2">
      <c r="A90" s="105" t="s">
        <v>858</v>
      </c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31.5" customHeight="1" x14ac:dyDescent="0.2">
      <c r="A91" s="90" t="s">
        <v>467</v>
      </c>
      <c r="B91" s="106" t="s">
        <v>859</v>
      </c>
      <c r="C91" s="106" t="s">
        <v>860</v>
      </c>
      <c r="D91" s="106" t="s">
        <v>861</v>
      </c>
      <c r="E91" s="106" t="s">
        <v>862</v>
      </c>
      <c r="F91" s="106" t="s">
        <v>863</v>
      </c>
      <c r="G91" s="106" t="s">
        <v>864</v>
      </c>
      <c r="H91" s="106" t="s">
        <v>865</v>
      </c>
      <c r="I91" s="106" t="s">
        <v>866</v>
      </c>
      <c r="J91" s="106" t="s">
        <v>867</v>
      </c>
      <c r="K91" s="106" t="s">
        <v>868</v>
      </c>
      <c r="L91" s="106" t="s">
        <v>869</v>
      </c>
      <c r="M91" s="106" t="s">
        <v>870</v>
      </c>
      <c r="N91" s="106" t="s">
        <v>871</v>
      </c>
      <c r="O91" s="106" t="s">
        <v>872</v>
      </c>
      <c r="P91" s="106" t="s">
        <v>873</v>
      </c>
      <c r="Q91" s="90" t="s">
        <v>874</v>
      </c>
      <c r="R91" s="2"/>
      <c r="S91" s="2"/>
    </row>
    <row r="92" spans="1:19" ht="18" customHeight="1" x14ac:dyDescent="0.2">
      <c r="A92" s="107" t="s">
        <v>1069</v>
      </c>
      <c r="B92" s="108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16">
        <v>96.67</v>
      </c>
      <c r="R92" s="2"/>
      <c r="S92" s="2"/>
    </row>
    <row r="93" spans="1:19" ht="1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9.5" customHeight="1" x14ac:dyDescent="0.2">
      <c r="A94" s="109" t="s">
        <v>1070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31.5" customHeight="1" x14ac:dyDescent="0.2">
      <c r="A95" s="110" t="s">
        <v>467</v>
      </c>
      <c r="B95" s="110" t="s">
        <v>876</v>
      </c>
      <c r="C95" s="110" t="s">
        <v>877</v>
      </c>
      <c r="D95" s="110" t="s">
        <v>878</v>
      </c>
      <c r="E95" s="110" t="s">
        <v>879</v>
      </c>
      <c r="F95" s="110" t="s">
        <v>880</v>
      </c>
      <c r="G95" s="110" t="s">
        <v>881</v>
      </c>
      <c r="H95" s="110" t="s">
        <v>882</v>
      </c>
      <c r="I95" s="110" t="s">
        <v>883</v>
      </c>
      <c r="J95" s="110" t="s">
        <v>884</v>
      </c>
      <c r="K95" s="110" t="s">
        <v>885</v>
      </c>
      <c r="L95" s="110" t="s">
        <v>886</v>
      </c>
      <c r="M95" s="110" t="s">
        <v>887</v>
      </c>
      <c r="N95" s="110" t="s">
        <v>888</v>
      </c>
      <c r="O95" s="110" t="s">
        <v>889</v>
      </c>
      <c r="P95" s="110" t="s">
        <v>890</v>
      </c>
      <c r="Q95" s="110" t="s">
        <v>874</v>
      </c>
      <c r="R95" s="2"/>
      <c r="S95" s="2"/>
    </row>
    <row r="96" spans="1:19" ht="18" customHeight="1" x14ac:dyDescent="0.2">
      <c r="A96" s="111" t="s">
        <v>1071</v>
      </c>
      <c r="B96" s="112"/>
      <c r="C96" s="112"/>
      <c r="D96" s="112"/>
      <c r="E96" s="112"/>
      <c r="F96" s="112"/>
      <c r="G96" s="112"/>
      <c r="H96" s="112"/>
      <c r="I96" s="112"/>
      <c r="J96" s="112"/>
      <c r="K96" s="112"/>
      <c r="L96" s="112"/>
      <c r="M96" s="112"/>
      <c r="N96" s="112"/>
      <c r="O96" s="112"/>
      <c r="P96" s="113">
        <v>72.28</v>
      </c>
      <c r="Q96" s="251" t="s">
        <v>1061</v>
      </c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25.5" customHeight="1" x14ac:dyDescent="0.2">
      <c r="A99" s="103" t="s">
        <v>1087</v>
      </c>
      <c r="B99" s="104"/>
      <c r="C99" s="104"/>
      <c r="D99" s="104"/>
      <c r="E99" s="104"/>
      <c r="F99" s="104"/>
      <c r="G99" s="104"/>
      <c r="H99" s="104"/>
      <c r="I99" s="104"/>
      <c r="J99" s="104"/>
      <c r="K99" s="104"/>
      <c r="L99" s="104"/>
      <c r="M99" s="104"/>
      <c r="N99" s="104"/>
      <c r="O99" s="104"/>
      <c r="P99" s="104"/>
      <c r="Q99" s="104"/>
      <c r="R99" s="2"/>
      <c r="S99" s="2"/>
    </row>
    <row r="100" spans="1:19" ht="21.75" customHeight="1" x14ac:dyDescent="0.2">
      <c r="A100" s="105" t="s">
        <v>858</v>
      </c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31.5" customHeight="1" x14ac:dyDescent="0.2">
      <c r="A101" s="90" t="s">
        <v>467</v>
      </c>
      <c r="B101" s="106" t="s">
        <v>859</v>
      </c>
      <c r="C101" s="106" t="s">
        <v>860</v>
      </c>
      <c r="D101" s="106" t="s">
        <v>861</v>
      </c>
      <c r="E101" s="106" t="s">
        <v>862</v>
      </c>
      <c r="F101" s="106" t="s">
        <v>863</v>
      </c>
      <c r="G101" s="106" t="s">
        <v>864</v>
      </c>
      <c r="H101" s="106" t="s">
        <v>865</v>
      </c>
      <c r="I101" s="106" t="s">
        <v>866</v>
      </c>
      <c r="J101" s="106" t="s">
        <v>867</v>
      </c>
      <c r="K101" s="106" t="s">
        <v>868</v>
      </c>
      <c r="L101" s="106" t="s">
        <v>869</v>
      </c>
      <c r="M101" s="106" t="s">
        <v>870</v>
      </c>
      <c r="N101" s="106" t="s">
        <v>871</v>
      </c>
      <c r="O101" s="106" t="s">
        <v>872</v>
      </c>
      <c r="P101" s="106" t="s">
        <v>873</v>
      </c>
      <c r="Q101" s="90" t="s">
        <v>874</v>
      </c>
      <c r="R101" s="2"/>
      <c r="S101" s="2"/>
    </row>
    <row r="102" spans="1:19" ht="18" customHeight="1" x14ac:dyDescent="0.2">
      <c r="A102" s="107" t="s">
        <v>1069</v>
      </c>
      <c r="B102" s="108"/>
      <c r="C102" s="108"/>
      <c r="D102" s="108"/>
      <c r="E102" s="108"/>
      <c r="F102" s="108"/>
      <c r="G102" s="108"/>
      <c r="H102" s="108"/>
      <c r="I102" s="108"/>
      <c r="J102" s="108"/>
      <c r="K102" s="108"/>
      <c r="L102" s="108"/>
      <c r="M102" s="108"/>
      <c r="N102" s="108"/>
      <c r="O102" s="108"/>
      <c r="P102" s="108"/>
      <c r="Q102" s="116">
        <v>97.27</v>
      </c>
      <c r="R102" s="2"/>
      <c r="S102" s="2"/>
    </row>
    <row r="103" spans="1:19" ht="1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9.5" customHeight="1" x14ac:dyDescent="0.2">
      <c r="A104" s="109" t="s">
        <v>1070</v>
      </c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31.5" customHeight="1" x14ac:dyDescent="0.2">
      <c r="A105" s="110" t="s">
        <v>467</v>
      </c>
      <c r="B105" s="110" t="s">
        <v>876</v>
      </c>
      <c r="C105" s="110" t="s">
        <v>877</v>
      </c>
      <c r="D105" s="110" t="s">
        <v>878</v>
      </c>
      <c r="E105" s="110" t="s">
        <v>879</v>
      </c>
      <c r="F105" s="110" t="s">
        <v>880</v>
      </c>
      <c r="G105" s="110" t="s">
        <v>881</v>
      </c>
      <c r="H105" s="110" t="s">
        <v>882</v>
      </c>
      <c r="I105" s="110" t="s">
        <v>883</v>
      </c>
      <c r="J105" s="110" t="s">
        <v>884</v>
      </c>
      <c r="K105" s="110" t="s">
        <v>885</v>
      </c>
      <c r="L105" s="110" t="s">
        <v>886</v>
      </c>
      <c r="M105" s="110" t="s">
        <v>887</v>
      </c>
      <c r="N105" s="110" t="s">
        <v>888</v>
      </c>
      <c r="O105" s="110" t="s">
        <v>889</v>
      </c>
      <c r="P105" s="110" t="s">
        <v>890</v>
      </c>
      <c r="Q105" s="110" t="s">
        <v>874</v>
      </c>
      <c r="R105" s="2"/>
      <c r="S105" s="2"/>
    </row>
    <row r="106" spans="1:19" ht="18" customHeight="1" x14ac:dyDescent="0.2">
      <c r="A106" s="111" t="s">
        <v>1071</v>
      </c>
      <c r="B106" s="112"/>
      <c r="C106" s="112"/>
      <c r="D106" s="112"/>
      <c r="E106" s="112"/>
      <c r="F106" s="112"/>
      <c r="G106" s="112"/>
      <c r="H106" s="112"/>
      <c r="I106" s="112"/>
      <c r="J106" s="112"/>
      <c r="K106" s="112"/>
      <c r="L106" s="112"/>
      <c r="M106" s="112"/>
      <c r="N106" s="112"/>
      <c r="O106" s="112"/>
      <c r="P106" s="113">
        <v>75.56</v>
      </c>
      <c r="Q106" s="250" t="s">
        <v>1088</v>
      </c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25.5" customHeight="1" x14ac:dyDescent="0.2">
      <c r="A109" s="103" t="s">
        <v>1089</v>
      </c>
      <c r="B109" s="104"/>
      <c r="C109" s="104"/>
      <c r="D109" s="104"/>
      <c r="E109" s="104"/>
      <c r="F109" s="104"/>
      <c r="G109" s="104"/>
      <c r="H109" s="104"/>
      <c r="I109" s="104"/>
      <c r="J109" s="104"/>
      <c r="K109" s="104"/>
      <c r="L109" s="104"/>
      <c r="M109" s="104"/>
      <c r="N109" s="104"/>
      <c r="O109" s="104"/>
      <c r="P109" s="104"/>
      <c r="Q109" s="104"/>
      <c r="R109" s="2"/>
      <c r="S109" s="2"/>
    </row>
    <row r="110" spans="1:19" ht="21.75" customHeight="1" x14ac:dyDescent="0.2">
      <c r="A110" s="105" t="s">
        <v>858</v>
      </c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31.5" customHeight="1" x14ac:dyDescent="0.2">
      <c r="A111" s="90" t="s">
        <v>467</v>
      </c>
      <c r="B111" s="106" t="s">
        <v>859</v>
      </c>
      <c r="C111" s="106" t="s">
        <v>860</v>
      </c>
      <c r="D111" s="106" t="s">
        <v>861</v>
      </c>
      <c r="E111" s="106" t="s">
        <v>862</v>
      </c>
      <c r="F111" s="106" t="s">
        <v>863</v>
      </c>
      <c r="G111" s="106" t="s">
        <v>864</v>
      </c>
      <c r="H111" s="106" t="s">
        <v>865</v>
      </c>
      <c r="I111" s="106" t="s">
        <v>866</v>
      </c>
      <c r="J111" s="106" t="s">
        <v>867</v>
      </c>
      <c r="K111" s="106" t="s">
        <v>868</v>
      </c>
      <c r="L111" s="106" t="s">
        <v>869</v>
      </c>
      <c r="M111" s="106" t="s">
        <v>870</v>
      </c>
      <c r="N111" s="106" t="s">
        <v>871</v>
      </c>
      <c r="O111" s="106" t="s">
        <v>872</v>
      </c>
      <c r="P111" s="106" t="s">
        <v>873</v>
      </c>
      <c r="Q111" s="90" t="s">
        <v>874</v>
      </c>
      <c r="R111" s="2"/>
      <c r="S111" s="2"/>
    </row>
    <row r="112" spans="1:19" ht="18" customHeight="1" x14ac:dyDescent="0.2">
      <c r="A112" s="107" t="s">
        <v>1069</v>
      </c>
      <c r="B112" s="108"/>
      <c r="C112" s="108"/>
      <c r="D112" s="108"/>
      <c r="E112" s="108"/>
      <c r="F112" s="108"/>
      <c r="G112" s="108"/>
      <c r="H112" s="108"/>
      <c r="I112" s="108"/>
      <c r="J112" s="108"/>
      <c r="K112" s="108"/>
      <c r="L112" s="108"/>
      <c r="M112" s="108"/>
      <c r="N112" s="108"/>
      <c r="O112" s="108"/>
      <c r="P112" s="108"/>
      <c r="Q112" s="116">
        <v>92.38</v>
      </c>
      <c r="R112" s="2"/>
      <c r="S112" s="2"/>
    </row>
    <row r="113" spans="1:19" ht="1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9.5" customHeight="1" x14ac:dyDescent="0.2">
      <c r="A114" s="109" t="s">
        <v>1070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31.5" customHeight="1" x14ac:dyDescent="0.2">
      <c r="A115" s="110" t="s">
        <v>467</v>
      </c>
      <c r="B115" s="110" t="s">
        <v>876</v>
      </c>
      <c r="C115" s="110" t="s">
        <v>877</v>
      </c>
      <c r="D115" s="110" t="s">
        <v>878</v>
      </c>
      <c r="E115" s="110" t="s">
        <v>879</v>
      </c>
      <c r="F115" s="110" t="s">
        <v>880</v>
      </c>
      <c r="G115" s="110" t="s">
        <v>881</v>
      </c>
      <c r="H115" s="110" t="s">
        <v>882</v>
      </c>
      <c r="I115" s="110" t="s">
        <v>883</v>
      </c>
      <c r="J115" s="110" t="s">
        <v>884</v>
      </c>
      <c r="K115" s="110" t="s">
        <v>885</v>
      </c>
      <c r="L115" s="110" t="s">
        <v>886</v>
      </c>
      <c r="M115" s="110" t="s">
        <v>887</v>
      </c>
      <c r="N115" s="110" t="s">
        <v>888</v>
      </c>
      <c r="O115" s="110" t="s">
        <v>889</v>
      </c>
      <c r="P115" s="110" t="s">
        <v>890</v>
      </c>
      <c r="Q115" s="110" t="s">
        <v>874</v>
      </c>
      <c r="R115" s="2"/>
      <c r="S115" s="2"/>
    </row>
    <row r="116" spans="1:19" ht="18" customHeight="1" x14ac:dyDescent="0.2">
      <c r="A116" s="111" t="s">
        <v>1071</v>
      </c>
      <c r="B116" s="112"/>
      <c r="C116" s="112"/>
      <c r="D116" s="112"/>
      <c r="E116" s="112"/>
      <c r="F116" s="112"/>
      <c r="G116" s="112"/>
      <c r="H116" s="112"/>
      <c r="I116" s="112"/>
      <c r="J116" s="112"/>
      <c r="K116" s="112"/>
      <c r="L116" s="112"/>
      <c r="M116" s="112"/>
      <c r="N116" s="112"/>
      <c r="O116" s="112"/>
      <c r="P116" s="113">
        <v>88.75</v>
      </c>
      <c r="Q116" s="252" t="s">
        <v>1090</v>
      </c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25.5" customHeight="1" x14ac:dyDescent="0.2">
      <c r="A119" s="103" t="s">
        <v>1091</v>
      </c>
      <c r="B119" s="104"/>
      <c r="C119" s="104"/>
      <c r="D119" s="104"/>
      <c r="E119" s="104"/>
      <c r="F119" s="104"/>
      <c r="G119" s="104"/>
      <c r="H119" s="104"/>
      <c r="I119" s="104"/>
      <c r="J119" s="104"/>
      <c r="K119" s="104"/>
      <c r="L119" s="104"/>
      <c r="M119" s="104"/>
      <c r="N119" s="104"/>
      <c r="O119" s="104"/>
      <c r="P119" s="104"/>
      <c r="Q119" s="104"/>
      <c r="R119" s="2"/>
      <c r="S119" s="2"/>
    </row>
    <row r="120" spans="1:19" ht="21.75" customHeight="1" x14ac:dyDescent="0.2">
      <c r="A120" s="105" t="s">
        <v>858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31.5" customHeight="1" x14ac:dyDescent="0.2">
      <c r="A121" s="90" t="s">
        <v>467</v>
      </c>
      <c r="B121" s="106" t="s">
        <v>859</v>
      </c>
      <c r="C121" s="106" t="s">
        <v>860</v>
      </c>
      <c r="D121" s="106" t="s">
        <v>861</v>
      </c>
      <c r="E121" s="106" t="s">
        <v>862</v>
      </c>
      <c r="F121" s="106" t="s">
        <v>863</v>
      </c>
      <c r="G121" s="106" t="s">
        <v>864</v>
      </c>
      <c r="H121" s="106" t="s">
        <v>865</v>
      </c>
      <c r="I121" s="106" t="s">
        <v>866</v>
      </c>
      <c r="J121" s="106" t="s">
        <v>867</v>
      </c>
      <c r="K121" s="106" t="s">
        <v>868</v>
      </c>
      <c r="L121" s="106" t="s">
        <v>869</v>
      </c>
      <c r="M121" s="106" t="s">
        <v>870</v>
      </c>
      <c r="N121" s="106" t="s">
        <v>871</v>
      </c>
      <c r="O121" s="106" t="s">
        <v>872</v>
      </c>
      <c r="P121" s="106" t="s">
        <v>873</v>
      </c>
      <c r="Q121" s="90" t="s">
        <v>874</v>
      </c>
      <c r="R121" s="2"/>
      <c r="S121" s="2"/>
    </row>
    <row r="122" spans="1:19" ht="18" customHeight="1" x14ac:dyDescent="0.2">
      <c r="A122" s="107" t="s">
        <v>1069</v>
      </c>
      <c r="B122" s="108"/>
      <c r="C122" s="108"/>
      <c r="D122" s="108"/>
      <c r="E122" s="108"/>
      <c r="F122" s="108"/>
      <c r="G122" s="108"/>
      <c r="H122" s="108"/>
      <c r="I122" s="108"/>
      <c r="J122" s="108"/>
      <c r="K122" s="108"/>
      <c r="L122" s="108"/>
      <c r="M122" s="108"/>
      <c r="N122" s="108"/>
      <c r="O122" s="108"/>
      <c r="P122" s="108"/>
      <c r="Q122" s="116">
        <v>98.75</v>
      </c>
      <c r="R122" s="2"/>
      <c r="S122" s="2"/>
    </row>
    <row r="123" spans="1:19" ht="1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9.5" customHeight="1" x14ac:dyDescent="0.2">
      <c r="A124" s="109" t="s">
        <v>1070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31.5" customHeight="1" x14ac:dyDescent="0.2">
      <c r="A125" s="110" t="s">
        <v>467</v>
      </c>
      <c r="B125" s="110" t="s">
        <v>876</v>
      </c>
      <c r="C125" s="110" t="s">
        <v>877</v>
      </c>
      <c r="D125" s="110" t="s">
        <v>878</v>
      </c>
      <c r="E125" s="110" t="s">
        <v>879</v>
      </c>
      <c r="F125" s="110" t="s">
        <v>880</v>
      </c>
      <c r="G125" s="110" t="s">
        <v>881</v>
      </c>
      <c r="H125" s="110" t="s">
        <v>882</v>
      </c>
      <c r="I125" s="110" t="s">
        <v>883</v>
      </c>
      <c r="J125" s="110" t="s">
        <v>884</v>
      </c>
      <c r="K125" s="110" t="s">
        <v>885</v>
      </c>
      <c r="L125" s="110" t="s">
        <v>886</v>
      </c>
      <c r="M125" s="110" t="s">
        <v>887</v>
      </c>
      <c r="N125" s="110" t="s">
        <v>888</v>
      </c>
      <c r="O125" s="110" t="s">
        <v>889</v>
      </c>
      <c r="P125" s="110" t="s">
        <v>890</v>
      </c>
      <c r="Q125" s="110" t="s">
        <v>874</v>
      </c>
      <c r="R125" s="2"/>
      <c r="S125" s="2"/>
    </row>
    <row r="126" spans="1:19" ht="18" customHeight="1" x14ac:dyDescent="0.2">
      <c r="A126" s="111" t="s">
        <v>1071</v>
      </c>
      <c r="B126" s="112"/>
      <c r="C126" s="112"/>
      <c r="D126" s="112"/>
      <c r="E126" s="112"/>
      <c r="F126" s="112"/>
      <c r="G126" s="112"/>
      <c r="H126" s="112"/>
      <c r="I126" s="112"/>
      <c r="J126" s="112"/>
      <c r="K126" s="112"/>
      <c r="L126" s="112"/>
      <c r="M126" s="112"/>
      <c r="N126" s="112"/>
      <c r="O126" s="112"/>
      <c r="P126" s="113">
        <v>83.75</v>
      </c>
      <c r="Q126" s="250" t="s">
        <v>1092</v>
      </c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25.5" customHeight="1" x14ac:dyDescent="0.2">
      <c r="A129" s="103" t="s">
        <v>1093</v>
      </c>
      <c r="B129" s="104"/>
      <c r="C129" s="104"/>
      <c r="D129" s="104"/>
      <c r="E129" s="104"/>
      <c r="F129" s="104"/>
      <c r="G129" s="104"/>
      <c r="H129" s="104"/>
      <c r="I129" s="104"/>
      <c r="J129" s="104"/>
      <c r="K129" s="104"/>
      <c r="L129" s="104"/>
      <c r="M129" s="104"/>
      <c r="N129" s="104"/>
      <c r="O129" s="104"/>
      <c r="P129" s="104"/>
      <c r="Q129" s="104"/>
      <c r="R129" s="2"/>
      <c r="S129" s="2"/>
    </row>
    <row r="130" spans="1:19" ht="21.75" customHeight="1" x14ac:dyDescent="0.2">
      <c r="A130" s="105" t="s">
        <v>858</v>
      </c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31.5" customHeight="1" x14ac:dyDescent="0.2">
      <c r="A131" s="90" t="s">
        <v>467</v>
      </c>
      <c r="B131" s="106" t="s">
        <v>859</v>
      </c>
      <c r="C131" s="106" t="s">
        <v>860</v>
      </c>
      <c r="D131" s="106" t="s">
        <v>861</v>
      </c>
      <c r="E131" s="106" t="s">
        <v>862</v>
      </c>
      <c r="F131" s="106" t="s">
        <v>863</v>
      </c>
      <c r="G131" s="106" t="s">
        <v>864</v>
      </c>
      <c r="H131" s="106" t="s">
        <v>865</v>
      </c>
      <c r="I131" s="106" t="s">
        <v>866</v>
      </c>
      <c r="J131" s="106" t="s">
        <v>867</v>
      </c>
      <c r="K131" s="106" t="s">
        <v>868</v>
      </c>
      <c r="L131" s="106" t="s">
        <v>869</v>
      </c>
      <c r="M131" s="106" t="s">
        <v>870</v>
      </c>
      <c r="N131" s="106" t="s">
        <v>871</v>
      </c>
      <c r="O131" s="106" t="s">
        <v>872</v>
      </c>
      <c r="P131" s="106" t="s">
        <v>873</v>
      </c>
      <c r="Q131" s="90" t="s">
        <v>874</v>
      </c>
      <c r="R131" s="2"/>
      <c r="S131" s="2"/>
    </row>
    <row r="132" spans="1:19" ht="18" customHeight="1" x14ac:dyDescent="0.2">
      <c r="A132" s="107" t="s">
        <v>1069</v>
      </c>
      <c r="B132" s="108"/>
      <c r="C132" s="108"/>
      <c r="D132" s="108"/>
      <c r="E132" s="108"/>
      <c r="F132" s="108"/>
      <c r="G132" s="108"/>
      <c r="H132" s="108"/>
      <c r="I132" s="108"/>
      <c r="J132" s="108"/>
      <c r="K132" s="108"/>
      <c r="L132" s="108"/>
      <c r="M132" s="108"/>
      <c r="N132" s="108"/>
      <c r="O132" s="108"/>
      <c r="P132" s="108"/>
      <c r="Q132" s="116">
        <v>94.87</v>
      </c>
      <c r="R132" s="2"/>
      <c r="S132" s="2"/>
    </row>
    <row r="133" spans="1:19" ht="1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9.5" customHeight="1" x14ac:dyDescent="0.2">
      <c r="A134" s="109" t="s">
        <v>1070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31.5" customHeight="1" x14ac:dyDescent="0.2">
      <c r="A135" s="110" t="s">
        <v>467</v>
      </c>
      <c r="B135" s="110" t="s">
        <v>876</v>
      </c>
      <c r="C135" s="110" t="s">
        <v>877</v>
      </c>
      <c r="D135" s="110" t="s">
        <v>878</v>
      </c>
      <c r="E135" s="110" t="s">
        <v>879</v>
      </c>
      <c r="F135" s="110" t="s">
        <v>880</v>
      </c>
      <c r="G135" s="110" t="s">
        <v>881</v>
      </c>
      <c r="H135" s="110" t="s">
        <v>882</v>
      </c>
      <c r="I135" s="110" t="s">
        <v>883</v>
      </c>
      <c r="J135" s="110" t="s">
        <v>884</v>
      </c>
      <c r="K135" s="110" t="s">
        <v>885</v>
      </c>
      <c r="L135" s="110" t="s">
        <v>886</v>
      </c>
      <c r="M135" s="110" t="s">
        <v>887</v>
      </c>
      <c r="N135" s="110" t="s">
        <v>888</v>
      </c>
      <c r="O135" s="110" t="s">
        <v>889</v>
      </c>
      <c r="P135" s="110" t="s">
        <v>890</v>
      </c>
      <c r="Q135" s="110" t="s">
        <v>874</v>
      </c>
      <c r="R135" s="2"/>
      <c r="S135" s="2"/>
    </row>
    <row r="136" spans="1:19" ht="18" customHeight="1" x14ac:dyDescent="0.2">
      <c r="A136" s="111" t="s">
        <v>1071</v>
      </c>
      <c r="B136" s="112"/>
      <c r="C136" s="112"/>
      <c r="D136" s="112"/>
      <c r="E136" s="112"/>
      <c r="F136" s="112"/>
      <c r="G136" s="112"/>
      <c r="H136" s="112"/>
      <c r="I136" s="112"/>
      <c r="J136" s="112"/>
      <c r="K136" s="112"/>
      <c r="L136" s="112"/>
      <c r="M136" s="112"/>
      <c r="N136" s="112"/>
      <c r="O136" s="112"/>
      <c r="P136" s="113">
        <v>80.739999999999995</v>
      </c>
      <c r="Q136" s="252" t="s">
        <v>1094</v>
      </c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25.5" customHeight="1" x14ac:dyDescent="0.2">
      <c r="A139" s="103" t="s">
        <v>1095</v>
      </c>
      <c r="B139" s="104"/>
      <c r="C139" s="104"/>
      <c r="D139" s="104"/>
      <c r="E139" s="104"/>
      <c r="F139" s="104"/>
      <c r="G139" s="104"/>
      <c r="H139" s="104"/>
      <c r="I139" s="104"/>
      <c r="J139" s="104"/>
      <c r="K139" s="104"/>
      <c r="L139" s="104"/>
      <c r="M139" s="104"/>
      <c r="N139" s="104"/>
      <c r="O139" s="104"/>
      <c r="P139" s="104"/>
      <c r="Q139" s="104"/>
      <c r="R139" s="2"/>
      <c r="S139" s="2"/>
    </row>
    <row r="140" spans="1:19" ht="21.75" customHeight="1" x14ac:dyDescent="0.2">
      <c r="A140" s="105" t="s">
        <v>858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31.5" customHeight="1" x14ac:dyDescent="0.2">
      <c r="A141" s="90" t="s">
        <v>467</v>
      </c>
      <c r="B141" s="106" t="s">
        <v>859</v>
      </c>
      <c r="C141" s="106" t="s">
        <v>860</v>
      </c>
      <c r="D141" s="106" t="s">
        <v>861</v>
      </c>
      <c r="E141" s="106" t="s">
        <v>862</v>
      </c>
      <c r="F141" s="106" t="s">
        <v>863</v>
      </c>
      <c r="G141" s="106" t="s">
        <v>864</v>
      </c>
      <c r="H141" s="106" t="s">
        <v>865</v>
      </c>
      <c r="I141" s="106" t="s">
        <v>866</v>
      </c>
      <c r="J141" s="106" t="s">
        <v>867</v>
      </c>
      <c r="K141" s="106" t="s">
        <v>868</v>
      </c>
      <c r="L141" s="106" t="s">
        <v>869</v>
      </c>
      <c r="M141" s="106" t="s">
        <v>870</v>
      </c>
      <c r="N141" s="106" t="s">
        <v>871</v>
      </c>
      <c r="O141" s="106" t="s">
        <v>872</v>
      </c>
      <c r="P141" s="106" t="s">
        <v>873</v>
      </c>
      <c r="Q141" s="90" t="s">
        <v>874</v>
      </c>
      <c r="R141" s="2"/>
      <c r="S141" s="2"/>
    </row>
    <row r="142" spans="1:19" ht="18" customHeight="1" x14ac:dyDescent="0.2">
      <c r="A142" s="107" t="s">
        <v>1069</v>
      </c>
      <c r="B142" s="108"/>
      <c r="C142" s="108"/>
      <c r="D142" s="108"/>
      <c r="E142" s="108"/>
      <c r="F142" s="108"/>
      <c r="G142" s="108"/>
      <c r="H142" s="108"/>
      <c r="I142" s="108"/>
      <c r="J142" s="108"/>
      <c r="K142" s="108"/>
      <c r="L142" s="108"/>
      <c r="M142" s="108"/>
      <c r="N142" s="108"/>
      <c r="O142" s="108"/>
      <c r="P142" s="108"/>
      <c r="Q142" s="116">
        <v>100</v>
      </c>
      <c r="R142" s="2"/>
      <c r="S142" s="2"/>
    </row>
    <row r="143" spans="1:19" ht="1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9.5" customHeight="1" x14ac:dyDescent="0.2">
      <c r="A144" s="109" t="s">
        <v>1070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31.5" customHeight="1" x14ac:dyDescent="0.2">
      <c r="A145" s="110" t="s">
        <v>467</v>
      </c>
      <c r="B145" s="110" t="s">
        <v>876</v>
      </c>
      <c r="C145" s="110" t="s">
        <v>877</v>
      </c>
      <c r="D145" s="110" t="s">
        <v>878</v>
      </c>
      <c r="E145" s="110" t="s">
        <v>879</v>
      </c>
      <c r="F145" s="110" t="s">
        <v>880</v>
      </c>
      <c r="G145" s="110" t="s">
        <v>881</v>
      </c>
      <c r="H145" s="110" t="s">
        <v>882</v>
      </c>
      <c r="I145" s="110" t="s">
        <v>883</v>
      </c>
      <c r="J145" s="110" t="s">
        <v>884</v>
      </c>
      <c r="K145" s="110" t="s">
        <v>885</v>
      </c>
      <c r="L145" s="110" t="s">
        <v>886</v>
      </c>
      <c r="M145" s="110" t="s">
        <v>887</v>
      </c>
      <c r="N145" s="110" t="s">
        <v>888</v>
      </c>
      <c r="O145" s="110" t="s">
        <v>889</v>
      </c>
      <c r="P145" s="110" t="s">
        <v>890</v>
      </c>
      <c r="Q145" s="110" t="s">
        <v>874</v>
      </c>
      <c r="R145" s="2"/>
      <c r="S145" s="2"/>
    </row>
    <row r="146" spans="1:19" ht="18" customHeight="1" x14ac:dyDescent="0.2">
      <c r="A146" s="111" t="s">
        <v>1071</v>
      </c>
      <c r="B146" s="112"/>
      <c r="C146" s="112"/>
      <c r="D146" s="112"/>
      <c r="E146" s="112"/>
      <c r="F146" s="112"/>
      <c r="G146" s="112"/>
      <c r="H146" s="112"/>
      <c r="I146" s="112"/>
      <c r="J146" s="112"/>
      <c r="K146" s="112"/>
      <c r="L146" s="112"/>
      <c r="M146" s="112"/>
      <c r="N146" s="112"/>
      <c r="O146" s="112"/>
      <c r="P146" s="113">
        <v>80.94</v>
      </c>
      <c r="Q146" s="251" t="s">
        <v>1096</v>
      </c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25.5" customHeight="1" x14ac:dyDescent="0.2">
      <c r="A149" s="103" t="s">
        <v>1097</v>
      </c>
      <c r="B149" s="104"/>
      <c r="C149" s="104"/>
      <c r="D149" s="104"/>
      <c r="E149" s="104"/>
      <c r="F149" s="104"/>
      <c r="G149" s="104"/>
      <c r="H149" s="104"/>
      <c r="I149" s="104"/>
      <c r="J149" s="104"/>
      <c r="K149" s="104"/>
      <c r="L149" s="104"/>
      <c r="M149" s="104"/>
      <c r="N149" s="104"/>
      <c r="O149" s="104"/>
      <c r="P149" s="104"/>
      <c r="Q149" s="104"/>
      <c r="R149" s="2"/>
      <c r="S149" s="2"/>
    </row>
    <row r="150" spans="1:19" ht="21.75" customHeight="1" x14ac:dyDescent="0.2">
      <c r="A150" s="105" t="s">
        <v>858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31.5" customHeight="1" x14ac:dyDescent="0.2">
      <c r="A151" s="90" t="s">
        <v>467</v>
      </c>
      <c r="B151" s="106" t="s">
        <v>859</v>
      </c>
      <c r="C151" s="106" t="s">
        <v>860</v>
      </c>
      <c r="D151" s="106" t="s">
        <v>861</v>
      </c>
      <c r="E151" s="106" t="s">
        <v>862</v>
      </c>
      <c r="F151" s="106" t="s">
        <v>863</v>
      </c>
      <c r="G151" s="106" t="s">
        <v>864</v>
      </c>
      <c r="H151" s="106" t="s">
        <v>865</v>
      </c>
      <c r="I151" s="106" t="s">
        <v>866</v>
      </c>
      <c r="J151" s="106" t="s">
        <v>867</v>
      </c>
      <c r="K151" s="106" t="s">
        <v>868</v>
      </c>
      <c r="L151" s="106" t="s">
        <v>869</v>
      </c>
      <c r="M151" s="106" t="s">
        <v>870</v>
      </c>
      <c r="N151" s="106" t="s">
        <v>871</v>
      </c>
      <c r="O151" s="106" t="s">
        <v>872</v>
      </c>
      <c r="P151" s="106" t="s">
        <v>873</v>
      </c>
      <c r="Q151" s="90" t="s">
        <v>874</v>
      </c>
      <c r="R151" s="2"/>
      <c r="S151" s="2"/>
    </row>
    <row r="152" spans="1:19" ht="18" customHeight="1" x14ac:dyDescent="0.2">
      <c r="A152" s="107" t="s">
        <v>1069</v>
      </c>
      <c r="B152" s="108"/>
      <c r="C152" s="108"/>
      <c r="D152" s="108"/>
      <c r="E152" s="108"/>
      <c r="F152" s="108"/>
      <c r="G152" s="108"/>
      <c r="H152" s="108"/>
      <c r="I152" s="108"/>
      <c r="J152" s="108"/>
      <c r="K152" s="108"/>
      <c r="L152" s="108"/>
      <c r="M152" s="108"/>
      <c r="N152" s="108"/>
      <c r="O152" s="108"/>
      <c r="P152" s="108"/>
      <c r="Q152" s="116">
        <v>98.67</v>
      </c>
      <c r="R152" s="2"/>
      <c r="S152" s="2"/>
    </row>
    <row r="153" spans="1:19" ht="1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9.5" customHeight="1" x14ac:dyDescent="0.2">
      <c r="A154" s="109" t="s">
        <v>1070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31.5" customHeight="1" x14ac:dyDescent="0.2">
      <c r="A155" s="110" t="s">
        <v>467</v>
      </c>
      <c r="B155" s="110" t="s">
        <v>876</v>
      </c>
      <c r="C155" s="110" t="s">
        <v>877</v>
      </c>
      <c r="D155" s="110" t="s">
        <v>878</v>
      </c>
      <c r="E155" s="110" t="s">
        <v>879</v>
      </c>
      <c r="F155" s="110" t="s">
        <v>880</v>
      </c>
      <c r="G155" s="110" t="s">
        <v>881</v>
      </c>
      <c r="H155" s="110" t="s">
        <v>882</v>
      </c>
      <c r="I155" s="110" t="s">
        <v>883</v>
      </c>
      <c r="J155" s="110" t="s">
        <v>884</v>
      </c>
      <c r="K155" s="110" t="s">
        <v>885</v>
      </c>
      <c r="L155" s="110" t="s">
        <v>886</v>
      </c>
      <c r="M155" s="110" t="s">
        <v>887</v>
      </c>
      <c r="N155" s="110" t="s">
        <v>888</v>
      </c>
      <c r="O155" s="110" t="s">
        <v>889</v>
      </c>
      <c r="P155" s="110" t="s">
        <v>890</v>
      </c>
      <c r="Q155" s="110" t="s">
        <v>874</v>
      </c>
      <c r="R155" s="2"/>
      <c r="S155" s="2"/>
    </row>
    <row r="156" spans="1:19" ht="18" customHeight="1" x14ac:dyDescent="0.2">
      <c r="A156" s="111" t="s">
        <v>1071</v>
      </c>
      <c r="B156" s="112"/>
      <c r="C156" s="112"/>
      <c r="D156" s="112"/>
      <c r="E156" s="112"/>
      <c r="F156" s="112"/>
      <c r="G156" s="112"/>
      <c r="H156" s="112"/>
      <c r="I156" s="112"/>
      <c r="J156" s="112"/>
      <c r="K156" s="112"/>
      <c r="L156" s="112"/>
      <c r="M156" s="112"/>
      <c r="N156" s="112"/>
      <c r="O156" s="112"/>
      <c r="P156" s="113">
        <v>87.19</v>
      </c>
      <c r="Q156" s="252" t="s">
        <v>1098</v>
      </c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25.5" customHeight="1" x14ac:dyDescent="0.2">
      <c r="A159" s="103" t="s">
        <v>1099</v>
      </c>
      <c r="B159" s="104"/>
      <c r="C159" s="104"/>
      <c r="D159" s="104"/>
      <c r="E159" s="104"/>
      <c r="F159" s="104"/>
      <c r="G159" s="104"/>
      <c r="H159" s="104"/>
      <c r="I159" s="104"/>
      <c r="J159" s="104"/>
      <c r="K159" s="104"/>
      <c r="L159" s="104"/>
      <c r="M159" s="104"/>
      <c r="N159" s="104"/>
      <c r="O159" s="104"/>
      <c r="P159" s="104"/>
      <c r="Q159" s="104"/>
      <c r="R159" s="2"/>
      <c r="S159" s="2"/>
    </row>
    <row r="160" spans="1:19" ht="21.75" customHeight="1" x14ac:dyDescent="0.2">
      <c r="A160" s="105" t="s">
        <v>858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31.5" customHeight="1" x14ac:dyDescent="0.2">
      <c r="A161" s="90" t="s">
        <v>467</v>
      </c>
      <c r="B161" s="106" t="s">
        <v>859</v>
      </c>
      <c r="C161" s="106" t="s">
        <v>860</v>
      </c>
      <c r="D161" s="106" t="s">
        <v>861</v>
      </c>
      <c r="E161" s="106" t="s">
        <v>862</v>
      </c>
      <c r="F161" s="106" t="s">
        <v>863</v>
      </c>
      <c r="G161" s="106" t="s">
        <v>864</v>
      </c>
      <c r="H161" s="106" t="s">
        <v>865</v>
      </c>
      <c r="I161" s="106" t="s">
        <v>866</v>
      </c>
      <c r="J161" s="106" t="s">
        <v>867</v>
      </c>
      <c r="K161" s="106" t="s">
        <v>868</v>
      </c>
      <c r="L161" s="106" t="s">
        <v>869</v>
      </c>
      <c r="M161" s="106" t="s">
        <v>870</v>
      </c>
      <c r="N161" s="106" t="s">
        <v>871</v>
      </c>
      <c r="O161" s="106" t="s">
        <v>872</v>
      </c>
      <c r="P161" s="106" t="s">
        <v>873</v>
      </c>
      <c r="Q161" s="90" t="s">
        <v>874</v>
      </c>
      <c r="R161" s="2"/>
      <c r="S161" s="2"/>
    </row>
    <row r="162" spans="1:19" ht="18" customHeight="1" x14ac:dyDescent="0.2">
      <c r="A162" s="107" t="s">
        <v>1069</v>
      </c>
      <c r="B162" s="108"/>
      <c r="C162" s="108"/>
      <c r="D162" s="108"/>
      <c r="E162" s="108"/>
      <c r="F162" s="108"/>
      <c r="G162" s="108"/>
      <c r="H162" s="108"/>
      <c r="I162" s="108"/>
      <c r="J162" s="108"/>
      <c r="K162" s="108"/>
      <c r="L162" s="108"/>
      <c r="M162" s="108"/>
      <c r="N162" s="108"/>
      <c r="O162" s="108"/>
      <c r="P162" s="108"/>
      <c r="Q162" s="116">
        <v>91.3</v>
      </c>
      <c r="R162" s="2"/>
      <c r="S162" s="2"/>
    </row>
    <row r="163" spans="1:19" ht="1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9.5" customHeight="1" x14ac:dyDescent="0.2">
      <c r="A164" s="109" t="s">
        <v>1070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31.5" customHeight="1" x14ac:dyDescent="0.2">
      <c r="A165" s="110" t="s">
        <v>467</v>
      </c>
      <c r="B165" s="110" t="s">
        <v>876</v>
      </c>
      <c r="C165" s="110" t="s">
        <v>877</v>
      </c>
      <c r="D165" s="110" t="s">
        <v>878</v>
      </c>
      <c r="E165" s="110" t="s">
        <v>879</v>
      </c>
      <c r="F165" s="110" t="s">
        <v>880</v>
      </c>
      <c r="G165" s="110" t="s">
        <v>881</v>
      </c>
      <c r="H165" s="110" t="s">
        <v>882</v>
      </c>
      <c r="I165" s="110" t="s">
        <v>883</v>
      </c>
      <c r="J165" s="110" t="s">
        <v>884</v>
      </c>
      <c r="K165" s="110" t="s">
        <v>885</v>
      </c>
      <c r="L165" s="110" t="s">
        <v>886</v>
      </c>
      <c r="M165" s="110" t="s">
        <v>887</v>
      </c>
      <c r="N165" s="110" t="s">
        <v>888</v>
      </c>
      <c r="O165" s="110" t="s">
        <v>889</v>
      </c>
      <c r="P165" s="110" t="s">
        <v>890</v>
      </c>
      <c r="Q165" s="110" t="s">
        <v>874</v>
      </c>
      <c r="R165" s="2"/>
      <c r="S165" s="2"/>
    </row>
    <row r="166" spans="1:19" ht="18" customHeight="1" x14ac:dyDescent="0.2">
      <c r="A166" s="111" t="s">
        <v>1071</v>
      </c>
      <c r="B166" s="112"/>
      <c r="C166" s="112"/>
      <c r="D166" s="112"/>
      <c r="E166" s="112"/>
      <c r="F166" s="112"/>
      <c r="G166" s="112"/>
      <c r="H166" s="112"/>
      <c r="I166" s="112"/>
      <c r="J166" s="112"/>
      <c r="K166" s="112"/>
      <c r="L166" s="112"/>
      <c r="M166" s="112"/>
      <c r="N166" s="112"/>
      <c r="O166" s="112"/>
      <c r="P166" s="113">
        <v>74.78</v>
      </c>
      <c r="Q166" s="252" t="s">
        <v>1100</v>
      </c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hyperlinks>
    <hyperlink ref="B1" location="'📍 Navigation Hub'!A1" display="📍 Nav Hub" xr:uid="{00000000-0004-0000-0800-000000000000}"/>
    <hyperlink ref="C1" location="'Command Center'!A1" display="⚡ Command" xr:uid="{00000000-0004-0000-0800-000001000000}"/>
    <hyperlink ref="D1" location="'Cohort 2026 — Grades'!A1" display="👥 2026" xr:uid="{00000000-0004-0000-0800-000002000000}"/>
    <hyperlink ref="E1" location="'Cohort 2027 — Grades'!A1" display="👥 2027" xr:uid="{00000000-0004-0000-0800-000003000000}"/>
    <hyperlink ref="F1" location="'Cohort 2028 — Grades'!A1" display="👥 2028" xr:uid="{00000000-0004-0000-0800-000004000000}"/>
    <hyperlink ref="G1" location="'Cohort 2029 — Grades'!A1" display="👥 2029" xr:uid="{00000000-0004-0000-0800-000005000000}"/>
  </hyperlink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5276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32" customWidth="1"/>
    <col min="3" max="11" width="14" customWidth="1"/>
    <col min="12" max="12" width="18" customWidth="1"/>
    <col min="13" max="13" width="16" customWidth="1"/>
    <col min="14" max="14" width="14" customWidth="1"/>
    <col min="15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7"/>
      <c r="O1" s="1"/>
      <c r="P1" s="1"/>
      <c r="Q1" s="1"/>
      <c r="R1" s="1"/>
      <c r="S1" s="1"/>
    </row>
    <row r="2" spans="1:19" ht="19.5" customHeight="1" x14ac:dyDescent="0.25">
      <c r="A2" s="263" t="s">
        <v>1101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"/>
      <c r="P3" s="2"/>
      <c r="Q3" s="2"/>
      <c r="R3" s="2"/>
      <c r="S3" s="2"/>
    </row>
    <row r="4" spans="1:19" ht="18" customHeight="1" x14ac:dyDescent="0.2">
      <c r="A4" s="271" t="s">
        <v>1102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"/>
      <c r="P4" s="2"/>
      <c r="Q4" s="2"/>
      <c r="R4" s="2"/>
      <c r="S4" s="2"/>
    </row>
    <row r="5" spans="1:19" ht="26.25" customHeight="1" x14ac:dyDescent="0.2">
      <c r="A5" s="17" t="s">
        <v>1103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7" t="s">
        <v>128</v>
      </c>
      <c r="B6" s="7" t="s">
        <v>85</v>
      </c>
      <c r="C6" s="7" t="s">
        <v>131</v>
      </c>
      <c r="D6" s="7" t="s">
        <v>468</v>
      </c>
      <c r="E6" s="7" t="s">
        <v>1104</v>
      </c>
      <c r="F6" s="7" t="s">
        <v>1105</v>
      </c>
      <c r="G6" s="7" t="s">
        <v>1106</v>
      </c>
      <c r="H6" s="7" t="s">
        <v>1107</v>
      </c>
      <c r="I6" s="7" t="s">
        <v>1108</v>
      </c>
      <c r="J6" s="7" t="s">
        <v>1109</v>
      </c>
      <c r="K6" s="7" t="s">
        <v>1110</v>
      </c>
      <c r="L6" s="7" t="s">
        <v>1111</v>
      </c>
      <c r="M6" s="7" t="s">
        <v>1112</v>
      </c>
      <c r="N6" s="7" t="s">
        <v>1113</v>
      </c>
      <c r="O6" s="2"/>
      <c r="P6" s="2"/>
      <c r="Q6" s="2"/>
      <c r="R6" s="2"/>
      <c r="S6" s="2"/>
    </row>
    <row r="7" spans="1:19" ht="18" customHeight="1" x14ac:dyDescent="0.2">
      <c r="A7" s="121" t="s">
        <v>166</v>
      </c>
      <c r="B7" s="23" t="s">
        <v>1114</v>
      </c>
      <c r="C7" s="46">
        <v>2026</v>
      </c>
      <c r="D7" s="48">
        <v>0.95199999999999996</v>
      </c>
      <c r="E7" s="122">
        <v>3.8</v>
      </c>
      <c r="F7" s="48">
        <v>0.95</v>
      </c>
      <c r="G7" s="48">
        <v>0.92</v>
      </c>
      <c r="H7" s="48">
        <v>0.93</v>
      </c>
      <c r="I7" s="48">
        <v>0.9</v>
      </c>
      <c r="J7" s="47">
        <v>5.8</v>
      </c>
      <c r="K7" s="46" t="s">
        <v>1115</v>
      </c>
      <c r="L7" s="46" t="s">
        <v>1116</v>
      </c>
      <c r="M7" s="48">
        <v>0.97</v>
      </c>
      <c r="N7" s="48">
        <v>0.88</v>
      </c>
      <c r="O7" s="2"/>
      <c r="P7" s="2"/>
      <c r="Q7" s="2"/>
      <c r="R7" s="2"/>
      <c r="S7" s="2"/>
    </row>
    <row r="8" spans="1:19" ht="18" customHeight="1" x14ac:dyDescent="0.2">
      <c r="A8" s="123" t="s">
        <v>186</v>
      </c>
      <c r="B8" s="32" t="s">
        <v>1117</v>
      </c>
      <c r="C8" s="49">
        <v>2026</v>
      </c>
      <c r="D8" s="51">
        <v>0.95899999999999996</v>
      </c>
      <c r="E8" s="124">
        <v>4.2</v>
      </c>
      <c r="F8" s="51">
        <v>0.97</v>
      </c>
      <c r="G8" s="51">
        <v>0.94</v>
      </c>
      <c r="H8" s="51">
        <v>0.93</v>
      </c>
      <c r="I8" s="51">
        <v>0.91</v>
      </c>
      <c r="J8" s="50">
        <v>4.5999999999999996</v>
      </c>
      <c r="K8" s="49" t="s">
        <v>1115</v>
      </c>
      <c r="L8" s="49" t="s">
        <v>1116</v>
      </c>
      <c r="M8" s="51">
        <v>0.98</v>
      </c>
      <c r="N8" s="51">
        <v>0.9</v>
      </c>
      <c r="O8" s="2"/>
      <c r="P8" s="2"/>
      <c r="Q8" s="2"/>
      <c r="R8" s="2"/>
      <c r="S8" s="2"/>
    </row>
    <row r="9" spans="1:19" ht="18" customHeight="1" x14ac:dyDescent="0.2">
      <c r="A9" s="121" t="s">
        <v>189</v>
      </c>
      <c r="B9" s="23" t="s">
        <v>1118</v>
      </c>
      <c r="C9" s="46">
        <v>2026</v>
      </c>
      <c r="D9" s="48">
        <v>0.88</v>
      </c>
      <c r="E9" s="122">
        <v>1.5</v>
      </c>
      <c r="F9" s="48">
        <v>0.88</v>
      </c>
      <c r="G9" s="48">
        <v>0.85</v>
      </c>
      <c r="H9" s="48">
        <v>0.93</v>
      </c>
      <c r="I9" s="48">
        <v>0.82</v>
      </c>
      <c r="J9" s="47">
        <v>12.3</v>
      </c>
      <c r="K9" s="46" t="s">
        <v>1115</v>
      </c>
      <c r="L9" s="46" t="s">
        <v>1116</v>
      </c>
      <c r="M9" s="48">
        <v>0.91</v>
      </c>
      <c r="N9" s="48">
        <v>0.82</v>
      </c>
      <c r="O9" s="2"/>
      <c r="P9" s="2"/>
      <c r="Q9" s="2"/>
      <c r="R9" s="2"/>
      <c r="S9" s="2"/>
    </row>
    <row r="10" spans="1:19" ht="18" customHeight="1" x14ac:dyDescent="0.2">
      <c r="A10" s="123" t="s">
        <v>194</v>
      </c>
      <c r="B10" s="32" t="s">
        <v>1119</v>
      </c>
      <c r="C10" s="49">
        <v>2026</v>
      </c>
      <c r="D10" s="51">
        <v>0.95199999999999996</v>
      </c>
      <c r="E10" s="124">
        <v>2.8</v>
      </c>
      <c r="F10" s="51">
        <v>0.93</v>
      </c>
      <c r="G10" s="51">
        <v>0.95</v>
      </c>
      <c r="H10" s="51">
        <v>0.93</v>
      </c>
      <c r="I10" s="51">
        <v>0.94</v>
      </c>
      <c r="J10" s="50">
        <v>5</v>
      </c>
      <c r="K10" s="49" t="s">
        <v>1115</v>
      </c>
      <c r="L10" s="49" t="s">
        <v>1116</v>
      </c>
      <c r="M10" s="51">
        <v>0.97</v>
      </c>
      <c r="N10" s="51">
        <v>0.89</v>
      </c>
      <c r="O10" s="2"/>
      <c r="P10" s="2"/>
      <c r="Q10" s="2"/>
      <c r="R10" s="2"/>
      <c r="S10" s="2"/>
    </row>
    <row r="11" spans="1:19" ht="18" customHeight="1" x14ac:dyDescent="0.2">
      <c r="A11" s="121" t="s">
        <v>197</v>
      </c>
      <c r="B11" s="23" t="s">
        <v>1120</v>
      </c>
      <c r="C11" s="46">
        <v>2026</v>
      </c>
      <c r="D11" s="48">
        <v>0.95599999999999996</v>
      </c>
      <c r="E11" s="122">
        <v>1.2</v>
      </c>
      <c r="F11" s="48">
        <v>0.9</v>
      </c>
      <c r="G11" s="48">
        <v>0.88</v>
      </c>
      <c r="H11" s="48">
        <v>0.75</v>
      </c>
      <c r="I11" s="48">
        <v>0.85</v>
      </c>
      <c r="J11" s="47">
        <v>9.6999999999999993</v>
      </c>
      <c r="K11" s="46" t="s">
        <v>1115</v>
      </c>
      <c r="L11" s="46" t="s">
        <v>1116</v>
      </c>
      <c r="M11" s="48">
        <v>0.96</v>
      </c>
      <c r="N11" s="48">
        <v>0.83</v>
      </c>
      <c r="O11" s="2"/>
      <c r="P11" s="2"/>
      <c r="Q11" s="2"/>
      <c r="R11" s="2"/>
      <c r="S11" s="2"/>
    </row>
    <row r="12" spans="1:19" ht="18" customHeight="1" x14ac:dyDescent="0.2">
      <c r="A12" s="123" t="s">
        <v>201</v>
      </c>
      <c r="B12" s="32" t="s">
        <v>1121</v>
      </c>
      <c r="C12" s="49">
        <v>2026</v>
      </c>
      <c r="D12" s="51">
        <v>1</v>
      </c>
      <c r="E12" s="124">
        <v>5.0999999999999996</v>
      </c>
      <c r="F12" s="51">
        <v>0.98</v>
      </c>
      <c r="G12" s="51">
        <v>0.97</v>
      </c>
      <c r="H12" s="51">
        <v>0.93</v>
      </c>
      <c r="I12" s="51">
        <v>0.96</v>
      </c>
      <c r="J12" s="50">
        <v>0.9</v>
      </c>
      <c r="K12" s="49" t="s">
        <v>1115</v>
      </c>
      <c r="L12" s="49" t="s">
        <v>1116</v>
      </c>
      <c r="M12" s="51">
        <v>1</v>
      </c>
      <c r="N12" s="51">
        <v>0.92</v>
      </c>
      <c r="O12" s="2"/>
      <c r="P12" s="2"/>
      <c r="Q12" s="2"/>
      <c r="R12" s="2"/>
      <c r="S12" s="2"/>
    </row>
    <row r="13" spans="1:19" ht="18" customHeight="1" x14ac:dyDescent="0.2">
      <c r="A13" s="121" t="s">
        <v>204</v>
      </c>
      <c r="B13" s="23" t="s">
        <v>1122</v>
      </c>
      <c r="C13" s="46">
        <v>2026</v>
      </c>
      <c r="D13" s="48">
        <v>0.89600000000000002</v>
      </c>
      <c r="E13" s="122">
        <v>0.5</v>
      </c>
      <c r="F13" s="48">
        <v>0.86</v>
      </c>
      <c r="G13" s="48">
        <v>0.84</v>
      </c>
      <c r="H13" s="48">
        <v>0.93</v>
      </c>
      <c r="I13" s="48">
        <v>0.8</v>
      </c>
      <c r="J13" s="47">
        <v>12.6</v>
      </c>
      <c r="K13" s="46" t="s">
        <v>1115</v>
      </c>
      <c r="L13" s="46" t="s">
        <v>1116</v>
      </c>
      <c r="M13" s="48">
        <v>0.9</v>
      </c>
      <c r="N13" s="48">
        <v>0.8</v>
      </c>
      <c r="O13" s="2"/>
      <c r="P13" s="2"/>
      <c r="Q13" s="2"/>
      <c r="R13" s="2"/>
      <c r="S13" s="2"/>
    </row>
    <row r="14" spans="1:19" ht="18" customHeight="1" x14ac:dyDescent="0.2">
      <c r="A14" s="123" t="s">
        <v>207</v>
      </c>
      <c r="B14" s="32" t="s">
        <v>1123</v>
      </c>
      <c r="C14" s="49">
        <v>2026</v>
      </c>
      <c r="D14" s="51">
        <v>0.96699999999999997</v>
      </c>
      <c r="E14" s="124">
        <v>3.3</v>
      </c>
      <c r="F14" s="51">
        <v>0.95</v>
      </c>
      <c r="G14" s="51">
        <v>0.93</v>
      </c>
      <c r="H14" s="51">
        <v>0.93</v>
      </c>
      <c r="I14" s="51">
        <v>0.92</v>
      </c>
      <c r="J14" s="50">
        <v>4.8</v>
      </c>
      <c r="K14" s="49" t="s">
        <v>1115</v>
      </c>
      <c r="L14" s="49" t="s">
        <v>1116</v>
      </c>
      <c r="M14" s="51">
        <v>0.98</v>
      </c>
      <c r="N14" s="51">
        <v>0.89</v>
      </c>
      <c r="O14" s="2"/>
      <c r="P14" s="2"/>
      <c r="Q14" s="2"/>
      <c r="R14" s="2"/>
      <c r="S14" s="2"/>
    </row>
    <row r="15" spans="1:19" ht="18" customHeight="1" x14ac:dyDescent="0.2">
      <c r="A15" s="121" t="s">
        <v>210</v>
      </c>
      <c r="B15" s="23" t="s">
        <v>1124</v>
      </c>
      <c r="C15" s="46">
        <v>2026</v>
      </c>
      <c r="D15" s="48">
        <v>0.99299999999999999</v>
      </c>
      <c r="E15" s="122">
        <v>4.5</v>
      </c>
      <c r="F15" s="48">
        <v>0.96</v>
      </c>
      <c r="G15" s="48">
        <v>0.96</v>
      </c>
      <c r="H15" s="48">
        <v>0.93</v>
      </c>
      <c r="I15" s="48">
        <v>0.95</v>
      </c>
      <c r="J15" s="47">
        <v>2.6</v>
      </c>
      <c r="K15" s="46" t="s">
        <v>1115</v>
      </c>
      <c r="L15" s="46" t="s">
        <v>1116</v>
      </c>
      <c r="M15" s="48">
        <v>0.99</v>
      </c>
      <c r="N15" s="48">
        <v>0.91</v>
      </c>
      <c r="O15" s="2"/>
      <c r="P15" s="2"/>
      <c r="Q15" s="2"/>
      <c r="R15" s="2"/>
      <c r="S15" s="2"/>
    </row>
    <row r="16" spans="1:19" ht="18" customHeight="1" x14ac:dyDescent="0.2">
      <c r="A16" s="123" t="s">
        <v>213</v>
      </c>
      <c r="B16" s="32" t="s">
        <v>1125</v>
      </c>
      <c r="C16" s="49">
        <v>2026</v>
      </c>
      <c r="D16" s="51">
        <v>0.95299999999999996</v>
      </c>
      <c r="E16" s="124">
        <v>2</v>
      </c>
      <c r="F16" s="51">
        <v>0.94</v>
      </c>
      <c r="G16" s="51">
        <v>0.93</v>
      </c>
      <c r="H16" s="51">
        <v>0.93</v>
      </c>
      <c r="I16" s="51">
        <v>0.91</v>
      </c>
      <c r="J16" s="50">
        <v>5.6</v>
      </c>
      <c r="K16" s="49" t="s">
        <v>1115</v>
      </c>
      <c r="L16" s="49" t="s">
        <v>1116</v>
      </c>
      <c r="M16" s="51">
        <v>0.97</v>
      </c>
      <c r="N16" s="51">
        <v>0.88</v>
      </c>
      <c r="O16" s="2"/>
      <c r="P16" s="2"/>
      <c r="Q16" s="2"/>
      <c r="R16" s="2"/>
      <c r="S16" s="2"/>
    </row>
    <row r="17" spans="1:19" ht="18" customHeight="1" x14ac:dyDescent="0.2">
      <c r="A17" s="121" t="s">
        <v>216</v>
      </c>
      <c r="B17" s="23" t="s">
        <v>1126</v>
      </c>
      <c r="C17" s="46">
        <v>2026</v>
      </c>
      <c r="D17" s="48">
        <v>0.89</v>
      </c>
      <c r="E17" s="122">
        <v>-1.2</v>
      </c>
      <c r="F17" s="48">
        <v>0.82</v>
      </c>
      <c r="G17" s="48">
        <v>0.8</v>
      </c>
      <c r="H17" s="48">
        <v>0.93</v>
      </c>
      <c r="I17" s="48">
        <v>0.78</v>
      </c>
      <c r="J17" s="47">
        <v>14.8</v>
      </c>
      <c r="K17" s="46" t="s">
        <v>1115</v>
      </c>
      <c r="L17" s="46" t="s">
        <v>1116</v>
      </c>
      <c r="M17" s="48">
        <v>0.88</v>
      </c>
      <c r="N17" s="48">
        <v>0.78</v>
      </c>
      <c r="O17" s="2"/>
      <c r="P17" s="2"/>
      <c r="Q17" s="2"/>
      <c r="R17" s="2"/>
      <c r="S17" s="2"/>
    </row>
    <row r="18" spans="1:19" ht="18" customHeight="1" x14ac:dyDescent="0.2">
      <c r="A18" s="123" t="s">
        <v>219</v>
      </c>
      <c r="B18" s="32" t="s">
        <v>1127</v>
      </c>
      <c r="C18" s="49">
        <v>2026</v>
      </c>
      <c r="D18" s="51">
        <v>0.95299999999999996</v>
      </c>
      <c r="E18" s="124">
        <v>3</v>
      </c>
      <c r="F18" s="51">
        <v>0.93</v>
      </c>
      <c r="G18" s="51">
        <v>0.94</v>
      </c>
      <c r="H18" s="51">
        <v>0.93</v>
      </c>
      <c r="I18" s="51">
        <v>0.9</v>
      </c>
      <c r="J18" s="50">
        <v>5.7</v>
      </c>
      <c r="K18" s="49" t="s">
        <v>1115</v>
      </c>
      <c r="L18" s="49" t="s">
        <v>1116</v>
      </c>
      <c r="M18" s="51">
        <v>0.97</v>
      </c>
      <c r="N18" s="51">
        <v>0.87</v>
      </c>
      <c r="O18" s="2"/>
      <c r="P18" s="2"/>
      <c r="Q18" s="2"/>
      <c r="R18" s="2"/>
      <c r="S18" s="2"/>
    </row>
    <row r="19" spans="1:19" ht="18" customHeight="1" x14ac:dyDescent="0.2">
      <c r="A19" s="121" t="s">
        <v>222</v>
      </c>
      <c r="B19" s="23" t="s">
        <v>1128</v>
      </c>
      <c r="C19" s="46">
        <v>2026</v>
      </c>
      <c r="D19" s="48">
        <v>0.98099999999999998</v>
      </c>
      <c r="E19" s="122">
        <v>2.5</v>
      </c>
      <c r="F19" s="48">
        <v>0.95</v>
      </c>
      <c r="G19" s="48">
        <v>0.96</v>
      </c>
      <c r="H19" s="48">
        <v>0.75</v>
      </c>
      <c r="I19" s="48">
        <v>0.93</v>
      </c>
      <c r="J19" s="47">
        <v>5</v>
      </c>
      <c r="K19" s="46" t="s">
        <v>1115</v>
      </c>
      <c r="L19" s="46" t="s">
        <v>1116</v>
      </c>
      <c r="M19" s="48">
        <v>0.99</v>
      </c>
      <c r="N19" s="48">
        <v>0.88</v>
      </c>
      <c r="O19" s="2"/>
      <c r="P19" s="2"/>
      <c r="Q19" s="2"/>
      <c r="R19" s="2"/>
      <c r="S19" s="2"/>
    </row>
    <row r="20" spans="1:19" ht="18" customHeight="1" x14ac:dyDescent="0.2">
      <c r="A20" s="123" t="s">
        <v>225</v>
      </c>
      <c r="B20" s="32" t="s">
        <v>1129</v>
      </c>
      <c r="C20" s="49">
        <v>2026</v>
      </c>
      <c r="D20" s="51">
        <v>0.995</v>
      </c>
      <c r="E20" s="124">
        <v>4</v>
      </c>
      <c r="F20" s="51">
        <v>0.97</v>
      </c>
      <c r="G20" s="51">
        <v>0.97</v>
      </c>
      <c r="H20" s="51">
        <v>0.93</v>
      </c>
      <c r="I20" s="51">
        <v>0.95</v>
      </c>
      <c r="J20" s="50">
        <v>2.1</v>
      </c>
      <c r="K20" s="49" t="s">
        <v>1115</v>
      </c>
      <c r="L20" s="49" t="s">
        <v>1116</v>
      </c>
      <c r="M20" s="51">
        <v>1</v>
      </c>
      <c r="N20" s="51">
        <v>0.91</v>
      </c>
      <c r="O20" s="2"/>
      <c r="P20" s="2"/>
      <c r="Q20" s="2"/>
      <c r="R20" s="2"/>
      <c r="S20" s="2"/>
    </row>
    <row r="21" spans="1:19" ht="18" customHeight="1" x14ac:dyDescent="0.2">
      <c r="A21" s="121" t="s">
        <v>228</v>
      </c>
      <c r="B21" s="23" t="s">
        <v>1130</v>
      </c>
      <c r="C21" s="46">
        <v>2026</v>
      </c>
      <c r="D21" s="48">
        <v>0.96299999999999997</v>
      </c>
      <c r="E21" s="122">
        <v>1.8</v>
      </c>
      <c r="F21" s="48">
        <v>0.92</v>
      </c>
      <c r="G21" s="48">
        <v>0.91</v>
      </c>
      <c r="H21" s="48">
        <v>0.93</v>
      </c>
      <c r="I21" s="48">
        <v>0.89</v>
      </c>
      <c r="J21" s="47">
        <v>6.3</v>
      </c>
      <c r="K21" s="46" t="s">
        <v>1115</v>
      </c>
      <c r="L21" s="46" t="s">
        <v>1116</v>
      </c>
      <c r="M21" s="48">
        <v>0.97</v>
      </c>
      <c r="N21" s="48">
        <v>0.86</v>
      </c>
      <c r="O21" s="2"/>
      <c r="P21" s="2"/>
      <c r="Q21" s="2"/>
      <c r="R21" s="2"/>
      <c r="S21" s="2"/>
    </row>
    <row r="22" spans="1:19" ht="18" customHeight="1" x14ac:dyDescent="0.2">
      <c r="A22" s="123" t="s">
        <v>231</v>
      </c>
      <c r="B22" s="32" t="s">
        <v>1131</v>
      </c>
      <c r="C22" s="49">
        <v>2026</v>
      </c>
      <c r="D22" s="51">
        <v>0.95199999999999996</v>
      </c>
      <c r="E22" s="124">
        <v>2.2000000000000002</v>
      </c>
      <c r="F22" s="51">
        <v>0.93</v>
      </c>
      <c r="G22" s="51">
        <v>0.92</v>
      </c>
      <c r="H22" s="51">
        <v>0.93</v>
      </c>
      <c r="I22" s="51">
        <v>0.9</v>
      </c>
      <c r="J22" s="50">
        <v>6.2</v>
      </c>
      <c r="K22" s="49" t="s">
        <v>1115</v>
      </c>
      <c r="L22" s="49" t="s">
        <v>1116</v>
      </c>
      <c r="M22" s="51">
        <v>0.97</v>
      </c>
      <c r="N22" s="51">
        <v>0.87</v>
      </c>
      <c r="O22" s="2"/>
      <c r="P22" s="2"/>
      <c r="Q22" s="2"/>
      <c r="R22" s="2"/>
      <c r="S22" s="2"/>
    </row>
    <row r="23" spans="1:19" ht="18" customHeight="1" x14ac:dyDescent="0.2">
      <c r="A23" s="121" t="s">
        <v>234</v>
      </c>
      <c r="B23" s="23" t="s">
        <v>1132</v>
      </c>
      <c r="C23" s="46">
        <v>2026</v>
      </c>
      <c r="D23" s="48">
        <v>0.83399999999999996</v>
      </c>
      <c r="E23" s="122">
        <v>-0.5</v>
      </c>
      <c r="F23" s="48">
        <v>0.8</v>
      </c>
      <c r="G23" s="48">
        <v>0.78</v>
      </c>
      <c r="H23" s="48">
        <v>0.93</v>
      </c>
      <c r="I23" s="48">
        <v>0.75</v>
      </c>
      <c r="J23" s="47">
        <v>18</v>
      </c>
      <c r="K23" s="46" t="s">
        <v>1115</v>
      </c>
      <c r="L23" s="46" t="s">
        <v>1133</v>
      </c>
      <c r="M23" s="48">
        <v>0.84</v>
      </c>
      <c r="N23" s="48">
        <v>0.76</v>
      </c>
      <c r="O23" s="2"/>
      <c r="P23" s="2"/>
      <c r="Q23" s="2"/>
      <c r="R23" s="2"/>
      <c r="S23" s="2"/>
    </row>
    <row r="24" spans="1:19" ht="18" customHeight="1" x14ac:dyDescent="0.2">
      <c r="A24" s="123" t="s">
        <v>237</v>
      </c>
      <c r="B24" s="32" t="s">
        <v>477</v>
      </c>
      <c r="C24" s="49">
        <v>2027</v>
      </c>
      <c r="D24" s="51">
        <v>0.67800000000000005</v>
      </c>
      <c r="E24" s="124">
        <v>-2.1</v>
      </c>
      <c r="F24" s="51">
        <v>0.75</v>
      </c>
      <c r="G24" s="51">
        <v>0.7</v>
      </c>
      <c r="H24" s="51">
        <v>0.93</v>
      </c>
      <c r="I24" s="51">
        <v>0.65</v>
      </c>
      <c r="J24" s="50">
        <v>27.5</v>
      </c>
      <c r="K24" s="125" t="s">
        <v>1134</v>
      </c>
      <c r="L24" s="49" t="s">
        <v>1135</v>
      </c>
      <c r="M24" s="51">
        <v>0.64</v>
      </c>
      <c r="N24" s="51">
        <v>0.72</v>
      </c>
      <c r="O24" s="2"/>
      <c r="P24" s="2"/>
      <c r="Q24" s="2"/>
      <c r="R24" s="2"/>
      <c r="S24" s="2"/>
    </row>
    <row r="25" spans="1:19" ht="18" customHeight="1" x14ac:dyDescent="0.2">
      <c r="A25" s="121" t="s">
        <v>247</v>
      </c>
      <c r="B25" s="23" t="s">
        <v>1136</v>
      </c>
      <c r="C25" s="46">
        <v>2027</v>
      </c>
      <c r="D25" s="48">
        <v>0.78600000000000003</v>
      </c>
      <c r="E25" s="122">
        <v>1.5</v>
      </c>
      <c r="F25" s="48">
        <v>0.82</v>
      </c>
      <c r="G25" s="48">
        <v>0.8</v>
      </c>
      <c r="H25" s="48">
        <v>0.93</v>
      </c>
      <c r="I25" s="48">
        <v>0.78</v>
      </c>
      <c r="J25" s="47">
        <v>18.399999999999999</v>
      </c>
      <c r="K25" s="61" t="s">
        <v>1137</v>
      </c>
      <c r="L25" s="46" t="s">
        <v>1116</v>
      </c>
      <c r="M25" s="48">
        <v>0.81</v>
      </c>
      <c r="N25" s="48">
        <v>0.78</v>
      </c>
      <c r="O25" s="2"/>
      <c r="P25" s="2"/>
      <c r="Q25" s="2"/>
      <c r="R25" s="2"/>
      <c r="S25" s="2"/>
    </row>
    <row r="26" spans="1:19" ht="18" customHeight="1" x14ac:dyDescent="0.2">
      <c r="A26" s="123" t="s">
        <v>251</v>
      </c>
      <c r="B26" s="32" t="s">
        <v>492</v>
      </c>
      <c r="C26" s="49">
        <v>2027</v>
      </c>
      <c r="D26" s="51">
        <v>0.71799999999999997</v>
      </c>
      <c r="E26" s="124">
        <v>-1.8</v>
      </c>
      <c r="F26" s="51">
        <v>0.78</v>
      </c>
      <c r="G26" s="51">
        <v>0.72</v>
      </c>
      <c r="H26" s="51">
        <v>0.93</v>
      </c>
      <c r="I26" s="51">
        <v>0.7</v>
      </c>
      <c r="J26" s="50">
        <v>24.4</v>
      </c>
      <c r="K26" s="61" t="s">
        <v>1137</v>
      </c>
      <c r="L26" s="49" t="s">
        <v>1138</v>
      </c>
      <c r="M26" s="51">
        <v>0.69</v>
      </c>
      <c r="N26" s="51">
        <v>0.74</v>
      </c>
      <c r="O26" s="2"/>
      <c r="P26" s="2"/>
      <c r="Q26" s="2"/>
      <c r="R26" s="2"/>
      <c r="S26" s="2"/>
    </row>
    <row r="27" spans="1:19" ht="18" customHeight="1" x14ac:dyDescent="0.2">
      <c r="A27" s="121" t="s">
        <v>254</v>
      </c>
      <c r="B27" s="23" t="s">
        <v>1139</v>
      </c>
      <c r="C27" s="46">
        <v>2027</v>
      </c>
      <c r="D27" s="48">
        <v>0.76</v>
      </c>
      <c r="E27" s="122">
        <v>0.8</v>
      </c>
      <c r="F27" s="48">
        <v>0.8</v>
      </c>
      <c r="G27" s="48">
        <v>0.78</v>
      </c>
      <c r="H27" s="48">
        <v>0.93</v>
      </c>
      <c r="I27" s="48">
        <v>0.76</v>
      </c>
      <c r="J27" s="47">
        <v>20.399999999999999</v>
      </c>
      <c r="K27" s="61" t="s">
        <v>1137</v>
      </c>
      <c r="L27" s="46" t="s">
        <v>1116</v>
      </c>
      <c r="M27" s="48">
        <v>0.78</v>
      </c>
      <c r="N27" s="48">
        <v>0.77</v>
      </c>
      <c r="O27" s="2"/>
      <c r="P27" s="2"/>
      <c r="Q27" s="2"/>
      <c r="R27" s="2"/>
      <c r="S27" s="2"/>
    </row>
    <row r="28" spans="1:19" ht="18" customHeight="1" x14ac:dyDescent="0.2">
      <c r="A28" s="123" t="s">
        <v>257</v>
      </c>
      <c r="B28" s="32" t="s">
        <v>1140</v>
      </c>
      <c r="C28" s="49">
        <v>2027</v>
      </c>
      <c r="D28" s="51">
        <v>0.78300000000000003</v>
      </c>
      <c r="E28" s="124">
        <v>2</v>
      </c>
      <c r="F28" s="51">
        <v>0.84</v>
      </c>
      <c r="G28" s="51">
        <v>0.82</v>
      </c>
      <c r="H28" s="51">
        <v>0.93</v>
      </c>
      <c r="I28" s="51">
        <v>0.8</v>
      </c>
      <c r="J28" s="50">
        <v>17.399999999999999</v>
      </c>
      <c r="K28" s="49" t="s">
        <v>1115</v>
      </c>
      <c r="L28" s="49" t="s">
        <v>1116</v>
      </c>
      <c r="M28" s="51">
        <v>0.82</v>
      </c>
      <c r="N28" s="51">
        <v>0.8</v>
      </c>
      <c r="O28" s="2"/>
      <c r="P28" s="2"/>
      <c r="Q28" s="2"/>
      <c r="R28" s="2"/>
      <c r="S28" s="2"/>
    </row>
    <row r="29" spans="1:19" ht="18" customHeight="1" x14ac:dyDescent="0.2">
      <c r="A29" s="121" t="s">
        <v>260</v>
      </c>
      <c r="B29" s="23" t="s">
        <v>1141</v>
      </c>
      <c r="C29" s="46">
        <v>2027</v>
      </c>
      <c r="D29" s="48">
        <v>0.85599999999999998</v>
      </c>
      <c r="E29" s="122">
        <v>3.5</v>
      </c>
      <c r="F29" s="48">
        <v>0.9</v>
      </c>
      <c r="G29" s="48">
        <v>0.88</v>
      </c>
      <c r="H29" s="48">
        <v>0.93</v>
      </c>
      <c r="I29" s="48">
        <v>0.87</v>
      </c>
      <c r="J29" s="47">
        <v>11.4</v>
      </c>
      <c r="K29" s="46" t="s">
        <v>1115</v>
      </c>
      <c r="L29" s="46" t="s">
        <v>1116</v>
      </c>
      <c r="M29" s="48">
        <v>0.89</v>
      </c>
      <c r="N29" s="48">
        <v>0.85</v>
      </c>
      <c r="O29" s="2"/>
      <c r="P29" s="2"/>
      <c r="Q29" s="2"/>
      <c r="R29" s="2"/>
      <c r="S29" s="2"/>
    </row>
    <row r="30" spans="1:19" ht="18" customHeight="1" x14ac:dyDescent="0.2">
      <c r="A30" s="123" t="s">
        <v>263</v>
      </c>
      <c r="B30" s="32" t="s">
        <v>481</v>
      </c>
      <c r="C30" s="49">
        <v>2028</v>
      </c>
      <c r="D30" s="51">
        <v>0.77800000000000002</v>
      </c>
      <c r="E30" s="124">
        <v>-3.5</v>
      </c>
      <c r="F30" s="51">
        <v>0.72</v>
      </c>
      <c r="G30" s="51">
        <v>0.68</v>
      </c>
      <c r="H30" s="51">
        <v>0.93</v>
      </c>
      <c r="I30" s="51">
        <v>0.6</v>
      </c>
      <c r="J30" s="50">
        <v>25.8</v>
      </c>
      <c r="K30" s="125" t="s">
        <v>1134</v>
      </c>
      <c r="L30" s="49" t="s">
        <v>1142</v>
      </c>
      <c r="M30" s="51">
        <v>0.72</v>
      </c>
      <c r="N30" s="51">
        <v>0.68</v>
      </c>
      <c r="O30" s="2"/>
      <c r="P30" s="2"/>
      <c r="Q30" s="2"/>
      <c r="R30" s="2"/>
      <c r="S30" s="2"/>
    </row>
    <row r="31" spans="1:19" ht="18" customHeight="1" x14ac:dyDescent="0.2">
      <c r="A31" s="121" t="s">
        <v>268</v>
      </c>
      <c r="B31" s="23" t="s">
        <v>1143</v>
      </c>
      <c r="C31" s="46">
        <v>2028</v>
      </c>
      <c r="D31" s="48">
        <v>0.79100000000000004</v>
      </c>
      <c r="E31" s="122">
        <v>1</v>
      </c>
      <c r="F31" s="48">
        <v>0.82</v>
      </c>
      <c r="G31" s="48">
        <v>0.8</v>
      </c>
      <c r="H31" s="48">
        <v>0.93</v>
      </c>
      <c r="I31" s="48">
        <v>0.78</v>
      </c>
      <c r="J31" s="47">
        <v>18.2</v>
      </c>
      <c r="K31" s="46" t="s">
        <v>1115</v>
      </c>
      <c r="L31" s="46" t="s">
        <v>1116</v>
      </c>
      <c r="M31" s="48">
        <v>0.81</v>
      </c>
      <c r="N31" s="48">
        <v>0.79</v>
      </c>
      <c r="O31" s="2"/>
      <c r="P31" s="2"/>
      <c r="Q31" s="2"/>
      <c r="R31" s="2"/>
      <c r="S31" s="2"/>
    </row>
    <row r="32" spans="1:19" ht="18" customHeight="1" x14ac:dyDescent="0.2">
      <c r="A32" s="123" t="s">
        <v>271</v>
      </c>
      <c r="B32" s="32" t="s">
        <v>1144</v>
      </c>
      <c r="C32" s="49">
        <v>2028</v>
      </c>
      <c r="D32" s="51">
        <v>0.82699999999999996</v>
      </c>
      <c r="E32" s="124">
        <v>2.2000000000000002</v>
      </c>
      <c r="F32" s="51">
        <v>0.85</v>
      </c>
      <c r="G32" s="51">
        <v>0.84</v>
      </c>
      <c r="H32" s="51">
        <v>0.93</v>
      </c>
      <c r="I32" s="51">
        <v>0.82</v>
      </c>
      <c r="J32" s="50">
        <v>15</v>
      </c>
      <c r="K32" s="49" t="s">
        <v>1115</v>
      </c>
      <c r="L32" s="49" t="s">
        <v>1116</v>
      </c>
      <c r="M32" s="51">
        <v>0.86</v>
      </c>
      <c r="N32" s="51">
        <v>0.82</v>
      </c>
      <c r="O32" s="2"/>
      <c r="P32" s="2"/>
      <c r="Q32" s="2"/>
      <c r="R32" s="2"/>
      <c r="S32" s="2"/>
    </row>
    <row r="33" spans="1:19" ht="18" customHeight="1" x14ac:dyDescent="0.2">
      <c r="A33" s="121" t="s">
        <v>274</v>
      </c>
      <c r="B33" s="23" t="s">
        <v>1145</v>
      </c>
      <c r="C33" s="46">
        <v>2028</v>
      </c>
      <c r="D33" s="48">
        <v>0.73799999999999999</v>
      </c>
      <c r="E33" s="122">
        <v>-0.5</v>
      </c>
      <c r="F33" s="48">
        <v>0.78</v>
      </c>
      <c r="G33" s="48">
        <v>0.74</v>
      </c>
      <c r="H33" s="48">
        <v>0.93</v>
      </c>
      <c r="I33" s="48">
        <v>0.72</v>
      </c>
      <c r="J33" s="47">
        <v>23</v>
      </c>
      <c r="K33" s="61" t="s">
        <v>1137</v>
      </c>
      <c r="L33" s="46" t="s">
        <v>1146</v>
      </c>
      <c r="M33" s="48">
        <v>0.74</v>
      </c>
      <c r="N33" s="48">
        <v>0.75</v>
      </c>
      <c r="O33" s="2"/>
      <c r="P33" s="2"/>
      <c r="Q33" s="2"/>
      <c r="R33" s="2"/>
      <c r="S33" s="2"/>
    </row>
    <row r="34" spans="1:19" ht="18" customHeight="1" x14ac:dyDescent="0.2">
      <c r="A34" s="123" t="s">
        <v>277</v>
      </c>
      <c r="B34" s="32" t="s">
        <v>489</v>
      </c>
      <c r="C34" s="49">
        <v>2028</v>
      </c>
      <c r="D34" s="51">
        <v>0.77600000000000002</v>
      </c>
      <c r="E34" s="124">
        <v>1.8</v>
      </c>
      <c r="F34" s="51">
        <v>0.8</v>
      </c>
      <c r="G34" s="51">
        <v>0.76</v>
      </c>
      <c r="H34" s="51">
        <v>0.93</v>
      </c>
      <c r="I34" s="51">
        <v>0.74</v>
      </c>
      <c r="J34" s="50">
        <v>20.5</v>
      </c>
      <c r="K34" s="61" t="s">
        <v>1137</v>
      </c>
      <c r="L34" s="49" t="s">
        <v>1116</v>
      </c>
      <c r="M34" s="51">
        <v>0.8</v>
      </c>
      <c r="N34" s="51">
        <v>0.76</v>
      </c>
      <c r="O34" s="2"/>
      <c r="P34" s="2"/>
      <c r="Q34" s="2"/>
      <c r="R34" s="2"/>
      <c r="S34" s="2"/>
    </row>
    <row r="35" spans="1:19" ht="18" customHeight="1" x14ac:dyDescent="0.2">
      <c r="A35" s="121" t="s">
        <v>280</v>
      </c>
      <c r="B35" s="23" t="s">
        <v>1147</v>
      </c>
      <c r="C35" s="46">
        <v>2028</v>
      </c>
      <c r="D35" s="48">
        <v>0.79700000000000004</v>
      </c>
      <c r="E35" s="122">
        <v>0.5</v>
      </c>
      <c r="F35" s="48">
        <v>0.82</v>
      </c>
      <c r="G35" s="48">
        <v>0.8</v>
      </c>
      <c r="H35" s="48">
        <v>0.93</v>
      </c>
      <c r="I35" s="48">
        <v>0.78</v>
      </c>
      <c r="J35" s="47">
        <v>18</v>
      </c>
      <c r="K35" s="46" t="s">
        <v>1115</v>
      </c>
      <c r="L35" s="46" t="s">
        <v>1116</v>
      </c>
      <c r="M35" s="48">
        <v>0.81</v>
      </c>
      <c r="N35" s="48">
        <v>0.79</v>
      </c>
      <c r="O35" s="2"/>
      <c r="P35" s="2"/>
      <c r="Q35" s="2"/>
      <c r="R35" s="2"/>
      <c r="S35" s="2"/>
    </row>
    <row r="36" spans="1:19" ht="18" customHeight="1" x14ac:dyDescent="0.2">
      <c r="A36" s="123" t="s">
        <v>282</v>
      </c>
      <c r="B36" s="32" t="s">
        <v>472</v>
      </c>
      <c r="C36" s="49">
        <v>2028</v>
      </c>
      <c r="D36" s="51">
        <v>0.56100000000000005</v>
      </c>
      <c r="E36" s="124">
        <v>-4.2</v>
      </c>
      <c r="F36" s="51">
        <v>0.6</v>
      </c>
      <c r="G36" s="51">
        <v>0.52</v>
      </c>
      <c r="H36" s="51">
        <v>0.93</v>
      </c>
      <c r="I36" s="51">
        <v>0.45</v>
      </c>
      <c r="J36" s="50">
        <v>41.2</v>
      </c>
      <c r="K36" s="126" t="s">
        <v>1148</v>
      </c>
      <c r="L36" s="49" t="s">
        <v>1149</v>
      </c>
      <c r="M36" s="51">
        <v>0.48</v>
      </c>
      <c r="N36" s="51">
        <v>0.62</v>
      </c>
      <c r="O36" s="2"/>
      <c r="P36" s="2"/>
      <c r="Q36" s="2"/>
      <c r="R36" s="2"/>
      <c r="S36" s="2"/>
    </row>
    <row r="37" spans="1:19" ht="18" customHeight="1" x14ac:dyDescent="0.2">
      <c r="A37" s="121" t="s">
        <v>288</v>
      </c>
      <c r="B37" s="23" t="s">
        <v>1150</v>
      </c>
      <c r="C37" s="46">
        <v>2028</v>
      </c>
      <c r="D37" s="48">
        <v>0.76100000000000001</v>
      </c>
      <c r="E37" s="122">
        <v>-1.5</v>
      </c>
      <c r="F37" s="48">
        <v>0.78</v>
      </c>
      <c r="G37" s="48">
        <v>0.74</v>
      </c>
      <c r="H37" s="48">
        <v>0.93</v>
      </c>
      <c r="I37" s="48">
        <v>0.7</v>
      </c>
      <c r="J37" s="47">
        <v>22.5</v>
      </c>
      <c r="K37" s="61" t="s">
        <v>1137</v>
      </c>
      <c r="L37" s="46" t="s">
        <v>1151</v>
      </c>
      <c r="M37" s="48">
        <v>0.74</v>
      </c>
      <c r="N37" s="48">
        <v>0.74</v>
      </c>
      <c r="O37" s="2"/>
      <c r="P37" s="2"/>
      <c r="Q37" s="2"/>
      <c r="R37" s="2"/>
      <c r="S37" s="2"/>
    </row>
    <row r="38" spans="1:19" ht="18" customHeight="1" x14ac:dyDescent="0.2">
      <c r="A38" s="123" t="s">
        <v>291</v>
      </c>
      <c r="B38" s="32" t="s">
        <v>1152</v>
      </c>
      <c r="C38" s="49">
        <v>2028</v>
      </c>
      <c r="D38" s="51">
        <v>0.83599999999999997</v>
      </c>
      <c r="E38" s="124">
        <v>2.5</v>
      </c>
      <c r="F38" s="51">
        <v>0.86</v>
      </c>
      <c r="G38" s="51">
        <v>0.84</v>
      </c>
      <c r="H38" s="51">
        <v>0.93</v>
      </c>
      <c r="I38" s="51">
        <v>0.82</v>
      </c>
      <c r="J38" s="50">
        <v>14.4</v>
      </c>
      <c r="K38" s="49" t="s">
        <v>1115</v>
      </c>
      <c r="L38" s="49" t="s">
        <v>1116</v>
      </c>
      <c r="M38" s="51">
        <v>0.87</v>
      </c>
      <c r="N38" s="51">
        <v>0.82</v>
      </c>
      <c r="O38" s="2"/>
      <c r="P38" s="2"/>
      <c r="Q38" s="2"/>
      <c r="R38" s="2"/>
      <c r="S38" s="2"/>
    </row>
    <row r="39" spans="1:19" ht="18" customHeight="1" x14ac:dyDescent="0.2">
      <c r="A39" s="121" t="s">
        <v>294</v>
      </c>
      <c r="B39" s="23" t="s">
        <v>1153</v>
      </c>
      <c r="C39" s="46">
        <v>2028</v>
      </c>
      <c r="D39" s="48">
        <v>0.88100000000000001</v>
      </c>
      <c r="E39" s="122">
        <v>1</v>
      </c>
      <c r="F39" s="48">
        <v>0.9</v>
      </c>
      <c r="G39" s="48">
        <v>0.88</v>
      </c>
      <c r="H39" s="48">
        <v>0.93</v>
      </c>
      <c r="I39" s="48">
        <v>0.87</v>
      </c>
      <c r="J39" s="47">
        <v>10.5</v>
      </c>
      <c r="K39" s="46" t="s">
        <v>1115</v>
      </c>
      <c r="L39" s="46" t="s">
        <v>1116</v>
      </c>
      <c r="M39" s="48">
        <v>0.9</v>
      </c>
      <c r="N39" s="48">
        <v>0.85</v>
      </c>
      <c r="O39" s="2"/>
      <c r="P39" s="2"/>
      <c r="Q39" s="2"/>
      <c r="R39" s="2"/>
      <c r="S39" s="2"/>
    </row>
    <row r="40" spans="1:19" ht="18" customHeight="1" x14ac:dyDescent="0.2">
      <c r="A40" s="123" t="s">
        <v>297</v>
      </c>
      <c r="B40" s="32" t="s">
        <v>483</v>
      </c>
      <c r="C40" s="49">
        <v>2028</v>
      </c>
      <c r="D40" s="51">
        <v>0.59799999999999998</v>
      </c>
      <c r="E40" s="124">
        <v>-3</v>
      </c>
      <c r="F40" s="51">
        <v>0.65</v>
      </c>
      <c r="G40" s="51">
        <v>0.57999999999999996</v>
      </c>
      <c r="H40" s="51">
        <v>0.93</v>
      </c>
      <c r="I40" s="51">
        <v>0.5</v>
      </c>
      <c r="J40" s="50">
        <v>37</v>
      </c>
      <c r="K40" s="126" t="s">
        <v>1148</v>
      </c>
      <c r="L40" s="49" t="s">
        <v>1154</v>
      </c>
      <c r="M40" s="51">
        <v>0.54</v>
      </c>
      <c r="N40" s="51">
        <v>0.64</v>
      </c>
      <c r="O40" s="2"/>
      <c r="P40" s="2"/>
      <c r="Q40" s="2"/>
      <c r="R40" s="2"/>
      <c r="S40" s="2"/>
    </row>
    <row r="41" spans="1:19" ht="18" customHeight="1" x14ac:dyDescent="0.2">
      <c r="A41" s="121" t="s">
        <v>300</v>
      </c>
      <c r="B41" s="23" t="s">
        <v>1155</v>
      </c>
      <c r="C41" s="46">
        <v>2028</v>
      </c>
      <c r="D41" s="48">
        <v>0.92300000000000004</v>
      </c>
      <c r="E41" s="122">
        <v>3</v>
      </c>
      <c r="F41" s="48">
        <v>0.94</v>
      </c>
      <c r="G41" s="48">
        <v>0.92</v>
      </c>
      <c r="H41" s="48">
        <v>0.93</v>
      </c>
      <c r="I41" s="48">
        <v>0.91</v>
      </c>
      <c r="J41" s="47">
        <v>6.8</v>
      </c>
      <c r="K41" s="46" t="s">
        <v>1115</v>
      </c>
      <c r="L41" s="46" t="s">
        <v>1116</v>
      </c>
      <c r="M41" s="48">
        <v>0.95</v>
      </c>
      <c r="N41" s="48">
        <v>0.88</v>
      </c>
      <c r="O41" s="2"/>
      <c r="P41" s="2"/>
      <c r="Q41" s="2"/>
      <c r="R41" s="2"/>
      <c r="S41" s="2"/>
    </row>
    <row r="42" spans="1:19" ht="18" customHeight="1" x14ac:dyDescent="0.2">
      <c r="A42" s="123" t="s">
        <v>303</v>
      </c>
      <c r="B42" s="32" t="s">
        <v>1156</v>
      </c>
      <c r="C42" s="49">
        <v>2028</v>
      </c>
      <c r="D42" s="51">
        <v>0.78600000000000003</v>
      </c>
      <c r="E42" s="124">
        <v>0.8</v>
      </c>
      <c r="F42" s="51">
        <v>0.8</v>
      </c>
      <c r="G42" s="51">
        <v>0.78</v>
      </c>
      <c r="H42" s="51">
        <v>0.93</v>
      </c>
      <c r="I42" s="51">
        <v>0.76</v>
      </c>
      <c r="J42" s="50">
        <v>19.5</v>
      </c>
      <c r="K42" s="49" t="s">
        <v>1115</v>
      </c>
      <c r="L42" s="49" t="s">
        <v>1116</v>
      </c>
      <c r="M42" s="51">
        <v>0.8</v>
      </c>
      <c r="N42" s="51">
        <v>0.78</v>
      </c>
      <c r="O42" s="2"/>
      <c r="P42" s="2"/>
      <c r="Q42" s="2"/>
      <c r="R42" s="2"/>
      <c r="S42" s="2"/>
    </row>
    <row r="43" spans="1:19" ht="18" customHeight="1" x14ac:dyDescent="0.2">
      <c r="A43" s="121" t="s">
        <v>306</v>
      </c>
      <c r="B43" s="23" t="s">
        <v>1157</v>
      </c>
      <c r="C43" s="46">
        <v>2028</v>
      </c>
      <c r="D43" s="48">
        <v>0.80400000000000005</v>
      </c>
      <c r="E43" s="122">
        <v>1.2</v>
      </c>
      <c r="F43" s="48">
        <v>0.83</v>
      </c>
      <c r="G43" s="48">
        <v>0.8</v>
      </c>
      <c r="H43" s="48">
        <v>0.93</v>
      </c>
      <c r="I43" s="48">
        <v>0.79</v>
      </c>
      <c r="J43" s="47">
        <v>17.399999999999999</v>
      </c>
      <c r="K43" s="46" t="s">
        <v>1115</v>
      </c>
      <c r="L43" s="46" t="s">
        <v>1116</v>
      </c>
      <c r="M43" s="48">
        <v>0.82</v>
      </c>
      <c r="N43" s="48">
        <v>0.8</v>
      </c>
      <c r="O43" s="2"/>
      <c r="P43" s="2"/>
      <c r="Q43" s="2"/>
      <c r="R43" s="2"/>
      <c r="S43" s="2"/>
    </row>
    <row r="44" spans="1:19" ht="18" customHeight="1" x14ac:dyDescent="0.2">
      <c r="A44" s="123" t="s">
        <v>309</v>
      </c>
      <c r="B44" s="32" t="s">
        <v>1158</v>
      </c>
      <c r="C44" s="49">
        <v>2028</v>
      </c>
      <c r="D44" s="51">
        <v>0.71299999999999997</v>
      </c>
      <c r="E44" s="124">
        <v>-0.8</v>
      </c>
      <c r="F44" s="51">
        <v>0.76</v>
      </c>
      <c r="G44" s="51">
        <v>0.72</v>
      </c>
      <c r="H44" s="51">
        <v>0.93</v>
      </c>
      <c r="I44" s="51">
        <v>0.68</v>
      </c>
      <c r="J44" s="50">
        <v>25.2</v>
      </c>
      <c r="K44" s="61" t="s">
        <v>1137</v>
      </c>
      <c r="L44" s="49" t="s">
        <v>1159</v>
      </c>
      <c r="M44" s="51">
        <v>0.71</v>
      </c>
      <c r="N44" s="51">
        <v>0.74</v>
      </c>
      <c r="O44" s="2"/>
      <c r="P44" s="2"/>
      <c r="Q44" s="2"/>
      <c r="R44" s="2"/>
      <c r="S44" s="2"/>
    </row>
    <row r="45" spans="1:19" ht="18" customHeight="1" x14ac:dyDescent="0.2">
      <c r="A45" s="121" t="s">
        <v>312</v>
      </c>
      <c r="B45" s="23" t="s">
        <v>1160</v>
      </c>
      <c r="C45" s="46">
        <v>2028</v>
      </c>
      <c r="D45" s="48">
        <v>0.85199999999999998</v>
      </c>
      <c r="E45" s="122">
        <v>2</v>
      </c>
      <c r="F45" s="48">
        <v>0.88</v>
      </c>
      <c r="G45" s="48">
        <v>0.86</v>
      </c>
      <c r="H45" s="48">
        <v>0.93</v>
      </c>
      <c r="I45" s="48">
        <v>0.85</v>
      </c>
      <c r="J45" s="47">
        <v>12.6</v>
      </c>
      <c r="K45" s="46" t="s">
        <v>1115</v>
      </c>
      <c r="L45" s="46" t="s">
        <v>1116</v>
      </c>
      <c r="M45" s="48">
        <v>0.88</v>
      </c>
      <c r="N45" s="48">
        <v>0.84</v>
      </c>
      <c r="O45" s="2"/>
      <c r="P45" s="2"/>
      <c r="Q45" s="2"/>
      <c r="R45" s="2"/>
      <c r="S45" s="2"/>
    </row>
    <row r="46" spans="1:19" ht="18" customHeight="1" x14ac:dyDescent="0.2">
      <c r="A46" s="123" t="s">
        <v>315</v>
      </c>
      <c r="B46" s="32" t="s">
        <v>1161</v>
      </c>
      <c r="C46" s="49">
        <v>2028</v>
      </c>
      <c r="D46" s="51">
        <v>0.84199999999999997</v>
      </c>
      <c r="E46" s="124">
        <v>1.5</v>
      </c>
      <c r="F46" s="51">
        <v>0.85</v>
      </c>
      <c r="G46" s="51">
        <v>0.83</v>
      </c>
      <c r="H46" s="51">
        <v>0.93</v>
      </c>
      <c r="I46" s="51">
        <v>0.82</v>
      </c>
      <c r="J46" s="50">
        <v>14.6</v>
      </c>
      <c r="K46" s="49" t="s">
        <v>1115</v>
      </c>
      <c r="L46" s="49" t="s">
        <v>1116</v>
      </c>
      <c r="M46" s="51">
        <v>0.86</v>
      </c>
      <c r="N46" s="51">
        <v>0.82</v>
      </c>
      <c r="O46" s="2"/>
      <c r="P46" s="2"/>
      <c r="Q46" s="2"/>
      <c r="R46" s="2"/>
      <c r="S46" s="2"/>
    </row>
    <row r="47" spans="1:19" ht="18" customHeight="1" x14ac:dyDescent="0.2">
      <c r="A47" s="121" t="s">
        <v>318</v>
      </c>
      <c r="B47" s="23" t="s">
        <v>1162</v>
      </c>
      <c r="C47" s="46">
        <v>2028</v>
      </c>
      <c r="D47" s="48">
        <v>0.752</v>
      </c>
      <c r="E47" s="122">
        <v>-0.3</v>
      </c>
      <c r="F47" s="48">
        <v>0.78</v>
      </c>
      <c r="G47" s="48">
        <v>0.74</v>
      </c>
      <c r="H47" s="48">
        <v>0.93</v>
      </c>
      <c r="I47" s="48">
        <v>0.72</v>
      </c>
      <c r="J47" s="47">
        <v>22.5</v>
      </c>
      <c r="K47" s="61" t="s">
        <v>1137</v>
      </c>
      <c r="L47" s="46" t="s">
        <v>1163</v>
      </c>
      <c r="M47" s="48">
        <v>0.76</v>
      </c>
      <c r="N47" s="48">
        <v>0.76</v>
      </c>
      <c r="O47" s="2"/>
      <c r="P47" s="2"/>
      <c r="Q47" s="2"/>
      <c r="R47" s="2"/>
      <c r="S47" s="2"/>
    </row>
    <row r="48" spans="1:19" ht="18" customHeight="1" x14ac:dyDescent="0.2">
      <c r="A48" s="123" t="s">
        <v>321</v>
      </c>
      <c r="B48" s="32" t="s">
        <v>1164</v>
      </c>
      <c r="C48" s="49">
        <v>2028</v>
      </c>
      <c r="D48" s="51">
        <v>0.877</v>
      </c>
      <c r="E48" s="124">
        <v>2.8</v>
      </c>
      <c r="F48" s="51">
        <v>0.9</v>
      </c>
      <c r="G48" s="51">
        <v>0.88</v>
      </c>
      <c r="H48" s="51">
        <v>0.93</v>
      </c>
      <c r="I48" s="51">
        <v>0.87</v>
      </c>
      <c r="J48" s="50">
        <v>10.7</v>
      </c>
      <c r="K48" s="49" t="s">
        <v>1115</v>
      </c>
      <c r="L48" s="49" t="s">
        <v>1116</v>
      </c>
      <c r="M48" s="51">
        <v>0.9</v>
      </c>
      <c r="N48" s="51">
        <v>0.85</v>
      </c>
      <c r="O48" s="2"/>
      <c r="P48" s="2"/>
      <c r="Q48" s="2"/>
      <c r="R48" s="2"/>
      <c r="S48" s="2"/>
    </row>
    <row r="49" spans="1:19" ht="18" customHeight="1" x14ac:dyDescent="0.2">
      <c r="A49" s="121" t="s">
        <v>324</v>
      </c>
      <c r="B49" s="23" t="s">
        <v>1165</v>
      </c>
      <c r="C49" s="46">
        <v>2028</v>
      </c>
      <c r="D49" s="48">
        <v>0.75800000000000001</v>
      </c>
      <c r="E49" s="122">
        <v>0.5</v>
      </c>
      <c r="F49" s="48">
        <v>0.78</v>
      </c>
      <c r="G49" s="48">
        <v>0.75</v>
      </c>
      <c r="H49" s="48">
        <v>0.93</v>
      </c>
      <c r="I49" s="48">
        <v>0.73</v>
      </c>
      <c r="J49" s="47">
        <v>21.9</v>
      </c>
      <c r="K49" s="61" t="s">
        <v>1137</v>
      </c>
      <c r="L49" s="46" t="s">
        <v>1116</v>
      </c>
      <c r="M49" s="48">
        <v>0.77</v>
      </c>
      <c r="N49" s="48">
        <v>0.76</v>
      </c>
      <c r="O49" s="2"/>
      <c r="P49" s="2"/>
      <c r="Q49" s="2"/>
      <c r="R49" s="2"/>
      <c r="S49" s="2"/>
    </row>
    <row r="50" spans="1:19" ht="18" customHeight="1" x14ac:dyDescent="0.2">
      <c r="A50" s="123" t="s">
        <v>327</v>
      </c>
      <c r="B50" s="32" t="s">
        <v>486</v>
      </c>
      <c r="C50" s="49">
        <v>2029</v>
      </c>
      <c r="D50" s="51">
        <v>0.60899999999999999</v>
      </c>
      <c r="E50" s="124">
        <v>-2.5</v>
      </c>
      <c r="F50" s="51">
        <v>0.7</v>
      </c>
      <c r="G50" s="51">
        <v>0.62</v>
      </c>
      <c r="H50" s="51">
        <v>0.93</v>
      </c>
      <c r="I50" s="51">
        <v>0.55000000000000004</v>
      </c>
      <c r="J50" s="50">
        <v>34</v>
      </c>
      <c r="K50" s="125" t="s">
        <v>1134</v>
      </c>
      <c r="L50" s="49" t="s">
        <v>1166</v>
      </c>
      <c r="M50" s="51">
        <v>0.56999999999999995</v>
      </c>
      <c r="N50" s="51">
        <v>0.68</v>
      </c>
      <c r="O50" s="2"/>
      <c r="P50" s="2"/>
      <c r="Q50" s="2"/>
      <c r="R50" s="2"/>
      <c r="S50" s="2"/>
    </row>
    <row r="51" spans="1:19" ht="18" customHeight="1" x14ac:dyDescent="0.2">
      <c r="A51" s="121" t="s">
        <v>333</v>
      </c>
      <c r="B51" s="23" t="s">
        <v>1167</v>
      </c>
      <c r="C51" s="46">
        <v>2029</v>
      </c>
      <c r="D51" s="48">
        <v>0.89300000000000002</v>
      </c>
      <c r="E51" s="122">
        <v>3</v>
      </c>
      <c r="F51" s="48">
        <v>0.92</v>
      </c>
      <c r="G51" s="48">
        <v>0.9</v>
      </c>
      <c r="H51" s="48">
        <v>0.93</v>
      </c>
      <c r="I51" s="48">
        <v>0.88</v>
      </c>
      <c r="J51" s="47">
        <v>9.1</v>
      </c>
      <c r="K51" s="46" t="s">
        <v>1115</v>
      </c>
      <c r="L51" s="46" t="s">
        <v>1116</v>
      </c>
      <c r="M51" s="48">
        <v>0.93</v>
      </c>
      <c r="N51" s="48">
        <v>0.86</v>
      </c>
      <c r="O51" s="2"/>
      <c r="P51" s="2"/>
      <c r="Q51" s="2"/>
      <c r="R51" s="2"/>
      <c r="S51" s="2"/>
    </row>
    <row r="52" spans="1:19" ht="18" customHeight="1" x14ac:dyDescent="0.2">
      <c r="A52" s="123" t="s">
        <v>336</v>
      </c>
      <c r="B52" s="32" t="s">
        <v>494</v>
      </c>
      <c r="C52" s="49">
        <v>2029</v>
      </c>
      <c r="D52" s="51">
        <v>0.65300000000000002</v>
      </c>
      <c r="E52" s="124">
        <v>-1.5</v>
      </c>
      <c r="F52" s="51">
        <v>0.72</v>
      </c>
      <c r="G52" s="51">
        <v>0.66</v>
      </c>
      <c r="H52" s="51">
        <v>0.93</v>
      </c>
      <c r="I52" s="51">
        <v>0.6</v>
      </c>
      <c r="J52" s="50">
        <v>30.5</v>
      </c>
      <c r="K52" s="125" t="s">
        <v>1134</v>
      </c>
      <c r="L52" s="49" t="s">
        <v>1168</v>
      </c>
      <c r="M52" s="51">
        <v>0.63</v>
      </c>
      <c r="N52" s="51">
        <v>0.7</v>
      </c>
      <c r="O52" s="2"/>
      <c r="P52" s="2"/>
      <c r="Q52" s="2"/>
      <c r="R52" s="2"/>
      <c r="S52" s="2"/>
    </row>
    <row r="53" spans="1:19" ht="18" customHeight="1" x14ac:dyDescent="0.2">
      <c r="A53" s="121" t="s">
        <v>339</v>
      </c>
      <c r="B53" s="23" t="s">
        <v>1169</v>
      </c>
      <c r="C53" s="46">
        <v>2029</v>
      </c>
      <c r="D53" s="48">
        <v>0.78800000000000003</v>
      </c>
      <c r="E53" s="122">
        <v>1</v>
      </c>
      <c r="F53" s="48">
        <v>0.82</v>
      </c>
      <c r="G53" s="48">
        <v>0.78</v>
      </c>
      <c r="H53" s="48">
        <v>0.93</v>
      </c>
      <c r="I53" s="48">
        <v>0.76</v>
      </c>
      <c r="J53" s="47">
        <v>19</v>
      </c>
      <c r="K53" s="46" t="s">
        <v>1115</v>
      </c>
      <c r="L53" s="46" t="s">
        <v>1116</v>
      </c>
      <c r="M53" s="48">
        <v>0.8</v>
      </c>
      <c r="N53" s="48">
        <v>0.78</v>
      </c>
      <c r="O53" s="2"/>
      <c r="P53" s="2"/>
      <c r="Q53" s="2"/>
      <c r="R53" s="2"/>
      <c r="S53" s="2"/>
    </row>
    <row r="54" spans="1:19" ht="18" customHeight="1" x14ac:dyDescent="0.2">
      <c r="A54" s="123" t="s">
        <v>342</v>
      </c>
      <c r="B54" s="32" t="s">
        <v>1170</v>
      </c>
      <c r="C54" s="49">
        <v>2029</v>
      </c>
      <c r="D54" s="51">
        <v>0.78800000000000003</v>
      </c>
      <c r="E54" s="124">
        <v>0.5</v>
      </c>
      <c r="F54" s="51">
        <v>0.8</v>
      </c>
      <c r="G54" s="51">
        <v>0.78</v>
      </c>
      <c r="H54" s="51">
        <v>0.93</v>
      </c>
      <c r="I54" s="51">
        <v>0.76</v>
      </c>
      <c r="J54" s="50">
        <v>19.399999999999999</v>
      </c>
      <c r="K54" s="49" t="s">
        <v>1115</v>
      </c>
      <c r="L54" s="49" t="s">
        <v>1116</v>
      </c>
      <c r="M54" s="51">
        <v>0.8</v>
      </c>
      <c r="N54" s="51">
        <v>0.78</v>
      </c>
      <c r="O54" s="2"/>
      <c r="P54" s="2"/>
      <c r="Q54" s="2"/>
      <c r="R54" s="2"/>
      <c r="S54" s="2"/>
    </row>
    <row r="55" spans="1:19" ht="18" customHeight="1" x14ac:dyDescent="0.2">
      <c r="A55" s="121" t="s">
        <v>345</v>
      </c>
      <c r="B55" s="23" t="s">
        <v>1171</v>
      </c>
      <c r="C55" s="46">
        <v>2029</v>
      </c>
      <c r="D55" s="48">
        <v>0.80400000000000005</v>
      </c>
      <c r="E55" s="122">
        <v>1.2</v>
      </c>
      <c r="F55" s="48">
        <v>0.83</v>
      </c>
      <c r="G55" s="48">
        <v>0.8</v>
      </c>
      <c r="H55" s="48">
        <v>0.93</v>
      </c>
      <c r="I55" s="48">
        <v>0.78</v>
      </c>
      <c r="J55" s="47">
        <v>17.600000000000001</v>
      </c>
      <c r="K55" s="46" t="s">
        <v>1115</v>
      </c>
      <c r="L55" s="46" t="s">
        <v>1116</v>
      </c>
      <c r="M55" s="48">
        <v>0.82</v>
      </c>
      <c r="N55" s="48">
        <v>0.79</v>
      </c>
      <c r="O55" s="2"/>
      <c r="P55" s="2"/>
      <c r="Q55" s="2"/>
      <c r="R55" s="2"/>
      <c r="S55" s="2"/>
    </row>
    <row r="56" spans="1:19" ht="18" customHeight="1" x14ac:dyDescent="0.2">
      <c r="A56" s="123" t="s">
        <v>348</v>
      </c>
      <c r="B56" s="32" t="s">
        <v>1172</v>
      </c>
      <c r="C56" s="49">
        <v>2029</v>
      </c>
      <c r="D56" s="51">
        <v>0.69199999999999995</v>
      </c>
      <c r="E56" s="124">
        <v>-0.8</v>
      </c>
      <c r="F56" s="51">
        <v>0.74</v>
      </c>
      <c r="G56" s="51">
        <v>0.68</v>
      </c>
      <c r="H56" s="51">
        <v>0.93</v>
      </c>
      <c r="I56" s="51">
        <v>0.64</v>
      </c>
      <c r="J56" s="50">
        <v>27.8</v>
      </c>
      <c r="K56" s="61" t="s">
        <v>1137</v>
      </c>
      <c r="L56" s="49" t="s">
        <v>1138</v>
      </c>
      <c r="M56" s="51">
        <v>0.68</v>
      </c>
      <c r="N56" s="51">
        <v>0.72</v>
      </c>
      <c r="O56" s="2"/>
      <c r="P56" s="2"/>
      <c r="Q56" s="2"/>
      <c r="R56" s="2"/>
      <c r="S56" s="2"/>
    </row>
    <row r="57" spans="1:19" ht="18" customHeight="1" x14ac:dyDescent="0.2">
      <c r="A57" s="121" t="s">
        <v>351</v>
      </c>
      <c r="B57" s="23" t="s">
        <v>1173</v>
      </c>
      <c r="C57" s="46">
        <v>2029</v>
      </c>
      <c r="D57" s="48">
        <v>0.85599999999999998</v>
      </c>
      <c r="E57" s="122">
        <v>2.5</v>
      </c>
      <c r="F57" s="48">
        <v>0.88</v>
      </c>
      <c r="G57" s="48">
        <v>0.86</v>
      </c>
      <c r="H57" s="48">
        <v>0.93</v>
      </c>
      <c r="I57" s="48">
        <v>0.84</v>
      </c>
      <c r="J57" s="47">
        <v>12.6</v>
      </c>
      <c r="K57" s="46" t="s">
        <v>1115</v>
      </c>
      <c r="L57" s="46" t="s">
        <v>1116</v>
      </c>
      <c r="M57" s="48">
        <v>0.88</v>
      </c>
      <c r="N57" s="48">
        <v>0.83</v>
      </c>
      <c r="O57" s="2"/>
      <c r="P57" s="2"/>
      <c r="Q57" s="2"/>
      <c r="R57" s="2"/>
      <c r="S57" s="2"/>
    </row>
    <row r="58" spans="1:19" ht="18" customHeight="1" x14ac:dyDescent="0.2">
      <c r="A58" s="123" t="s">
        <v>354</v>
      </c>
      <c r="B58" s="32" t="s">
        <v>1174</v>
      </c>
      <c r="C58" s="49">
        <v>2029</v>
      </c>
      <c r="D58" s="51">
        <v>0.83899999999999997</v>
      </c>
      <c r="E58" s="124">
        <v>1.8</v>
      </c>
      <c r="F58" s="51">
        <v>0.86</v>
      </c>
      <c r="G58" s="51">
        <v>0.84</v>
      </c>
      <c r="H58" s="51">
        <v>0.93</v>
      </c>
      <c r="I58" s="51">
        <v>0.82</v>
      </c>
      <c r="J58" s="50">
        <v>14.3</v>
      </c>
      <c r="K58" s="49" t="s">
        <v>1115</v>
      </c>
      <c r="L58" s="49" t="s">
        <v>1116</v>
      </c>
      <c r="M58" s="51">
        <v>0.86</v>
      </c>
      <c r="N58" s="51">
        <v>0.82</v>
      </c>
      <c r="O58" s="2"/>
      <c r="P58" s="2"/>
      <c r="Q58" s="2"/>
      <c r="R58" s="2"/>
      <c r="S58" s="2"/>
    </row>
    <row r="59" spans="1:19" ht="18" customHeight="1" x14ac:dyDescent="0.2">
      <c r="A59" s="121" t="s">
        <v>357</v>
      </c>
      <c r="B59" s="23" t="s">
        <v>1175</v>
      </c>
      <c r="C59" s="46">
        <v>2029</v>
      </c>
      <c r="D59" s="48">
        <v>1</v>
      </c>
      <c r="E59" s="122">
        <v>5</v>
      </c>
      <c r="F59" s="48">
        <v>0.98</v>
      </c>
      <c r="G59" s="48">
        <v>0.98</v>
      </c>
      <c r="H59" s="48">
        <v>0.93</v>
      </c>
      <c r="I59" s="48">
        <v>0.97</v>
      </c>
      <c r="J59" s="47">
        <v>1.3</v>
      </c>
      <c r="K59" s="46" t="s">
        <v>1115</v>
      </c>
      <c r="L59" s="46" t="s">
        <v>1116</v>
      </c>
      <c r="M59" s="48">
        <v>1</v>
      </c>
      <c r="N59" s="48">
        <v>0.94</v>
      </c>
      <c r="O59" s="2"/>
      <c r="P59" s="2"/>
      <c r="Q59" s="2"/>
      <c r="R59" s="2"/>
      <c r="S59" s="2"/>
    </row>
    <row r="60" spans="1:19" ht="18" customHeight="1" x14ac:dyDescent="0.2">
      <c r="A60" s="123" t="s">
        <v>360</v>
      </c>
      <c r="B60" s="32" t="s">
        <v>1176</v>
      </c>
      <c r="C60" s="49">
        <v>2029</v>
      </c>
      <c r="D60" s="51">
        <v>0.70399999999999996</v>
      </c>
      <c r="E60" s="124">
        <v>0.2</v>
      </c>
      <c r="F60" s="51">
        <v>0.76</v>
      </c>
      <c r="G60" s="51">
        <v>0.7</v>
      </c>
      <c r="H60" s="51">
        <v>0.93</v>
      </c>
      <c r="I60" s="51">
        <v>0.68</v>
      </c>
      <c r="J60" s="50">
        <v>26</v>
      </c>
      <c r="K60" s="61" t="s">
        <v>1137</v>
      </c>
      <c r="L60" s="49" t="s">
        <v>1116</v>
      </c>
      <c r="M60" s="51">
        <v>0.71</v>
      </c>
      <c r="N60" s="51">
        <v>0.74</v>
      </c>
      <c r="O60" s="2"/>
      <c r="P60" s="2"/>
      <c r="Q60" s="2"/>
      <c r="R60" s="2"/>
      <c r="S60" s="2"/>
    </row>
    <row r="61" spans="1:19" ht="18" customHeight="1" x14ac:dyDescent="0.2">
      <c r="A61" s="121" t="s">
        <v>363</v>
      </c>
      <c r="B61" s="23" t="s">
        <v>1177</v>
      </c>
      <c r="C61" s="46">
        <v>2029</v>
      </c>
      <c r="D61" s="48">
        <v>0.995</v>
      </c>
      <c r="E61" s="122">
        <v>4.8</v>
      </c>
      <c r="F61" s="48">
        <v>0.98</v>
      </c>
      <c r="G61" s="48">
        <v>0.98</v>
      </c>
      <c r="H61" s="48">
        <v>0.93</v>
      </c>
      <c r="I61" s="48">
        <v>0.96</v>
      </c>
      <c r="J61" s="47">
        <v>1.6</v>
      </c>
      <c r="K61" s="46" t="s">
        <v>1115</v>
      </c>
      <c r="L61" s="46" t="s">
        <v>1116</v>
      </c>
      <c r="M61" s="48">
        <v>1</v>
      </c>
      <c r="N61" s="48">
        <v>0.93</v>
      </c>
      <c r="O61" s="2"/>
      <c r="P61" s="2"/>
      <c r="Q61" s="2"/>
      <c r="R61" s="2"/>
      <c r="S61" s="2"/>
    </row>
    <row r="62" spans="1:19" ht="18" customHeight="1" x14ac:dyDescent="0.2">
      <c r="A62" s="123" t="s">
        <v>366</v>
      </c>
      <c r="B62" s="32" t="s">
        <v>1178</v>
      </c>
      <c r="C62" s="49">
        <v>2029</v>
      </c>
      <c r="D62" s="51">
        <v>0.71399999999999997</v>
      </c>
      <c r="E62" s="124">
        <v>-0.5</v>
      </c>
      <c r="F62" s="51">
        <v>0.76</v>
      </c>
      <c r="G62" s="51">
        <v>0.72</v>
      </c>
      <c r="H62" s="51">
        <v>0.93</v>
      </c>
      <c r="I62" s="51">
        <v>0.68</v>
      </c>
      <c r="J62" s="50">
        <v>25.2</v>
      </c>
      <c r="K62" s="61" t="s">
        <v>1137</v>
      </c>
      <c r="L62" s="49" t="s">
        <v>1146</v>
      </c>
      <c r="M62" s="51">
        <v>0.71</v>
      </c>
      <c r="N62" s="51">
        <v>0.74</v>
      </c>
      <c r="O62" s="2"/>
      <c r="P62" s="2"/>
      <c r="Q62" s="2"/>
      <c r="R62" s="2"/>
      <c r="S62" s="2"/>
    </row>
    <row r="63" spans="1:19" ht="18" customHeight="1" x14ac:dyDescent="0.2">
      <c r="A63" s="121" t="s">
        <v>369</v>
      </c>
      <c r="B63" s="23" t="s">
        <v>1179</v>
      </c>
      <c r="C63" s="46">
        <v>2029</v>
      </c>
      <c r="D63" s="48">
        <v>0.77900000000000003</v>
      </c>
      <c r="E63" s="122">
        <v>0.8</v>
      </c>
      <c r="F63" s="48">
        <v>0.8</v>
      </c>
      <c r="G63" s="48">
        <v>0.78</v>
      </c>
      <c r="H63" s="48">
        <v>0.93</v>
      </c>
      <c r="I63" s="48">
        <v>0.76</v>
      </c>
      <c r="J63" s="47">
        <v>19.7</v>
      </c>
      <c r="K63" s="46" t="s">
        <v>1115</v>
      </c>
      <c r="L63" s="46" t="s">
        <v>1116</v>
      </c>
      <c r="M63" s="48">
        <v>0.79</v>
      </c>
      <c r="N63" s="48">
        <v>0.78</v>
      </c>
      <c r="O63" s="2"/>
      <c r="P63" s="2"/>
      <c r="Q63" s="2"/>
      <c r="R63" s="2"/>
      <c r="S63" s="2"/>
    </row>
    <row r="64" spans="1:19" ht="18" customHeight="1" x14ac:dyDescent="0.2">
      <c r="A64" s="123" t="s">
        <v>372</v>
      </c>
      <c r="B64" s="32" t="s">
        <v>1180</v>
      </c>
      <c r="C64" s="49">
        <v>2029</v>
      </c>
      <c r="D64" s="51">
        <v>0.71799999999999997</v>
      </c>
      <c r="E64" s="124">
        <v>0.3</v>
      </c>
      <c r="F64" s="51">
        <v>0.76</v>
      </c>
      <c r="G64" s="51">
        <v>0.72</v>
      </c>
      <c r="H64" s="51">
        <v>0.93</v>
      </c>
      <c r="I64" s="51">
        <v>0.7</v>
      </c>
      <c r="J64" s="50">
        <v>24.8</v>
      </c>
      <c r="K64" s="61" t="s">
        <v>1137</v>
      </c>
      <c r="L64" s="49" t="s">
        <v>1116</v>
      </c>
      <c r="M64" s="51">
        <v>0.72</v>
      </c>
      <c r="N64" s="51">
        <v>0.75</v>
      </c>
      <c r="O64" s="2"/>
      <c r="P64" s="2"/>
      <c r="Q64" s="2"/>
      <c r="R64" s="2"/>
      <c r="S64" s="2"/>
    </row>
    <row r="65" spans="1:19" ht="18" customHeight="1" x14ac:dyDescent="0.2">
      <c r="A65" s="121" t="s">
        <v>375</v>
      </c>
      <c r="B65" s="23" t="s">
        <v>1181</v>
      </c>
      <c r="C65" s="46">
        <v>2029</v>
      </c>
      <c r="D65" s="48">
        <v>0.69299999999999995</v>
      </c>
      <c r="E65" s="122">
        <v>-1</v>
      </c>
      <c r="F65" s="48">
        <v>0.74</v>
      </c>
      <c r="G65" s="48">
        <v>0.68</v>
      </c>
      <c r="H65" s="48">
        <v>0.93</v>
      </c>
      <c r="I65" s="48">
        <v>0.64</v>
      </c>
      <c r="J65" s="47">
        <v>27.7</v>
      </c>
      <c r="K65" s="61" t="s">
        <v>1137</v>
      </c>
      <c r="L65" s="46" t="s">
        <v>1182</v>
      </c>
      <c r="M65" s="48">
        <v>0.68</v>
      </c>
      <c r="N65" s="48">
        <v>0.72</v>
      </c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N64" xr:uid="{00000000-0009-0000-0000-000009000000}"/>
  <mergeCells count="4">
    <mergeCell ref="A4:N4"/>
    <mergeCell ref="A3:N3"/>
    <mergeCell ref="A2:N2"/>
    <mergeCell ref="A1:N1"/>
  </mergeCells>
  <hyperlinks>
    <hyperlink ref="A1" location="'Cohort 2029 — Grades'!A1" display="⬅ NAVIGATE:" xr:uid="{00000000-0004-0000-0900-000000000000}"/>
  </hyperlinks>
  <pageMargins left="0.75" right="0.75" top="1" bottom="1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3366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19" customWidth="1"/>
    <col min="3" max="3" width="49" customWidth="1"/>
    <col min="4" max="8" width="14" customWidth="1"/>
    <col min="9" max="9" width="46" customWidth="1"/>
    <col min="10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1183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1102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1184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1185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" t="s">
        <v>1186</v>
      </c>
      <c r="B7" s="7" t="s">
        <v>1187</v>
      </c>
      <c r="C7" s="7" t="s">
        <v>1188</v>
      </c>
      <c r="D7" s="7" t="s">
        <v>1189</v>
      </c>
      <c r="E7" s="7" t="s">
        <v>1190</v>
      </c>
      <c r="F7" s="7" t="s">
        <v>1191</v>
      </c>
      <c r="G7" s="7" t="s">
        <v>1192</v>
      </c>
      <c r="H7" s="7" t="s">
        <v>1193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3.25" customHeight="1" x14ac:dyDescent="0.2">
      <c r="A8" s="23" t="s">
        <v>1194</v>
      </c>
      <c r="B8" s="46" t="s">
        <v>1195</v>
      </c>
      <c r="C8" s="46" t="s">
        <v>1196</v>
      </c>
      <c r="D8" s="82" t="s">
        <v>1197</v>
      </c>
      <c r="E8" s="46" t="s">
        <v>1198</v>
      </c>
      <c r="F8" s="82" t="s">
        <v>1199</v>
      </c>
      <c r="G8" s="46" t="s">
        <v>1200</v>
      </c>
      <c r="H8" s="82" t="s">
        <v>1201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32" t="s">
        <v>1202</v>
      </c>
      <c r="B9" s="49" t="s">
        <v>1203</v>
      </c>
      <c r="C9" s="49" t="s">
        <v>923</v>
      </c>
      <c r="D9" s="127" t="s">
        <v>1204</v>
      </c>
      <c r="E9" s="49" t="s">
        <v>1205</v>
      </c>
      <c r="F9" s="127" t="s">
        <v>1206</v>
      </c>
      <c r="G9" s="49" t="s">
        <v>988</v>
      </c>
      <c r="H9" s="127" t="s">
        <v>1207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23" t="s">
        <v>1208</v>
      </c>
      <c r="B10" s="46" t="s">
        <v>1209</v>
      </c>
      <c r="C10" s="46" t="s">
        <v>1210</v>
      </c>
      <c r="D10" s="82" t="s">
        <v>1211</v>
      </c>
      <c r="E10" s="46" t="s">
        <v>1212</v>
      </c>
      <c r="F10" s="82" t="s">
        <v>1213</v>
      </c>
      <c r="G10" s="46" t="s">
        <v>1214</v>
      </c>
      <c r="H10" s="82" t="s">
        <v>1215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32" t="s">
        <v>1216</v>
      </c>
      <c r="B11" s="49" t="s">
        <v>1217</v>
      </c>
      <c r="C11" s="49" t="s">
        <v>1218</v>
      </c>
      <c r="D11" s="127" t="s">
        <v>1211</v>
      </c>
      <c r="E11" s="49" t="s">
        <v>1219</v>
      </c>
      <c r="F11" s="127" t="s">
        <v>1220</v>
      </c>
      <c r="G11" s="49" t="s">
        <v>1221</v>
      </c>
      <c r="H11" s="127" t="s">
        <v>1222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23" t="s">
        <v>1223</v>
      </c>
      <c r="B12" s="46" t="s">
        <v>1224</v>
      </c>
      <c r="C12" s="46" t="s">
        <v>1225</v>
      </c>
      <c r="D12" s="82" t="s">
        <v>1226</v>
      </c>
      <c r="E12" s="46" t="s">
        <v>1227</v>
      </c>
      <c r="F12" s="82" t="s">
        <v>1228</v>
      </c>
      <c r="G12" s="46" t="s">
        <v>1229</v>
      </c>
      <c r="H12" s="82" t="s">
        <v>1230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32" t="s">
        <v>1231</v>
      </c>
      <c r="B13" s="49" t="s">
        <v>1232</v>
      </c>
      <c r="C13" s="49" t="s">
        <v>1232</v>
      </c>
      <c r="D13" s="49" t="s">
        <v>1233</v>
      </c>
      <c r="E13" s="49" t="s">
        <v>918</v>
      </c>
      <c r="F13" s="83" t="s">
        <v>1234</v>
      </c>
      <c r="G13" s="49" t="s">
        <v>1235</v>
      </c>
      <c r="H13" s="83" t="s">
        <v>1236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23" t="s">
        <v>573</v>
      </c>
      <c r="B14" s="46" t="s">
        <v>1237</v>
      </c>
      <c r="C14" s="46" t="s">
        <v>975</v>
      </c>
      <c r="D14" s="82" t="s">
        <v>1238</v>
      </c>
      <c r="E14" s="46" t="s">
        <v>1239</v>
      </c>
      <c r="F14" s="82" t="s">
        <v>1240</v>
      </c>
      <c r="G14" s="46" t="s">
        <v>1241</v>
      </c>
      <c r="H14" s="82" t="s">
        <v>1242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32" t="s">
        <v>1243</v>
      </c>
      <c r="B15" s="49" t="s">
        <v>1244</v>
      </c>
      <c r="C15" s="49" t="s">
        <v>1245</v>
      </c>
      <c r="D15" s="127" t="s">
        <v>1246</v>
      </c>
      <c r="E15" s="49" t="s">
        <v>1247</v>
      </c>
      <c r="F15" s="127" t="s">
        <v>1248</v>
      </c>
      <c r="G15" s="49" t="s">
        <v>1249</v>
      </c>
      <c r="H15" s="127" t="s">
        <v>1250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customHeight="1" x14ac:dyDescent="0.2">
      <c r="A17" s="261"/>
      <c r="B17" s="262"/>
      <c r="C17" s="262"/>
      <c r="D17" s="262"/>
      <c r="E17" s="262"/>
      <c r="F17" s="262"/>
      <c r="G17" s="262"/>
      <c r="H17" s="262"/>
      <c r="I17" s="262"/>
      <c r="J17" s="26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5" t="s">
        <v>1251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7" t="s">
        <v>131</v>
      </c>
      <c r="B19" s="7" t="s">
        <v>468</v>
      </c>
      <c r="C19" s="7" t="s">
        <v>1252</v>
      </c>
      <c r="D19" s="7" t="s">
        <v>1253</v>
      </c>
      <c r="E19" s="7" t="s">
        <v>1254</v>
      </c>
      <c r="F19" s="7" t="s">
        <v>1255</v>
      </c>
      <c r="G19" s="7" t="s">
        <v>1256</v>
      </c>
      <c r="H19" s="7" t="s">
        <v>1257</v>
      </c>
      <c r="I19" s="7" t="s">
        <v>1258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46" t="s">
        <v>434</v>
      </c>
      <c r="B20" s="46" t="s">
        <v>1259</v>
      </c>
      <c r="C20" s="46" t="s">
        <v>1260</v>
      </c>
      <c r="D20" s="82" t="s">
        <v>1261</v>
      </c>
      <c r="E20" s="46" t="s">
        <v>1235</v>
      </c>
      <c r="F20" s="46" t="s">
        <v>1235</v>
      </c>
      <c r="G20" s="46" t="s">
        <v>1262</v>
      </c>
      <c r="H20" s="46" t="s">
        <v>392</v>
      </c>
      <c r="I20" s="23" t="s">
        <v>1263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49" t="s">
        <v>437</v>
      </c>
      <c r="B21" s="49" t="s">
        <v>1264</v>
      </c>
      <c r="C21" s="49" t="s">
        <v>1265</v>
      </c>
      <c r="D21" s="83" t="s">
        <v>1266</v>
      </c>
      <c r="E21" s="49" t="s">
        <v>1267</v>
      </c>
      <c r="F21" s="49" t="s">
        <v>1268</v>
      </c>
      <c r="G21" s="49" t="s">
        <v>1269</v>
      </c>
      <c r="H21" s="49" t="s">
        <v>1270</v>
      </c>
      <c r="I21" s="32" t="s">
        <v>1271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46" t="s">
        <v>440</v>
      </c>
      <c r="B22" s="46" t="s">
        <v>1272</v>
      </c>
      <c r="C22" s="46" t="s">
        <v>1265</v>
      </c>
      <c r="D22" s="86" t="s">
        <v>1273</v>
      </c>
      <c r="E22" s="46" t="s">
        <v>1274</v>
      </c>
      <c r="F22" s="46" t="s">
        <v>1275</v>
      </c>
      <c r="G22" s="46" t="s">
        <v>1276</v>
      </c>
      <c r="H22" s="46" t="s">
        <v>1277</v>
      </c>
      <c r="I22" s="23" t="s">
        <v>1278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49" t="s">
        <v>443</v>
      </c>
      <c r="B23" s="49" t="s">
        <v>1279</v>
      </c>
      <c r="C23" s="49" t="s">
        <v>1265</v>
      </c>
      <c r="D23" s="83" t="s">
        <v>1226</v>
      </c>
      <c r="E23" s="49" t="s">
        <v>1280</v>
      </c>
      <c r="F23" s="49" t="s">
        <v>1281</v>
      </c>
      <c r="G23" s="49" t="s">
        <v>1282</v>
      </c>
      <c r="H23" s="49" t="s">
        <v>392</v>
      </c>
      <c r="I23" s="32" t="s">
        <v>1283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" customHeight="1" x14ac:dyDescent="0.2">
      <c r="A25" s="261"/>
      <c r="B25" s="262"/>
      <c r="C25" s="262"/>
      <c r="D25" s="262"/>
      <c r="E25" s="262"/>
      <c r="F25" s="262"/>
      <c r="G25" s="262"/>
      <c r="H25" s="262"/>
      <c r="I25" s="262"/>
      <c r="J25" s="262"/>
      <c r="K25" s="2"/>
      <c r="L25" s="2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5" t="s">
        <v>1284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7" t="s">
        <v>1285</v>
      </c>
      <c r="B27" s="7" t="s">
        <v>85</v>
      </c>
      <c r="C27" s="7" t="s">
        <v>1286</v>
      </c>
      <c r="D27" s="7" t="s">
        <v>34</v>
      </c>
      <c r="E27" s="7" t="s">
        <v>1287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46" t="s">
        <v>1288</v>
      </c>
      <c r="B28" s="46" t="s">
        <v>1289</v>
      </c>
      <c r="C28" s="23" t="s">
        <v>1290</v>
      </c>
      <c r="D28" s="82" t="s">
        <v>1291</v>
      </c>
      <c r="E28" s="46" t="s">
        <v>1235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49" t="s">
        <v>1292</v>
      </c>
      <c r="B29" s="49" t="s">
        <v>1293</v>
      </c>
      <c r="C29" s="32" t="s">
        <v>1294</v>
      </c>
      <c r="D29" s="127" t="s">
        <v>1291</v>
      </c>
      <c r="E29" s="49" t="s">
        <v>1235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46" t="s">
        <v>1295</v>
      </c>
      <c r="B30" s="46" t="s">
        <v>1296</v>
      </c>
      <c r="C30" s="23" t="s">
        <v>1297</v>
      </c>
      <c r="D30" s="82" t="s">
        <v>1291</v>
      </c>
      <c r="E30" s="46" t="s">
        <v>1235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49" t="s">
        <v>1298</v>
      </c>
      <c r="B31" s="49" t="s">
        <v>1299</v>
      </c>
      <c r="C31" s="32" t="s">
        <v>1300</v>
      </c>
      <c r="D31" s="127" t="s">
        <v>1291</v>
      </c>
      <c r="E31" s="49" t="s">
        <v>1235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8" customHeight="1" x14ac:dyDescent="0.2">
      <c r="A32" s="46" t="s">
        <v>1301</v>
      </c>
      <c r="B32" s="46" t="s">
        <v>1302</v>
      </c>
      <c r="C32" s="23" t="s">
        <v>1303</v>
      </c>
      <c r="D32" s="82" t="s">
        <v>1291</v>
      </c>
      <c r="E32" s="46" t="s">
        <v>1235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49" t="s">
        <v>1304</v>
      </c>
      <c r="B33" s="49" t="s">
        <v>1305</v>
      </c>
      <c r="C33" s="32" t="s">
        <v>1306</v>
      </c>
      <c r="D33" s="127" t="s">
        <v>1291</v>
      </c>
      <c r="E33" s="49" t="s">
        <v>1235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46" t="s">
        <v>1307</v>
      </c>
      <c r="B34" s="46" t="s">
        <v>1308</v>
      </c>
      <c r="C34" s="23" t="s">
        <v>1309</v>
      </c>
      <c r="D34" s="82" t="s">
        <v>1291</v>
      </c>
      <c r="E34" s="46" t="s">
        <v>1235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3.25" customHeight="1" x14ac:dyDescent="0.2">
      <c r="A35" s="49" t="s">
        <v>1310</v>
      </c>
      <c r="B35" s="49" t="s">
        <v>1311</v>
      </c>
      <c r="C35" s="32" t="s">
        <v>1312</v>
      </c>
      <c r="D35" s="127" t="s">
        <v>1291</v>
      </c>
      <c r="E35" s="49" t="s">
        <v>1235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7">
    <mergeCell ref="A25:J25"/>
    <mergeCell ref="A1:J1"/>
    <mergeCell ref="A5:J5"/>
    <mergeCell ref="A17:J17"/>
    <mergeCell ref="A3:J3"/>
    <mergeCell ref="A4:J4"/>
    <mergeCell ref="A2:J2"/>
  </mergeCells>
  <hyperlinks>
    <hyperlink ref="A1" location="'Cohort 2029 — Grades'!A1" display="⬅ NAVIGATE:" xr:uid="{00000000-0004-0000-0A00-000000000000}"/>
  </hyperlinks>
  <pageMargins left="0.75" right="0.75" top="1" bottom="1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67E22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34" customWidth="1"/>
    <col min="3" max="6" width="14" customWidth="1"/>
    <col min="7" max="7" width="50" customWidth="1"/>
    <col min="8" max="11" width="14" customWidth="1"/>
    <col min="12" max="12" width="16" customWidth="1"/>
    <col min="13" max="13" width="14" customWidth="1"/>
    <col min="14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7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1313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"/>
      <c r="O3" s="2"/>
      <c r="P3" s="2"/>
      <c r="Q3" s="2"/>
      <c r="R3" s="2"/>
      <c r="S3" s="2"/>
    </row>
    <row r="4" spans="1:19" ht="18" customHeight="1" x14ac:dyDescent="0.2">
      <c r="A4" s="271" t="s">
        <v>1102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"/>
      <c r="O4" s="2"/>
      <c r="P4" s="2"/>
      <c r="Q4" s="2"/>
      <c r="R4" s="2"/>
      <c r="S4" s="2"/>
    </row>
    <row r="5" spans="1:19" ht="18" customHeight="1" x14ac:dyDescent="0.2">
      <c r="A5" s="17" t="s">
        <v>1314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7" t="s">
        <v>1315</v>
      </c>
      <c r="B6" s="7" t="s">
        <v>1316</v>
      </c>
      <c r="C6" s="7" t="s">
        <v>131</v>
      </c>
      <c r="D6" s="7" t="s">
        <v>1317</v>
      </c>
      <c r="E6" s="7" t="s">
        <v>1187</v>
      </c>
      <c r="F6" s="7" t="s">
        <v>1252</v>
      </c>
      <c r="G6" s="7" t="s">
        <v>1318</v>
      </c>
      <c r="H6" s="7" t="s">
        <v>1319</v>
      </c>
      <c r="I6" s="7" t="s">
        <v>1320</v>
      </c>
      <c r="J6" s="7" t="s">
        <v>1321</v>
      </c>
      <c r="K6" s="7" t="s">
        <v>1322</v>
      </c>
      <c r="L6" s="7" t="s">
        <v>1323</v>
      </c>
      <c r="M6" s="7" t="s">
        <v>34</v>
      </c>
      <c r="N6" s="2"/>
      <c r="O6" s="2"/>
      <c r="P6" s="2"/>
      <c r="Q6" s="2"/>
      <c r="R6" s="2"/>
      <c r="S6" s="2"/>
    </row>
    <row r="7" spans="1:19" ht="23.25" customHeight="1" x14ac:dyDescent="0.2">
      <c r="A7" s="46" t="s">
        <v>1324</v>
      </c>
      <c r="B7" s="23" t="s">
        <v>1325</v>
      </c>
      <c r="C7" s="46" t="s">
        <v>473</v>
      </c>
      <c r="D7" s="59" t="s">
        <v>286</v>
      </c>
      <c r="E7" s="46" t="s">
        <v>1326</v>
      </c>
      <c r="F7" s="46" t="s">
        <v>1327</v>
      </c>
      <c r="G7" s="23" t="s">
        <v>1328</v>
      </c>
      <c r="H7" s="46" t="s">
        <v>1329</v>
      </c>
      <c r="I7" s="46" t="s">
        <v>814</v>
      </c>
      <c r="J7" s="46" t="s">
        <v>1330</v>
      </c>
      <c r="K7" s="46" t="s">
        <v>1326</v>
      </c>
      <c r="L7" s="46" t="s">
        <v>1331</v>
      </c>
      <c r="M7" s="46" t="s">
        <v>97</v>
      </c>
      <c r="N7" s="2"/>
      <c r="O7" s="2"/>
      <c r="P7" s="2"/>
      <c r="Q7" s="2"/>
      <c r="R7" s="2"/>
      <c r="S7" s="2"/>
    </row>
    <row r="8" spans="1:19" ht="18" customHeight="1" x14ac:dyDescent="0.2">
      <c r="A8" s="49" t="s">
        <v>1332</v>
      </c>
      <c r="B8" s="32" t="s">
        <v>1333</v>
      </c>
      <c r="C8" s="49" t="s">
        <v>478</v>
      </c>
      <c r="D8" s="59" t="s">
        <v>286</v>
      </c>
      <c r="E8" s="49" t="s">
        <v>933</v>
      </c>
      <c r="F8" s="49" t="s">
        <v>1327</v>
      </c>
      <c r="G8" s="32" t="s">
        <v>1334</v>
      </c>
      <c r="H8" s="49" t="s">
        <v>799</v>
      </c>
      <c r="I8" s="49" t="s">
        <v>1335</v>
      </c>
      <c r="J8" s="49" t="s">
        <v>1336</v>
      </c>
      <c r="K8" s="49" t="s">
        <v>933</v>
      </c>
      <c r="L8" s="49" t="s">
        <v>1331</v>
      </c>
      <c r="M8" s="49" t="s">
        <v>97</v>
      </c>
      <c r="N8" s="2"/>
      <c r="O8" s="2"/>
      <c r="P8" s="2"/>
      <c r="Q8" s="2"/>
      <c r="R8" s="2"/>
      <c r="S8" s="2"/>
    </row>
    <row r="9" spans="1:19" ht="23.25" customHeight="1" x14ac:dyDescent="0.2">
      <c r="A9" s="46" t="s">
        <v>1337</v>
      </c>
      <c r="B9" s="23" t="s">
        <v>1338</v>
      </c>
      <c r="C9" s="46" t="s">
        <v>473</v>
      </c>
      <c r="D9" s="60" t="s">
        <v>332</v>
      </c>
      <c r="E9" s="46" t="s">
        <v>1339</v>
      </c>
      <c r="F9" s="46" t="s">
        <v>1340</v>
      </c>
      <c r="G9" s="23" t="s">
        <v>1341</v>
      </c>
      <c r="H9" s="46" t="s">
        <v>802</v>
      </c>
      <c r="I9" s="46" t="s">
        <v>1342</v>
      </c>
      <c r="J9" s="46" t="s">
        <v>1343</v>
      </c>
      <c r="K9" s="46" t="s">
        <v>1339</v>
      </c>
      <c r="L9" s="46" t="s">
        <v>1331</v>
      </c>
      <c r="M9" s="46" t="s">
        <v>97</v>
      </c>
      <c r="N9" s="2"/>
      <c r="O9" s="2"/>
      <c r="P9" s="2"/>
      <c r="Q9" s="2"/>
      <c r="R9" s="2"/>
      <c r="S9" s="2"/>
    </row>
    <row r="10" spans="1:19" ht="23.25" customHeight="1" x14ac:dyDescent="0.2">
      <c r="A10" s="49" t="s">
        <v>1344</v>
      </c>
      <c r="B10" s="32" t="s">
        <v>1345</v>
      </c>
      <c r="C10" s="49" t="s">
        <v>473</v>
      </c>
      <c r="D10" s="59" t="s">
        <v>286</v>
      </c>
      <c r="E10" s="49" t="s">
        <v>1346</v>
      </c>
      <c r="F10" s="49" t="s">
        <v>1327</v>
      </c>
      <c r="G10" s="32" t="s">
        <v>1347</v>
      </c>
      <c r="H10" s="49" t="s">
        <v>1348</v>
      </c>
      <c r="I10" s="49" t="s">
        <v>1349</v>
      </c>
      <c r="J10" s="49" t="s">
        <v>1350</v>
      </c>
      <c r="K10" s="49" t="s">
        <v>1346</v>
      </c>
      <c r="L10" s="49" t="s">
        <v>1331</v>
      </c>
      <c r="M10" s="49" t="s">
        <v>97</v>
      </c>
      <c r="N10" s="2"/>
      <c r="O10" s="2"/>
      <c r="P10" s="2"/>
      <c r="Q10" s="2"/>
      <c r="R10" s="2"/>
      <c r="S10" s="2"/>
    </row>
    <row r="11" spans="1:19" ht="23.25" customHeight="1" x14ac:dyDescent="0.2">
      <c r="A11" s="46" t="s">
        <v>1351</v>
      </c>
      <c r="B11" s="23" t="s">
        <v>1352</v>
      </c>
      <c r="C11" s="46" t="s">
        <v>487</v>
      </c>
      <c r="D11" s="60" t="s">
        <v>332</v>
      </c>
      <c r="E11" s="46" t="s">
        <v>1072</v>
      </c>
      <c r="F11" s="46" t="s">
        <v>1353</v>
      </c>
      <c r="G11" s="23" t="s">
        <v>1354</v>
      </c>
      <c r="H11" s="46" t="s">
        <v>1348</v>
      </c>
      <c r="I11" s="46" t="s">
        <v>1349</v>
      </c>
      <c r="J11" s="46" t="s">
        <v>1355</v>
      </c>
      <c r="K11" s="46" t="s">
        <v>1072</v>
      </c>
      <c r="L11" s="46" t="s">
        <v>1331</v>
      </c>
      <c r="M11" s="46" t="s">
        <v>97</v>
      </c>
      <c r="N11" s="2"/>
      <c r="O11" s="2"/>
      <c r="P11" s="2"/>
      <c r="Q11" s="2"/>
      <c r="R11" s="2"/>
      <c r="S11" s="2"/>
    </row>
    <row r="12" spans="1:19" ht="18" customHeight="1" x14ac:dyDescent="0.2">
      <c r="A12" s="49" t="s">
        <v>1356</v>
      </c>
      <c r="B12" s="32" t="s">
        <v>1357</v>
      </c>
      <c r="C12" s="49" t="s">
        <v>473</v>
      </c>
      <c r="D12" s="60" t="s">
        <v>332</v>
      </c>
      <c r="E12" s="49" t="s">
        <v>1358</v>
      </c>
      <c r="F12" s="49" t="s">
        <v>1353</v>
      </c>
      <c r="G12" s="32" t="s">
        <v>1359</v>
      </c>
      <c r="H12" s="49" t="s">
        <v>808</v>
      </c>
      <c r="I12" s="49" t="s">
        <v>1360</v>
      </c>
      <c r="J12" s="49" t="s">
        <v>1361</v>
      </c>
      <c r="K12" s="49" t="s">
        <v>1358</v>
      </c>
      <c r="L12" s="49" t="s">
        <v>183</v>
      </c>
      <c r="M12" s="49" t="s">
        <v>97</v>
      </c>
      <c r="N12" s="2"/>
      <c r="O12" s="2"/>
      <c r="P12" s="2"/>
      <c r="Q12" s="2"/>
      <c r="R12" s="2"/>
      <c r="S12" s="2"/>
    </row>
    <row r="13" spans="1:19" ht="18" customHeight="1" x14ac:dyDescent="0.2">
      <c r="A13" s="46" t="s">
        <v>1362</v>
      </c>
      <c r="B13" s="23" t="s">
        <v>1363</v>
      </c>
      <c r="C13" s="46" t="s">
        <v>478</v>
      </c>
      <c r="D13" s="46" t="s">
        <v>245</v>
      </c>
      <c r="E13" s="46" t="s">
        <v>977</v>
      </c>
      <c r="F13" s="46" t="s">
        <v>1353</v>
      </c>
      <c r="G13" s="23" t="s">
        <v>1364</v>
      </c>
      <c r="H13" s="46" t="s">
        <v>802</v>
      </c>
      <c r="I13" s="46" t="s">
        <v>1342</v>
      </c>
      <c r="J13" s="46" t="s">
        <v>1365</v>
      </c>
      <c r="K13" s="46" t="s">
        <v>977</v>
      </c>
      <c r="L13" s="46" t="s">
        <v>1331</v>
      </c>
      <c r="M13" s="46" t="s">
        <v>1366</v>
      </c>
      <c r="N13" s="2"/>
      <c r="O13" s="2"/>
      <c r="P13" s="2"/>
      <c r="Q13" s="2"/>
      <c r="R13" s="2"/>
      <c r="S13" s="2"/>
    </row>
    <row r="14" spans="1:19" ht="18" customHeight="1" x14ac:dyDescent="0.2">
      <c r="A14" s="49" t="s">
        <v>1367</v>
      </c>
      <c r="B14" s="32" t="s">
        <v>1368</v>
      </c>
      <c r="C14" s="49" t="s">
        <v>487</v>
      </c>
      <c r="D14" s="49" t="s">
        <v>245</v>
      </c>
      <c r="E14" s="49" t="s">
        <v>1076</v>
      </c>
      <c r="F14" s="49" t="s">
        <v>1353</v>
      </c>
      <c r="G14" s="32" t="s">
        <v>1369</v>
      </c>
      <c r="H14" s="49" t="s">
        <v>808</v>
      </c>
      <c r="I14" s="49" t="s">
        <v>1360</v>
      </c>
      <c r="J14" s="49" t="s">
        <v>1370</v>
      </c>
      <c r="K14" s="49" t="s">
        <v>1076</v>
      </c>
      <c r="L14" s="49" t="s">
        <v>183</v>
      </c>
      <c r="M14" s="49" t="s">
        <v>1366</v>
      </c>
      <c r="N14" s="2"/>
      <c r="O14" s="2"/>
      <c r="P14" s="2"/>
      <c r="Q14" s="2"/>
      <c r="R14" s="2"/>
      <c r="S14" s="2"/>
    </row>
    <row r="15" spans="1:19" ht="23.25" customHeight="1" x14ac:dyDescent="0.2">
      <c r="A15" s="46" t="s">
        <v>1371</v>
      </c>
      <c r="B15" s="23" t="s">
        <v>1372</v>
      </c>
      <c r="C15" s="46" t="s">
        <v>478</v>
      </c>
      <c r="D15" s="46" t="s">
        <v>245</v>
      </c>
      <c r="E15" s="46" t="s">
        <v>975</v>
      </c>
      <c r="F15" s="46" t="s">
        <v>1353</v>
      </c>
      <c r="G15" s="23" t="s">
        <v>1373</v>
      </c>
      <c r="H15" s="46" t="s">
        <v>808</v>
      </c>
      <c r="I15" s="46" t="s">
        <v>1360</v>
      </c>
      <c r="J15" s="46" t="s">
        <v>1365</v>
      </c>
      <c r="K15" s="46" t="s">
        <v>975</v>
      </c>
      <c r="L15" s="46" t="s">
        <v>183</v>
      </c>
      <c r="M15" s="46" t="s">
        <v>1366</v>
      </c>
      <c r="N15" s="2"/>
      <c r="O15" s="2"/>
      <c r="P15" s="2"/>
      <c r="Q15" s="2"/>
      <c r="R15" s="2"/>
      <c r="S15" s="2"/>
    </row>
    <row r="16" spans="1:19" ht="23.25" customHeight="1" x14ac:dyDescent="0.2">
      <c r="A16" s="49" t="s">
        <v>1374</v>
      </c>
      <c r="B16" s="32" t="s">
        <v>1375</v>
      </c>
      <c r="C16" s="49" t="s">
        <v>487</v>
      </c>
      <c r="D16" s="49" t="s">
        <v>245</v>
      </c>
      <c r="E16" s="49" t="s">
        <v>1083</v>
      </c>
      <c r="F16" s="49" t="s">
        <v>1376</v>
      </c>
      <c r="G16" s="32" t="s">
        <v>1377</v>
      </c>
      <c r="H16" s="49" t="s">
        <v>811</v>
      </c>
      <c r="I16" s="49" t="s">
        <v>1378</v>
      </c>
      <c r="J16" s="49" t="s">
        <v>1379</v>
      </c>
      <c r="K16" s="49" t="s">
        <v>1083</v>
      </c>
      <c r="L16" s="49" t="s">
        <v>183</v>
      </c>
      <c r="M16" s="49" t="s">
        <v>1366</v>
      </c>
      <c r="N16" s="2"/>
      <c r="O16" s="2"/>
      <c r="P16" s="2"/>
      <c r="Q16" s="2"/>
      <c r="R16" s="2"/>
      <c r="S16" s="2"/>
    </row>
    <row r="17" spans="1:1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4:M4"/>
    <mergeCell ref="A3:M3"/>
    <mergeCell ref="A2:M2"/>
    <mergeCell ref="A1:M1"/>
  </mergeCells>
  <hyperlinks>
    <hyperlink ref="A1" location="'Cohort 2029 — Grades'!A1" display="⬅ NAVIGATE:" xr:uid="{00000000-0004-0000-0B00-000000000000}"/>
  </hyperlinks>
  <pageMargins left="0.75" right="0.75" top="1" bottom="1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C0392B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7" width="50" customWidth="1"/>
    <col min="8" max="8" width="33" customWidth="1"/>
    <col min="9" max="9" width="15" customWidth="1"/>
    <col min="10" max="10" width="23" customWidth="1"/>
    <col min="11" max="11" width="18" customWidth="1"/>
    <col min="12" max="12" width="50" customWidth="1"/>
    <col min="13" max="13" width="20" customWidth="1"/>
    <col min="14" max="14" width="28" customWidth="1"/>
    <col min="15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7"/>
      <c r="O1" s="1"/>
      <c r="P1" s="1"/>
      <c r="Q1" s="1"/>
      <c r="R1" s="1"/>
      <c r="S1" s="1"/>
    </row>
    <row r="2" spans="1:19" ht="18" customHeight="1" x14ac:dyDescent="0.25">
      <c r="A2" s="263" t="s">
        <v>1380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"/>
      <c r="P3" s="2"/>
      <c r="Q3" s="2"/>
      <c r="R3" s="2"/>
      <c r="S3" s="2"/>
    </row>
    <row r="4" spans="1:19" ht="18" customHeight="1" x14ac:dyDescent="0.2">
      <c r="A4" s="271" t="s">
        <v>1381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"/>
      <c r="P4" s="2"/>
      <c r="Q4" s="2"/>
      <c r="R4" s="2"/>
      <c r="S4" s="2"/>
    </row>
    <row r="5" spans="1:19" ht="18" customHeight="1" x14ac:dyDescent="0.2">
      <c r="A5" s="17" t="s">
        <v>1382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58" t="s">
        <v>128</v>
      </c>
      <c r="B6" s="58" t="s">
        <v>129</v>
      </c>
      <c r="C6" s="58" t="s">
        <v>130</v>
      </c>
      <c r="D6" s="58" t="s">
        <v>131</v>
      </c>
      <c r="E6" s="58" t="s">
        <v>468</v>
      </c>
      <c r="F6" s="58" t="s">
        <v>158</v>
      </c>
      <c r="G6" s="58" t="s">
        <v>34</v>
      </c>
      <c r="H6" s="58" t="s">
        <v>1383</v>
      </c>
      <c r="I6" s="58" t="s">
        <v>1384</v>
      </c>
      <c r="J6" s="58" t="s">
        <v>1385</v>
      </c>
      <c r="K6" s="58" t="s">
        <v>1386</v>
      </c>
      <c r="L6" s="58" t="s">
        <v>1387</v>
      </c>
      <c r="M6" s="58" t="s">
        <v>1388</v>
      </c>
      <c r="N6" s="58" t="s">
        <v>1389</v>
      </c>
      <c r="O6" s="2"/>
      <c r="P6" s="2"/>
      <c r="Q6" s="2"/>
      <c r="R6" s="2"/>
      <c r="S6" s="2"/>
    </row>
    <row r="7" spans="1:19" ht="23.25" customHeight="1" x14ac:dyDescent="0.2">
      <c r="A7" s="128" t="s">
        <v>282</v>
      </c>
      <c r="B7" s="23" t="s">
        <v>198</v>
      </c>
      <c r="C7" s="23" t="s">
        <v>283</v>
      </c>
      <c r="D7" s="46" t="s">
        <v>473</v>
      </c>
      <c r="E7" s="46">
        <v>47.2</v>
      </c>
      <c r="F7" s="126" t="s">
        <v>286</v>
      </c>
      <c r="G7" s="46" t="s">
        <v>462</v>
      </c>
      <c r="H7" s="46" t="s">
        <v>1390</v>
      </c>
      <c r="I7" s="46" t="s">
        <v>1391</v>
      </c>
      <c r="J7" s="46" t="s">
        <v>1391</v>
      </c>
      <c r="K7" s="46" t="s">
        <v>1392</v>
      </c>
      <c r="L7" s="23" t="s">
        <v>1393</v>
      </c>
      <c r="M7" s="46" t="s">
        <v>1394</v>
      </c>
      <c r="N7" s="23" t="s">
        <v>1395</v>
      </c>
      <c r="O7" s="2"/>
      <c r="P7" s="2"/>
      <c r="Q7" s="2"/>
      <c r="R7" s="2"/>
      <c r="S7" s="2"/>
    </row>
    <row r="8" spans="1:19" ht="23.25" customHeight="1" x14ac:dyDescent="0.2">
      <c r="A8" s="129" t="s">
        <v>237</v>
      </c>
      <c r="B8" s="32" t="s">
        <v>238</v>
      </c>
      <c r="C8" s="32" t="s">
        <v>239</v>
      </c>
      <c r="D8" s="49" t="s">
        <v>478</v>
      </c>
      <c r="E8" s="49">
        <v>57.4</v>
      </c>
      <c r="F8" s="126" t="s">
        <v>286</v>
      </c>
      <c r="G8" s="49" t="s">
        <v>462</v>
      </c>
      <c r="H8" s="49" t="s">
        <v>1396</v>
      </c>
      <c r="I8" s="49" t="s">
        <v>674</v>
      </c>
      <c r="J8" s="49" t="s">
        <v>674</v>
      </c>
      <c r="K8" s="49" t="s">
        <v>1397</v>
      </c>
      <c r="L8" s="32" t="s">
        <v>1398</v>
      </c>
      <c r="M8" s="49" t="s">
        <v>1399</v>
      </c>
      <c r="N8" s="32" t="s">
        <v>1400</v>
      </c>
      <c r="O8" s="2"/>
      <c r="P8" s="2"/>
      <c r="Q8" s="2"/>
      <c r="R8" s="2"/>
      <c r="S8" s="2"/>
    </row>
    <row r="9" spans="1:19" ht="23.25" customHeight="1" x14ac:dyDescent="0.2">
      <c r="A9" s="128" t="s">
        <v>263</v>
      </c>
      <c r="B9" s="23" t="s">
        <v>264</v>
      </c>
      <c r="C9" s="23" t="s">
        <v>265</v>
      </c>
      <c r="D9" s="46" t="s">
        <v>473</v>
      </c>
      <c r="E9" s="46">
        <v>57</v>
      </c>
      <c r="F9" s="125" t="s">
        <v>332</v>
      </c>
      <c r="G9" s="46" t="s">
        <v>429</v>
      </c>
      <c r="H9" s="46" t="s">
        <v>1401</v>
      </c>
      <c r="I9" s="46" t="s">
        <v>1402</v>
      </c>
      <c r="J9" s="46" t="s">
        <v>1402</v>
      </c>
      <c r="K9" s="46" t="s">
        <v>1403</v>
      </c>
      <c r="L9" s="23" t="s">
        <v>1404</v>
      </c>
      <c r="M9" s="46" t="s">
        <v>1405</v>
      </c>
      <c r="N9" s="23" t="s">
        <v>1406</v>
      </c>
      <c r="O9" s="2"/>
      <c r="P9" s="2"/>
      <c r="Q9" s="2"/>
      <c r="R9" s="2"/>
      <c r="S9" s="2"/>
    </row>
    <row r="10" spans="1:19" ht="23.25" customHeight="1" x14ac:dyDescent="0.2">
      <c r="A10" s="129" t="s">
        <v>297</v>
      </c>
      <c r="B10" s="32" t="s">
        <v>298</v>
      </c>
      <c r="C10" s="32" t="s">
        <v>299</v>
      </c>
      <c r="D10" s="49" t="s">
        <v>473</v>
      </c>
      <c r="E10" s="49">
        <v>58.3</v>
      </c>
      <c r="F10" s="126" t="s">
        <v>286</v>
      </c>
      <c r="G10" s="49" t="s">
        <v>462</v>
      </c>
      <c r="H10" s="49" t="s">
        <v>484</v>
      </c>
      <c r="I10" s="49" t="s">
        <v>1407</v>
      </c>
      <c r="J10" s="49" t="s">
        <v>1407</v>
      </c>
      <c r="K10" s="49" t="s">
        <v>1408</v>
      </c>
      <c r="L10" s="32" t="s">
        <v>1409</v>
      </c>
      <c r="M10" s="49" t="s">
        <v>1399</v>
      </c>
      <c r="N10" s="32" t="s">
        <v>1410</v>
      </c>
      <c r="O10" s="2"/>
      <c r="P10" s="2"/>
      <c r="Q10" s="2"/>
      <c r="R10" s="2"/>
      <c r="S10" s="2"/>
    </row>
    <row r="11" spans="1:19" ht="23.25" customHeight="1" x14ac:dyDescent="0.2">
      <c r="A11" s="128" t="s">
        <v>327</v>
      </c>
      <c r="B11" s="23" t="s">
        <v>328</v>
      </c>
      <c r="C11" s="23" t="s">
        <v>329</v>
      </c>
      <c r="D11" s="46" t="s">
        <v>487</v>
      </c>
      <c r="E11" s="46">
        <v>60.9</v>
      </c>
      <c r="F11" s="125" t="s">
        <v>332</v>
      </c>
      <c r="G11" s="46" t="s">
        <v>429</v>
      </c>
      <c r="H11" s="46" t="s">
        <v>1411</v>
      </c>
      <c r="I11" s="46" t="s">
        <v>1407</v>
      </c>
      <c r="J11" s="46" t="s">
        <v>1407</v>
      </c>
      <c r="K11" s="46" t="s">
        <v>1408</v>
      </c>
      <c r="L11" s="23" t="s">
        <v>1412</v>
      </c>
      <c r="M11" s="46" t="s">
        <v>1405</v>
      </c>
      <c r="N11" s="23" t="s">
        <v>1406</v>
      </c>
      <c r="O11" s="2"/>
      <c r="P11" s="2"/>
      <c r="Q11" s="2"/>
      <c r="R11" s="2"/>
      <c r="S11" s="2"/>
    </row>
    <row r="12" spans="1:19" ht="23.25" customHeight="1" x14ac:dyDescent="0.2">
      <c r="A12" s="129" t="s">
        <v>277</v>
      </c>
      <c r="B12" s="32" t="s">
        <v>278</v>
      </c>
      <c r="C12" s="32" t="s">
        <v>279</v>
      </c>
      <c r="D12" s="49" t="s">
        <v>473</v>
      </c>
      <c r="E12" s="49">
        <v>61.2</v>
      </c>
      <c r="F12" s="125" t="s">
        <v>332</v>
      </c>
      <c r="G12" s="49" t="s">
        <v>429</v>
      </c>
      <c r="H12" s="49" t="s">
        <v>1413</v>
      </c>
      <c r="I12" s="49" t="s">
        <v>1414</v>
      </c>
      <c r="J12" s="49" t="s">
        <v>1414</v>
      </c>
      <c r="K12" s="49" t="s">
        <v>1415</v>
      </c>
      <c r="L12" s="32" t="s">
        <v>1416</v>
      </c>
      <c r="M12" s="49" t="s">
        <v>1405</v>
      </c>
      <c r="N12" s="32" t="s">
        <v>1417</v>
      </c>
      <c r="O12" s="2"/>
      <c r="P12" s="2"/>
      <c r="Q12" s="2"/>
      <c r="R12" s="2"/>
      <c r="S12" s="2"/>
    </row>
    <row r="13" spans="1:19" ht="23.25" customHeight="1" x14ac:dyDescent="0.2">
      <c r="A13" s="128" t="s">
        <v>251</v>
      </c>
      <c r="B13" s="23" t="s">
        <v>252</v>
      </c>
      <c r="C13" s="23" t="s">
        <v>253</v>
      </c>
      <c r="D13" s="46" t="s">
        <v>478</v>
      </c>
      <c r="E13" s="46">
        <v>64.2</v>
      </c>
      <c r="F13" s="61" t="s">
        <v>245</v>
      </c>
      <c r="G13" s="46" t="s">
        <v>428</v>
      </c>
      <c r="H13" s="46" t="s">
        <v>1418</v>
      </c>
      <c r="I13" s="46" t="s">
        <v>1402</v>
      </c>
      <c r="J13" s="46" t="s">
        <v>1402</v>
      </c>
      <c r="K13" s="46" t="s">
        <v>1403</v>
      </c>
      <c r="L13" s="23" t="s">
        <v>1419</v>
      </c>
      <c r="M13" s="46" t="s">
        <v>1420</v>
      </c>
      <c r="N13" s="23" t="s">
        <v>1366</v>
      </c>
      <c r="O13" s="2"/>
      <c r="P13" s="2"/>
      <c r="Q13" s="2"/>
      <c r="R13" s="2"/>
      <c r="S13" s="2"/>
    </row>
    <row r="14" spans="1:19" ht="23.25" customHeight="1" x14ac:dyDescent="0.2">
      <c r="A14" s="129" t="s">
        <v>336</v>
      </c>
      <c r="B14" s="32" t="s">
        <v>337</v>
      </c>
      <c r="C14" s="32" t="s">
        <v>338</v>
      </c>
      <c r="D14" s="49" t="s">
        <v>487</v>
      </c>
      <c r="E14" s="49">
        <v>65.3</v>
      </c>
      <c r="F14" s="61" t="s">
        <v>245</v>
      </c>
      <c r="G14" s="49" t="s">
        <v>428</v>
      </c>
      <c r="H14" s="49" t="s">
        <v>1421</v>
      </c>
      <c r="I14" s="49" t="s">
        <v>1414</v>
      </c>
      <c r="J14" s="49" t="s">
        <v>1414</v>
      </c>
      <c r="K14" s="49" t="s">
        <v>1415</v>
      </c>
      <c r="L14" s="32" t="s">
        <v>1422</v>
      </c>
      <c r="M14" s="49" t="s">
        <v>1423</v>
      </c>
      <c r="N14" s="32" t="s">
        <v>1366</v>
      </c>
      <c r="O14" s="2"/>
      <c r="P14" s="2"/>
      <c r="Q14" s="2"/>
      <c r="R14" s="2"/>
      <c r="S14" s="2"/>
    </row>
    <row r="15" spans="1:19" ht="23.25" customHeight="1" x14ac:dyDescent="0.2">
      <c r="A15" s="128" t="s">
        <v>247</v>
      </c>
      <c r="B15" s="23" t="s">
        <v>248</v>
      </c>
      <c r="C15" s="23" t="s">
        <v>249</v>
      </c>
      <c r="D15" s="46" t="s">
        <v>478</v>
      </c>
      <c r="E15" s="46">
        <v>65</v>
      </c>
      <c r="F15" s="61" t="s">
        <v>245</v>
      </c>
      <c r="G15" s="46" t="s">
        <v>428</v>
      </c>
      <c r="H15" s="46" t="s">
        <v>1424</v>
      </c>
      <c r="I15" s="46" t="s">
        <v>1414</v>
      </c>
      <c r="J15" s="46" t="s">
        <v>1414</v>
      </c>
      <c r="K15" s="46" t="s">
        <v>1415</v>
      </c>
      <c r="L15" s="23" t="s">
        <v>1425</v>
      </c>
      <c r="M15" s="46" t="s">
        <v>1423</v>
      </c>
      <c r="N15" s="23" t="s">
        <v>1366</v>
      </c>
      <c r="O15" s="2"/>
      <c r="P15" s="2"/>
      <c r="Q15" s="2"/>
      <c r="R15" s="2"/>
      <c r="S15" s="2"/>
    </row>
    <row r="16" spans="1:19" ht="23.25" customHeight="1" x14ac:dyDescent="0.2">
      <c r="A16" s="129" t="s">
        <v>348</v>
      </c>
      <c r="B16" s="32" t="s">
        <v>349</v>
      </c>
      <c r="C16" s="32" t="s">
        <v>350</v>
      </c>
      <c r="D16" s="49" t="s">
        <v>487</v>
      </c>
      <c r="E16" s="49">
        <v>69.2</v>
      </c>
      <c r="F16" s="61" t="s">
        <v>245</v>
      </c>
      <c r="G16" s="49" t="s">
        <v>428</v>
      </c>
      <c r="H16" s="49" t="s">
        <v>1426</v>
      </c>
      <c r="I16" s="49" t="s">
        <v>694</v>
      </c>
      <c r="J16" s="49" t="s">
        <v>694</v>
      </c>
      <c r="K16" s="49" t="s">
        <v>1427</v>
      </c>
      <c r="L16" s="32" t="s">
        <v>1428</v>
      </c>
      <c r="M16" s="49" t="s">
        <v>1420</v>
      </c>
      <c r="N16" s="32" t="s">
        <v>1366</v>
      </c>
      <c r="O16" s="2"/>
      <c r="P16" s="2"/>
      <c r="Q16" s="2"/>
      <c r="R16" s="2"/>
      <c r="S16" s="2"/>
    </row>
    <row r="17" spans="1:19" ht="23.25" customHeight="1" x14ac:dyDescent="0.2">
      <c r="A17" s="128" t="s">
        <v>375</v>
      </c>
      <c r="B17" s="23" t="s">
        <v>376</v>
      </c>
      <c r="C17" s="23" t="s">
        <v>320</v>
      </c>
      <c r="D17" s="46" t="s">
        <v>487</v>
      </c>
      <c r="E17" s="46">
        <v>69.3</v>
      </c>
      <c r="F17" s="61" t="s">
        <v>245</v>
      </c>
      <c r="G17" s="46" t="s">
        <v>428</v>
      </c>
      <c r="H17" s="46" t="s">
        <v>1429</v>
      </c>
      <c r="I17" s="46" t="s">
        <v>1414</v>
      </c>
      <c r="J17" s="46" t="s">
        <v>1414</v>
      </c>
      <c r="K17" s="46" t="s">
        <v>1415</v>
      </c>
      <c r="L17" s="23" t="s">
        <v>1430</v>
      </c>
      <c r="M17" s="46" t="s">
        <v>1420</v>
      </c>
      <c r="N17" s="23" t="s">
        <v>1366</v>
      </c>
      <c r="O17" s="2"/>
      <c r="P17" s="2"/>
      <c r="Q17" s="2"/>
      <c r="R17" s="2"/>
      <c r="S17" s="2"/>
    </row>
    <row r="18" spans="1:19" ht="23.25" customHeight="1" x14ac:dyDescent="0.2">
      <c r="A18" s="129" t="s">
        <v>309</v>
      </c>
      <c r="B18" s="32" t="s">
        <v>310</v>
      </c>
      <c r="C18" s="32" t="s">
        <v>311</v>
      </c>
      <c r="D18" s="49" t="s">
        <v>473</v>
      </c>
      <c r="E18" s="49">
        <v>71.3</v>
      </c>
      <c r="F18" s="61" t="s">
        <v>245</v>
      </c>
      <c r="G18" s="49" t="s">
        <v>428</v>
      </c>
      <c r="H18" s="49" t="s">
        <v>1431</v>
      </c>
      <c r="I18" s="49" t="s">
        <v>1414</v>
      </c>
      <c r="J18" s="49" t="s">
        <v>1414</v>
      </c>
      <c r="K18" s="49" t="s">
        <v>1415</v>
      </c>
      <c r="L18" s="32" t="s">
        <v>1432</v>
      </c>
      <c r="M18" s="49" t="s">
        <v>1420</v>
      </c>
      <c r="N18" s="32" t="s">
        <v>1366</v>
      </c>
      <c r="O18" s="2"/>
      <c r="P18" s="2"/>
      <c r="Q18" s="2"/>
      <c r="R18" s="2"/>
      <c r="S18" s="2"/>
    </row>
    <row r="19" spans="1:19" ht="23.25" customHeight="1" x14ac:dyDescent="0.2">
      <c r="A19" s="128" t="s">
        <v>360</v>
      </c>
      <c r="B19" s="23" t="s">
        <v>361</v>
      </c>
      <c r="C19" s="23" t="s">
        <v>362</v>
      </c>
      <c r="D19" s="46" t="s">
        <v>487</v>
      </c>
      <c r="E19" s="46">
        <v>70.400000000000006</v>
      </c>
      <c r="F19" s="61" t="s">
        <v>245</v>
      </c>
      <c r="G19" s="46" t="s">
        <v>428</v>
      </c>
      <c r="H19" s="46" t="s">
        <v>1433</v>
      </c>
      <c r="I19" s="46" t="s">
        <v>694</v>
      </c>
      <c r="J19" s="46" t="s">
        <v>694</v>
      </c>
      <c r="K19" s="46" t="s">
        <v>1427</v>
      </c>
      <c r="L19" s="23" t="s">
        <v>1434</v>
      </c>
      <c r="M19" s="46" t="s">
        <v>1420</v>
      </c>
      <c r="N19" s="23" t="s">
        <v>1366</v>
      </c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4:N4"/>
    <mergeCell ref="A3:N3"/>
    <mergeCell ref="A2:N2"/>
    <mergeCell ref="A1:N1"/>
  </mergeCells>
  <hyperlinks>
    <hyperlink ref="A1" location="'Cohort 2029 — Grades'!A1" display="⬅ NAVIGATE:" xr:uid="{00000000-0004-0000-0C00-000000000000}"/>
  </hyperlinks>
  <pageMargins left="0.75" right="0.75" top="1" bottom="1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4A017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3" width="12" customWidth="1"/>
    <col min="4" max="4" width="22" customWidth="1"/>
    <col min="5" max="12" width="12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1435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1381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1436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7" t="s">
        <v>467</v>
      </c>
      <c r="B6" s="7" t="s">
        <v>1437</v>
      </c>
      <c r="C6" s="7" t="s">
        <v>1438</v>
      </c>
      <c r="D6" s="7" t="s">
        <v>1439</v>
      </c>
      <c r="E6" s="7" t="s">
        <v>65</v>
      </c>
      <c r="F6" s="7" t="s">
        <v>426</v>
      </c>
      <c r="G6" s="7" t="s">
        <v>1440</v>
      </c>
      <c r="H6" s="7" t="s">
        <v>1441</v>
      </c>
      <c r="I6" s="7" t="s">
        <v>250</v>
      </c>
      <c r="J6" s="7" t="s">
        <v>1442</v>
      </c>
      <c r="K6" s="7" t="s">
        <v>1443</v>
      </c>
      <c r="L6" s="7" t="s">
        <v>1444</v>
      </c>
      <c r="M6" s="2"/>
      <c r="N6" s="2"/>
      <c r="O6" s="2"/>
      <c r="P6" s="2"/>
      <c r="Q6" s="2"/>
      <c r="R6" s="2"/>
      <c r="S6" s="2"/>
    </row>
    <row r="7" spans="1:19" ht="18" customHeight="1" x14ac:dyDescent="0.2">
      <c r="A7" s="23" t="s">
        <v>169</v>
      </c>
      <c r="B7" s="46" t="s">
        <v>170</v>
      </c>
      <c r="C7" s="46" t="s">
        <v>170</v>
      </c>
      <c r="D7" s="23" t="s">
        <v>1445</v>
      </c>
      <c r="E7" s="46">
        <v>17</v>
      </c>
      <c r="F7" s="46" t="s">
        <v>1446</v>
      </c>
      <c r="G7" s="46" t="s">
        <v>1235</v>
      </c>
      <c r="H7" s="46">
        <v>16</v>
      </c>
      <c r="I7" s="46">
        <v>1</v>
      </c>
      <c r="J7" s="46">
        <v>0</v>
      </c>
      <c r="K7" s="46" t="s">
        <v>1447</v>
      </c>
      <c r="L7" s="46" t="s">
        <v>1448</v>
      </c>
      <c r="M7" s="2"/>
      <c r="N7" s="2"/>
      <c r="O7" s="2"/>
      <c r="P7" s="2"/>
      <c r="Q7" s="2"/>
      <c r="R7" s="2"/>
      <c r="S7" s="2"/>
    </row>
    <row r="8" spans="1:19" ht="18" customHeight="1" x14ac:dyDescent="0.2">
      <c r="A8" s="32" t="s">
        <v>171</v>
      </c>
      <c r="B8" s="49" t="s">
        <v>170</v>
      </c>
      <c r="C8" s="49" t="s">
        <v>170</v>
      </c>
      <c r="D8" s="32" t="s">
        <v>1445</v>
      </c>
      <c r="E8" s="49">
        <v>17</v>
      </c>
      <c r="F8" s="49" t="s">
        <v>1022</v>
      </c>
      <c r="G8" s="49" t="s">
        <v>1235</v>
      </c>
      <c r="H8" s="49">
        <v>14</v>
      </c>
      <c r="I8" s="49">
        <v>3</v>
      </c>
      <c r="J8" s="49">
        <v>0</v>
      </c>
      <c r="K8" s="49" t="s">
        <v>1449</v>
      </c>
      <c r="L8" s="49" t="s">
        <v>1450</v>
      </c>
      <c r="M8" s="2"/>
      <c r="N8" s="2"/>
      <c r="O8" s="2"/>
      <c r="P8" s="2"/>
      <c r="Q8" s="2"/>
      <c r="R8" s="2"/>
      <c r="S8" s="2"/>
    </row>
    <row r="9" spans="1:19" ht="18" customHeight="1" x14ac:dyDescent="0.2">
      <c r="A9" s="23" t="s">
        <v>172</v>
      </c>
      <c r="B9" s="46" t="s">
        <v>170</v>
      </c>
      <c r="C9" s="46" t="s">
        <v>170</v>
      </c>
      <c r="D9" s="23" t="s">
        <v>1445</v>
      </c>
      <c r="E9" s="46">
        <v>17</v>
      </c>
      <c r="F9" s="46" t="s">
        <v>1451</v>
      </c>
      <c r="G9" s="46" t="s">
        <v>1235</v>
      </c>
      <c r="H9" s="46">
        <v>14</v>
      </c>
      <c r="I9" s="46">
        <v>2</v>
      </c>
      <c r="J9" s="46">
        <v>1</v>
      </c>
      <c r="K9" s="46" t="s">
        <v>1452</v>
      </c>
      <c r="L9" s="46" t="s">
        <v>1453</v>
      </c>
      <c r="M9" s="2"/>
      <c r="N9" s="2"/>
      <c r="O9" s="2"/>
      <c r="P9" s="2"/>
      <c r="Q9" s="2"/>
      <c r="R9" s="2"/>
      <c r="S9" s="2"/>
    </row>
    <row r="10" spans="1:19" ht="18" customHeight="1" x14ac:dyDescent="0.2">
      <c r="A10" s="32" t="s">
        <v>173</v>
      </c>
      <c r="B10" s="49" t="s">
        <v>170</v>
      </c>
      <c r="C10" s="49" t="s">
        <v>170</v>
      </c>
      <c r="D10" s="32" t="s">
        <v>1445</v>
      </c>
      <c r="E10" s="49">
        <v>17</v>
      </c>
      <c r="F10" s="49" t="s">
        <v>1454</v>
      </c>
      <c r="G10" s="49" t="s">
        <v>1235</v>
      </c>
      <c r="H10" s="49">
        <v>17</v>
      </c>
      <c r="I10" s="49">
        <v>0</v>
      </c>
      <c r="J10" s="49">
        <v>0</v>
      </c>
      <c r="K10" s="49" t="s">
        <v>1455</v>
      </c>
      <c r="L10" s="49" t="s">
        <v>1456</v>
      </c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23" t="s">
        <v>1457</v>
      </c>
      <c r="B11" s="46" t="s">
        <v>1458</v>
      </c>
      <c r="C11" s="46" t="s">
        <v>175</v>
      </c>
      <c r="D11" s="23" t="s">
        <v>1459</v>
      </c>
      <c r="E11" s="46">
        <v>17</v>
      </c>
      <c r="F11" s="130" t="s">
        <v>390</v>
      </c>
      <c r="G11" s="130" t="s">
        <v>390</v>
      </c>
      <c r="H11" s="130" t="s">
        <v>390</v>
      </c>
      <c r="I11" s="130" t="s">
        <v>390</v>
      </c>
      <c r="J11" s="130" t="s">
        <v>390</v>
      </c>
      <c r="K11" s="130" t="s">
        <v>390</v>
      </c>
      <c r="L11" s="130" t="s">
        <v>390</v>
      </c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32" t="s">
        <v>1460</v>
      </c>
      <c r="B12" s="49" t="s">
        <v>1461</v>
      </c>
      <c r="C12" s="49" t="s">
        <v>175</v>
      </c>
      <c r="D12" s="32" t="s">
        <v>1462</v>
      </c>
      <c r="E12" s="49">
        <v>17</v>
      </c>
      <c r="F12" s="131" t="s">
        <v>390</v>
      </c>
      <c r="G12" s="131" t="s">
        <v>390</v>
      </c>
      <c r="H12" s="131" t="s">
        <v>390</v>
      </c>
      <c r="I12" s="131" t="s">
        <v>390</v>
      </c>
      <c r="J12" s="131" t="s">
        <v>390</v>
      </c>
      <c r="K12" s="131" t="s">
        <v>390</v>
      </c>
      <c r="L12" s="131" t="s">
        <v>390</v>
      </c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23" t="s">
        <v>1463</v>
      </c>
      <c r="B13" s="46" t="s">
        <v>1464</v>
      </c>
      <c r="C13" s="46" t="s">
        <v>175</v>
      </c>
      <c r="D13" s="23" t="s">
        <v>1465</v>
      </c>
      <c r="E13" s="46">
        <v>17</v>
      </c>
      <c r="F13" s="130" t="s">
        <v>390</v>
      </c>
      <c r="G13" s="130" t="s">
        <v>390</v>
      </c>
      <c r="H13" s="130" t="s">
        <v>390</v>
      </c>
      <c r="I13" s="130" t="s">
        <v>390</v>
      </c>
      <c r="J13" s="130" t="s">
        <v>390</v>
      </c>
      <c r="K13" s="130" t="s">
        <v>390</v>
      </c>
      <c r="L13" s="130" t="s">
        <v>390</v>
      </c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32" t="s">
        <v>1466</v>
      </c>
      <c r="B14" s="49" t="s">
        <v>1467</v>
      </c>
      <c r="C14" s="49" t="s">
        <v>170</v>
      </c>
      <c r="D14" s="32" t="s">
        <v>1468</v>
      </c>
      <c r="E14" s="49">
        <v>6</v>
      </c>
      <c r="F14" s="49" t="s">
        <v>1469</v>
      </c>
      <c r="G14" s="49" t="s">
        <v>1268</v>
      </c>
      <c r="H14" s="49">
        <v>3</v>
      </c>
      <c r="I14" s="49">
        <v>2</v>
      </c>
      <c r="J14" s="49">
        <v>1</v>
      </c>
      <c r="K14" s="49" t="s">
        <v>1470</v>
      </c>
      <c r="L14" s="49" t="s">
        <v>1471</v>
      </c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23" t="s">
        <v>1472</v>
      </c>
      <c r="B15" s="46" t="s">
        <v>1467</v>
      </c>
      <c r="C15" s="46" t="s">
        <v>170</v>
      </c>
      <c r="D15" s="23" t="s">
        <v>1468</v>
      </c>
      <c r="E15" s="46">
        <v>6</v>
      </c>
      <c r="F15" s="46" t="s">
        <v>1473</v>
      </c>
      <c r="G15" s="46" t="s">
        <v>1268</v>
      </c>
      <c r="H15" s="46">
        <v>2</v>
      </c>
      <c r="I15" s="46">
        <v>3</v>
      </c>
      <c r="J15" s="46">
        <v>1</v>
      </c>
      <c r="K15" s="46" t="s">
        <v>1474</v>
      </c>
      <c r="L15" s="46" t="s">
        <v>1475</v>
      </c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32" t="s">
        <v>1476</v>
      </c>
      <c r="B16" s="49" t="s">
        <v>1477</v>
      </c>
      <c r="C16" s="49" t="s">
        <v>170</v>
      </c>
      <c r="D16" s="32" t="s">
        <v>1478</v>
      </c>
      <c r="E16" s="49">
        <v>6</v>
      </c>
      <c r="F16" s="49" t="s">
        <v>1479</v>
      </c>
      <c r="G16" s="49" t="s">
        <v>1267</v>
      </c>
      <c r="H16" s="49">
        <v>2</v>
      </c>
      <c r="I16" s="49">
        <v>2</v>
      </c>
      <c r="J16" s="49">
        <v>2</v>
      </c>
      <c r="K16" s="49" t="s">
        <v>1480</v>
      </c>
      <c r="L16" s="49" t="s">
        <v>1481</v>
      </c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23" t="s">
        <v>1482</v>
      </c>
      <c r="B17" s="46" t="s">
        <v>1483</v>
      </c>
      <c r="C17" s="46" t="s">
        <v>170</v>
      </c>
      <c r="D17" s="23" t="s">
        <v>1484</v>
      </c>
      <c r="E17" s="46">
        <v>20</v>
      </c>
      <c r="F17" s="46" t="s">
        <v>1096</v>
      </c>
      <c r="G17" s="46" t="s">
        <v>920</v>
      </c>
      <c r="H17" s="46">
        <v>10</v>
      </c>
      <c r="I17" s="46">
        <v>7</v>
      </c>
      <c r="J17" s="46">
        <v>3</v>
      </c>
      <c r="K17" s="46" t="s">
        <v>1485</v>
      </c>
      <c r="L17" s="46" t="s">
        <v>1486</v>
      </c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32" t="s">
        <v>1487</v>
      </c>
      <c r="B18" s="49" t="s">
        <v>1488</v>
      </c>
      <c r="C18" s="49" t="s">
        <v>170</v>
      </c>
      <c r="D18" s="32" t="s">
        <v>1489</v>
      </c>
      <c r="E18" s="49">
        <v>20</v>
      </c>
      <c r="F18" s="49" t="s">
        <v>1490</v>
      </c>
      <c r="G18" s="49" t="s">
        <v>1275</v>
      </c>
      <c r="H18" s="49">
        <v>11</v>
      </c>
      <c r="I18" s="49">
        <v>7</v>
      </c>
      <c r="J18" s="49">
        <v>2</v>
      </c>
      <c r="K18" s="49" t="s">
        <v>1452</v>
      </c>
      <c r="L18" s="49" t="s">
        <v>1491</v>
      </c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23" t="s">
        <v>1492</v>
      </c>
      <c r="B19" s="46" t="s">
        <v>1493</v>
      </c>
      <c r="C19" s="46" t="s">
        <v>170</v>
      </c>
      <c r="D19" s="23" t="s">
        <v>1494</v>
      </c>
      <c r="E19" s="46">
        <v>16</v>
      </c>
      <c r="F19" s="46" t="s">
        <v>1279</v>
      </c>
      <c r="G19" s="46" t="s">
        <v>1281</v>
      </c>
      <c r="H19" s="46">
        <v>6</v>
      </c>
      <c r="I19" s="46">
        <v>6</v>
      </c>
      <c r="J19" s="46">
        <v>4</v>
      </c>
      <c r="K19" s="46" t="s">
        <v>1495</v>
      </c>
      <c r="L19" s="46" t="s">
        <v>1496</v>
      </c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3:L3"/>
    <mergeCell ref="A2:L2"/>
    <mergeCell ref="A1:L1"/>
    <mergeCell ref="A4:L4"/>
  </mergeCells>
  <hyperlinks>
    <hyperlink ref="A1" location="'Cohort 2029 — Grades'!A1" display="⬅ NAVIGATE:" xr:uid="{00000000-0004-0000-0D00-000000000000}"/>
  </hyperlinks>
  <pageMargins left="0.75" right="0.75" top="1" bottom="1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1A5276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30" customWidth="1"/>
    <col min="3" max="8" width="14" customWidth="1"/>
    <col min="9" max="9" width="20" customWidth="1"/>
    <col min="10" max="10" width="23" customWidth="1"/>
    <col min="11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1497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1381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1498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7" t="s">
        <v>128</v>
      </c>
      <c r="B6" s="7" t="s">
        <v>85</v>
      </c>
      <c r="C6" s="7" t="s">
        <v>131</v>
      </c>
      <c r="D6" s="7" t="s">
        <v>1187</v>
      </c>
      <c r="E6" s="7" t="s">
        <v>1499</v>
      </c>
      <c r="F6" s="7" t="s">
        <v>1500</v>
      </c>
      <c r="G6" s="7" t="s">
        <v>1501</v>
      </c>
      <c r="H6" s="7" t="s">
        <v>1502</v>
      </c>
      <c r="I6" s="7" t="s">
        <v>1503</v>
      </c>
      <c r="J6" s="7" t="s">
        <v>1504</v>
      </c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128" t="s">
        <v>166</v>
      </c>
      <c r="B7" s="23" t="s">
        <v>1114</v>
      </c>
      <c r="C7" s="46" t="s">
        <v>1505</v>
      </c>
      <c r="D7" s="47">
        <v>95.2</v>
      </c>
      <c r="E7" s="46">
        <v>3.8</v>
      </c>
      <c r="F7" s="46">
        <v>5.2</v>
      </c>
      <c r="G7" s="82" t="s">
        <v>1506</v>
      </c>
      <c r="H7" s="46" t="s">
        <v>1507</v>
      </c>
      <c r="I7" s="46" t="s">
        <v>1508</v>
      </c>
      <c r="J7" s="46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129" t="s">
        <v>186</v>
      </c>
      <c r="B8" s="32" t="s">
        <v>1117</v>
      </c>
      <c r="C8" s="49" t="s">
        <v>1505</v>
      </c>
      <c r="D8" s="50">
        <v>95.9</v>
      </c>
      <c r="E8" s="49">
        <v>4.2</v>
      </c>
      <c r="F8" s="49">
        <v>6</v>
      </c>
      <c r="G8" s="127" t="s">
        <v>1506</v>
      </c>
      <c r="H8" s="49" t="s">
        <v>1509</v>
      </c>
      <c r="I8" s="49" t="s">
        <v>1508</v>
      </c>
      <c r="J8" s="49"/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128" t="s">
        <v>197</v>
      </c>
      <c r="B9" s="23" t="s">
        <v>1120</v>
      </c>
      <c r="C9" s="46" t="s">
        <v>1505</v>
      </c>
      <c r="D9" s="47">
        <v>95.6</v>
      </c>
      <c r="E9" s="46">
        <v>1.2</v>
      </c>
      <c r="F9" s="46">
        <v>2.8</v>
      </c>
      <c r="G9" s="46" t="s">
        <v>183</v>
      </c>
      <c r="H9" s="46" t="s">
        <v>1510</v>
      </c>
      <c r="I9" s="46" t="s">
        <v>1511</v>
      </c>
      <c r="J9" s="46"/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129" t="s">
        <v>216</v>
      </c>
      <c r="B10" s="32" t="s">
        <v>1126</v>
      </c>
      <c r="C10" s="49" t="s">
        <v>1505</v>
      </c>
      <c r="D10" s="50">
        <v>89</v>
      </c>
      <c r="E10" s="49">
        <v>-1.2</v>
      </c>
      <c r="F10" s="49">
        <v>-3.5</v>
      </c>
      <c r="G10" s="85" t="s">
        <v>1512</v>
      </c>
      <c r="H10" s="49" t="s">
        <v>1513</v>
      </c>
      <c r="I10" s="49" t="s">
        <v>428</v>
      </c>
      <c r="J10" s="49" t="s">
        <v>1514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128" t="s">
        <v>234</v>
      </c>
      <c r="B11" s="23" t="s">
        <v>1132</v>
      </c>
      <c r="C11" s="46" t="s">
        <v>1505</v>
      </c>
      <c r="D11" s="47">
        <v>83.4</v>
      </c>
      <c r="E11" s="46">
        <v>-0.5</v>
      </c>
      <c r="F11" s="46">
        <v>-1.8</v>
      </c>
      <c r="G11" s="84" t="s">
        <v>1512</v>
      </c>
      <c r="H11" s="46" t="s">
        <v>1515</v>
      </c>
      <c r="I11" s="46" t="s">
        <v>428</v>
      </c>
      <c r="J11" s="46" t="s">
        <v>1516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129" t="s">
        <v>237</v>
      </c>
      <c r="B12" s="32" t="s">
        <v>477</v>
      </c>
      <c r="C12" s="49" t="s">
        <v>478</v>
      </c>
      <c r="D12" s="50">
        <v>67.8</v>
      </c>
      <c r="E12" s="49">
        <v>-2.1</v>
      </c>
      <c r="F12" s="49">
        <v>-5.4</v>
      </c>
      <c r="G12" s="85" t="s">
        <v>1512</v>
      </c>
      <c r="H12" s="49" t="s">
        <v>1517</v>
      </c>
      <c r="I12" s="49" t="s">
        <v>429</v>
      </c>
      <c r="J12" s="60" t="s">
        <v>1518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128" t="s">
        <v>251</v>
      </c>
      <c r="B13" s="23" t="s">
        <v>492</v>
      </c>
      <c r="C13" s="46" t="s">
        <v>478</v>
      </c>
      <c r="D13" s="47">
        <v>71.8</v>
      </c>
      <c r="E13" s="46">
        <v>-1.8</v>
      </c>
      <c r="F13" s="46">
        <v>-4</v>
      </c>
      <c r="G13" s="84" t="s">
        <v>1512</v>
      </c>
      <c r="H13" s="46" t="s">
        <v>1519</v>
      </c>
      <c r="I13" s="46" t="s">
        <v>429</v>
      </c>
      <c r="J13" s="60" t="s">
        <v>1520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129" t="s">
        <v>260</v>
      </c>
      <c r="B14" s="32" t="s">
        <v>1141</v>
      </c>
      <c r="C14" s="49" t="s">
        <v>478</v>
      </c>
      <c r="D14" s="50">
        <v>85.6</v>
      </c>
      <c r="E14" s="49">
        <v>3.5</v>
      </c>
      <c r="F14" s="49">
        <v>6.2</v>
      </c>
      <c r="G14" s="127" t="s">
        <v>1506</v>
      </c>
      <c r="H14" s="49" t="s">
        <v>1521</v>
      </c>
      <c r="I14" s="49" t="s">
        <v>1508</v>
      </c>
      <c r="J14" s="49"/>
      <c r="K14" s="2"/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128" t="s">
        <v>282</v>
      </c>
      <c r="B15" s="23" t="s">
        <v>472</v>
      </c>
      <c r="C15" s="46" t="s">
        <v>473</v>
      </c>
      <c r="D15" s="47">
        <v>56.1</v>
      </c>
      <c r="E15" s="46">
        <v>-4.2</v>
      </c>
      <c r="F15" s="46">
        <v>-8.5</v>
      </c>
      <c r="G15" s="86" t="s">
        <v>1522</v>
      </c>
      <c r="H15" s="46" t="s">
        <v>1523</v>
      </c>
      <c r="I15" s="46" t="s">
        <v>1524</v>
      </c>
      <c r="J15" s="59" t="s">
        <v>1525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23.25" customHeight="1" x14ac:dyDescent="0.2">
      <c r="A16" s="129" t="s">
        <v>297</v>
      </c>
      <c r="B16" s="32" t="s">
        <v>483</v>
      </c>
      <c r="C16" s="49" t="s">
        <v>473</v>
      </c>
      <c r="D16" s="50">
        <v>59.8</v>
      </c>
      <c r="E16" s="49">
        <v>-3</v>
      </c>
      <c r="F16" s="49">
        <v>-6.2</v>
      </c>
      <c r="G16" s="83" t="s">
        <v>1522</v>
      </c>
      <c r="H16" s="49" t="s">
        <v>1526</v>
      </c>
      <c r="I16" s="49" t="s">
        <v>1524</v>
      </c>
      <c r="J16" s="59" t="s">
        <v>1527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128" t="s">
        <v>263</v>
      </c>
      <c r="B17" s="23" t="s">
        <v>481</v>
      </c>
      <c r="C17" s="46" t="s">
        <v>473</v>
      </c>
      <c r="D17" s="47">
        <v>77.8</v>
      </c>
      <c r="E17" s="46">
        <v>-3.5</v>
      </c>
      <c r="F17" s="46">
        <v>-5</v>
      </c>
      <c r="G17" s="84" t="s">
        <v>1512</v>
      </c>
      <c r="H17" s="46" t="s">
        <v>1517</v>
      </c>
      <c r="I17" s="46" t="s">
        <v>429</v>
      </c>
      <c r="J17" s="46" t="s">
        <v>1528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129" t="s">
        <v>300</v>
      </c>
      <c r="B18" s="32" t="s">
        <v>1155</v>
      </c>
      <c r="C18" s="49" t="s">
        <v>473</v>
      </c>
      <c r="D18" s="50">
        <v>92.3</v>
      </c>
      <c r="E18" s="49">
        <v>3</v>
      </c>
      <c r="F18" s="49">
        <v>5.5</v>
      </c>
      <c r="G18" s="127" t="s">
        <v>1506</v>
      </c>
      <c r="H18" s="49" t="s">
        <v>1509</v>
      </c>
      <c r="I18" s="49" t="s">
        <v>1508</v>
      </c>
      <c r="J18" s="49"/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128" t="s">
        <v>321</v>
      </c>
      <c r="B19" s="23" t="s">
        <v>1164</v>
      </c>
      <c r="C19" s="46" t="s">
        <v>473</v>
      </c>
      <c r="D19" s="47">
        <v>87.7</v>
      </c>
      <c r="E19" s="46">
        <v>2.8</v>
      </c>
      <c r="F19" s="46">
        <v>4.5</v>
      </c>
      <c r="G19" s="82" t="s">
        <v>1506</v>
      </c>
      <c r="H19" s="46" t="s">
        <v>1507</v>
      </c>
      <c r="I19" s="46" t="s">
        <v>427</v>
      </c>
      <c r="J19" s="46"/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129" t="s">
        <v>327</v>
      </c>
      <c r="B20" s="32" t="s">
        <v>486</v>
      </c>
      <c r="C20" s="49" t="s">
        <v>487</v>
      </c>
      <c r="D20" s="50">
        <v>60.9</v>
      </c>
      <c r="E20" s="49">
        <v>-2.5</v>
      </c>
      <c r="F20" s="49">
        <v>-4.8</v>
      </c>
      <c r="G20" s="85" t="s">
        <v>1512</v>
      </c>
      <c r="H20" s="49" t="s">
        <v>1517</v>
      </c>
      <c r="I20" s="49" t="s">
        <v>429</v>
      </c>
      <c r="J20" s="60" t="s">
        <v>1529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128" t="s">
        <v>336</v>
      </c>
      <c r="B21" s="23" t="s">
        <v>494</v>
      </c>
      <c r="C21" s="46" t="s">
        <v>487</v>
      </c>
      <c r="D21" s="47">
        <v>65.3</v>
      </c>
      <c r="E21" s="46">
        <v>-1.5</v>
      </c>
      <c r="F21" s="46">
        <v>-3.2</v>
      </c>
      <c r="G21" s="84" t="s">
        <v>1512</v>
      </c>
      <c r="H21" s="46" t="s">
        <v>1513</v>
      </c>
      <c r="I21" s="46" t="s">
        <v>428</v>
      </c>
      <c r="J21" s="46" t="s">
        <v>1530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23.25" customHeight="1" x14ac:dyDescent="0.2">
      <c r="A22" s="129" t="s">
        <v>357</v>
      </c>
      <c r="B22" s="32" t="s">
        <v>1175</v>
      </c>
      <c r="C22" s="49" t="s">
        <v>487</v>
      </c>
      <c r="D22" s="50">
        <v>100</v>
      </c>
      <c r="E22" s="49">
        <v>5</v>
      </c>
      <c r="F22" s="49">
        <v>8</v>
      </c>
      <c r="G22" s="127" t="s">
        <v>1531</v>
      </c>
      <c r="H22" s="49" t="s">
        <v>1532</v>
      </c>
      <c r="I22" s="49" t="s">
        <v>1508</v>
      </c>
      <c r="J22" s="132" t="s">
        <v>1533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128" t="s">
        <v>363</v>
      </c>
      <c r="B23" s="23" t="s">
        <v>1177</v>
      </c>
      <c r="C23" s="46" t="s">
        <v>487</v>
      </c>
      <c r="D23" s="47">
        <v>99.5</v>
      </c>
      <c r="E23" s="46">
        <v>4.8</v>
      </c>
      <c r="F23" s="46">
        <v>7.5</v>
      </c>
      <c r="G23" s="82" t="s">
        <v>1531</v>
      </c>
      <c r="H23" s="46" t="s">
        <v>1534</v>
      </c>
      <c r="I23" s="46" t="s">
        <v>1508</v>
      </c>
      <c r="J23" s="132" t="s">
        <v>1533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129" t="s">
        <v>348</v>
      </c>
      <c r="B24" s="32" t="s">
        <v>1172</v>
      </c>
      <c r="C24" s="49" t="s">
        <v>487</v>
      </c>
      <c r="D24" s="50">
        <v>69.2</v>
      </c>
      <c r="E24" s="49">
        <v>-0.8</v>
      </c>
      <c r="F24" s="49">
        <v>-2.5</v>
      </c>
      <c r="G24" s="85" t="s">
        <v>1512</v>
      </c>
      <c r="H24" s="49" t="s">
        <v>1535</v>
      </c>
      <c r="I24" s="49" t="s">
        <v>428</v>
      </c>
      <c r="J24" s="49" t="s">
        <v>1536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23.25" customHeight="1" x14ac:dyDescent="0.2">
      <c r="A25" s="128" t="s">
        <v>375</v>
      </c>
      <c r="B25" s="23" t="s">
        <v>1181</v>
      </c>
      <c r="C25" s="46" t="s">
        <v>487</v>
      </c>
      <c r="D25" s="47">
        <v>69.3</v>
      </c>
      <c r="E25" s="46">
        <v>-1</v>
      </c>
      <c r="F25" s="46">
        <v>-3</v>
      </c>
      <c r="G25" s="84" t="s">
        <v>1512</v>
      </c>
      <c r="H25" s="46" t="s">
        <v>1513</v>
      </c>
      <c r="I25" s="46" t="s">
        <v>428</v>
      </c>
      <c r="J25" s="46" t="s">
        <v>1536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1:J1"/>
    <mergeCell ref="A4:J4"/>
    <mergeCell ref="A3:J3"/>
    <mergeCell ref="A2:J2"/>
  </mergeCells>
  <hyperlinks>
    <hyperlink ref="A1" location="'Cohort 2029 — Grades'!A1" display="⬅ NAVIGATE:" xr:uid="{00000000-0004-0000-0E00-000000000000}"/>
  </hyperlinks>
  <pageMargins left="0.75" right="0.75" top="1" bottom="1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0392B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2" width="50" customWidth="1"/>
    <col min="3" max="6" width="14" customWidth="1"/>
    <col min="7" max="7" width="50" customWidth="1"/>
    <col min="8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1537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1102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1538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8" t="s">
        <v>26</v>
      </c>
      <c r="B6" s="58" t="s">
        <v>1539</v>
      </c>
      <c r="C6" s="58" t="s">
        <v>1540</v>
      </c>
      <c r="D6" s="58" t="s">
        <v>34</v>
      </c>
      <c r="E6" s="58" t="s">
        <v>1541</v>
      </c>
      <c r="F6" s="58" t="s">
        <v>1542</v>
      </c>
      <c r="G6" s="58" t="s">
        <v>61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46">
        <v>1</v>
      </c>
      <c r="B7" s="23" t="s">
        <v>1543</v>
      </c>
      <c r="C7" s="46" t="s">
        <v>1544</v>
      </c>
      <c r="D7" s="82" t="s">
        <v>1545</v>
      </c>
      <c r="E7" s="46" t="s">
        <v>1414</v>
      </c>
      <c r="F7" s="46" t="s">
        <v>475</v>
      </c>
      <c r="G7" s="23" t="s">
        <v>1546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49">
        <v>2</v>
      </c>
      <c r="B8" s="32" t="s">
        <v>1547</v>
      </c>
      <c r="C8" s="49" t="s">
        <v>1544</v>
      </c>
      <c r="D8" s="127" t="s">
        <v>1545</v>
      </c>
      <c r="E8" s="49" t="s">
        <v>1414</v>
      </c>
      <c r="F8" s="49" t="s">
        <v>475</v>
      </c>
      <c r="G8" s="32" t="s">
        <v>1548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46">
        <v>3</v>
      </c>
      <c r="B9" s="23" t="s">
        <v>1549</v>
      </c>
      <c r="C9" s="46" t="s">
        <v>1544</v>
      </c>
      <c r="D9" s="82" t="s">
        <v>1545</v>
      </c>
      <c r="E9" s="46" t="s">
        <v>1414</v>
      </c>
      <c r="F9" s="46" t="s">
        <v>475</v>
      </c>
      <c r="G9" s="23" t="s">
        <v>1550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49">
        <v>4</v>
      </c>
      <c r="B10" s="32" t="s">
        <v>1551</v>
      </c>
      <c r="C10" s="49" t="s">
        <v>1552</v>
      </c>
      <c r="D10" s="127" t="s">
        <v>1545</v>
      </c>
      <c r="E10" s="49" t="s">
        <v>635</v>
      </c>
      <c r="F10" s="49" t="s">
        <v>475</v>
      </c>
      <c r="G10" s="32" t="s">
        <v>1553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46">
        <v>5</v>
      </c>
      <c r="B11" s="23" t="s">
        <v>1554</v>
      </c>
      <c r="C11" s="46" t="s">
        <v>1555</v>
      </c>
      <c r="D11" s="82" t="s">
        <v>1545</v>
      </c>
      <c r="E11" s="46" t="s">
        <v>1414</v>
      </c>
      <c r="F11" s="46" t="s">
        <v>475</v>
      </c>
      <c r="G11" s="23" t="s">
        <v>1556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49">
        <v>6</v>
      </c>
      <c r="B12" s="32" t="s">
        <v>1557</v>
      </c>
      <c r="C12" s="49" t="s">
        <v>1558</v>
      </c>
      <c r="D12" s="127" t="s">
        <v>1545</v>
      </c>
      <c r="E12" s="49" t="s">
        <v>1414</v>
      </c>
      <c r="F12" s="49" t="s">
        <v>475</v>
      </c>
      <c r="G12" s="32" t="s">
        <v>1559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46">
        <v>7</v>
      </c>
      <c r="B13" s="23" t="s">
        <v>1560</v>
      </c>
      <c r="C13" s="46" t="s">
        <v>1555</v>
      </c>
      <c r="D13" s="82" t="s">
        <v>1545</v>
      </c>
      <c r="E13" s="46" t="s">
        <v>1561</v>
      </c>
      <c r="F13" s="46" t="s">
        <v>1562</v>
      </c>
      <c r="G13" s="23" t="s">
        <v>1563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49">
        <v>8</v>
      </c>
      <c r="B14" s="32" t="s">
        <v>1564</v>
      </c>
      <c r="C14" s="49" t="s">
        <v>1544</v>
      </c>
      <c r="D14" s="127" t="s">
        <v>1545</v>
      </c>
      <c r="E14" s="49" t="s">
        <v>1565</v>
      </c>
      <c r="F14" s="49" t="s">
        <v>475</v>
      </c>
      <c r="G14" s="32" t="s">
        <v>1566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46">
        <v>9</v>
      </c>
      <c r="B15" s="23" t="s">
        <v>1567</v>
      </c>
      <c r="C15" s="46" t="s">
        <v>1568</v>
      </c>
      <c r="D15" s="82" t="s">
        <v>1545</v>
      </c>
      <c r="E15" s="46" t="s">
        <v>635</v>
      </c>
      <c r="F15" s="46" t="s">
        <v>475</v>
      </c>
      <c r="G15" s="23" t="s">
        <v>1569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49">
        <v>10</v>
      </c>
      <c r="B16" s="32" t="s">
        <v>1570</v>
      </c>
      <c r="C16" s="49" t="s">
        <v>1544</v>
      </c>
      <c r="D16" s="127" t="s">
        <v>1545</v>
      </c>
      <c r="E16" s="49" t="s">
        <v>1414</v>
      </c>
      <c r="F16" s="49" t="s">
        <v>475</v>
      </c>
      <c r="G16" s="32" t="s">
        <v>1571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46">
        <v>11</v>
      </c>
      <c r="B17" s="23" t="s">
        <v>1572</v>
      </c>
      <c r="C17" s="46" t="s">
        <v>1544</v>
      </c>
      <c r="D17" s="82" t="s">
        <v>1545</v>
      </c>
      <c r="E17" s="46" t="s">
        <v>1414</v>
      </c>
      <c r="F17" s="46" t="s">
        <v>475</v>
      </c>
      <c r="G17" s="23" t="s">
        <v>1573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49">
        <v>12</v>
      </c>
      <c r="B18" s="32" t="s">
        <v>1574</v>
      </c>
      <c r="C18" s="49" t="s">
        <v>1544</v>
      </c>
      <c r="D18" s="127" t="s">
        <v>1545</v>
      </c>
      <c r="E18" s="49" t="s">
        <v>1414</v>
      </c>
      <c r="F18" s="49" t="s">
        <v>475</v>
      </c>
      <c r="G18" s="32" t="s">
        <v>1575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46">
        <v>13</v>
      </c>
      <c r="B19" s="23" t="s">
        <v>1576</v>
      </c>
      <c r="C19" s="46" t="s">
        <v>1544</v>
      </c>
      <c r="D19" s="82" t="s">
        <v>1545</v>
      </c>
      <c r="E19" s="46" t="s">
        <v>1414</v>
      </c>
      <c r="F19" s="46" t="s">
        <v>475</v>
      </c>
      <c r="G19" s="23" t="s">
        <v>1577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49">
        <v>14</v>
      </c>
      <c r="B20" s="32" t="s">
        <v>1578</v>
      </c>
      <c r="C20" s="49" t="s">
        <v>1544</v>
      </c>
      <c r="D20" s="127" t="s">
        <v>1545</v>
      </c>
      <c r="E20" s="49" t="s">
        <v>1414</v>
      </c>
      <c r="F20" s="49" t="s">
        <v>475</v>
      </c>
      <c r="G20" s="32" t="s">
        <v>1579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46">
        <v>15</v>
      </c>
      <c r="B21" s="23" t="s">
        <v>1580</v>
      </c>
      <c r="C21" s="46" t="s">
        <v>1544</v>
      </c>
      <c r="D21" s="82" t="s">
        <v>1545</v>
      </c>
      <c r="E21" s="46" t="s">
        <v>1414</v>
      </c>
      <c r="F21" s="46" t="s">
        <v>475</v>
      </c>
      <c r="G21" s="23" t="s">
        <v>1581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49">
        <v>16</v>
      </c>
      <c r="B22" s="32" t="s">
        <v>1582</v>
      </c>
      <c r="C22" s="49" t="s">
        <v>1544</v>
      </c>
      <c r="D22" s="85" t="s">
        <v>1583</v>
      </c>
      <c r="E22" s="49" t="s">
        <v>1414</v>
      </c>
      <c r="F22" s="49" t="s">
        <v>475</v>
      </c>
      <c r="G22" s="32" t="s">
        <v>1584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46">
        <v>17</v>
      </c>
      <c r="B23" s="23" t="s">
        <v>1585</v>
      </c>
      <c r="C23" s="46" t="s">
        <v>1544</v>
      </c>
      <c r="D23" s="82" t="s">
        <v>1545</v>
      </c>
      <c r="E23" s="46" t="s">
        <v>1414</v>
      </c>
      <c r="F23" s="46" t="s">
        <v>475</v>
      </c>
      <c r="G23" s="23" t="s">
        <v>1586</v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49">
        <v>18</v>
      </c>
      <c r="B24" s="32" t="s">
        <v>1587</v>
      </c>
      <c r="C24" s="49" t="s">
        <v>1544</v>
      </c>
      <c r="D24" s="85" t="s">
        <v>1583</v>
      </c>
      <c r="E24" s="49" t="s">
        <v>1561</v>
      </c>
      <c r="F24" s="49" t="s">
        <v>1562</v>
      </c>
      <c r="G24" s="32" t="s">
        <v>1588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46">
        <v>19</v>
      </c>
      <c r="B25" s="23" t="s">
        <v>1589</v>
      </c>
      <c r="C25" s="46" t="s">
        <v>1555</v>
      </c>
      <c r="D25" s="82" t="s">
        <v>1545</v>
      </c>
      <c r="E25" s="46" t="s">
        <v>1590</v>
      </c>
      <c r="F25" s="46" t="s">
        <v>1562</v>
      </c>
      <c r="G25" s="23" t="s">
        <v>1591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49">
        <v>20</v>
      </c>
      <c r="B26" s="32" t="s">
        <v>1592</v>
      </c>
      <c r="C26" s="49" t="s">
        <v>1544</v>
      </c>
      <c r="D26" s="127" t="s">
        <v>1545</v>
      </c>
      <c r="E26" s="49" t="s">
        <v>1414</v>
      </c>
      <c r="F26" s="49" t="s">
        <v>475</v>
      </c>
      <c r="G26" s="32" t="s">
        <v>1593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1:J1"/>
    <mergeCell ref="A4:J4"/>
    <mergeCell ref="A3:J3"/>
    <mergeCell ref="A2:J2"/>
  </mergeCells>
  <hyperlinks>
    <hyperlink ref="A1" location="'Cohort 2029 — Grades'!A1" display="⬅ NAVIGATE:" xr:uid="{00000000-0004-0000-0F00-000000000000}"/>
  </hyperlinks>
  <pageMargins left="0.75" right="0.75" top="1" bottom="1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D4A017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44" customWidth="1"/>
    <col min="3" max="7" width="14" customWidth="1"/>
    <col min="8" max="8" width="45" customWidth="1"/>
    <col min="9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1594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1595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1596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1597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" t="s">
        <v>1598</v>
      </c>
      <c r="B7" s="7" t="s">
        <v>1599</v>
      </c>
      <c r="C7" s="7" t="s">
        <v>1600</v>
      </c>
      <c r="D7" s="7" t="s">
        <v>1252</v>
      </c>
      <c r="E7" s="7" t="s">
        <v>1187</v>
      </c>
      <c r="F7" s="7" t="s">
        <v>34</v>
      </c>
      <c r="G7" s="7" t="s">
        <v>1253</v>
      </c>
      <c r="H7" s="7" t="s">
        <v>455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46" t="s">
        <v>1601</v>
      </c>
      <c r="B8" s="23" t="s">
        <v>1602</v>
      </c>
      <c r="C8" s="46" t="s">
        <v>1603</v>
      </c>
      <c r="D8" s="46" t="s">
        <v>1604</v>
      </c>
      <c r="E8" s="46" t="s">
        <v>1203</v>
      </c>
      <c r="F8" s="82" t="s">
        <v>1605</v>
      </c>
      <c r="G8" s="46" t="s">
        <v>1606</v>
      </c>
      <c r="H8" s="23" t="s">
        <v>1607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49" t="s">
        <v>1608</v>
      </c>
      <c r="B9" s="32" t="s">
        <v>1609</v>
      </c>
      <c r="C9" s="49" t="s">
        <v>1603</v>
      </c>
      <c r="D9" s="49" t="s">
        <v>1260</v>
      </c>
      <c r="E9" s="49" t="s">
        <v>1232</v>
      </c>
      <c r="F9" s="127" t="s">
        <v>1610</v>
      </c>
      <c r="G9" s="49" t="s">
        <v>1611</v>
      </c>
      <c r="H9" s="32" t="s">
        <v>1612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46" t="s">
        <v>1613</v>
      </c>
      <c r="B10" s="23" t="s">
        <v>1614</v>
      </c>
      <c r="C10" s="46" t="s">
        <v>1603</v>
      </c>
      <c r="D10" s="46" t="s">
        <v>1353</v>
      </c>
      <c r="E10" s="46" t="s">
        <v>1615</v>
      </c>
      <c r="F10" s="84" t="s">
        <v>1616</v>
      </c>
      <c r="G10" s="46" t="s">
        <v>1617</v>
      </c>
      <c r="H10" s="23" t="s">
        <v>1618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49" t="s">
        <v>1619</v>
      </c>
      <c r="B11" s="32" t="s">
        <v>1620</v>
      </c>
      <c r="C11" s="49" t="s">
        <v>1603</v>
      </c>
      <c r="D11" s="49" t="s">
        <v>1621</v>
      </c>
      <c r="E11" s="49" t="s">
        <v>1622</v>
      </c>
      <c r="F11" s="127" t="s">
        <v>1610</v>
      </c>
      <c r="G11" s="49" t="s">
        <v>1623</v>
      </c>
      <c r="H11" s="32" t="s">
        <v>1624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46" t="s">
        <v>1625</v>
      </c>
      <c r="B12" s="23" t="s">
        <v>1626</v>
      </c>
      <c r="C12" s="46" t="s">
        <v>1603</v>
      </c>
      <c r="D12" s="46" t="s">
        <v>1235</v>
      </c>
      <c r="E12" s="46" t="s">
        <v>1235</v>
      </c>
      <c r="F12" s="82" t="s">
        <v>181</v>
      </c>
      <c r="G12" s="46" t="s">
        <v>1627</v>
      </c>
      <c r="H12" s="23" t="s">
        <v>1628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customHeight="1" x14ac:dyDescent="0.2">
      <c r="A13" s="261"/>
      <c r="B13" s="262"/>
      <c r="C13" s="262"/>
      <c r="D13" s="262"/>
      <c r="E13" s="262"/>
      <c r="F13" s="262"/>
      <c r="G13" s="262"/>
      <c r="H13" s="262"/>
      <c r="I13" s="262"/>
      <c r="J13" s="26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5" t="s">
        <v>1629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7" t="s">
        <v>1598</v>
      </c>
      <c r="B15" s="7" t="s">
        <v>1599</v>
      </c>
      <c r="C15" s="7" t="s">
        <v>1600</v>
      </c>
      <c r="D15" s="7" t="s">
        <v>1252</v>
      </c>
      <c r="E15" s="7" t="s">
        <v>1187</v>
      </c>
      <c r="F15" s="7" t="s">
        <v>34</v>
      </c>
      <c r="G15" s="7" t="s">
        <v>1253</v>
      </c>
      <c r="H15" s="7" t="s">
        <v>455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46" t="s">
        <v>1630</v>
      </c>
      <c r="B16" s="23" t="s">
        <v>1631</v>
      </c>
      <c r="C16" s="46" t="s">
        <v>1632</v>
      </c>
      <c r="D16" s="46" t="s">
        <v>1265</v>
      </c>
      <c r="E16" s="46" t="s">
        <v>1217</v>
      </c>
      <c r="F16" s="86" t="s">
        <v>1633</v>
      </c>
      <c r="G16" s="46" t="s">
        <v>1634</v>
      </c>
      <c r="H16" s="23" t="s">
        <v>1635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49" t="s">
        <v>1636</v>
      </c>
      <c r="B17" s="32" t="s">
        <v>1637</v>
      </c>
      <c r="C17" s="49" t="s">
        <v>1632</v>
      </c>
      <c r="D17" s="49" t="s">
        <v>1235</v>
      </c>
      <c r="E17" s="49" t="s">
        <v>1235</v>
      </c>
      <c r="F17" s="127" t="s">
        <v>181</v>
      </c>
      <c r="G17" s="49" t="s">
        <v>1627</v>
      </c>
      <c r="H17" s="32" t="s">
        <v>1638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46" t="s">
        <v>1639</v>
      </c>
      <c r="B18" s="23" t="s">
        <v>1640</v>
      </c>
      <c r="C18" s="46" t="s">
        <v>1632</v>
      </c>
      <c r="D18" s="46" t="s">
        <v>1641</v>
      </c>
      <c r="E18" s="46" t="s">
        <v>1265</v>
      </c>
      <c r="F18" s="82" t="s">
        <v>1610</v>
      </c>
      <c r="G18" s="46" t="s">
        <v>1642</v>
      </c>
      <c r="H18" s="23" t="s">
        <v>1643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49" t="s">
        <v>1644</v>
      </c>
      <c r="B19" s="32" t="s">
        <v>1645</v>
      </c>
      <c r="C19" s="49" t="s">
        <v>1632</v>
      </c>
      <c r="D19" s="49" t="s">
        <v>1235</v>
      </c>
      <c r="E19" s="49" t="s">
        <v>1646</v>
      </c>
      <c r="F19" s="85" t="s">
        <v>1616</v>
      </c>
      <c r="G19" s="49" t="s">
        <v>1647</v>
      </c>
      <c r="H19" s="32" t="s">
        <v>1648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46" t="s">
        <v>1649</v>
      </c>
      <c r="B20" s="23" t="s">
        <v>1650</v>
      </c>
      <c r="C20" s="46" t="s">
        <v>1632</v>
      </c>
      <c r="D20" s="46" t="s">
        <v>1420</v>
      </c>
      <c r="E20" s="46" t="s">
        <v>1420</v>
      </c>
      <c r="F20" s="82" t="s">
        <v>181</v>
      </c>
      <c r="G20" s="46" t="s">
        <v>390</v>
      </c>
      <c r="H20" s="23" t="s">
        <v>1651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13:J13"/>
    <mergeCell ref="A1:J1"/>
    <mergeCell ref="A5:J5"/>
    <mergeCell ref="A3:J3"/>
    <mergeCell ref="A4:J4"/>
    <mergeCell ref="A2:J2"/>
  </mergeCells>
  <hyperlinks>
    <hyperlink ref="A1" location="'Cohort 2029 — Grades'!A1" display="⬅ NAVIGATE:" xr:uid="{00000000-0004-0000-1000-000000000000}"/>
  </hyperlinks>
  <pageMargins left="0.75" right="0.75" top="1" bottom="1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A5276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31" customWidth="1"/>
    <col min="3" max="3" width="14" customWidth="1"/>
    <col min="4" max="4" width="25" customWidth="1"/>
    <col min="5" max="12" width="15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1652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1595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"/>
      <c r="N4" s="2"/>
      <c r="O4" s="2"/>
      <c r="P4" s="2"/>
      <c r="Q4" s="2"/>
      <c r="R4" s="2"/>
      <c r="S4" s="2"/>
    </row>
    <row r="5" spans="1:19" ht="26.25" customHeight="1" x14ac:dyDescent="0.2">
      <c r="A5" s="17" t="s">
        <v>1653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7" t="s">
        <v>128</v>
      </c>
      <c r="B6" s="7" t="s">
        <v>1316</v>
      </c>
      <c r="C6" s="7" t="s">
        <v>131</v>
      </c>
      <c r="D6" s="7" t="s">
        <v>1654</v>
      </c>
      <c r="E6" s="7" t="s">
        <v>1655</v>
      </c>
      <c r="F6" s="7" t="s">
        <v>1656</v>
      </c>
      <c r="G6" s="7" t="s">
        <v>1657</v>
      </c>
      <c r="H6" s="7" t="s">
        <v>1658</v>
      </c>
      <c r="I6" s="7" t="s">
        <v>1659</v>
      </c>
      <c r="J6" s="7" t="s">
        <v>1660</v>
      </c>
      <c r="K6" s="7" t="s">
        <v>1661</v>
      </c>
      <c r="L6" s="7" t="s">
        <v>1662</v>
      </c>
      <c r="M6" s="2"/>
      <c r="N6" s="2"/>
      <c r="O6" s="2"/>
      <c r="P6" s="2"/>
      <c r="Q6" s="2"/>
      <c r="R6" s="2"/>
      <c r="S6" s="2"/>
    </row>
    <row r="7" spans="1:19" ht="18" customHeight="1" x14ac:dyDescent="0.2">
      <c r="A7" s="121" t="s">
        <v>166</v>
      </c>
      <c r="B7" s="23" t="s">
        <v>1114</v>
      </c>
      <c r="C7" s="46">
        <v>2026</v>
      </c>
      <c r="D7" s="23" t="s">
        <v>1663</v>
      </c>
      <c r="E7" s="46" t="s">
        <v>97</v>
      </c>
      <c r="F7" s="46">
        <v>8</v>
      </c>
      <c r="G7" s="46" t="s">
        <v>1664</v>
      </c>
      <c r="H7" s="46" t="s">
        <v>1665</v>
      </c>
      <c r="I7" s="46" t="s">
        <v>1666</v>
      </c>
      <c r="J7" s="46">
        <v>40</v>
      </c>
      <c r="K7" s="46" t="s">
        <v>1137</v>
      </c>
      <c r="L7" s="46" t="s">
        <v>1414</v>
      </c>
      <c r="M7" s="2"/>
      <c r="N7" s="2"/>
      <c r="O7" s="2"/>
      <c r="P7" s="2"/>
      <c r="Q7" s="2"/>
      <c r="R7" s="2"/>
      <c r="S7" s="2"/>
    </row>
    <row r="8" spans="1:19" ht="18" customHeight="1" x14ac:dyDescent="0.2">
      <c r="A8" s="123" t="s">
        <v>186</v>
      </c>
      <c r="B8" s="32" t="s">
        <v>1117</v>
      </c>
      <c r="C8" s="49">
        <v>2026</v>
      </c>
      <c r="D8" s="32" t="s">
        <v>1667</v>
      </c>
      <c r="E8" s="49" t="s">
        <v>97</v>
      </c>
      <c r="F8" s="49">
        <v>7</v>
      </c>
      <c r="G8" s="49" t="s">
        <v>1668</v>
      </c>
      <c r="H8" s="49" t="s">
        <v>1669</v>
      </c>
      <c r="I8" s="49" t="s">
        <v>1670</v>
      </c>
      <c r="J8" s="49">
        <v>21.4</v>
      </c>
      <c r="K8" s="83" t="s">
        <v>1115</v>
      </c>
      <c r="L8" s="49" t="s">
        <v>685</v>
      </c>
      <c r="M8" s="2"/>
      <c r="N8" s="2"/>
      <c r="O8" s="2"/>
      <c r="P8" s="2"/>
      <c r="Q8" s="2"/>
      <c r="R8" s="2"/>
      <c r="S8" s="2"/>
    </row>
    <row r="9" spans="1:19" ht="18" customHeight="1" x14ac:dyDescent="0.2">
      <c r="A9" s="121" t="s">
        <v>189</v>
      </c>
      <c r="B9" s="23" t="s">
        <v>1118</v>
      </c>
      <c r="C9" s="46">
        <v>2026</v>
      </c>
      <c r="D9" s="23" t="s">
        <v>1671</v>
      </c>
      <c r="E9" s="46" t="s">
        <v>97</v>
      </c>
      <c r="F9" s="46">
        <v>8</v>
      </c>
      <c r="G9" s="46" t="s">
        <v>1664</v>
      </c>
      <c r="H9" s="46" t="s">
        <v>1664</v>
      </c>
      <c r="I9" s="46" t="s">
        <v>1666</v>
      </c>
      <c r="J9" s="46">
        <v>47.5</v>
      </c>
      <c r="K9" s="46" t="s">
        <v>1137</v>
      </c>
      <c r="L9" s="46" t="s">
        <v>1672</v>
      </c>
      <c r="M9" s="2"/>
      <c r="N9" s="2"/>
      <c r="O9" s="2"/>
      <c r="P9" s="2"/>
      <c r="Q9" s="2"/>
      <c r="R9" s="2"/>
      <c r="S9" s="2"/>
    </row>
    <row r="10" spans="1:19" ht="18" customHeight="1" x14ac:dyDescent="0.2">
      <c r="A10" s="123" t="s">
        <v>194</v>
      </c>
      <c r="B10" s="32" t="s">
        <v>1119</v>
      </c>
      <c r="C10" s="49">
        <v>2026</v>
      </c>
      <c r="D10" s="32" t="s">
        <v>1673</v>
      </c>
      <c r="E10" s="49" t="s">
        <v>97</v>
      </c>
      <c r="F10" s="49">
        <v>8</v>
      </c>
      <c r="G10" s="49" t="s">
        <v>1664</v>
      </c>
      <c r="H10" s="49" t="s">
        <v>1664</v>
      </c>
      <c r="I10" s="49" t="s">
        <v>1674</v>
      </c>
      <c r="J10" s="49">
        <v>32.5</v>
      </c>
      <c r="K10" s="83" t="s">
        <v>1115</v>
      </c>
      <c r="L10" s="49" t="s">
        <v>1675</v>
      </c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121" t="s">
        <v>197</v>
      </c>
      <c r="B11" s="23" t="s">
        <v>1120</v>
      </c>
      <c r="C11" s="46">
        <v>2026</v>
      </c>
      <c r="D11" s="23" t="s">
        <v>1676</v>
      </c>
      <c r="E11" s="46" t="s">
        <v>97</v>
      </c>
      <c r="F11" s="46">
        <v>6</v>
      </c>
      <c r="G11" s="46" t="s">
        <v>1677</v>
      </c>
      <c r="H11" s="46" t="s">
        <v>1678</v>
      </c>
      <c r="I11" s="46" t="s">
        <v>1670</v>
      </c>
      <c r="J11" s="46">
        <v>13.3</v>
      </c>
      <c r="K11" s="86" t="s">
        <v>1115</v>
      </c>
      <c r="L11" s="46" t="s">
        <v>1403</v>
      </c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123" t="s">
        <v>201</v>
      </c>
      <c r="B12" s="32" t="s">
        <v>1121</v>
      </c>
      <c r="C12" s="49">
        <v>2026</v>
      </c>
      <c r="D12" s="32" t="s">
        <v>1679</v>
      </c>
      <c r="E12" s="49" t="s">
        <v>97</v>
      </c>
      <c r="F12" s="49">
        <v>6</v>
      </c>
      <c r="G12" s="49" t="s">
        <v>1680</v>
      </c>
      <c r="H12" s="49" t="s">
        <v>1678</v>
      </c>
      <c r="I12" s="49" t="s">
        <v>1666</v>
      </c>
      <c r="J12" s="49">
        <v>70</v>
      </c>
      <c r="K12" s="127" t="s">
        <v>1134</v>
      </c>
      <c r="L12" s="49" t="s">
        <v>1414</v>
      </c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121" t="s">
        <v>204</v>
      </c>
      <c r="B13" s="23" t="s">
        <v>1122</v>
      </c>
      <c r="C13" s="46">
        <v>2026</v>
      </c>
      <c r="D13" s="23" t="s">
        <v>1681</v>
      </c>
      <c r="E13" s="46" t="s">
        <v>97</v>
      </c>
      <c r="F13" s="46">
        <v>6</v>
      </c>
      <c r="G13" s="46" t="s">
        <v>1680</v>
      </c>
      <c r="H13" s="46" t="s">
        <v>1682</v>
      </c>
      <c r="I13" s="46" t="s">
        <v>1670</v>
      </c>
      <c r="J13" s="46">
        <v>55</v>
      </c>
      <c r="K13" s="46" t="s">
        <v>1137</v>
      </c>
      <c r="L13" s="46" t="s">
        <v>685</v>
      </c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123" t="s">
        <v>207</v>
      </c>
      <c r="B14" s="32" t="s">
        <v>1123</v>
      </c>
      <c r="C14" s="49">
        <v>2026</v>
      </c>
      <c r="D14" s="32" t="s">
        <v>1683</v>
      </c>
      <c r="E14" s="49" t="s">
        <v>97</v>
      </c>
      <c r="F14" s="49">
        <v>7</v>
      </c>
      <c r="G14" s="49" t="s">
        <v>1684</v>
      </c>
      <c r="H14" s="49" t="s">
        <v>1685</v>
      </c>
      <c r="I14" s="49" t="s">
        <v>1670</v>
      </c>
      <c r="J14" s="49">
        <v>42.9</v>
      </c>
      <c r="K14" s="49" t="s">
        <v>1137</v>
      </c>
      <c r="L14" s="49" t="s">
        <v>1672</v>
      </c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121" t="s">
        <v>210</v>
      </c>
      <c r="B15" s="23" t="s">
        <v>1124</v>
      </c>
      <c r="C15" s="46">
        <v>2026</v>
      </c>
      <c r="D15" s="23" t="s">
        <v>1686</v>
      </c>
      <c r="E15" s="46" t="s">
        <v>97</v>
      </c>
      <c r="F15" s="46">
        <v>6</v>
      </c>
      <c r="G15" s="46" t="s">
        <v>1687</v>
      </c>
      <c r="H15" s="46" t="s">
        <v>1677</v>
      </c>
      <c r="I15" s="46" t="s">
        <v>1674</v>
      </c>
      <c r="J15" s="46">
        <v>58.3</v>
      </c>
      <c r="K15" s="46" t="s">
        <v>1137</v>
      </c>
      <c r="L15" s="46" t="s">
        <v>1675</v>
      </c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123" t="s">
        <v>213</v>
      </c>
      <c r="B16" s="32" t="s">
        <v>1125</v>
      </c>
      <c r="C16" s="49">
        <v>2026</v>
      </c>
      <c r="D16" s="32" t="s">
        <v>1688</v>
      </c>
      <c r="E16" s="49" t="s">
        <v>97</v>
      </c>
      <c r="F16" s="49">
        <v>6</v>
      </c>
      <c r="G16" s="49" t="s">
        <v>1682</v>
      </c>
      <c r="H16" s="49" t="s">
        <v>1677</v>
      </c>
      <c r="I16" s="49" t="s">
        <v>1670</v>
      </c>
      <c r="J16" s="49">
        <v>30</v>
      </c>
      <c r="K16" s="83" t="s">
        <v>1115</v>
      </c>
      <c r="L16" s="49" t="s">
        <v>1403</v>
      </c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121" t="s">
        <v>216</v>
      </c>
      <c r="B17" s="23" t="s">
        <v>1126</v>
      </c>
      <c r="C17" s="46">
        <v>2026</v>
      </c>
      <c r="D17" s="23" t="s">
        <v>1689</v>
      </c>
      <c r="E17" s="46" t="s">
        <v>97</v>
      </c>
      <c r="F17" s="46">
        <v>6</v>
      </c>
      <c r="G17" s="46" t="s">
        <v>1687</v>
      </c>
      <c r="H17" s="46" t="s">
        <v>1678</v>
      </c>
      <c r="I17" s="46" t="s">
        <v>1674</v>
      </c>
      <c r="J17" s="46">
        <v>48.3</v>
      </c>
      <c r="K17" s="46" t="s">
        <v>1137</v>
      </c>
      <c r="L17" s="46" t="s">
        <v>1414</v>
      </c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123" t="s">
        <v>219</v>
      </c>
      <c r="B18" s="32" t="s">
        <v>1127</v>
      </c>
      <c r="C18" s="49">
        <v>2026</v>
      </c>
      <c r="D18" s="32" t="s">
        <v>1690</v>
      </c>
      <c r="E18" s="49" t="s">
        <v>97</v>
      </c>
      <c r="F18" s="49">
        <v>7</v>
      </c>
      <c r="G18" s="49" t="s">
        <v>1684</v>
      </c>
      <c r="H18" s="49" t="s">
        <v>1685</v>
      </c>
      <c r="I18" s="49" t="s">
        <v>1670</v>
      </c>
      <c r="J18" s="49">
        <v>42.9</v>
      </c>
      <c r="K18" s="49" t="s">
        <v>1137</v>
      </c>
      <c r="L18" s="49" t="s">
        <v>685</v>
      </c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121" t="s">
        <v>222</v>
      </c>
      <c r="B19" s="23" t="s">
        <v>1128</v>
      </c>
      <c r="C19" s="46">
        <v>2026</v>
      </c>
      <c r="D19" s="23" t="s">
        <v>1691</v>
      </c>
      <c r="E19" s="46" t="s">
        <v>97</v>
      </c>
      <c r="F19" s="46">
        <v>8</v>
      </c>
      <c r="G19" s="46" t="s">
        <v>1692</v>
      </c>
      <c r="H19" s="46" t="s">
        <v>1665</v>
      </c>
      <c r="I19" s="46" t="s">
        <v>1674</v>
      </c>
      <c r="J19" s="46">
        <v>40</v>
      </c>
      <c r="K19" s="46" t="s">
        <v>1137</v>
      </c>
      <c r="L19" s="46" t="s">
        <v>1672</v>
      </c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123" t="s">
        <v>225</v>
      </c>
      <c r="B20" s="32" t="s">
        <v>1129</v>
      </c>
      <c r="C20" s="49">
        <v>2026</v>
      </c>
      <c r="D20" s="32" t="s">
        <v>1693</v>
      </c>
      <c r="E20" s="49" t="s">
        <v>97</v>
      </c>
      <c r="F20" s="49">
        <v>6</v>
      </c>
      <c r="G20" s="49" t="s">
        <v>1680</v>
      </c>
      <c r="H20" s="49" t="s">
        <v>1677</v>
      </c>
      <c r="I20" s="49" t="s">
        <v>1666</v>
      </c>
      <c r="J20" s="49">
        <v>80</v>
      </c>
      <c r="K20" s="127" t="s">
        <v>1134</v>
      </c>
      <c r="L20" s="49" t="s">
        <v>1675</v>
      </c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121" t="s">
        <v>228</v>
      </c>
      <c r="B21" s="23" t="s">
        <v>1130</v>
      </c>
      <c r="C21" s="46">
        <v>2026</v>
      </c>
      <c r="D21" s="23" t="s">
        <v>1694</v>
      </c>
      <c r="E21" s="46" t="s">
        <v>97</v>
      </c>
      <c r="F21" s="46">
        <v>8</v>
      </c>
      <c r="G21" s="46" t="s">
        <v>1695</v>
      </c>
      <c r="H21" s="46" t="s">
        <v>1664</v>
      </c>
      <c r="I21" s="46" t="s">
        <v>1666</v>
      </c>
      <c r="J21" s="46">
        <v>77.5</v>
      </c>
      <c r="K21" s="82" t="s">
        <v>1134</v>
      </c>
      <c r="L21" s="46" t="s">
        <v>1403</v>
      </c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123" t="s">
        <v>231</v>
      </c>
      <c r="B22" s="32" t="s">
        <v>1131</v>
      </c>
      <c r="C22" s="49">
        <v>2026</v>
      </c>
      <c r="D22" s="32" t="s">
        <v>1696</v>
      </c>
      <c r="E22" s="49" t="s">
        <v>97</v>
      </c>
      <c r="F22" s="49">
        <v>6</v>
      </c>
      <c r="G22" s="49" t="s">
        <v>1677</v>
      </c>
      <c r="H22" s="49" t="s">
        <v>1678</v>
      </c>
      <c r="I22" s="49" t="s">
        <v>1666</v>
      </c>
      <c r="J22" s="49">
        <v>43.3</v>
      </c>
      <c r="K22" s="49" t="s">
        <v>1137</v>
      </c>
      <c r="L22" s="49" t="s">
        <v>1414</v>
      </c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121" t="s">
        <v>234</v>
      </c>
      <c r="B23" s="23" t="s">
        <v>1132</v>
      </c>
      <c r="C23" s="46">
        <v>2026</v>
      </c>
      <c r="D23" s="23" t="s">
        <v>1697</v>
      </c>
      <c r="E23" s="46" t="s">
        <v>97</v>
      </c>
      <c r="F23" s="46">
        <v>6</v>
      </c>
      <c r="G23" s="46" t="s">
        <v>1698</v>
      </c>
      <c r="H23" s="46" t="s">
        <v>1678</v>
      </c>
      <c r="I23" s="46" t="s">
        <v>1670</v>
      </c>
      <c r="J23" s="46">
        <v>26.7</v>
      </c>
      <c r="K23" s="86" t="s">
        <v>1115</v>
      </c>
      <c r="L23" s="46" t="s">
        <v>685</v>
      </c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123" t="s">
        <v>237</v>
      </c>
      <c r="B24" s="32" t="s">
        <v>477</v>
      </c>
      <c r="C24" s="49">
        <v>2027</v>
      </c>
      <c r="D24" s="32" t="s">
        <v>1699</v>
      </c>
      <c r="E24" s="49" t="s">
        <v>97</v>
      </c>
      <c r="F24" s="49">
        <v>6</v>
      </c>
      <c r="G24" s="49" t="s">
        <v>1687</v>
      </c>
      <c r="H24" s="49" t="s">
        <v>1677</v>
      </c>
      <c r="I24" s="49" t="s">
        <v>1674</v>
      </c>
      <c r="J24" s="49">
        <v>58.3</v>
      </c>
      <c r="K24" s="49" t="s">
        <v>1137</v>
      </c>
      <c r="L24" s="49" t="s">
        <v>1672</v>
      </c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121" t="s">
        <v>247</v>
      </c>
      <c r="B25" s="23" t="s">
        <v>1136</v>
      </c>
      <c r="C25" s="46">
        <v>2027</v>
      </c>
      <c r="D25" s="23" t="s">
        <v>1700</v>
      </c>
      <c r="E25" s="46" t="s">
        <v>97</v>
      </c>
      <c r="F25" s="46">
        <v>8</v>
      </c>
      <c r="G25" s="46" t="s">
        <v>1695</v>
      </c>
      <c r="H25" s="46" t="s">
        <v>1664</v>
      </c>
      <c r="I25" s="46" t="s">
        <v>1670</v>
      </c>
      <c r="J25" s="46">
        <v>47.5</v>
      </c>
      <c r="K25" s="46" t="s">
        <v>1137</v>
      </c>
      <c r="L25" s="46" t="s">
        <v>1675</v>
      </c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123" t="s">
        <v>251</v>
      </c>
      <c r="B26" s="32" t="s">
        <v>492</v>
      </c>
      <c r="C26" s="49">
        <v>2027</v>
      </c>
      <c r="D26" s="32" t="s">
        <v>1701</v>
      </c>
      <c r="E26" s="49" t="s">
        <v>97</v>
      </c>
      <c r="F26" s="49">
        <v>7</v>
      </c>
      <c r="G26" s="49" t="s">
        <v>1702</v>
      </c>
      <c r="H26" s="49" t="s">
        <v>1669</v>
      </c>
      <c r="I26" s="49" t="s">
        <v>1666</v>
      </c>
      <c r="J26" s="49">
        <v>57.1</v>
      </c>
      <c r="K26" s="49" t="s">
        <v>1137</v>
      </c>
      <c r="L26" s="49" t="s">
        <v>1403</v>
      </c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121" t="s">
        <v>254</v>
      </c>
      <c r="B27" s="23" t="s">
        <v>1139</v>
      </c>
      <c r="C27" s="46">
        <v>2027</v>
      </c>
      <c r="D27" s="23" t="s">
        <v>1703</v>
      </c>
      <c r="E27" s="46" t="s">
        <v>97</v>
      </c>
      <c r="F27" s="46">
        <v>7</v>
      </c>
      <c r="G27" s="46" t="s">
        <v>1704</v>
      </c>
      <c r="H27" s="46" t="s">
        <v>1705</v>
      </c>
      <c r="I27" s="46" t="s">
        <v>1666</v>
      </c>
      <c r="J27" s="46">
        <v>70</v>
      </c>
      <c r="K27" s="82" t="s">
        <v>1134</v>
      </c>
      <c r="L27" s="46" t="s">
        <v>1414</v>
      </c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123" t="s">
        <v>257</v>
      </c>
      <c r="B28" s="32" t="s">
        <v>1140</v>
      </c>
      <c r="C28" s="49">
        <v>2027</v>
      </c>
      <c r="D28" s="32" t="s">
        <v>1706</v>
      </c>
      <c r="E28" s="49" t="s">
        <v>97</v>
      </c>
      <c r="F28" s="49">
        <v>8</v>
      </c>
      <c r="G28" s="49" t="s">
        <v>1707</v>
      </c>
      <c r="H28" s="49" t="s">
        <v>1708</v>
      </c>
      <c r="I28" s="49" t="s">
        <v>1670</v>
      </c>
      <c r="J28" s="49">
        <v>18.8</v>
      </c>
      <c r="K28" s="83" t="s">
        <v>1115</v>
      </c>
      <c r="L28" s="49" t="s">
        <v>685</v>
      </c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121" t="s">
        <v>260</v>
      </c>
      <c r="B29" s="23" t="s">
        <v>1141</v>
      </c>
      <c r="C29" s="46">
        <v>2027</v>
      </c>
      <c r="D29" s="23" t="s">
        <v>1709</v>
      </c>
      <c r="E29" s="46" t="s">
        <v>97</v>
      </c>
      <c r="F29" s="46">
        <v>7</v>
      </c>
      <c r="G29" s="46" t="s">
        <v>1710</v>
      </c>
      <c r="H29" s="46" t="s">
        <v>1685</v>
      </c>
      <c r="I29" s="46" t="s">
        <v>1666</v>
      </c>
      <c r="J29" s="46">
        <v>67.099999999999994</v>
      </c>
      <c r="K29" s="46" t="s">
        <v>1137</v>
      </c>
      <c r="L29" s="46" t="s">
        <v>1672</v>
      </c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123" t="s">
        <v>263</v>
      </c>
      <c r="B30" s="32" t="s">
        <v>481</v>
      </c>
      <c r="C30" s="49">
        <v>2028</v>
      </c>
      <c r="D30" s="32" t="s">
        <v>1711</v>
      </c>
      <c r="E30" s="49" t="s">
        <v>97</v>
      </c>
      <c r="F30" s="49">
        <v>8</v>
      </c>
      <c r="G30" s="49" t="s">
        <v>1712</v>
      </c>
      <c r="H30" s="49" t="s">
        <v>1708</v>
      </c>
      <c r="I30" s="49" t="s">
        <v>1666</v>
      </c>
      <c r="J30" s="49">
        <v>63.8</v>
      </c>
      <c r="K30" s="49" t="s">
        <v>1137</v>
      </c>
      <c r="L30" s="49" t="s">
        <v>1675</v>
      </c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121" t="s">
        <v>268</v>
      </c>
      <c r="B31" s="23" t="s">
        <v>1143</v>
      </c>
      <c r="C31" s="46">
        <v>2028</v>
      </c>
      <c r="D31" s="23" t="s">
        <v>1713</v>
      </c>
      <c r="E31" s="46" t="s">
        <v>97</v>
      </c>
      <c r="F31" s="46">
        <v>7</v>
      </c>
      <c r="G31" s="46" t="s">
        <v>1685</v>
      </c>
      <c r="H31" s="46" t="s">
        <v>1705</v>
      </c>
      <c r="I31" s="46" t="s">
        <v>1670</v>
      </c>
      <c r="J31" s="46">
        <v>11.4</v>
      </c>
      <c r="K31" s="86" t="s">
        <v>1115</v>
      </c>
      <c r="L31" s="46" t="s">
        <v>1403</v>
      </c>
      <c r="M31" s="2"/>
      <c r="N31" s="2"/>
      <c r="O31" s="2"/>
      <c r="P31" s="2"/>
      <c r="Q31" s="2"/>
      <c r="R31" s="2"/>
      <c r="S31" s="2"/>
    </row>
    <row r="32" spans="1:19" ht="18" customHeight="1" x14ac:dyDescent="0.2">
      <c r="A32" s="123" t="s">
        <v>271</v>
      </c>
      <c r="B32" s="32" t="s">
        <v>1144</v>
      </c>
      <c r="C32" s="49">
        <v>2028</v>
      </c>
      <c r="D32" s="32" t="s">
        <v>1714</v>
      </c>
      <c r="E32" s="49" t="s">
        <v>97</v>
      </c>
      <c r="F32" s="49">
        <v>7</v>
      </c>
      <c r="G32" s="49" t="s">
        <v>1710</v>
      </c>
      <c r="H32" s="49" t="s">
        <v>1685</v>
      </c>
      <c r="I32" s="49" t="s">
        <v>1670</v>
      </c>
      <c r="J32" s="49">
        <v>37.1</v>
      </c>
      <c r="K32" s="83" t="s">
        <v>1115</v>
      </c>
      <c r="L32" s="49" t="s">
        <v>1414</v>
      </c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121" t="s">
        <v>274</v>
      </c>
      <c r="B33" s="23" t="s">
        <v>1145</v>
      </c>
      <c r="C33" s="46">
        <v>2028</v>
      </c>
      <c r="D33" s="23" t="s">
        <v>1715</v>
      </c>
      <c r="E33" s="46" t="s">
        <v>97</v>
      </c>
      <c r="F33" s="46">
        <v>6</v>
      </c>
      <c r="G33" s="46" t="s">
        <v>1680</v>
      </c>
      <c r="H33" s="46" t="s">
        <v>1677</v>
      </c>
      <c r="I33" s="46" t="s">
        <v>1670</v>
      </c>
      <c r="J33" s="46">
        <v>50</v>
      </c>
      <c r="K33" s="46" t="s">
        <v>1137</v>
      </c>
      <c r="L33" s="46" t="s">
        <v>685</v>
      </c>
      <c r="M33" s="2"/>
      <c r="N33" s="2"/>
      <c r="O33" s="2"/>
      <c r="P33" s="2"/>
      <c r="Q33" s="2"/>
      <c r="R33" s="2"/>
      <c r="S33" s="2"/>
    </row>
    <row r="34" spans="1:19" ht="18" customHeight="1" x14ac:dyDescent="0.2">
      <c r="A34" s="123" t="s">
        <v>277</v>
      </c>
      <c r="B34" s="32" t="s">
        <v>489</v>
      </c>
      <c r="C34" s="49">
        <v>2028</v>
      </c>
      <c r="D34" s="32" t="s">
        <v>1716</v>
      </c>
      <c r="E34" s="49" t="s">
        <v>97</v>
      </c>
      <c r="F34" s="49">
        <v>8</v>
      </c>
      <c r="G34" s="49" t="s">
        <v>1692</v>
      </c>
      <c r="H34" s="49" t="s">
        <v>1707</v>
      </c>
      <c r="I34" s="49" t="s">
        <v>1666</v>
      </c>
      <c r="J34" s="49">
        <v>66.2</v>
      </c>
      <c r="K34" s="49" t="s">
        <v>1137</v>
      </c>
      <c r="L34" s="49" t="s">
        <v>1672</v>
      </c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121" t="s">
        <v>280</v>
      </c>
      <c r="B35" s="23" t="s">
        <v>1147</v>
      </c>
      <c r="C35" s="46">
        <v>2028</v>
      </c>
      <c r="D35" s="23" t="s">
        <v>1717</v>
      </c>
      <c r="E35" s="46" t="s">
        <v>97</v>
      </c>
      <c r="F35" s="46">
        <v>7</v>
      </c>
      <c r="G35" s="46" t="s">
        <v>1668</v>
      </c>
      <c r="H35" s="46" t="s">
        <v>1685</v>
      </c>
      <c r="I35" s="46" t="s">
        <v>1670</v>
      </c>
      <c r="J35" s="46">
        <v>25.7</v>
      </c>
      <c r="K35" s="86" t="s">
        <v>1115</v>
      </c>
      <c r="L35" s="46" t="s">
        <v>1675</v>
      </c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123" t="s">
        <v>282</v>
      </c>
      <c r="B36" s="32" t="s">
        <v>472</v>
      </c>
      <c r="C36" s="49">
        <v>2028</v>
      </c>
      <c r="D36" s="32" t="s">
        <v>1718</v>
      </c>
      <c r="E36" s="49" t="s">
        <v>97</v>
      </c>
      <c r="F36" s="49">
        <v>6</v>
      </c>
      <c r="G36" s="49" t="s">
        <v>1680</v>
      </c>
      <c r="H36" s="49" t="s">
        <v>1677</v>
      </c>
      <c r="I36" s="49" t="s">
        <v>1666</v>
      </c>
      <c r="J36" s="49">
        <v>80</v>
      </c>
      <c r="K36" s="127" t="s">
        <v>1134</v>
      </c>
      <c r="L36" s="49" t="s">
        <v>1403</v>
      </c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121" t="s">
        <v>288</v>
      </c>
      <c r="B37" s="23" t="s">
        <v>1150</v>
      </c>
      <c r="C37" s="46">
        <v>2028</v>
      </c>
      <c r="D37" s="23" t="s">
        <v>1719</v>
      </c>
      <c r="E37" s="46" t="s">
        <v>97</v>
      </c>
      <c r="F37" s="46">
        <v>8</v>
      </c>
      <c r="G37" s="46" t="s">
        <v>1692</v>
      </c>
      <c r="H37" s="46" t="s">
        <v>1707</v>
      </c>
      <c r="I37" s="46" t="s">
        <v>1674</v>
      </c>
      <c r="J37" s="46">
        <v>51.2</v>
      </c>
      <c r="K37" s="46" t="s">
        <v>1137</v>
      </c>
      <c r="L37" s="46" t="s">
        <v>1414</v>
      </c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123" t="s">
        <v>291</v>
      </c>
      <c r="B38" s="32" t="s">
        <v>1152</v>
      </c>
      <c r="C38" s="49">
        <v>2028</v>
      </c>
      <c r="D38" s="32" t="s">
        <v>1720</v>
      </c>
      <c r="E38" s="49" t="s">
        <v>97</v>
      </c>
      <c r="F38" s="49">
        <v>6</v>
      </c>
      <c r="G38" s="49" t="s">
        <v>1682</v>
      </c>
      <c r="H38" s="49" t="s">
        <v>1682</v>
      </c>
      <c r="I38" s="49" t="s">
        <v>1670</v>
      </c>
      <c r="J38" s="49">
        <v>35</v>
      </c>
      <c r="K38" s="83" t="s">
        <v>1115</v>
      </c>
      <c r="L38" s="49" t="s">
        <v>685</v>
      </c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121" t="s">
        <v>294</v>
      </c>
      <c r="B39" s="23" t="s">
        <v>1153</v>
      </c>
      <c r="C39" s="46">
        <v>2028</v>
      </c>
      <c r="D39" s="23" t="s">
        <v>1721</v>
      </c>
      <c r="E39" s="46" t="s">
        <v>97</v>
      </c>
      <c r="F39" s="46">
        <v>6</v>
      </c>
      <c r="G39" s="46" t="s">
        <v>1677</v>
      </c>
      <c r="H39" s="46" t="s">
        <v>1678</v>
      </c>
      <c r="I39" s="46" t="s">
        <v>1666</v>
      </c>
      <c r="J39" s="46">
        <v>43.3</v>
      </c>
      <c r="K39" s="46" t="s">
        <v>1137</v>
      </c>
      <c r="L39" s="46" t="s">
        <v>1672</v>
      </c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123" t="s">
        <v>297</v>
      </c>
      <c r="B40" s="32" t="s">
        <v>483</v>
      </c>
      <c r="C40" s="49">
        <v>2028</v>
      </c>
      <c r="D40" s="32" t="s">
        <v>1722</v>
      </c>
      <c r="E40" s="49" t="s">
        <v>97</v>
      </c>
      <c r="F40" s="49">
        <v>6</v>
      </c>
      <c r="G40" s="49" t="s">
        <v>1687</v>
      </c>
      <c r="H40" s="49" t="s">
        <v>1678</v>
      </c>
      <c r="I40" s="49" t="s">
        <v>1674</v>
      </c>
      <c r="J40" s="49">
        <v>48.3</v>
      </c>
      <c r="K40" s="49" t="s">
        <v>1137</v>
      </c>
      <c r="L40" s="49" t="s">
        <v>1675</v>
      </c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121" t="s">
        <v>300</v>
      </c>
      <c r="B41" s="23" t="s">
        <v>1155</v>
      </c>
      <c r="C41" s="46">
        <v>2028</v>
      </c>
      <c r="D41" s="23" t="s">
        <v>1723</v>
      </c>
      <c r="E41" s="46" t="s">
        <v>97</v>
      </c>
      <c r="F41" s="46">
        <v>7</v>
      </c>
      <c r="G41" s="46" t="s">
        <v>1684</v>
      </c>
      <c r="H41" s="46" t="s">
        <v>1668</v>
      </c>
      <c r="I41" s="46" t="s">
        <v>1666</v>
      </c>
      <c r="J41" s="46">
        <v>77.099999999999994</v>
      </c>
      <c r="K41" s="82" t="s">
        <v>1134</v>
      </c>
      <c r="L41" s="46" t="s">
        <v>1403</v>
      </c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123" t="s">
        <v>303</v>
      </c>
      <c r="B42" s="32" t="s">
        <v>1156</v>
      </c>
      <c r="C42" s="49">
        <v>2028</v>
      </c>
      <c r="D42" s="32" t="s">
        <v>1724</v>
      </c>
      <c r="E42" s="49" t="s">
        <v>97</v>
      </c>
      <c r="F42" s="49">
        <v>7</v>
      </c>
      <c r="G42" s="49" t="s">
        <v>1684</v>
      </c>
      <c r="H42" s="49" t="s">
        <v>1705</v>
      </c>
      <c r="I42" s="49" t="s">
        <v>1666</v>
      </c>
      <c r="J42" s="49">
        <v>64.3</v>
      </c>
      <c r="K42" s="49" t="s">
        <v>1137</v>
      </c>
      <c r="L42" s="49" t="s">
        <v>1414</v>
      </c>
      <c r="M42" s="2"/>
      <c r="N42" s="2"/>
      <c r="O42" s="2"/>
      <c r="P42" s="2"/>
      <c r="Q42" s="2"/>
      <c r="R42" s="2"/>
      <c r="S42" s="2"/>
    </row>
    <row r="43" spans="1:19" ht="18" customHeight="1" x14ac:dyDescent="0.2">
      <c r="A43" s="121" t="s">
        <v>306</v>
      </c>
      <c r="B43" s="23" t="s">
        <v>1157</v>
      </c>
      <c r="C43" s="46">
        <v>2028</v>
      </c>
      <c r="D43" s="23" t="s">
        <v>1725</v>
      </c>
      <c r="E43" s="46" t="s">
        <v>97</v>
      </c>
      <c r="F43" s="46">
        <v>8</v>
      </c>
      <c r="G43" s="46" t="s">
        <v>1664</v>
      </c>
      <c r="H43" s="46" t="s">
        <v>1664</v>
      </c>
      <c r="I43" s="46" t="s">
        <v>1666</v>
      </c>
      <c r="J43" s="46">
        <v>47.5</v>
      </c>
      <c r="K43" s="46" t="s">
        <v>1137</v>
      </c>
      <c r="L43" s="46" t="s">
        <v>685</v>
      </c>
      <c r="M43" s="2"/>
      <c r="N43" s="2"/>
      <c r="O43" s="2"/>
      <c r="P43" s="2"/>
      <c r="Q43" s="2"/>
      <c r="R43" s="2"/>
      <c r="S43" s="2"/>
    </row>
    <row r="44" spans="1:19" ht="18" customHeight="1" x14ac:dyDescent="0.2">
      <c r="A44" s="123" t="s">
        <v>309</v>
      </c>
      <c r="B44" s="32" t="s">
        <v>1158</v>
      </c>
      <c r="C44" s="49">
        <v>2028</v>
      </c>
      <c r="D44" s="32" t="s">
        <v>1726</v>
      </c>
      <c r="E44" s="49" t="s">
        <v>97</v>
      </c>
      <c r="F44" s="49">
        <v>7</v>
      </c>
      <c r="G44" s="49" t="s">
        <v>1704</v>
      </c>
      <c r="H44" s="49" t="s">
        <v>1685</v>
      </c>
      <c r="I44" s="49" t="s">
        <v>1670</v>
      </c>
      <c r="J44" s="49">
        <v>48.6</v>
      </c>
      <c r="K44" s="49" t="s">
        <v>1137</v>
      </c>
      <c r="L44" s="49" t="s">
        <v>1672</v>
      </c>
      <c r="M44" s="2"/>
      <c r="N44" s="2"/>
      <c r="O44" s="2"/>
      <c r="P44" s="2"/>
      <c r="Q44" s="2"/>
      <c r="R44" s="2"/>
      <c r="S44" s="2"/>
    </row>
    <row r="45" spans="1:19" ht="18" customHeight="1" x14ac:dyDescent="0.2">
      <c r="A45" s="121" t="s">
        <v>312</v>
      </c>
      <c r="B45" s="23" t="s">
        <v>1160</v>
      </c>
      <c r="C45" s="46">
        <v>2028</v>
      </c>
      <c r="D45" s="23" t="s">
        <v>1727</v>
      </c>
      <c r="E45" s="46" t="s">
        <v>97</v>
      </c>
      <c r="F45" s="46">
        <v>7</v>
      </c>
      <c r="G45" s="46" t="s">
        <v>1710</v>
      </c>
      <c r="H45" s="46" t="s">
        <v>1669</v>
      </c>
      <c r="I45" s="46" t="s">
        <v>1674</v>
      </c>
      <c r="J45" s="46">
        <v>47.9</v>
      </c>
      <c r="K45" s="46" t="s">
        <v>1137</v>
      </c>
      <c r="L45" s="46" t="s">
        <v>1675</v>
      </c>
      <c r="M45" s="2"/>
      <c r="N45" s="2"/>
      <c r="O45" s="2"/>
      <c r="P45" s="2"/>
      <c r="Q45" s="2"/>
      <c r="R45" s="2"/>
      <c r="S45" s="2"/>
    </row>
    <row r="46" spans="1:19" ht="18" customHeight="1" x14ac:dyDescent="0.2">
      <c r="A46" s="123" t="s">
        <v>315</v>
      </c>
      <c r="B46" s="32" t="s">
        <v>1161</v>
      </c>
      <c r="C46" s="49">
        <v>2028</v>
      </c>
      <c r="D46" s="32" t="s">
        <v>1728</v>
      </c>
      <c r="E46" s="49" t="s">
        <v>97</v>
      </c>
      <c r="F46" s="49">
        <v>6</v>
      </c>
      <c r="G46" s="49" t="s">
        <v>1698</v>
      </c>
      <c r="H46" s="49" t="s">
        <v>1729</v>
      </c>
      <c r="I46" s="49" t="s">
        <v>1666</v>
      </c>
      <c r="J46" s="49">
        <v>61.7</v>
      </c>
      <c r="K46" s="49" t="s">
        <v>1137</v>
      </c>
      <c r="L46" s="49" t="s">
        <v>1403</v>
      </c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121" t="s">
        <v>318</v>
      </c>
      <c r="B47" s="23" t="s">
        <v>1162</v>
      </c>
      <c r="C47" s="46">
        <v>2028</v>
      </c>
      <c r="D47" s="23" t="s">
        <v>1730</v>
      </c>
      <c r="E47" s="46" t="s">
        <v>97</v>
      </c>
      <c r="F47" s="46">
        <v>6</v>
      </c>
      <c r="G47" s="46" t="s">
        <v>1698</v>
      </c>
      <c r="H47" s="46" t="s">
        <v>1729</v>
      </c>
      <c r="I47" s="46" t="s">
        <v>1670</v>
      </c>
      <c r="J47" s="46">
        <v>31.7</v>
      </c>
      <c r="K47" s="86" t="s">
        <v>1115</v>
      </c>
      <c r="L47" s="46" t="s">
        <v>1414</v>
      </c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123" t="s">
        <v>321</v>
      </c>
      <c r="B48" s="32" t="s">
        <v>1164</v>
      </c>
      <c r="C48" s="49">
        <v>2028</v>
      </c>
      <c r="D48" s="32" t="s">
        <v>1731</v>
      </c>
      <c r="E48" s="49" t="s">
        <v>97</v>
      </c>
      <c r="F48" s="49">
        <v>7</v>
      </c>
      <c r="G48" s="49" t="s">
        <v>1668</v>
      </c>
      <c r="H48" s="49" t="s">
        <v>1705</v>
      </c>
      <c r="I48" s="49" t="s">
        <v>1666</v>
      </c>
      <c r="J48" s="49">
        <v>47.1</v>
      </c>
      <c r="K48" s="49" t="s">
        <v>1137</v>
      </c>
      <c r="L48" s="49" t="s">
        <v>685</v>
      </c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121" t="s">
        <v>324</v>
      </c>
      <c r="B49" s="23" t="s">
        <v>1165</v>
      </c>
      <c r="C49" s="46">
        <v>2028</v>
      </c>
      <c r="D49" s="23" t="s">
        <v>1732</v>
      </c>
      <c r="E49" s="46" t="s">
        <v>97</v>
      </c>
      <c r="F49" s="46">
        <v>7</v>
      </c>
      <c r="G49" s="46" t="s">
        <v>1710</v>
      </c>
      <c r="H49" s="46" t="s">
        <v>1705</v>
      </c>
      <c r="I49" s="46" t="s">
        <v>1670</v>
      </c>
      <c r="J49" s="46">
        <v>28.6</v>
      </c>
      <c r="K49" s="86" t="s">
        <v>1115</v>
      </c>
      <c r="L49" s="46" t="s">
        <v>1672</v>
      </c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123" t="s">
        <v>327</v>
      </c>
      <c r="B50" s="32" t="s">
        <v>486</v>
      </c>
      <c r="C50" s="49">
        <v>2029</v>
      </c>
      <c r="D50" s="32" t="s">
        <v>1733</v>
      </c>
      <c r="E50" s="49" t="s">
        <v>97</v>
      </c>
      <c r="F50" s="49">
        <v>7</v>
      </c>
      <c r="G50" s="49" t="s">
        <v>1702</v>
      </c>
      <c r="H50" s="49" t="s">
        <v>1669</v>
      </c>
      <c r="I50" s="49" t="s">
        <v>1670</v>
      </c>
      <c r="J50" s="49">
        <v>27.1</v>
      </c>
      <c r="K50" s="83" t="s">
        <v>1115</v>
      </c>
      <c r="L50" s="49" t="s">
        <v>1675</v>
      </c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121" t="s">
        <v>333</v>
      </c>
      <c r="B51" s="23" t="s">
        <v>1167</v>
      </c>
      <c r="C51" s="46">
        <v>2029</v>
      </c>
      <c r="D51" s="23" t="s">
        <v>1734</v>
      </c>
      <c r="E51" s="46" t="s">
        <v>97</v>
      </c>
      <c r="F51" s="46">
        <v>6</v>
      </c>
      <c r="G51" s="46" t="s">
        <v>1680</v>
      </c>
      <c r="H51" s="46" t="s">
        <v>1678</v>
      </c>
      <c r="I51" s="46" t="s">
        <v>1670</v>
      </c>
      <c r="J51" s="46">
        <v>40</v>
      </c>
      <c r="K51" s="46" t="s">
        <v>1137</v>
      </c>
      <c r="L51" s="46" t="s">
        <v>1403</v>
      </c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123" t="s">
        <v>336</v>
      </c>
      <c r="B52" s="32" t="s">
        <v>494</v>
      </c>
      <c r="C52" s="49">
        <v>2029</v>
      </c>
      <c r="D52" s="32" t="s">
        <v>1735</v>
      </c>
      <c r="E52" s="49" t="s">
        <v>97</v>
      </c>
      <c r="F52" s="49">
        <v>8</v>
      </c>
      <c r="G52" s="49" t="s">
        <v>1692</v>
      </c>
      <c r="H52" s="49" t="s">
        <v>1665</v>
      </c>
      <c r="I52" s="49" t="s">
        <v>1666</v>
      </c>
      <c r="J52" s="49">
        <v>55</v>
      </c>
      <c r="K52" s="49" t="s">
        <v>1137</v>
      </c>
      <c r="L52" s="49" t="s">
        <v>1414</v>
      </c>
      <c r="M52" s="2"/>
      <c r="N52" s="2"/>
      <c r="O52" s="2"/>
      <c r="P52" s="2"/>
      <c r="Q52" s="2"/>
      <c r="R52" s="2"/>
      <c r="S52" s="2"/>
    </row>
    <row r="53" spans="1:19" ht="18" customHeight="1" x14ac:dyDescent="0.2">
      <c r="A53" s="121" t="s">
        <v>339</v>
      </c>
      <c r="B53" s="23" t="s">
        <v>1169</v>
      </c>
      <c r="C53" s="46">
        <v>2029</v>
      </c>
      <c r="D53" s="23" t="s">
        <v>1736</v>
      </c>
      <c r="E53" s="46" t="s">
        <v>97</v>
      </c>
      <c r="F53" s="46">
        <v>6</v>
      </c>
      <c r="G53" s="46" t="s">
        <v>1682</v>
      </c>
      <c r="H53" s="46" t="s">
        <v>1682</v>
      </c>
      <c r="I53" s="46" t="s">
        <v>1666</v>
      </c>
      <c r="J53" s="46">
        <v>65</v>
      </c>
      <c r="K53" s="46" t="s">
        <v>1137</v>
      </c>
      <c r="L53" s="46" t="s">
        <v>685</v>
      </c>
      <c r="M53" s="2"/>
      <c r="N53" s="2"/>
      <c r="O53" s="2"/>
      <c r="P53" s="2"/>
      <c r="Q53" s="2"/>
      <c r="R53" s="2"/>
      <c r="S53" s="2"/>
    </row>
    <row r="54" spans="1:19" ht="18" customHeight="1" x14ac:dyDescent="0.2">
      <c r="A54" s="123" t="s">
        <v>342</v>
      </c>
      <c r="B54" s="32" t="s">
        <v>1170</v>
      </c>
      <c r="C54" s="49">
        <v>2029</v>
      </c>
      <c r="D54" s="32" t="s">
        <v>1737</v>
      </c>
      <c r="E54" s="49" t="s">
        <v>97</v>
      </c>
      <c r="F54" s="49">
        <v>6</v>
      </c>
      <c r="G54" s="49" t="s">
        <v>1698</v>
      </c>
      <c r="H54" s="49" t="s">
        <v>1682</v>
      </c>
      <c r="I54" s="49" t="s">
        <v>1670</v>
      </c>
      <c r="J54" s="49">
        <v>41.7</v>
      </c>
      <c r="K54" s="49" t="s">
        <v>1137</v>
      </c>
      <c r="L54" s="49" t="s">
        <v>1672</v>
      </c>
      <c r="M54" s="2"/>
      <c r="N54" s="2"/>
      <c r="O54" s="2"/>
      <c r="P54" s="2"/>
      <c r="Q54" s="2"/>
      <c r="R54" s="2"/>
      <c r="S54" s="2"/>
    </row>
    <row r="55" spans="1:19" ht="18" customHeight="1" x14ac:dyDescent="0.2">
      <c r="A55" s="121" t="s">
        <v>345</v>
      </c>
      <c r="B55" s="23" t="s">
        <v>1171</v>
      </c>
      <c r="C55" s="46">
        <v>2029</v>
      </c>
      <c r="D55" s="23" t="s">
        <v>1738</v>
      </c>
      <c r="E55" s="46" t="s">
        <v>97</v>
      </c>
      <c r="F55" s="46">
        <v>8</v>
      </c>
      <c r="G55" s="46" t="s">
        <v>1695</v>
      </c>
      <c r="H55" s="46" t="s">
        <v>1708</v>
      </c>
      <c r="I55" s="46" t="s">
        <v>1666</v>
      </c>
      <c r="J55" s="46">
        <v>73.8</v>
      </c>
      <c r="K55" s="82" t="s">
        <v>1134</v>
      </c>
      <c r="L55" s="46" t="s">
        <v>1675</v>
      </c>
      <c r="M55" s="2"/>
      <c r="N55" s="2"/>
      <c r="O55" s="2"/>
      <c r="P55" s="2"/>
      <c r="Q55" s="2"/>
      <c r="R55" s="2"/>
      <c r="S55" s="2"/>
    </row>
    <row r="56" spans="1:19" ht="18" customHeight="1" x14ac:dyDescent="0.2">
      <c r="A56" s="123" t="s">
        <v>348</v>
      </c>
      <c r="B56" s="32" t="s">
        <v>1172</v>
      </c>
      <c r="C56" s="49">
        <v>2029</v>
      </c>
      <c r="D56" s="32" t="s">
        <v>1739</v>
      </c>
      <c r="E56" s="49" t="s">
        <v>97</v>
      </c>
      <c r="F56" s="49">
        <v>7</v>
      </c>
      <c r="G56" s="49" t="s">
        <v>1710</v>
      </c>
      <c r="H56" s="49" t="s">
        <v>1685</v>
      </c>
      <c r="I56" s="49" t="s">
        <v>1674</v>
      </c>
      <c r="J56" s="49">
        <v>52.1</v>
      </c>
      <c r="K56" s="49" t="s">
        <v>1137</v>
      </c>
      <c r="L56" s="49" t="s">
        <v>1403</v>
      </c>
      <c r="M56" s="2"/>
      <c r="N56" s="2"/>
      <c r="O56" s="2"/>
      <c r="P56" s="2"/>
      <c r="Q56" s="2"/>
      <c r="R56" s="2"/>
      <c r="S56" s="2"/>
    </row>
    <row r="57" spans="1:19" ht="18" customHeight="1" x14ac:dyDescent="0.2">
      <c r="A57" s="121" t="s">
        <v>351</v>
      </c>
      <c r="B57" s="23" t="s">
        <v>1173</v>
      </c>
      <c r="C57" s="46">
        <v>2029</v>
      </c>
      <c r="D57" s="23" t="s">
        <v>1740</v>
      </c>
      <c r="E57" s="46" t="s">
        <v>97</v>
      </c>
      <c r="F57" s="46">
        <v>8</v>
      </c>
      <c r="G57" s="46" t="s">
        <v>1692</v>
      </c>
      <c r="H57" s="46" t="s">
        <v>1665</v>
      </c>
      <c r="I57" s="46" t="s">
        <v>1670</v>
      </c>
      <c r="J57" s="46">
        <v>25</v>
      </c>
      <c r="K57" s="86" t="s">
        <v>1115</v>
      </c>
      <c r="L57" s="46" t="s">
        <v>1414</v>
      </c>
      <c r="M57" s="2"/>
      <c r="N57" s="2"/>
      <c r="O57" s="2"/>
      <c r="P57" s="2"/>
      <c r="Q57" s="2"/>
      <c r="R57" s="2"/>
      <c r="S57" s="2"/>
    </row>
    <row r="58" spans="1:19" ht="18" customHeight="1" x14ac:dyDescent="0.2">
      <c r="A58" s="123" t="s">
        <v>354</v>
      </c>
      <c r="B58" s="32" t="s">
        <v>1174</v>
      </c>
      <c r="C58" s="49">
        <v>2029</v>
      </c>
      <c r="D58" s="32" t="s">
        <v>1741</v>
      </c>
      <c r="E58" s="49" t="s">
        <v>97</v>
      </c>
      <c r="F58" s="49">
        <v>6</v>
      </c>
      <c r="G58" s="49" t="s">
        <v>1677</v>
      </c>
      <c r="H58" s="49" t="s">
        <v>1729</v>
      </c>
      <c r="I58" s="49" t="s">
        <v>1670</v>
      </c>
      <c r="J58" s="49">
        <v>18.3</v>
      </c>
      <c r="K58" s="83" t="s">
        <v>1115</v>
      </c>
      <c r="L58" s="49" t="s">
        <v>685</v>
      </c>
      <c r="M58" s="2"/>
      <c r="N58" s="2"/>
      <c r="O58" s="2"/>
      <c r="P58" s="2"/>
      <c r="Q58" s="2"/>
      <c r="R58" s="2"/>
      <c r="S58" s="2"/>
    </row>
    <row r="59" spans="1:19" ht="18" customHeight="1" x14ac:dyDescent="0.2">
      <c r="A59" s="121" t="s">
        <v>357</v>
      </c>
      <c r="B59" s="23" t="s">
        <v>1175</v>
      </c>
      <c r="C59" s="46">
        <v>2029</v>
      </c>
      <c r="D59" s="23" t="s">
        <v>1742</v>
      </c>
      <c r="E59" s="46" t="s">
        <v>97</v>
      </c>
      <c r="F59" s="46">
        <v>8</v>
      </c>
      <c r="G59" s="46" t="s">
        <v>1712</v>
      </c>
      <c r="H59" s="46" t="s">
        <v>1708</v>
      </c>
      <c r="I59" s="46" t="s">
        <v>1666</v>
      </c>
      <c r="J59" s="46">
        <v>63.8</v>
      </c>
      <c r="K59" s="46" t="s">
        <v>1137</v>
      </c>
      <c r="L59" s="46" t="s">
        <v>1672</v>
      </c>
      <c r="M59" s="2"/>
      <c r="N59" s="2"/>
      <c r="O59" s="2"/>
      <c r="P59" s="2"/>
      <c r="Q59" s="2"/>
      <c r="R59" s="2"/>
      <c r="S59" s="2"/>
    </row>
    <row r="60" spans="1:19" ht="18" customHeight="1" x14ac:dyDescent="0.2">
      <c r="A60" s="123" t="s">
        <v>360</v>
      </c>
      <c r="B60" s="32" t="s">
        <v>1176</v>
      </c>
      <c r="C60" s="49">
        <v>2029</v>
      </c>
      <c r="D60" s="32" t="s">
        <v>1743</v>
      </c>
      <c r="E60" s="49" t="s">
        <v>97</v>
      </c>
      <c r="F60" s="49">
        <v>6</v>
      </c>
      <c r="G60" s="49" t="s">
        <v>1677</v>
      </c>
      <c r="H60" s="49" t="s">
        <v>1678</v>
      </c>
      <c r="I60" s="49" t="s">
        <v>1666</v>
      </c>
      <c r="J60" s="49">
        <v>43.3</v>
      </c>
      <c r="K60" s="49" t="s">
        <v>1137</v>
      </c>
      <c r="L60" s="49" t="s">
        <v>1675</v>
      </c>
      <c r="M60" s="2"/>
      <c r="N60" s="2"/>
      <c r="O60" s="2"/>
      <c r="P60" s="2"/>
      <c r="Q60" s="2"/>
      <c r="R60" s="2"/>
      <c r="S60" s="2"/>
    </row>
    <row r="61" spans="1:19" ht="18" customHeight="1" x14ac:dyDescent="0.2">
      <c r="A61" s="121" t="s">
        <v>363</v>
      </c>
      <c r="B61" s="23" t="s">
        <v>1177</v>
      </c>
      <c r="C61" s="46">
        <v>2029</v>
      </c>
      <c r="D61" s="23" t="s">
        <v>1744</v>
      </c>
      <c r="E61" s="46" t="s">
        <v>97</v>
      </c>
      <c r="F61" s="46">
        <v>8</v>
      </c>
      <c r="G61" s="46" t="s">
        <v>1664</v>
      </c>
      <c r="H61" s="46" t="s">
        <v>1665</v>
      </c>
      <c r="I61" s="46" t="s">
        <v>1670</v>
      </c>
      <c r="J61" s="46">
        <v>10</v>
      </c>
      <c r="K61" s="86" t="s">
        <v>1115</v>
      </c>
      <c r="L61" s="46" t="s">
        <v>1403</v>
      </c>
      <c r="M61" s="2"/>
      <c r="N61" s="2"/>
      <c r="O61" s="2"/>
      <c r="P61" s="2"/>
      <c r="Q61" s="2"/>
      <c r="R61" s="2"/>
      <c r="S61" s="2"/>
    </row>
    <row r="62" spans="1:19" ht="18" customHeight="1" x14ac:dyDescent="0.2">
      <c r="A62" s="123" t="s">
        <v>366</v>
      </c>
      <c r="B62" s="32" t="s">
        <v>1178</v>
      </c>
      <c r="C62" s="49">
        <v>2029</v>
      </c>
      <c r="D62" s="32" t="s">
        <v>1745</v>
      </c>
      <c r="E62" s="49" t="s">
        <v>97</v>
      </c>
      <c r="F62" s="49">
        <v>6</v>
      </c>
      <c r="G62" s="49" t="s">
        <v>1698</v>
      </c>
      <c r="H62" s="49" t="s">
        <v>1678</v>
      </c>
      <c r="I62" s="49" t="s">
        <v>1666</v>
      </c>
      <c r="J62" s="49">
        <v>56.7</v>
      </c>
      <c r="K62" s="49" t="s">
        <v>1137</v>
      </c>
      <c r="L62" s="49" t="s">
        <v>1414</v>
      </c>
      <c r="M62" s="2"/>
      <c r="N62" s="2"/>
      <c r="O62" s="2"/>
      <c r="P62" s="2"/>
      <c r="Q62" s="2"/>
      <c r="R62" s="2"/>
      <c r="S62" s="2"/>
    </row>
    <row r="63" spans="1:19" ht="18" customHeight="1" x14ac:dyDescent="0.2">
      <c r="A63" s="121" t="s">
        <v>369</v>
      </c>
      <c r="B63" s="23" t="s">
        <v>1179</v>
      </c>
      <c r="C63" s="46">
        <v>2029</v>
      </c>
      <c r="D63" s="23" t="s">
        <v>1746</v>
      </c>
      <c r="E63" s="46" t="s">
        <v>97</v>
      </c>
      <c r="F63" s="46">
        <v>6</v>
      </c>
      <c r="G63" s="46" t="s">
        <v>1698</v>
      </c>
      <c r="H63" s="46" t="s">
        <v>1682</v>
      </c>
      <c r="I63" s="46" t="s">
        <v>1670</v>
      </c>
      <c r="J63" s="46">
        <v>41.7</v>
      </c>
      <c r="K63" s="46" t="s">
        <v>1137</v>
      </c>
      <c r="L63" s="46" t="s">
        <v>685</v>
      </c>
      <c r="M63" s="2"/>
      <c r="N63" s="2"/>
      <c r="O63" s="2"/>
      <c r="P63" s="2"/>
      <c r="Q63" s="2"/>
      <c r="R63" s="2"/>
      <c r="S63" s="2"/>
    </row>
    <row r="64" spans="1:19" ht="18" customHeight="1" x14ac:dyDescent="0.2">
      <c r="A64" s="123" t="s">
        <v>372</v>
      </c>
      <c r="B64" s="32" t="s">
        <v>1180</v>
      </c>
      <c r="C64" s="49">
        <v>2029</v>
      </c>
      <c r="D64" s="32" t="s">
        <v>1746</v>
      </c>
      <c r="E64" s="49" t="s">
        <v>97</v>
      </c>
      <c r="F64" s="49">
        <v>8</v>
      </c>
      <c r="G64" s="49" t="s">
        <v>1707</v>
      </c>
      <c r="H64" s="49" t="s">
        <v>1707</v>
      </c>
      <c r="I64" s="49" t="s">
        <v>1670</v>
      </c>
      <c r="J64" s="49">
        <v>26.2</v>
      </c>
      <c r="K64" s="83" t="s">
        <v>1115</v>
      </c>
      <c r="L64" s="49" t="s">
        <v>1672</v>
      </c>
      <c r="M64" s="2"/>
      <c r="N64" s="2"/>
      <c r="O64" s="2"/>
      <c r="P64" s="2"/>
      <c r="Q64" s="2"/>
      <c r="R64" s="2"/>
      <c r="S64" s="2"/>
    </row>
    <row r="65" spans="1:19" ht="18" customHeight="1" x14ac:dyDescent="0.2">
      <c r="A65" s="121" t="s">
        <v>375</v>
      </c>
      <c r="B65" s="23" t="s">
        <v>1181</v>
      </c>
      <c r="C65" s="46">
        <v>2029</v>
      </c>
      <c r="D65" s="23" t="s">
        <v>1730</v>
      </c>
      <c r="E65" s="46" t="s">
        <v>97</v>
      </c>
      <c r="F65" s="46">
        <v>7</v>
      </c>
      <c r="G65" s="46" t="s">
        <v>1710</v>
      </c>
      <c r="H65" s="46" t="s">
        <v>1669</v>
      </c>
      <c r="I65" s="46" t="s">
        <v>1670</v>
      </c>
      <c r="J65" s="46">
        <v>32.9</v>
      </c>
      <c r="K65" s="86" t="s">
        <v>1115</v>
      </c>
      <c r="L65" s="46" t="s">
        <v>1675</v>
      </c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L64" xr:uid="{00000000-0009-0000-0000-000011000000}"/>
  <mergeCells count="4">
    <mergeCell ref="A3:L3"/>
    <mergeCell ref="A2:L2"/>
    <mergeCell ref="A1:L1"/>
    <mergeCell ref="A4:L4"/>
  </mergeCells>
  <hyperlinks>
    <hyperlink ref="A1" location="'Cohort 2029 — Grades'!A1" display="⬅ NAVIGATE:" xr:uid="{00000000-0004-0000-1100-000000000000}"/>
  </hyperlinks>
  <pageMargins left="0.75" right="0.75" top="1" bottom="1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1A5276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31" customWidth="1"/>
    <col min="3" max="4" width="14" customWidth="1"/>
    <col min="5" max="5" width="28" customWidth="1"/>
    <col min="6" max="6" width="35" customWidth="1"/>
    <col min="7" max="7" width="17" customWidth="1"/>
    <col min="8" max="8" width="21" customWidth="1"/>
    <col min="9" max="10" width="15" customWidth="1"/>
    <col min="11" max="11" width="18" customWidth="1"/>
    <col min="12" max="12" width="25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1747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1748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"/>
      <c r="N4" s="2"/>
      <c r="O4" s="2"/>
      <c r="P4" s="2"/>
      <c r="Q4" s="2"/>
      <c r="R4" s="2"/>
      <c r="S4" s="2"/>
    </row>
    <row r="5" spans="1:19" ht="26.25" customHeight="1" x14ac:dyDescent="0.2">
      <c r="A5" s="17" t="s">
        <v>1749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7" t="s">
        <v>128</v>
      </c>
      <c r="B6" s="7" t="s">
        <v>1750</v>
      </c>
      <c r="C6" s="7" t="s">
        <v>131</v>
      </c>
      <c r="D6" s="7" t="s">
        <v>132</v>
      </c>
      <c r="E6" s="7" t="s">
        <v>1751</v>
      </c>
      <c r="F6" s="7" t="s">
        <v>1752</v>
      </c>
      <c r="G6" s="7" t="s">
        <v>1753</v>
      </c>
      <c r="H6" s="7" t="s">
        <v>1754</v>
      </c>
      <c r="I6" s="7" t="s">
        <v>1755</v>
      </c>
      <c r="J6" s="7" t="s">
        <v>1756</v>
      </c>
      <c r="K6" s="7" t="s">
        <v>1757</v>
      </c>
      <c r="L6" s="7" t="s">
        <v>61</v>
      </c>
      <c r="M6" s="2"/>
      <c r="N6" s="2"/>
      <c r="O6" s="2"/>
      <c r="P6" s="2"/>
      <c r="Q6" s="2"/>
      <c r="R6" s="2"/>
      <c r="S6" s="2"/>
    </row>
    <row r="7" spans="1:19" ht="18" customHeight="1" x14ac:dyDescent="0.2">
      <c r="A7" s="128" t="s">
        <v>166</v>
      </c>
      <c r="B7" s="23" t="s">
        <v>1114</v>
      </c>
      <c r="C7" s="46">
        <v>2026</v>
      </c>
      <c r="D7" s="46">
        <v>12</v>
      </c>
      <c r="E7" s="244" t="s">
        <v>1758</v>
      </c>
      <c r="F7" s="256" t="s">
        <v>1759</v>
      </c>
      <c r="G7" s="244" t="s">
        <v>1760</v>
      </c>
      <c r="H7" s="46" t="s">
        <v>172</v>
      </c>
      <c r="I7" s="82" t="s">
        <v>200</v>
      </c>
      <c r="J7" s="46" t="s">
        <v>182</v>
      </c>
      <c r="K7" s="46" t="s">
        <v>685</v>
      </c>
      <c r="L7" s="245" t="s">
        <v>1761</v>
      </c>
      <c r="M7" s="2"/>
      <c r="N7" s="2"/>
      <c r="O7" s="2"/>
      <c r="P7" s="2"/>
      <c r="Q7" s="2"/>
      <c r="R7" s="2"/>
      <c r="S7" s="2"/>
    </row>
    <row r="8" spans="1:19" ht="18" customHeight="1" x14ac:dyDescent="0.2">
      <c r="A8" s="129" t="s">
        <v>186</v>
      </c>
      <c r="B8" s="32" t="s">
        <v>1117</v>
      </c>
      <c r="C8" s="49">
        <v>2026</v>
      </c>
      <c r="D8" s="49">
        <v>12</v>
      </c>
      <c r="E8" s="32" t="s">
        <v>1667</v>
      </c>
      <c r="F8" s="256" t="s">
        <v>1762</v>
      </c>
      <c r="G8" s="49" t="s">
        <v>1763</v>
      </c>
      <c r="H8" s="49" t="s">
        <v>172</v>
      </c>
      <c r="I8" s="127" t="s">
        <v>200</v>
      </c>
      <c r="J8" s="49" t="s">
        <v>182</v>
      </c>
      <c r="K8" s="49" t="s">
        <v>685</v>
      </c>
      <c r="L8" s="32"/>
      <c r="M8" s="2"/>
      <c r="N8" s="2"/>
      <c r="O8" s="2"/>
      <c r="P8" s="2"/>
      <c r="Q8" s="2"/>
      <c r="R8" s="2"/>
      <c r="S8" s="2"/>
    </row>
    <row r="9" spans="1:19" ht="18" customHeight="1" x14ac:dyDescent="0.2">
      <c r="A9" s="128" t="s">
        <v>189</v>
      </c>
      <c r="B9" s="23" t="s">
        <v>1118</v>
      </c>
      <c r="C9" s="46">
        <v>2026</v>
      </c>
      <c r="D9" s="46">
        <v>12</v>
      </c>
      <c r="E9" s="244" t="s">
        <v>1764</v>
      </c>
      <c r="F9" s="256" t="s">
        <v>1765</v>
      </c>
      <c r="G9" s="244" t="s">
        <v>1766</v>
      </c>
      <c r="H9" s="46" t="s">
        <v>172</v>
      </c>
      <c r="I9" s="82" t="s">
        <v>200</v>
      </c>
      <c r="J9" s="46" t="s">
        <v>182</v>
      </c>
      <c r="K9" s="46" t="s">
        <v>685</v>
      </c>
      <c r="L9" s="23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129" t="s">
        <v>194</v>
      </c>
      <c r="B10" s="32" t="s">
        <v>1119</v>
      </c>
      <c r="C10" s="49">
        <v>2026</v>
      </c>
      <c r="D10" s="49">
        <v>12</v>
      </c>
      <c r="E10" s="246" t="s">
        <v>1767</v>
      </c>
      <c r="F10" s="256" t="s">
        <v>1768</v>
      </c>
      <c r="G10" s="246" t="s">
        <v>1769</v>
      </c>
      <c r="H10" s="49" t="s">
        <v>172</v>
      </c>
      <c r="I10" s="127" t="s">
        <v>200</v>
      </c>
      <c r="J10" s="49" t="s">
        <v>182</v>
      </c>
      <c r="K10" s="49" t="s">
        <v>685</v>
      </c>
      <c r="L10" s="247" t="s">
        <v>1770</v>
      </c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128" t="s">
        <v>197</v>
      </c>
      <c r="B11" s="23" t="s">
        <v>1120</v>
      </c>
      <c r="C11" s="46">
        <v>2026</v>
      </c>
      <c r="D11" s="46">
        <v>12</v>
      </c>
      <c r="E11" s="23" t="s">
        <v>1676</v>
      </c>
      <c r="F11" s="256" t="s">
        <v>1771</v>
      </c>
      <c r="G11" s="46" t="s">
        <v>1772</v>
      </c>
      <c r="H11" s="46" t="s">
        <v>172</v>
      </c>
      <c r="I11" s="82" t="s">
        <v>200</v>
      </c>
      <c r="J11" s="46" t="s">
        <v>182</v>
      </c>
      <c r="K11" s="46" t="s">
        <v>685</v>
      </c>
      <c r="L11" s="23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129" t="s">
        <v>201</v>
      </c>
      <c r="B12" s="32" t="s">
        <v>1121</v>
      </c>
      <c r="C12" s="49">
        <v>2026</v>
      </c>
      <c r="D12" s="49">
        <v>12</v>
      </c>
      <c r="E12" s="246" t="s">
        <v>1773</v>
      </c>
      <c r="F12" s="256" t="s">
        <v>1774</v>
      </c>
      <c r="G12" s="246" t="s">
        <v>1775</v>
      </c>
      <c r="H12" s="49" t="s">
        <v>172</v>
      </c>
      <c r="I12" s="127" t="s">
        <v>200</v>
      </c>
      <c r="J12" s="49" t="s">
        <v>182</v>
      </c>
      <c r="K12" s="49" t="s">
        <v>685</v>
      </c>
      <c r="L12" s="3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128" t="s">
        <v>204</v>
      </c>
      <c r="B13" s="23" t="s">
        <v>1122</v>
      </c>
      <c r="C13" s="46">
        <v>2026</v>
      </c>
      <c r="D13" s="46">
        <v>12</v>
      </c>
      <c r="E13" s="244" t="s">
        <v>1776</v>
      </c>
      <c r="F13" s="256" t="s">
        <v>1777</v>
      </c>
      <c r="G13" s="244" t="s">
        <v>1778</v>
      </c>
      <c r="H13" s="46" t="s">
        <v>172</v>
      </c>
      <c r="I13" s="82" t="s">
        <v>200</v>
      </c>
      <c r="J13" s="46" t="s">
        <v>182</v>
      </c>
      <c r="K13" s="46" t="s">
        <v>685</v>
      </c>
      <c r="L13" s="23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129" t="s">
        <v>207</v>
      </c>
      <c r="B14" s="32" t="s">
        <v>1123</v>
      </c>
      <c r="C14" s="49">
        <v>2026</v>
      </c>
      <c r="D14" s="49">
        <v>12</v>
      </c>
      <c r="E14" s="246" t="s">
        <v>1779</v>
      </c>
      <c r="F14" s="256" t="s">
        <v>1780</v>
      </c>
      <c r="G14" s="246" t="s">
        <v>1781</v>
      </c>
      <c r="H14" s="49" t="s">
        <v>172</v>
      </c>
      <c r="I14" s="127" t="s">
        <v>200</v>
      </c>
      <c r="J14" s="49" t="s">
        <v>182</v>
      </c>
      <c r="K14" s="49" t="s">
        <v>685</v>
      </c>
      <c r="L14" s="247" t="s">
        <v>1782</v>
      </c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128" t="s">
        <v>210</v>
      </c>
      <c r="B15" s="23" t="s">
        <v>1124</v>
      </c>
      <c r="C15" s="46">
        <v>2026</v>
      </c>
      <c r="D15" s="46">
        <v>12</v>
      </c>
      <c r="E15" s="244" t="s">
        <v>1783</v>
      </c>
      <c r="F15" s="256" t="s">
        <v>1784</v>
      </c>
      <c r="G15" s="244" t="s">
        <v>1785</v>
      </c>
      <c r="H15" s="46" t="s">
        <v>172</v>
      </c>
      <c r="I15" s="82" t="s">
        <v>200</v>
      </c>
      <c r="J15" s="46" t="s">
        <v>182</v>
      </c>
      <c r="K15" s="46" t="s">
        <v>685</v>
      </c>
      <c r="L15" s="23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129" t="s">
        <v>213</v>
      </c>
      <c r="B16" s="32" t="s">
        <v>1125</v>
      </c>
      <c r="C16" s="49">
        <v>2026</v>
      </c>
      <c r="D16" s="49">
        <v>12</v>
      </c>
      <c r="E16" s="246" t="s">
        <v>1786</v>
      </c>
      <c r="F16" s="256" t="s">
        <v>1787</v>
      </c>
      <c r="G16" s="246" t="s">
        <v>1788</v>
      </c>
      <c r="H16" s="49" t="s">
        <v>172</v>
      </c>
      <c r="I16" s="127" t="s">
        <v>200</v>
      </c>
      <c r="J16" s="49" t="s">
        <v>182</v>
      </c>
      <c r="K16" s="49" t="s">
        <v>685</v>
      </c>
      <c r="L16" s="3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128" t="s">
        <v>216</v>
      </c>
      <c r="B17" s="23" t="s">
        <v>1126</v>
      </c>
      <c r="C17" s="46">
        <v>2026</v>
      </c>
      <c r="D17" s="46">
        <v>12</v>
      </c>
      <c r="E17" s="244" t="s">
        <v>1789</v>
      </c>
      <c r="F17" s="256" t="s">
        <v>1790</v>
      </c>
      <c r="G17" s="244" t="s">
        <v>1791</v>
      </c>
      <c r="H17" s="46" t="s">
        <v>172</v>
      </c>
      <c r="I17" s="82" t="s">
        <v>200</v>
      </c>
      <c r="J17" s="46" t="s">
        <v>182</v>
      </c>
      <c r="K17" s="46" t="s">
        <v>685</v>
      </c>
      <c r="L17" s="23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129" t="s">
        <v>219</v>
      </c>
      <c r="B18" s="32" t="s">
        <v>1127</v>
      </c>
      <c r="C18" s="49">
        <v>2026</v>
      </c>
      <c r="D18" s="49">
        <v>12</v>
      </c>
      <c r="E18" s="32" t="s">
        <v>1690</v>
      </c>
      <c r="F18" s="256" t="s">
        <v>1792</v>
      </c>
      <c r="G18" s="49" t="s">
        <v>1793</v>
      </c>
      <c r="H18" s="49" t="s">
        <v>172</v>
      </c>
      <c r="I18" s="127" t="s">
        <v>200</v>
      </c>
      <c r="J18" s="49" t="s">
        <v>182</v>
      </c>
      <c r="K18" s="49" t="s">
        <v>685</v>
      </c>
      <c r="L18" s="3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128" t="s">
        <v>222</v>
      </c>
      <c r="B19" s="23" t="s">
        <v>1128</v>
      </c>
      <c r="C19" s="46">
        <v>2026</v>
      </c>
      <c r="D19" s="46">
        <v>12</v>
      </c>
      <c r="E19" s="244" t="s">
        <v>1794</v>
      </c>
      <c r="F19" s="256" t="s">
        <v>1795</v>
      </c>
      <c r="G19" s="244" t="s">
        <v>1796</v>
      </c>
      <c r="H19" s="46" t="s">
        <v>172</v>
      </c>
      <c r="I19" s="82" t="s">
        <v>200</v>
      </c>
      <c r="J19" s="46" t="s">
        <v>182</v>
      </c>
      <c r="K19" s="46" t="s">
        <v>685</v>
      </c>
      <c r="L19" s="23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129" t="s">
        <v>225</v>
      </c>
      <c r="B20" s="32" t="s">
        <v>1129</v>
      </c>
      <c r="C20" s="49">
        <v>2026</v>
      </c>
      <c r="D20" s="49">
        <v>12</v>
      </c>
      <c r="E20" s="32" t="s">
        <v>1693</v>
      </c>
      <c r="F20" s="256" t="s">
        <v>1797</v>
      </c>
      <c r="G20" s="49" t="s">
        <v>1798</v>
      </c>
      <c r="H20" s="49" t="s">
        <v>172</v>
      </c>
      <c r="I20" s="127" t="s">
        <v>200</v>
      </c>
      <c r="J20" s="49" t="s">
        <v>182</v>
      </c>
      <c r="K20" s="49" t="s">
        <v>685</v>
      </c>
      <c r="L20" s="32"/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128" t="s">
        <v>228</v>
      </c>
      <c r="B21" s="23" t="s">
        <v>1130</v>
      </c>
      <c r="C21" s="46">
        <v>2026</v>
      </c>
      <c r="D21" s="46">
        <v>12</v>
      </c>
      <c r="E21" s="23" t="s">
        <v>1694</v>
      </c>
      <c r="F21" s="256" t="s">
        <v>1799</v>
      </c>
      <c r="G21" s="46" t="s">
        <v>1800</v>
      </c>
      <c r="H21" s="46" t="s">
        <v>172</v>
      </c>
      <c r="I21" s="82" t="s">
        <v>200</v>
      </c>
      <c r="J21" s="46" t="s">
        <v>182</v>
      </c>
      <c r="K21" s="46" t="s">
        <v>685</v>
      </c>
      <c r="L21" s="23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129" t="s">
        <v>231</v>
      </c>
      <c r="B22" s="32" t="s">
        <v>1131</v>
      </c>
      <c r="C22" s="49">
        <v>2026</v>
      </c>
      <c r="D22" s="49">
        <v>12</v>
      </c>
      <c r="E22" s="246" t="s">
        <v>1801</v>
      </c>
      <c r="F22" s="256" t="s">
        <v>1802</v>
      </c>
      <c r="G22" s="246" t="s">
        <v>1803</v>
      </c>
      <c r="H22" s="49" t="s">
        <v>172</v>
      </c>
      <c r="I22" s="127" t="s">
        <v>200</v>
      </c>
      <c r="J22" s="49" t="s">
        <v>182</v>
      </c>
      <c r="K22" s="49" t="s">
        <v>685</v>
      </c>
      <c r="L22" s="247" t="s">
        <v>1804</v>
      </c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128" t="s">
        <v>234</v>
      </c>
      <c r="B23" s="23" t="s">
        <v>1132</v>
      </c>
      <c r="C23" s="46">
        <v>2026</v>
      </c>
      <c r="D23" s="46">
        <v>12</v>
      </c>
      <c r="E23" s="23" t="s">
        <v>1697</v>
      </c>
      <c r="F23" s="256" t="s">
        <v>1805</v>
      </c>
      <c r="G23" s="46" t="s">
        <v>1806</v>
      </c>
      <c r="H23" s="46" t="s">
        <v>172</v>
      </c>
      <c r="I23" s="82" t="s">
        <v>200</v>
      </c>
      <c r="J23" s="46" t="s">
        <v>182</v>
      </c>
      <c r="K23" s="46" t="s">
        <v>685</v>
      </c>
      <c r="L23" s="23"/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129" t="s">
        <v>237</v>
      </c>
      <c r="B24" s="32" t="s">
        <v>477</v>
      </c>
      <c r="C24" s="49">
        <v>2027</v>
      </c>
      <c r="D24" s="49">
        <v>11</v>
      </c>
      <c r="E24" s="246" t="s">
        <v>1807</v>
      </c>
      <c r="F24" s="256" t="s">
        <v>1808</v>
      </c>
      <c r="G24" s="246" t="s">
        <v>1809</v>
      </c>
      <c r="H24" s="49" t="s">
        <v>172</v>
      </c>
      <c r="I24" s="127" t="s">
        <v>200</v>
      </c>
      <c r="J24" s="49" t="s">
        <v>182</v>
      </c>
      <c r="K24" s="49" t="s">
        <v>685</v>
      </c>
      <c r="L24" s="3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128" t="s">
        <v>247</v>
      </c>
      <c r="B25" s="23" t="s">
        <v>1136</v>
      </c>
      <c r="C25" s="46">
        <v>2027</v>
      </c>
      <c r="D25" s="46">
        <v>11</v>
      </c>
      <c r="E25" s="23" t="s">
        <v>1700</v>
      </c>
      <c r="F25" s="256" t="s">
        <v>1810</v>
      </c>
      <c r="G25" s="46" t="s">
        <v>1811</v>
      </c>
      <c r="H25" s="46" t="s">
        <v>172</v>
      </c>
      <c r="I25" s="82" t="s">
        <v>200</v>
      </c>
      <c r="J25" s="46" t="s">
        <v>182</v>
      </c>
      <c r="K25" s="46" t="s">
        <v>685</v>
      </c>
      <c r="L25" s="23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129" t="s">
        <v>251</v>
      </c>
      <c r="B26" s="32" t="s">
        <v>492</v>
      </c>
      <c r="C26" s="49">
        <v>2027</v>
      </c>
      <c r="D26" s="49">
        <v>11</v>
      </c>
      <c r="E26" s="246" t="s">
        <v>1812</v>
      </c>
      <c r="F26" s="256" t="s">
        <v>1813</v>
      </c>
      <c r="G26" s="246" t="s">
        <v>1814</v>
      </c>
      <c r="H26" s="49" t="s">
        <v>172</v>
      </c>
      <c r="I26" s="127" t="s">
        <v>200</v>
      </c>
      <c r="J26" s="49" t="s">
        <v>182</v>
      </c>
      <c r="K26" s="49" t="s">
        <v>685</v>
      </c>
      <c r="L26" s="247" t="s">
        <v>1815</v>
      </c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128" t="s">
        <v>254</v>
      </c>
      <c r="B27" s="23" t="s">
        <v>1139</v>
      </c>
      <c r="C27" s="46">
        <v>2027</v>
      </c>
      <c r="D27" s="46">
        <v>11</v>
      </c>
      <c r="E27" s="23" t="s">
        <v>1703</v>
      </c>
      <c r="F27" s="256" t="s">
        <v>1816</v>
      </c>
      <c r="G27" s="46" t="s">
        <v>1817</v>
      </c>
      <c r="H27" s="46" t="s">
        <v>172</v>
      </c>
      <c r="I27" s="82" t="s">
        <v>200</v>
      </c>
      <c r="J27" s="46" t="s">
        <v>182</v>
      </c>
      <c r="K27" s="46" t="s">
        <v>685</v>
      </c>
      <c r="L27" s="23"/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129" t="s">
        <v>257</v>
      </c>
      <c r="B28" s="32" t="s">
        <v>1140</v>
      </c>
      <c r="C28" s="49">
        <v>2027</v>
      </c>
      <c r="D28" s="49">
        <v>11</v>
      </c>
      <c r="E28" s="32" t="s">
        <v>1706</v>
      </c>
      <c r="F28" s="256" t="s">
        <v>1818</v>
      </c>
      <c r="G28" s="49" t="s">
        <v>1819</v>
      </c>
      <c r="H28" s="49" t="s">
        <v>172</v>
      </c>
      <c r="I28" s="127" t="s">
        <v>200</v>
      </c>
      <c r="J28" s="49" t="s">
        <v>182</v>
      </c>
      <c r="K28" s="49" t="s">
        <v>685</v>
      </c>
      <c r="L28" s="32"/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128" t="s">
        <v>260</v>
      </c>
      <c r="B29" s="23" t="s">
        <v>1141</v>
      </c>
      <c r="C29" s="46">
        <v>2027</v>
      </c>
      <c r="D29" s="46">
        <v>11</v>
      </c>
      <c r="E29" s="244" t="s">
        <v>1820</v>
      </c>
      <c r="F29" s="256" t="s">
        <v>1821</v>
      </c>
      <c r="G29" s="244" t="s">
        <v>1822</v>
      </c>
      <c r="H29" s="46" t="s">
        <v>172</v>
      </c>
      <c r="I29" s="82" t="s">
        <v>200</v>
      </c>
      <c r="J29" s="46" t="s">
        <v>182</v>
      </c>
      <c r="K29" s="46" t="s">
        <v>685</v>
      </c>
      <c r="L29" s="23"/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129" t="s">
        <v>263</v>
      </c>
      <c r="B30" s="32" t="s">
        <v>481</v>
      </c>
      <c r="C30" s="49">
        <v>2028</v>
      </c>
      <c r="D30" s="49">
        <v>10</v>
      </c>
      <c r="E30" s="246" t="s">
        <v>1823</v>
      </c>
      <c r="F30" s="256" t="s">
        <v>1824</v>
      </c>
      <c r="G30" s="246" t="s">
        <v>1825</v>
      </c>
      <c r="H30" s="49" t="s">
        <v>172</v>
      </c>
      <c r="I30" s="127" t="s">
        <v>200</v>
      </c>
      <c r="J30" s="49" t="s">
        <v>182</v>
      </c>
      <c r="K30" s="49" t="s">
        <v>685</v>
      </c>
      <c r="L30" s="247" t="s">
        <v>1826</v>
      </c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128" t="s">
        <v>268</v>
      </c>
      <c r="B31" s="23" t="s">
        <v>1143</v>
      </c>
      <c r="C31" s="46">
        <v>2028</v>
      </c>
      <c r="D31" s="46">
        <v>10</v>
      </c>
      <c r="E31" s="23" t="s">
        <v>1713</v>
      </c>
      <c r="F31" s="256" t="s">
        <v>1827</v>
      </c>
      <c r="G31" s="46" t="s">
        <v>1828</v>
      </c>
      <c r="H31" s="46" t="s">
        <v>172</v>
      </c>
      <c r="I31" s="82" t="s">
        <v>200</v>
      </c>
      <c r="J31" s="46" t="s">
        <v>182</v>
      </c>
      <c r="K31" s="46" t="s">
        <v>685</v>
      </c>
      <c r="L31" s="23"/>
      <c r="M31" s="2"/>
      <c r="N31" s="2"/>
      <c r="O31" s="2"/>
      <c r="P31" s="2"/>
      <c r="Q31" s="2"/>
      <c r="R31" s="2"/>
      <c r="S31" s="2"/>
    </row>
    <row r="32" spans="1:19" ht="18" customHeight="1" x14ac:dyDescent="0.2">
      <c r="A32" s="129" t="s">
        <v>271</v>
      </c>
      <c r="B32" s="32" t="s">
        <v>1144</v>
      </c>
      <c r="C32" s="49">
        <v>2028</v>
      </c>
      <c r="D32" s="49">
        <v>10</v>
      </c>
      <c r="E32" s="246" t="s">
        <v>1829</v>
      </c>
      <c r="F32" s="256" t="s">
        <v>1830</v>
      </c>
      <c r="G32" s="246" t="s">
        <v>1831</v>
      </c>
      <c r="H32" s="49" t="s">
        <v>172</v>
      </c>
      <c r="I32" s="127" t="s">
        <v>200</v>
      </c>
      <c r="J32" s="49" t="s">
        <v>182</v>
      </c>
      <c r="K32" s="49" t="s">
        <v>685</v>
      </c>
      <c r="L32" s="247" t="s">
        <v>1832</v>
      </c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128" t="s">
        <v>274</v>
      </c>
      <c r="B33" s="23" t="s">
        <v>1145</v>
      </c>
      <c r="C33" s="46">
        <v>2028</v>
      </c>
      <c r="D33" s="46">
        <v>10</v>
      </c>
      <c r="E33" s="23" t="s">
        <v>1715</v>
      </c>
      <c r="F33" s="256" t="s">
        <v>1833</v>
      </c>
      <c r="G33" s="46" t="s">
        <v>1834</v>
      </c>
      <c r="H33" s="46" t="s">
        <v>172</v>
      </c>
      <c r="I33" s="82" t="s">
        <v>200</v>
      </c>
      <c r="J33" s="46" t="s">
        <v>182</v>
      </c>
      <c r="K33" s="46" t="s">
        <v>685</v>
      </c>
      <c r="L33" s="23"/>
      <c r="M33" s="2"/>
      <c r="N33" s="2"/>
      <c r="O33" s="2"/>
      <c r="P33" s="2"/>
      <c r="Q33" s="2"/>
      <c r="R33" s="2"/>
      <c r="S33" s="2"/>
    </row>
    <row r="34" spans="1:19" ht="18" customHeight="1" x14ac:dyDescent="0.2">
      <c r="A34" s="129" t="s">
        <v>277</v>
      </c>
      <c r="B34" s="32" t="s">
        <v>489</v>
      </c>
      <c r="C34" s="49">
        <v>2028</v>
      </c>
      <c r="D34" s="49">
        <v>10</v>
      </c>
      <c r="E34" s="32" t="s">
        <v>1716</v>
      </c>
      <c r="F34" s="256" t="s">
        <v>1835</v>
      </c>
      <c r="G34" s="49" t="s">
        <v>1836</v>
      </c>
      <c r="H34" s="49" t="s">
        <v>172</v>
      </c>
      <c r="I34" s="127" t="s">
        <v>200</v>
      </c>
      <c r="J34" s="49" t="s">
        <v>182</v>
      </c>
      <c r="K34" s="49" t="s">
        <v>685</v>
      </c>
      <c r="L34" s="32"/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128" t="s">
        <v>280</v>
      </c>
      <c r="B35" s="23" t="s">
        <v>1147</v>
      </c>
      <c r="C35" s="46">
        <v>2028</v>
      </c>
      <c r="D35" s="46">
        <v>10</v>
      </c>
      <c r="E35" s="244" t="s">
        <v>1837</v>
      </c>
      <c r="F35" s="256" t="s">
        <v>1768</v>
      </c>
      <c r="G35" s="244" t="s">
        <v>1838</v>
      </c>
      <c r="H35" s="46" t="s">
        <v>172</v>
      </c>
      <c r="I35" s="82" t="s">
        <v>200</v>
      </c>
      <c r="J35" s="46" t="s">
        <v>182</v>
      </c>
      <c r="K35" s="46" t="s">
        <v>685</v>
      </c>
      <c r="L35" s="245" t="s">
        <v>1839</v>
      </c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129" t="s">
        <v>282</v>
      </c>
      <c r="B36" s="32" t="s">
        <v>472</v>
      </c>
      <c r="C36" s="49">
        <v>2028</v>
      </c>
      <c r="D36" s="49">
        <v>10</v>
      </c>
      <c r="E36" s="32" t="s">
        <v>1718</v>
      </c>
      <c r="F36" s="256" t="s">
        <v>1771</v>
      </c>
      <c r="G36" s="49" t="s">
        <v>1840</v>
      </c>
      <c r="H36" s="49" t="s">
        <v>172</v>
      </c>
      <c r="I36" s="127" t="s">
        <v>200</v>
      </c>
      <c r="J36" s="49" t="s">
        <v>182</v>
      </c>
      <c r="K36" s="49" t="s">
        <v>685</v>
      </c>
      <c r="L36" s="32"/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128" t="s">
        <v>288</v>
      </c>
      <c r="B37" s="23" t="s">
        <v>1150</v>
      </c>
      <c r="C37" s="46">
        <v>2028</v>
      </c>
      <c r="D37" s="46">
        <v>10</v>
      </c>
      <c r="E37" s="244" t="s">
        <v>1841</v>
      </c>
      <c r="F37" s="256" t="s">
        <v>1842</v>
      </c>
      <c r="G37" s="244" t="s">
        <v>1843</v>
      </c>
      <c r="H37" s="46" t="s">
        <v>172</v>
      </c>
      <c r="I37" s="82" t="s">
        <v>200</v>
      </c>
      <c r="J37" s="46" t="s">
        <v>182</v>
      </c>
      <c r="K37" s="46" t="s">
        <v>685</v>
      </c>
      <c r="L37" s="23"/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129" t="s">
        <v>291</v>
      </c>
      <c r="B38" s="32" t="s">
        <v>1152</v>
      </c>
      <c r="C38" s="49">
        <v>2028</v>
      </c>
      <c r="D38" s="49">
        <v>10</v>
      </c>
      <c r="E38" s="32" t="s">
        <v>1720</v>
      </c>
      <c r="F38" s="256" t="s">
        <v>1844</v>
      </c>
      <c r="G38" s="49" t="s">
        <v>1845</v>
      </c>
      <c r="H38" s="49" t="s">
        <v>172</v>
      </c>
      <c r="I38" s="127" t="s">
        <v>200</v>
      </c>
      <c r="J38" s="49" t="s">
        <v>182</v>
      </c>
      <c r="K38" s="49" t="s">
        <v>685</v>
      </c>
      <c r="L38" s="32"/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128" t="s">
        <v>294</v>
      </c>
      <c r="B39" s="23" t="s">
        <v>1153</v>
      </c>
      <c r="C39" s="46">
        <v>2028</v>
      </c>
      <c r="D39" s="46">
        <v>10</v>
      </c>
      <c r="E39" s="244" t="s">
        <v>1846</v>
      </c>
      <c r="F39" s="256" t="s">
        <v>1847</v>
      </c>
      <c r="G39" s="244" t="s">
        <v>1848</v>
      </c>
      <c r="H39" s="46" t="s">
        <v>172</v>
      </c>
      <c r="I39" s="82" t="s">
        <v>200</v>
      </c>
      <c r="J39" s="46" t="s">
        <v>182</v>
      </c>
      <c r="K39" s="46" t="s">
        <v>685</v>
      </c>
      <c r="L39" s="245" t="s">
        <v>1849</v>
      </c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129" t="s">
        <v>297</v>
      </c>
      <c r="B40" s="32" t="s">
        <v>483</v>
      </c>
      <c r="C40" s="49">
        <v>2028</v>
      </c>
      <c r="D40" s="49">
        <v>10</v>
      </c>
      <c r="E40" s="246" t="s">
        <v>1850</v>
      </c>
      <c r="F40" s="256" t="s">
        <v>1851</v>
      </c>
      <c r="G40" s="246" t="s">
        <v>1852</v>
      </c>
      <c r="H40" s="49" t="s">
        <v>172</v>
      </c>
      <c r="I40" s="127" t="s">
        <v>200</v>
      </c>
      <c r="J40" s="49" t="s">
        <v>182</v>
      </c>
      <c r="K40" s="49" t="s">
        <v>685</v>
      </c>
      <c r="L40" s="247" t="s">
        <v>1853</v>
      </c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128" t="s">
        <v>300</v>
      </c>
      <c r="B41" s="23" t="s">
        <v>1155</v>
      </c>
      <c r="C41" s="46">
        <v>2028</v>
      </c>
      <c r="D41" s="46">
        <v>10</v>
      </c>
      <c r="E41" s="23" t="s">
        <v>1723</v>
      </c>
      <c r="F41" s="256" t="s">
        <v>1854</v>
      </c>
      <c r="G41" s="46" t="s">
        <v>1855</v>
      </c>
      <c r="H41" s="46" t="s">
        <v>172</v>
      </c>
      <c r="I41" s="82" t="s">
        <v>200</v>
      </c>
      <c r="J41" s="46" t="s">
        <v>182</v>
      </c>
      <c r="K41" s="46" t="s">
        <v>685</v>
      </c>
      <c r="L41" s="23"/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129" t="s">
        <v>303</v>
      </c>
      <c r="B42" s="32" t="s">
        <v>1156</v>
      </c>
      <c r="C42" s="49">
        <v>2028</v>
      </c>
      <c r="D42" s="49">
        <v>10</v>
      </c>
      <c r="E42" s="246" t="s">
        <v>1856</v>
      </c>
      <c r="F42" s="256" t="s">
        <v>1857</v>
      </c>
      <c r="G42" s="246" t="s">
        <v>1781</v>
      </c>
      <c r="H42" s="49" t="s">
        <v>172</v>
      </c>
      <c r="I42" s="127" t="s">
        <v>200</v>
      </c>
      <c r="J42" s="49" t="s">
        <v>182</v>
      </c>
      <c r="K42" s="49" t="s">
        <v>685</v>
      </c>
      <c r="L42" s="32"/>
      <c r="M42" s="2"/>
      <c r="N42" s="2"/>
      <c r="O42" s="2"/>
      <c r="P42" s="2"/>
      <c r="Q42" s="2"/>
      <c r="R42" s="2"/>
      <c r="S42" s="2"/>
    </row>
    <row r="43" spans="1:19" ht="18" customHeight="1" x14ac:dyDescent="0.2">
      <c r="A43" s="128" t="s">
        <v>306</v>
      </c>
      <c r="B43" s="23" t="s">
        <v>1157</v>
      </c>
      <c r="C43" s="46">
        <v>2028</v>
      </c>
      <c r="D43" s="46">
        <v>10</v>
      </c>
      <c r="E43" s="244" t="s">
        <v>1858</v>
      </c>
      <c r="F43" s="256" t="s">
        <v>1859</v>
      </c>
      <c r="G43" s="244" t="s">
        <v>1860</v>
      </c>
      <c r="H43" s="46" t="s">
        <v>172</v>
      </c>
      <c r="I43" s="82" t="s">
        <v>200</v>
      </c>
      <c r="J43" s="46" t="s">
        <v>182</v>
      </c>
      <c r="K43" s="46" t="s">
        <v>685</v>
      </c>
      <c r="L43" s="23"/>
      <c r="M43" s="2"/>
      <c r="N43" s="2"/>
      <c r="O43" s="2"/>
      <c r="P43" s="2"/>
      <c r="Q43" s="2"/>
      <c r="R43" s="2"/>
      <c r="S43" s="2"/>
    </row>
    <row r="44" spans="1:19" ht="18" customHeight="1" x14ac:dyDescent="0.2">
      <c r="A44" s="129" t="s">
        <v>309</v>
      </c>
      <c r="B44" s="32" t="s">
        <v>1158</v>
      </c>
      <c r="C44" s="49">
        <v>2028</v>
      </c>
      <c r="D44" s="49">
        <v>10</v>
      </c>
      <c r="E44" s="246" t="s">
        <v>1861</v>
      </c>
      <c r="F44" s="256" t="s">
        <v>1862</v>
      </c>
      <c r="G44" s="246" t="s">
        <v>1863</v>
      </c>
      <c r="H44" s="49" t="s">
        <v>1864</v>
      </c>
      <c r="I44" s="127" t="s">
        <v>200</v>
      </c>
      <c r="J44" s="49" t="s">
        <v>182</v>
      </c>
      <c r="K44" s="49" t="s">
        <v>685</v>
      </c>
      <c r="L44" s="32"/>
      <c r="M44" s="2"/>
      <c r="N44" s="2"/>
      <c r="O44" s="2"/>
      <c r="P44" s="2"/>
      <c r="Q44" s="2"/>
      <c r="R44" s="2"/>
      <c r="S44" s="2"/>
    </row>
    <row r="45" spans="1:19" ht="18" customHeight="1" x14ac:dyDescent="0.2">
      <c r="A45" s="128" t="s">
        <v>312</v>
      </c>
      <c r="B45" s="23" t="s">
        <v>1160</v>
      </c>
      <c r="C45" s="46">
        <v>2028</v>
      </c>
      <c r="D45" s="46">
        <v>10</v>
      </c>
      <c r="E45" s="244" t="s">
        <v>1865</v>
      </c>
      <c r="F45" s="256" t="s">
        <v>1866</v>
      </c>
      <c r="G45" s="244" t="s">
        <v>1867</v>
      </c>
      <c r="H45" s="46" t="s">
        <v>172</v>
      </c>
      <c r="I45" s="82" t="s">
        <v>200</v>
      </c>
      <c r="J45" s="46" t="s">
        <v>182</v>
      </c>
      <c r="K45" s="46" t="s">
        <v>685</v>
      </c>
      <c r="L45" s="245" t="s">
        <v>1868</v>
      </c>
      <c r="M45" s="2"/>
      <c r="N45" s="2"/>
      <c r="O45" s="2"/>
      <c r="P45" s="2"/>
      <c r="Q45" s="2"/>
      <c r="R45" s="2"/>
      <c r="S45" s="2"/>
    </row>
    <row r="46" spans="1:19" ht="18" customHeight="1" x14ac:dyDescent="0.2">
      <c r="A46" s="129" t="s">
        <v>315</v>
      </c>
      <c r="B46" s="32" t="s">
        <v>1161</v>
      </c>
      <c r="C46" s="49">
        <v>2028</v>
      </c>
      <c r="D46" s="49">
        <v>10</v>
      </c>
      <c r="E46" s="246" t="s">
        <v>1869</v>
      </c>
      <c r="F46" s="256" t="s">
        <v>1870</v>
      </c>
      <c r="G46" s="246" t="s">
        <v>1871</v>
      </c>
      <c r="H46" s="49" t="s">
        <v>172</v>
      </c>
      <c r="I46" s="127" t="s">
        <v>200</v>
      </c>
      <c r="J46" s="49" t="s">
        <v>182</v>
      </c>
      <c r="K46" s="49" t="s">
        <v>685</v>
      </c>
      <c r="L46" s="32"/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128" t="s">
        <v>318</v>
      </c>
      <c r="B47" s="23" t="s">
        <v>1162</v>
      </c>
      <c r="C47" s="46">
        <v>2028</v>
      </c>
      <c r="D47" s="46">
        <v>10</v>
      </c>
      <c r="E47" s="244" t="s">
        <v>1872</v>
      </c>
      <c r="F47" s="256" t="s">
        <v>1873</v>
      </c>
      <c r="G47" s="244" t="s">
        <v>1874</v>
      </c>
      <c r="H47" s="46" t="s">
        <v>172</v>
      </c>
      <c r="I47" s="82" t="s">
        <v>200</v>
      </c>
      <c r="J47" s="46" t="s">
        <v>182</v>
      </c>
      <c r="K47" s="46" t="s">
        <v>685</v>
      </c>
      <c r="L47" s="245" t="s">
        <v>1875</v>
      </c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129" t="s">
        <v>321</v>
      </c>
      <c r="B48" s="32" t="s">
        <v>1164</v>
      </c>
      <c r="C48" s="49">
        <v>2028</v>
      </c>
      <c r="D48" s="49">
        <v>10</v>
      </c>
      <c r="E48" s="246" t="s">
        <v>1876</v>
      </c>
      <c r="F48" s="256" t="s">
        <v>1877</v>
      </c>
      <c r="G48" s="246" t="s">
        <v>1878</v>
      </c>
      <c r="H48" s="49" t="s">
        <v>172</v>
      </c>
      <c r="I48" s="127" t="s">
        <v>200</v>
      </c>
      <c r="J48" s="49" t="s">
        <v>182</v>
      </c>
      <c r="K48" s="49" t="s">
        <v>685</v>
      </c>
      <c r="L48" s="247" t="s">
        <v>1879</v>
      </c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128" t="s">
        <v>324</v>
      </c>
      <c r="B49" s="23" t="s">
        <v>1165</v>
      </c>
      <c r="C49" s="46">
        <v>2028</v>
      </c>
      <c r="D49" s="46">
        <v>10</v>
      </c>
      <c r="E49" s="244" t="s">
        <v>1880</v>
      </c>
      <c r="F49" s="256" t="s">
        <v>1881</v>
      </c>
      <c r="G49" s="244" t="s">
        <v>1882</v>
      </c>
      <c r="H49" s="46" t="s">
        <v>172</v>
      </c>
      <c r="I49" s="82" t="s">
        <v>200</v>
      </c>
      <c r="J49" s="46" t="s">
        <v>182</v>
      </c>
      <c r="K49" s="46" t="s">
        <v>685</v>
      </c>
      <c r="L49" s="23"/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129" t="s">
        <v>327</v>
      </c>
      <c r="B50" s="32" t="s">
        <v>486</v>
      </c>
      <c r="C50" s="49">
        <v>2029</v>
      </c>
      <c r="D50" s="49">
        <v>9</v>
      </c>
      <c r="E50" s="246" t="s">
        <v>1883</v>
      </c>
      <c r="F50" s="256" t="s">
        <v>1884</v>
      </c>
      <c r="G50" s="246" t="s">
        <v>1885</v>
      </c>
      <c r="H50" s="49" t="s">
        <v>172</v>
      </c>
      <c r="I50" s="127" t="s">
        <v>200</v>
      </c>
      <c r="J50" s="49" t="s">
        <v>182</v>
      </c>
      <c r="K50" s="49" t="s">
        <v>685</v>
      </c>
      <c r="L50" s="247" t="s">
        <v>1886</v>
      </c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128" t="s">
        <v>333</v>
      </c>
      <c r="B51" s="23" t="s">
        <v>1167</v>
      </c>
      <c r="C51" s="46">
        <v>2029</v>
      </c>
      <c r="D51" s="46">
        <v>9</v>
      </c>
      <c r="E51" s="23" t="s">
        <v>1734</v>
      </c>
      <c r="F51" s="256" t="s">
        <v>1887</v>
      </c>
      <c r="G51" s="46" t="s">
        <v>1888</v>
      </c>
      <c r="H51" s="46" t="s">
        <v>172</v>
      </c>
      <c r="I51" s="82" t="s">
        <v>200</v>
      </c>
      <c r="J51" s="46" t="s">
        <v>182</v>
      </c>
      <c r="K51" s="46" t="s">
        <v>685</v>
      </c>
      <c r="L51" s="23"/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129" t="s">
        <v>336</v>
      </c>
      <c r="B52" s="32" t="s">
        <v>494</v>
      </c>
      <c r="C52" s="49">
        <v>2029</v>
      </c>
      <c r="D52" s="49">
        <v>9</v>
      </c>
      <c r="E52" s="246" t="s">
        <v>1889</v>
      </c>
      <c r="F52" s="256" t="s">
        <v>1890</v>
      </c>
      <c r="G52" s="246" t="s">
        <v>1891</v>
      </c>
      <c r="H52" s="49" t="s">
        <v>172</v>
      </c>
      <c r="I52" s="127" t="s">
        <v>200</v>
      </c>
      <c r="J52" s="49" t="s">
        <v>182</v>
      </c>
      <c r="K52" s="49" t="s">
        <v>685</v>
      </c>
      <c r="L52" s="32"/>
      <c r="M52" s="2"/>
      <c r="N52" s="2"/>
      <c r="O52" s="2"/>
      <c r="P52" s="2"/>
      <c r="Q52" s="2"/>
      <c r="R52" s="2"/>
      <c r="S52" s="2"/>
    </row>
    <row r="53" spans="1:19" ht="18" customHeight="1" x14ac:dyDescent="0.2">
      <c r="A53" s="128" t="s">
        <v>339</v>
      </c>
      <c r="B53" s="23" t="s">
        <v>1169</v>
      </c>
      <c r="C53" s="46">
        <v>2029</v>
      </c>
      <c r="D53" s="46">
        <v>9</v>
      </c>
      <c r="E53" s="244" t="s">
        <v>1892</v>
      </c>
      <c r="F53" s="256" t="s">
        <v>1893</v>
      </c>
      <c r="G53" s="244" t="s">
        <v>1894</v>
      </c>
      <c r="H53" s="46" t="s">
        <v>172</v>
      </c>
      <c r="I53" s="82" t="s">
        <v>200</v>
      </c>
      <c r="J53" s="46" t="s">
        <v>182</v>
      </c>
      <c r="K53" s="46" t="s">
        <v>685</v>
      </c>
      <c r="L53" s="23"/>
      <c r="M53" s="2"/>
      <c r="N53" s="2"/>
      <c r="O53" s="2"/>
      <c r="P53" s="2"/>
      <c r="Q53" s="2"/>
      <c r="R53" s="2"/>
      <c r="S53" s="2"/>
    </row>
    <row r="54" spans="1:19" ht="18" customHeight="1" x14ac:dyDescent="0.2">
      <c r="A54" s="129" t="s">
        <v>342</v>
      </c>
      <c r="B54" s="32" t="s">
        <v>1170</v>
      </c>
      <c r="C54" s="49">
        <v>2029</v>
      </c>
      <c r="D54" s="49">
        <v>9</v>
      </c>
      <c r="E54" s="246" t="s">
        <v>1895</v>
      </c>
      <c r="F54" s="256" t="s">
        <v>1896</v>
      </c>
      <c r="G54" s="246" t="s">
        <v>1897</v>
      </c>
      <c r="H54" s="49" t="s">
        <v>172</v>
      </c>
      <c r="I54" s="127" t="s">
        <v>200</v>
      </c>
      <c r="J54" s="49" t="s">
        <v>182</v>
      </c>
      <c r="K54" s="49" t="s">
        <v>685</v>
      </c>
      <c r="L54" s="247" t="s">
        <v>1898</v>
      </c>
      <c r="M54" s="2"/>
      <c r="N54" s="2"/>
      <c r="O54" s="2"/>
      <c r="P54" s="2"/>
      <c r="Q54" s="2"/>
      <c r="R54" s="2"/>
      <c r="S54" s="2"/>
    </row>
    <row r="55" spans="1:19" ht="18" customHeight="1" x14ac:dyDescent="0.2">
      <c r="A55" s="128" t="s">
        <v>345</v>
      </c>
      <c r="B55" s="23" t="s">
        <v>1171</v>
      </c>
      <c r="C55" s="46">
        <v>2029</v>
      </c>
      <c r="D55" s="46">
        <v>9</v>
      </c>
      <c r="E55" s="23" t="s">
        <v>1738</v>
      </c>
      <c r="F55" s="256" t="s">
        <v>1899</v>
      </c>
      <c r="G55" s="46" t="s">
        <v>1900</v>
      </c>
      <c r="H55" s="46" t="s">
        <v>172</v>
      </c>
      <c r="I55" s="82" t="s">
        <v>200</v>
      </c>
      <c r="J55" s="46" t="s">
        <v>182</v>
      </c>
      <c r="K55" s="46" t="s">
        <v>685</v>
      </c>
      <c r="L55" s="23"/>
      <c r="M55" s="2"/>
      <c r="N55" s="2"/>
      <c r="O55" s="2"/>
      <c r="P55" s="2"/>
      <c r="Q55" s="2"/>
      <c r="R55" s="2"/>
      <c r="S55" s="2"/>
    </row>
    <row r="56" spans="1:19" ht="18" customHeight="1" x14ac:dyDescent="0.2">
      <c r="A56" s="129" t="s">
        <v>348</v>
      </c>
      <c r="B56" s="32" t="s">
        <v>1172</v>
      </c>
      <c r="C56" s="49">
        <v>2029</v>
      </c>
      <c r="D56" s="49">
        <v>9</v>
      </c>
      <c r="E56" s="246" t="s">
        <v>1901</v>
      </c>
      <c r="F56" s="256" t="s">
        <v>1902</v>
      </c>
      <c r="G56" s="246" t="s">
        <v>1903</v>
      </c>
      <c r="H56" s="49" t="s">
        <v>172</v>
      </c>
      <c r="I56" s="127" t="s">
        <v>200</v>
      </c>
      <c r="J56" s="49" t="s">
        <v>182</v>
      </c>
      <c r="K56" s="49" t="s">
        <v>685</v>
      </c>
      <c r="L56" s="32"/>
      <c r="M56" s="2"/>
      <c r="N56" s="2"/>
      <c r="O56" s="2"/>
      <c r="P56" s="2"/>
      <c r="Q56" s="2"/>
      <c r="R56" s="2"/>
      <c r="S56" s="2"/>
    </row>
    <row r="57" spans="1:19" ht="18" customHeight="1" x14ac:dyDescent="0.2">
      <c r="A57" s="128" t="s">
        <v>351</v>
      </c>
      <c r="B57" s="23" t="s">
        <v>1173</v>
      </c>
      <c r="C57" s="46">
        <v>2029</v>
      </c>
      <c r="D57" s="46">
        <v>9</v>
      </c>
      <c r="E57" s="244" t="s">
        <v>1904</v>
      </c>
      <c r="F57" s="256" t="s">
        <v>1905</v>
      </c>
      <c r="G57" s="244" t="s">
        <v>1906</v>
      </c>
      <c r="H57" s="46" t="s">
        <v>172</v>
      </c>
      <c r="I57" s="82" t="s">
        <v>200</v>
      </c>
      <c r="J57" s="46" t="s">
        <v>182</v>
      </c>
      <c r="K57" s="46" t="s">
        <v>685</v>
      </c>
      <c r="L57" s="245" t="s">
        <v>1907</v>
      </c>
      <c r="M57" s="2"/>
      <c r="N57" s="2"/>
      <c r="O57" s="2"/>
      <c r="P57" s="2"/>
      <c r="Q57" s="2"/>
      <c r="R57" s="2"/>
      <c r="S57" s="2"/>
    </row>
    <row r="58" spans="1:19" ht="18" customHeight="1" x14ac:dyDescent="0.2">
      <c r="A58" s="129" t="s">
        <v>354</v>
      </c>
      <c r="B58" s="32" t="s">
        <v>1174</v>
      </c>
      <c r="C58" s="49">
        <v>2029</v>
      </c>
      <c r="D58" s="49">
        <v>9</v>
      </c>
      <c r="E58" s="246" t="s">
        <v>1908</v>
      </c>
      <c r="F58" s="256" t="s">
        <v>1909</v>
      </c>
      <c r="G58" s="246" t="s">
        <v>1910</v>
      </c>
      <c r="H58" s="49" t="s">
        <v>172</v>
      </c>
      <c r="I58" s="127" t="s">
        <v>200</v>
      </c>
      <c r="J58" s="49" t="s">
        <v>182</v>
      </c>
      <c r="K58" s="49" t="s">
        <v>685</v>
      </c>
      <c r="L58" s="247" t="s">
        <v>1911</v>
      </c>
      <c r="M58" s="2"/>
      <c r="N58" s="2"/>
      <c r="O58" s="2"/>
      <c r="P58" s="2"/>
      <c r="Q58" s="2"/>
      <c r="R58" s="2"/>
      <c r="S58" s="2"/>
    </row>
    <row r="59" spans="1:19" ht="18" customHeight="1" x14ac:dyDescent="0.2">
      <c r="A59" s="128" t="s">
        <v>357</v>
      </c>
      <c r="B59" s="23" t="s">
        <v>1175</v>
      </c>
      <c r="C59" s="46">
        <v>2029</v>
      </c>
      <c r="D59" s="46">
        <v>9</v>
      </c>
      <c r="E59" s="23" t="s">
        <v>1742</v>
      </c>
      <c r="F59" s="256" t="s">
        <v>1912</v>
      </c>
      <c r="G59" s="46" t="s">
        <v>1913</v>
      </c>
      <c r="H59" s="46" t="s">
        <v>172</v>
      </c>
      <c r="I59" s="82" t="s">
        <v>200</v>
      </c>
      <c r="J59" s="46" t="s">
        <v>182</v>
      </c>
      <c r="K59" s="46" t="s">
        <v>685</v>
      </c>
      <c r="L59" s="23"/>
      <c r="M59" s="2"/>
      <c r="N59" s="2"/>
      <c r="O59" s="2"/>
      <c r="P59" s="2"/>
      <c r="Q59" s="2"/>
      <c r="R59" s="2"/>
      <c r="S59" s="2"/>
    </row>
    <row r="60" spans="1:19" ht="18" customHeight="1" x14ac:dyDescent="0.2">
      <c r="A60" s="129" t="s">
        <v>360</v>
      </c>
      <c r="B60" s="32" t="s">
        <v>1176</v>
      </c>
      <c r="C60" s="49">
        <v>2029</v>
      </c>
      <c r="D60" s="49">
        <v>9</v>
      </c>
      <c r="E60" s="246" t="s">
        <v>1914</v>
      </c>
      <c r="F60" s="256" t="s">
        <v>1915</v>
      </c>
      <c r="G60" s="246" t="s">
        <v>1916</v>
      </c>
      <c r="H60" s="49" t="s">
        <v>172</v>
      </c>
      <c r="I60" s="127" t="s">
        <v>200</v>
      </c>
      <c r="J60" s="49" t="s">
        <v>182</v>
      </c>
      <c r="K60" s="49" t="s">
        <v>685</v>
      </c>
      <c r="L60" s="247" t="s">
        <v>1917</v>
      </c>
      <c r="M60" s="2"/>
      <c r="N60" s="2"/>
      <c r="O60" s="2"/>
      <c r="P60" s="2"/>
      <c r="Q60" s="2"/>
      <c r="R60" s="2"/>
      <c r="S60" s="2"/>
    </row>
    <row r="61" spans="1:19" ht="18" customHeight="1" x14ac:dyDescent="0.2">
      <c r="A61" s="128" t="s">
        <v>363</v>
      </c>
      <c r="B61" s="23" t="s">
        <v>1177</v>
      </c>
      <c r="C61" s="46">
        <v>2029</v>
      </c>
      <c r="D61" s="46">
        <v>9</v>
      </c>
      <c r="E61" s="23" t="s">
        <v>1744</v>
      </c>
      <c r="F61" s="256" t="s">
        <v>1918</v>
      </c>
      <c r="G61" s="46" t="s">
        <v>1919</v>
      </c>
      <c r="H61" s="46" t="s">
        <v>172</v>
      </c>
      <c r="I61" s="82" t="s">
        <v>200</v>
      </c>
      <c r="J61" s="46" t="s">
        <v>182</v>
      </c>
      <c r="K61" s="46" t="s">
        <v>685</v>
      </c>
      <c r="L61" s="23"/>
      <c r="M61" s="2"/>
      <c r="N61" s="2"/>
      <c r="O61" s="2"/>
      <c r="P61" s="2"/>
      <c r="Q61" s="2"/>
      <c r="R61" s="2"/>
      <c r="S61" s="2"/>
    </row>
    <row r="62" spans="1:19" ht="18" customHeight="1" x14ac:dyDescent="0.2">
      <c r="A62" s="129" t="s">
        <v>366</v>
      </c>
      <c r="B62" s="32" t="s">
        <v>1178</v>
      </c>
      <c r="C62" s="49">
        <v>2029</v>
      </c>
      <c r="D62" s="49">
        <v>9</v>
      </c>
      <c r="E62" s="246" t="s">
        <v>1920</v>
      </c>
      <c r="F62" s="256" t="s">
        <v>1921</v>
      </c>
      <c r="G62" s="246" t="s">
        <v>1922</v>
      </c>
      <c r="H62" s="49" t="s">
        <v>172</v>
      </c>
      <c r="I62" s="127" t="s">
        <v>200</v>
      </c>
      <c r="J62" s="49" t="s">
        <v>182</v>
      </c>
      <c r="K62" s="49" t="s">
        <v>685</v>
      </c>
      <c r="L62" s="32"/>
      <c r="M62" s="2"/>
      <c r="N62" s="2"/>
      <c r="O62" s="2"/>
      <c r="P62" s="2"/>
      <c r="Q62" s="2"/>
      <c r="R62" s="2"/>
      <c r="S62" s="2"/>
    </row>
    <row r="63" spans="1:19" ht="18" customHeight="1" x14ac:dyDescent="0.2">
      <c r="A63" s="128" t="s">
        <v>369</v>
      </c>
      <c r="B63" s="23" t="s">
        <v>1179</v>
      </c>
      <c r="C63" s="46">
        <v>2029</v>
      </c>
      <c r="D63" s="46">
        <v>9</v>
      </c>
      <c r="E63" s="244" t="s">
        <v>1923</v>
      </c>
      <c r="F63" s="256" t="s">
        <v>1924</v>
      </c>
      <c r="G63" s="244" t="s">
        <v>1925</v>
      </c>
      <c r="H63" s="46" t="s">
        <v>172</v>
      </c>
      <c r="I63" s="82" t="s">
        <v>200</v>
      </c>
      <c r="J63" s="46" t="s">
        <v>182</v>
      </c>
      <c r="K63" s="46" t="s">
        <v>685</v>
      </c>
      <c r="L63" s="23"/>
      <c r="M63" s="2"/>
      <c r="N63" s="2"/>
      <c r="O63" s="2"/>
      <c r="P63" s="2"/>
      <c r="Q63" s="2"/>
      <c r="R63" s="2"/>
      <c r="S63" s="2"/>
    </row>
    <row r="64" spans="1:19" ht="18" customHeight="1" x14ac:dyDescent="0.2">
      <c r="A64" s="129" t="s">
        <v>372</v>
      </c>
      <c r="B64" s="32" t="s">
        <v>1180</v>
      </c>
      <c r="C64" s="49">
        <v>2029</v>
      </c>
      <c r="D64" s="49">
        <v>9</v>
      </c>
      <c r="E64" s="246" t="s">
        <v>1926</v>
      </c>
      <c r="F64" s="256" t="s">
        <v>1927</v>
      </c>
      <c r="G64" s="246" t="s">
        <v>1928</v>
      </c>
      <c r="H64" s="49" t="s">
        <v>172</v>
      </c>
      <c r="I64" s="127" t="s">
        <v>200</v>
      </c>
      <c r="J64" s="49" t="s">
        <v>182</v>
      </c>
      <c r="K64" s="49" t="s">
        <v>685</v>
      </c>
      <c r="L64" s="247" t="s">
        <v>1929</v>
      </c>
      <c r="M64" s="2"/>
      <c r="N64" s="2"/>
      <c r="O64" s="2"/>
      <c r="P64" s="2"/>
      <c r="Q64" s="2"/>
      <c r="R64" s="2"/>
      <c r="S64" s="2"/>
    </row>
    <row r="65" spans="1:19" ht="18" customHeight="1" x14ac:dyDescent="0.2">
      <c r="A65" s="128" t="s">
        <v>375</v>
      </c>
      <c r="B65" s="23" t="s">
        <v>1181</v>
      </c>
      <c r="C65" s="46">
        <v>2029</v>
      </c>
      <c r="D65" s="46">
        <v>9</v>
      </c>
      <c r="E65" s="244" t="s">
        <v>1930</v>
      </c>
      <c r="F65" s="256" t="s">
        <v>1931</v>
      </c>
      <c r="G65" s="244" t="s">
        <v>1932</v>
      </c>
      <c r="H65" s="46" t="s">
        <v>172</v>
      </c>
      <c r="I65" s="82" t="s">
        <v>200</v>
      </c>
      <c r="J65" s="46" t="s">
        <v>182</v>
      </c>
      <c r="K65" s="46" t="s">
        <v>685</v>
      </c>
      <c r="L65" s="23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L64" xr:uid="{00000000-0009-0000-0000-000012000000}"/>
  <mergeCells count="4">
    <mergeCell ref="A3:L3"/>
    <mergeCell ref="A2:L2"/>
    <mergeCell ref="A1:L1"/>
    <mergeCell ref="A4:L4"/>
  </mergeCells>
  <hyperlinks>
    <hyperlink ref="A1" location="'Cohort 2029 — Grades'!A1" display="⬅ NAVIGATE:" xr:uid="{00000000-0004-0000-1200-000000000000}"/>
  </hyperlinks>
  <pageMargins left="0.75" right="0.75" top="1" bottom="1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C0392B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3" width="50" customWidth="1"/>
    <col min="4" max="4" width="31" customWidth="1"/>
    <col min="5" max="5" width="35" customWidth="1"/>
    <col min="6" max="6" width="50" customWidth="1"/>
    <col min="7" max="10" width="14" customWidth="1"/>
    <col min="11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1933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1748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1934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58" t="s">
        <v>1935</v>
      </c>
      <c r="B6" s="58" t="s">
        <v>1936</v>
      </c>
      <c r="C6" s="58" t="s">
        <v>128</v>
      </c>
      <c r="D6" s="58" t="s">
        <v>1750</v>
      </c>
      <c r="E6" s="58" t="s">
        <v>1752</v>
      </c>
      <c r="F6" s="58" t="s">
        <v>1937</v>
      </c>
      <c r="G6" s="58" t="s">
        <v>34</v>
      </c>
      <c r="H6" s="58" t="s">
        <v>1657</v>
      </c>
      <c r="I6" s="58" t="s">
        <v>1938</v>
      </c>
      <c r="J6" s="58" t="s">
        <v>1939</v>
      </c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46" t="s">
        <v>1940</v>
      </c>
      <c r="B7" s="46" t="s">
        <v>1941</v>
      </c>
      <c r="C7" s="46" t="s">
        <v>166</v>
      </c>
      <c r="D7" s="23" t="s">
        <v>1114</v>
      </c>
      <c r="E7" s="23" t="s">
        <v>1942</v>
      </c>
      <c r="F7" s="23" t="s">
        <v>1943</v>
      </c>
      <c r="G7" s="82" t="s">
        <v>1944</v>
      </c>
      <c r="H7" s="46" t="s">
        <v>182</v>
      </c>
      <c r="I7" s="23"/>
      <c r="J7" s="46" t="s">
        <v>1945</v>
      </c>
      <c r="K7" s="2"/>
      <c r="L7" s="2"/>
      <c r="M7" s="2"/>
      <c r="N7" s="2"/>
      <c r="O7" s="2"/>
      <c r="P7" s="2"/>
      <c r="Q7" s="2"/>
      <c r="R7" s="2"/>
      <c r="S7" s="2"/>
    </row>
    <row r="8" spans="1:19" ht="23.25" customHeight="1" x14ac:dyDescent="0.2">
      <c r="A8" s="49" t="s">
        <v>1940</v>
      </c>
      <c r="B8" s="49" t="s">
        <v>1941</v>
      </c>
      <c r="C8" s="49" t="s">
        <v>186</v>
      </c>
      <c r="D8" s="32" t="s">
        <v>1117</v>
      </c>
      <c r="E8" s="32" t="s">
        <v>1946</v>
      </c>
      <c r="F8" s="32" t="s">
        <v>1947</v>
      </c>
      <c r="G8" s="127" t="s">
        <v>1944</v>
      </c>
      <c r="H8" s="49" t="s">
        <v>182</v>
      </c>
      <c r="I8" s="32"/>
      <c r="J8" s="49" t="s">
        <v>1945</v>
      </c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46" t="s">
        <v>1940</v>
      </c>
      <c r="B9" s="46" t="s">
        <v>1941</v>
      </c>
      <c r="C9" s="46" t="s">
        <v>189</v>
      </c>
      <c r="D9" s="23" t="s">
        <v>1118</v>
      </c>
      <c r="E9" s="23" t="s">
        <v>1948</v>
      </c>
      <c r="F9" s="23" t="s">
        <v>1949</v>
      </c>
      <c r="G9" s="82" t="s">
        <v>1944</v>
      </c>
      <c r="H9" s="46" t="s">
        <v>200</v>
      </c>
      <c r="I9" s="23"/>
      <c r="J9" s="46" t="s">
        <v>1945</v>
      </c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49" t="s">
        <v>1940</v>
      </c>
      <c r="B10" s="49" t="s">
        <v>1941</v>
      </c>
      <c r="C10" s="49" t="s">
        <v>194</v>
      </c>
      <c r="D10" s="32" t="s">
        <v>1119</v>
      </c>
      <c r="E10" s="32" t="s">
        <v>1950</v>
      </c>
      <c r="F10" s="32" t="s">
        <v>1951</v>
      </c>
      <c r="G10" s="127" t="s">
        <v>1944</v>
      </c>
      <c r="H10" s="49" t="s">
        <v>182</v>
      </c>
      <c r="I10" s="32"/>
      <c r="J10" s="49" t="s">
        <v>1945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46" t="s">
        <v>1940</v>
      </c>
      <c r="B11" s="46" t="s">
        <v>1941</v>
      </c>
      <c r="C11" s="46" t="s">
        <v>197</v>
      </c>
      <c r="D11" s="23" t="s">
        <v>1120</v>
      </c>
      <c r="E11" s="23" t="s">
        <v>1952</v>
      </c>
      <c r="F11" s="23" t="s">
        <v>1953</v>
      </c>
      <c r="G11" s="82" t="s">
        <v>1944</v>
      </c>
      <c r="H11" s="46" t="s">
        <v>182</v>
      </c>
      <c r="I11" s="23"/>
      <c r="J11" s="46" t="s">
        <v>1945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49" t="s">
        <v>1940</v>
      </c>
      <c r="B12" s="49" t="s">
        <v>1941</v>
      </c>
      <c r="C12" s="49" t="s">
        <v>201</v>
      </c>
      <c r="D12" s="32" t="s">
        <v>1121</v>
      </c>
      <c r="E12" s="32" t="s">
        <v>1954</v>
      </c>
      <c r="F12" s="32" t="s">
        <v>1955</v>
      </c>
      <c r="G12" s="127" t="s">
        <v>1944</v>
      </c>
      <c r="H12" s="49" t="s">
        <v>200</v>
      </c>
      <c r="I12" s="32"/>
      <c r="J12" s="49" t="s">
        <v>1945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46" t="s">
        <v>1940</v>
      </c>
      <c r="B13" s="46" t="s">
        <v>1941</v>
      </c>
      <c r="C13" s="46" t="s">
        <v>204</v>
      </c>
      <c r="D13" s="23" t="s">
        <v>1122</v>
      </c>
      <c r="E13" s="23" t="s">
        <v>1956</v>
      </c>
      <c r="F13" s="23" t="s">
        <v>1957</v>
      </c>
      <c r="G13" s="86" t="s">
        <v>1958</v>
      </c>
      <c r="H13" s="46" t="s">
        <v>182</v>
      </c>
      <c r="I13" s="23" t="s">
        <v>1959</v>
      </c>
      <c r="J13" s="46" t="s">
        <v>1945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49" t="s">
        <v>1940</v>
      </c>
      <c r="B14" s="49" t="s">
        <v>1941</v>
      </c>
      <c r="C14" s="49" t="s">
        <v>207</v>
      </c>
      <c r="D14" s="32" t="s">
        <v>1123</v>
      </c>
      <c r="E14" s="32" t="s">
        <v>1960</v>
      </c>
      <c r="F14" s="32" t="s">
        <v>1961</v>
      </c>
      <c r="G14" s="127" t="s">
        <v>1944</v>
      </c>
      <c r="H14" s="49" t="s">
        <v>200</v>
      </c>
      <c r="I14" s="32"/>
      <c r="J14" s="49" t="s">
        <v>1945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46" t="s">
        <v>1940</v>
      </c>
      <c r="B15" s="46" t="s">
        <v>1941</v>
      </c>
      <c r="C15" s="46" t="s">
        <v>210</v>
      </c>
      <c r="D15" s="23" t="s">
        <v>1124</v>
      </c>
      <c r="E15" s="23" t="s">
        <v>1962</v>
      </c>
      <c r="F15" s="23" t="s">
        <v>1963</v>
      </c>
      <c r="G15" s="82" t="s">
        <v>1944</v>
      </c>
      <c r="H15" s="46" t="s">
        <v>182</v>
      </c>
      <c r="I15" s="23"/>
      <c r="J15" s="46" t="s">
        <v>1945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23.25" customHeight="1" x14ac:dyDescent="0.2">
      <c r="A16" s="49" t="s">
        <v>1940</v>
      </c>
      <c r="B16" s="49" t="s">
        <v>1941</v>
      </c>
      <c r="C16" s="49" t="s">
        <v>213</v>
      </c>
      <c r="D16" s="32" t="s">
        <v>1125</v>
      </c>
      <c r="E16" s="32" t="s">
        <v>1964</v>
      </c>
      <c r="F16" s="32" t="s">
        <v>1965</v>
      </c>
      <c r="G16" s="127" t="s">
        <v>1944</v>
      </c>
      <c r="H16" s="49" t="s">
        <v>200</v>
      </c>
      <c r="I16" s="32"/>
      <c r="J16" s="49" t="s">
        <v>1945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23.25" customHeight="1" x14ac:dyDescent="0.2">
      <c r="A17" s="46" t="s">
        <v>1940</v>
      </c>
      <c r="B17" s="46" t="s">
        <v>1941</v>
      </c>
      <c r="C17" s="46" t="s">
        <v>216</v>
      </c>
      <c r="D17" s="23" t="s">
        <v>1126</v>
      </c>
      <c r="E17" s="23" t="s">
        <v>1966</v>
      </c>
      <c r="F17" s="23" t="s">
        <v>1967</v>
      </c>
      <c r="G17" s="86" t="s">
        <v>1958</v>
      </c>
      <c r="H17" s="46" t="s">
        <v>182</v>
      </c>
      <c r="I17" s="23" t="s">
        <v>1959</v>
      </c>
      <c r="J17" s="46" t="s">
        <v>1945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49" t="s">
        <v>1940</v>
      </c>
      <c r="B18" s="49" t="s">
        <v>1941</v>
      </c>
      <c r="C18" s="49" t="s">
        <v>219</v>
      </c>
      <c r="D18" s="32" t="s">
        <v>1127</v>
      </c>
      <c r="E18" s="32" t="s">
        <v>1968</v>
      </c>
      <c r="F18" s="32" t="s">
        <v>1969</v>
      </c>
      <c r="G18" s="127" t="s">
        <v>1944</v>
      </c>
      <c r="H18" s="49" t="s">
        <v>200</v>
      </c>
      <c r="I18" s="32"/>
      <c r="J18" s="49" t="s">
        <v>1945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46" t="s">
        <v>1940</v>
      </c>
      <c r="B19" s="46" t="s">
        <v>1941</v>
      </c>
      <c r="C19" s="46" t="s">
        <v>222</v>
      </c>
      <c r="D19" s="23" t="s">
        <v>1128</v>
      </c>
      <c r="E19" s="23" t="s">
        <v>1970</v>
      </c>
      <c r="F19" s="23" t="s">
        <v>1971</v>
      </c>
      <c r="G19" s="82" t="s">
        <v>1944</v>
      </c>
      <c r="H19" s="46" t="s">
        <v>182</v>
      </c>
      <c r="I19" s="23"/>
      <c r="J19" s="46" t="s">
        <v>1945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49" t="s">
        <v>1940</v>
      </c>
      <c r="B20" s="49" t="s">
        <v>1941</v>
      </c>
      <c r="C20" s="49" t="s">
        <v>225</v>
      </c>
      <c r="D20" s="32" t="s">
        <v>1129</v>
      </c>
      <c r="E20" s="32" t="s">
        <v>1972</v>
      </c>
      <c r="F20" s="32" t="s">
        <v>1973</v>
      </c>
      <c r="G20" s="127" t="s">
        <v>1944</v>
      </c>
      <c r="H20" s="49" t="s">
        <v>182</v>
      </c>
      <c r="I20" s="32"/>
      <c r="J20" s="49" t="s">
        <v>1945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46" t="s">
        <v>1940</v>
      </c>
      <c r="B21" s="46" t="s">
        <v>1941</v>
      </c>
      <c r="C21" s="46" t="s">
        <v>228</v>
      </c>
      <c r="D21" s="23" t="s">
        <v>1130</v>
      </c>
      <c r="E21" s="23" t="s">
        <v>1974</v>
      </c>
      <c r="F21" s="23" t="s">
        <v>1975</v>
      </c>
      <c r="G21" s="82" t="s">
        <v>1944</v>
      </c>
      <c r="H21" s="46" t="s">
        <v>182</v>
      </c>
      <c r="I21" s="23"/>
      <c r="J21" s="46" t="s">
        <v>1945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23.25" customHeight="1" x14ac:dyDescent="0.2">
      <c r="A22" s="49" t="s">
        <v>1940</v>
      </c>
      <c r="B22" s="49" t="s">
        <v>1941</v>
      </c>
      <c r="C22" s="49" t="s">
        <v>231</v>
      </c>
      <c r="D22" s="32" t="s">
        <v>1131</v>
      </c>
      <c r="E22" s="32" t="s">
        <v>1976</v>
      </c>
      <c r="F22" s="32" t="s">
        <v>1977</v>
      </c>
      <c r="G22" s="127" t="s">
        <v>1944</v>
      </c>
      <c r="H22" s="49" t="s">
        <v>200</v>
      </c>
      <c r="I22" s="32"/>
      <c r="J22" s="49" t="s">
        <v>1945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46" t="s">
        <v>1940</v>
      </c>
      <c r="B23" s="46" t="s">
        <v>1941</v>
      </c>
      <c r="C23" s="46" t="s">
        <v>234</v>
      </c>
      <c r="D23" s="23" t="s">
        <v>1132</v>
      </c>
      <c r="E23" s="23" t="s">
        <v>1978</v>
      </c>
      <c r="F23" s="23" t="s">
        <v>1979</v>
      </c>
      <c r="G23" s="82" t="s">
        <v>1944</v>
      </c>
      <c r="H23" s="46" t="s">
        <v>200</v>
      </c>
      <c r="I23" s="23"/>
      <c r="J23" s="46" t="s">
        <v>1945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49" t="s">
        <v>1940</v>
      </c>
      <c r="B24" s="49" t="s">
        <v>1941</v>
      </c>
      <c r="C24" s="49" t="s">
        <v>237</v>
      </c>
      <c r="D24" s="32" t="s">
        <v>477</v>
      </c>
      <c r="E24" s="32" t="s">
        <v>1980</v>
      </c>
      <c r="F24" s="32" t="s">
        <v>1981</v>
      </c>
      <c r="G24" s="127" t="s">
        <v>1944</v>
      </c>
      <c r="H24" s="49" t="s">
        <v>200</v>
      </c>
      <c r="I24" s="32"/>
      <c r="J24" s="49" t="s">
        <v>1945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23.25" customHeight="1" x14ac:dyDescent="0.2">
      <c r="A25" s="46" t="s">
        <v>1940</v>
      </c>
      <c r="B25" s="46" t="s">
        <v>1941</v>
      </c>
      <c r="C25" s="46" t="s">
        <v>247</v>
      </c>
      <c r="D25" s="23" t="s">
        <v>1136</v>
      </c>
      <c r="E25" s="23" t="s">
        <v>1982</v>
      </c>
      <c r="F25" s="23" t="s">
        <v>1983</v>
      </c>
      <c r="G25" s="82" t="s">
        <v>1944</v>
      </c>
      <c r="H25" s="46" t="s">
        <v>200</v>
      </c>
      <c r="I25" s="23"/>
      <c r="J25" s="46" t="s">
        <v>1945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23.25" customHeight="1" x14ac:dyDescent="0.2">
      <c r="A26" s="49" t="s">
        <v>1940</v>
      </c>
      <c r="B26" s="49" t="s">
        <v>1941</v>
      </c>
      <c r="C26" s="49" t="s">
        <v>251</v>
      </c>
      <c r="D26" s="32" t="s">
        <v>492</v>
      </c>
      <c r="E26" s="32" t="s">
        <v>1984</v>
      </c>
      <c r="F26" s="32" t="s">
        <v>1985</v>
      </c>
      <c r="G26" s="127" t="s">
        <v>1944</v>
      </c>
      <c r="H26" s="49" t="s">
        <v>200</v>
      </c>
      <c r="I26" s="32"/>
      <c r="J26" s="49" t="s">
        <v>1945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23.25" customHeight="1" x14ac:dyDescent="0.2">
      <c r="A27" s="46" t="s">
        <v>1940</v>
      </c>
      <c r="B27" s="46" t="s">
        <v>1941</v>
      </c>
      <c r="C27" s="46" t="s">
        <v>254</v>
      </c>
      <c r="D27" s="23" t="s">
        <v>1139</v>
      </c>
      <c r="E27" s="23" t="s">
        <v>1986</v>
      </c>
      <c r="F27" s="23" t="s">
        <v>1987</v>
      </c>
      <c r="G27" s="82" t="s">
        <v>1944</v>
      </c>
      <c r="H27" s="46" t="s">
        <v>200</v>
      </c>
      <c r="I27" s="23"/>
      <c r="J27" s="46" t="s">
        <v>1945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t="23.25" customHeight="1" x14ac:dyDescent="0.2">
      <c r="A28" s="49" t="s">
        <v>1940</v>
      </c>
      <c r="B28" s="49" t="s">
        <v>1941</v>
      </c>
      <c r="C28" s="49" t="s">
        <v>257</v>
      </c>
      <c r="D28" s="32" t="s">
        <v>1140</v>
      </c>
      <c r="E28" s="32" t="s">
        <v>1988</v>
      </c>
      <c r="F28" s="32" t="s">
        <v>1989</v>
      </c>
      <c r="G28" s="127" t="s">
        <v>1944</v>
      </c>
      <c r="H28" s="49" t="s">
        <v>182</v>
      </c>
      <c r="I28" s="32"/>
      <c r="J28" s="49" t="s">
        <v>1945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t="23.25" customHeight="1" x14ac:dyDescent="0.2">
      <c r="A29" s="46" t="s">
        <v>1940</v>
      </c>
      <c r="B29" s="46" t="s">
        <v>1941</v>
      </c>
      <c r="C29" s="46" t="s">
        <v>260</v>
      </c>
      <c r="D29" s="23" t="s">
        <v>1141</v>
      </c>
      <c r="E29" s="23" t="s">
        <v>1990</v>
      </c>
      <c r="F29" s="23" t="s">
        <v>1991</v>
      </c>
      <c r="G29" s="82" t="s">
        <v>1944</v>
      </c>
      <c r="H29" s="46" t="s">
        <v>182</v>
      </c>
      <c r="I29" s="23"/>
      <c r="J29" s="46" t="s">
        <v>1945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t="23.25" customHeight="1" x14ac:dyDescent="0.2">
      <c r="A30" s="49" t="s">
        <v>1940</v>
      </c>
      <c r="B30" s="49" t="s">
        <v>1941</v>
      </c>
      <c r="C30" s="49" t="s">
        <v>263</v>
      </c>
      <c r="D30" s="32" t="s">
        <v>481</v>
      </c>
      <c r="E30" s="32" t="s">
        <v>1992</v>
      </c>
      <c r="F30" s="32" t="s">
        <v>1993</v>
      </c>
      <c r="G30" s="127" t="s">
        <v>1944</v>
      </c>
      <c r="H30" s="49" t="s">
        <v>182</v>
      </c>
      <c r="I30" s="32"/>
      <c r="J30" s="49" t="s">
        <v>1945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23.25" customHeight="1" x14ac:dyDescent="0.2">
      <c r="A31" s="46" t="s">
        <v>1940</v>
      </c>
      <c r="B31" s="46" t="s">
        <v>1941</v>
      </c>
      <c r="C31" s="46" t="s">
        <v>268</v>
      </c>
      <c r="D31" s="23" t="s">
        <v>1143</v>
      </c>
      <c r="E31" s="23" t="s">
        <v>1994</v>
      </c>
      <c r="F31" s="23" t="s">
        <v>1995</v>
      </c>
      <c r="G31" s="82" t="s">
        <v>1944</v>
      </c>
      <c r="H31" s="46" t="s">
        <v>182</v>
      </c>
      <c r="I31" s="23"/>
      <c r="J31" s="46" t="s">
        <v>1945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23.25" customHeight="1" x14ac:dyDescent="0.2">
      <c r="A32" s="49" t="s">
        <v>1940</v>
      </c>
      <c r="B32" s="49" t="s">
        <v>1941</v>
      </c>
      <c r="C32" s="49" t="s">
        <v>271</v>
      </c>
      <c r="D32" s="32" t="s">
        <v>1144</v>
      </c>
      <c r="E32" s="32" t="s">
        <v>1996</v>
      </c>
      <c r="F32" s="32" t="s">
        <v>1997</v>
      </c>
      <c r="G32" s="127" t="s">
        <v>1944</v>
      </c>
      <c r="H32" s="49" t="s">
        <v>200</v>
      </c>
      <c r="I32" s="32"/>
      <c r="J32" s="49" t="s">
        <v>1945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t="23.25" customHeight="1" x14ac:dyDescent="0.2">
      <c r="A33" s="46" t="s">
        <v>1940</v>
      </c>
      <c r="B33" s="46" t="s">
        <v>1941</v>
      </c>
      <c r="C33" s="46" t="s">
        <v>274</v>
      </c>
      <c r="D33" s="23" t="s">
        <v>1145</v>
      </c>
      <c r="E33" s="23" t="s">
        <v>1998</v>
      </c>
      <c r="F33" s="23" t="s">
        <v>1999</v>
      </c>
      <c r="G33" s="82" t="s">
        <v>1944</v>
      </c>
      <c r="H33" s="46" t="s">
        <v>182</v>
      </c>
      <c r="I33" s="23"/>
      <c r="J33" s="46" t="s">
        <v>1945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49" t="s">
        <v>1940</v>
      </c>
      <c r="B34" s="49" t="s">
        <v>1941</v>
      </c>
      <c r="C34" s="49" t="s">
        <v>277</v>
      </c>
      <c r="D34" s="32" t="s">
        <v>489</v>
      </c>
      <c r="E34" s="32" t="s">
        <v>2000</v>
      </c>
      <c r="F34" s="32" t="s">
        <v>2001</v>
      </c>
      <c r="G34" s="127" t="s">
        <v>1944</v>
      </c>
      <c r="H34" s="49" t="s">
        <v>200</v>
      </c>
      <c r="I34" s="32"/>
      <c r="J34" s="49" t="s">
        <v>1945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23.25" customHeight="1" x14ac:dyDescent="0.2">
      <c r="A35" s="46" t="s">
        <v>1940</v>
      </c>
      <c r="B35" s="46" t="s">
        <v>1941</v>
      </c>
      <c r="C35" s="46" t="s">
        <v>280</v>
      </c>
      <c r="D35" s="23" t="s">
        <v>1147</v>
      </c>
      <c r="E35" s="23" t="s">
        <v>1950</v>
      </c>
      <c r="F35" s="23" t="s">
        <v>2002</v>
      </c>
      <c r="G35" s="82" t="s">
        <v>1944</v>
      </c>
      <c r="H35" s="46" t="s">
        <v>200</v>
      </c>
      <c r="I35" s="23"/>
      <c r="J35" s="46" t="s">
        <v>1945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t="23.25" customHeight="1" x14ac:dyDescent="0.2">
      <c r="A36" s="49" t="s">
        <v>1940</v>
      </c>
      <c r="B36" s="49" t="s">
        <v>1941</v>
      </c>
      <c r="C36" s="49" t="s">
        <v>282</v>
      </c>
      <c r="D36" s="32" t="s">
        <v>472</v>
      </c>
      <c r="E36" s="32" t="s">
        <v>1952</v>
      </c>
      <c r="F36" s="32" t="s">
        <v>2003</v>
      </c>
      <c r="G36" s="127" t="s">
        <v>1944</v>
      </c>
      <c r="H36" s="49" t="s">
        <v>200</v>
      </c>
      <c r="I36" s="32"/>
      <c r="J36" s="49" t="s">
        <v>1945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ht="23.25" customHeight="1" x14ac:dyDescent="0.2">
      <c r="A37" s="46" t="s">
        <v>1940</v>
      </c>
      <c r="B37" s="46" t="s">
        <v>1941</v>
      </c>
      <c r="C37" s="46" t="s">
        <v>288</v>
      </c>
      <c r="D37" s="23" t="s">
        <v>1150</v>
      </c>
      <c r="E37" s="23" t="s">
        <v>2004</v>
      </c>
      <c r="F37" s="23" t="s">
        <v>2005</v>
      </c>
      <c r="G37" s="82" t="s">
        <v>1944</v>
      </c>
      <c r="H37" s="46" t="s">
        <v>200</v>
      </c>
      <c r="I37" s="23"/>
      <c r="J37" s="46" t="s">
        <v>1945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t="23.25" customHeight="1" x14ac:dyDescent="0.2">
      <c r="A38" s="49" t="s">
        <v>1940</v>
      </c>
      <c r="B38" s="49" t="s">
        <v>1941</v>
      </c>
      <c r="C38" s="49" t="s">
        <v>291</v>
      </c>
      <c r="D38" s="32" t="s">
        <v>1152</v>
      </c>
      <c r="E38" s="32" t="s">
        <v>2006</v>
      </c>
      <c r="F38" s="32" t="s">
        <v>2007</v>
      </c>
      <c r="G38" s="127" t="s">
        <v>1944</v>
      </c>
      <c r="H38" s="49" t="s">
        <v>200</v>
      </c>
      <c r="I38" s="32"/>
      <c r="J38" s="49" t="s">
        <v>1945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t="23.25" customHeight="1" x14ac:dyDescent="0.2">
      <c r="A39" s="46" t="s">
        <v>1940</v>
      </c>
      <c r="B39" s="46" t="s">
        <v>1941</v>
      </c>
      <c r="C39" s="46" t="s">
        <v>294</v>
      </c>
      <c r="D39" s="23" t="s">
        <v>1153</v>
      </c>
      <c r="E39" s="23" t="s">
        <v>2008</v>
      </c>
      <c r="F39" s="23" t="s">
        <v>2009</v>
      </c>
      <c r="G39" s="82" t="s">
        <v>1944</v>
      </c>
      <c r="H39" s="46" t="s">
        <v>200</v>
      </c>
      <c r="I39" s="23"/>
      <c r="J39" s="46" t="s">
        <v>1945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ht="23.25" customHeight="1" x14ac:dyDescent="0.2">
      <c r="A40" s="49" t="s">
        <v>1940</v>
      </c>
      <c r="B40" s="49" t="s">
        <v>1941</v>
      </c>
      <c r="C40" s="49" t="s">
        <v>297</v>
      </c>
      <c r="D40" s="32" t="s">
        <v>483</v>
      </c>
      <c r="E40" s="32" t="s">
        <v>2010</v>
      </c>
      <c r="F40" s="32" t="s">
        <v>2011</v>
      </c>
      <c r="G40" s="127" t="s">
        <v>1944</v>
      </c>
      <c r="H40" s="49" t="s">
        <v>200</v>
      </c>
      <c r="I40" s="32"/>
      <c r="J40" s="49" t="s">
        <v>1945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ht="23.25" customHeight="1" x14ac:dyDescent="0.2">
      <c r="A41" s="46" t="s">
        <v>1940</v>
      </c>
      <c r="B41" s="46" t="s">
        <v>1941</v>
      </c>
      <c r="C41" s="46" t="s">
        <v>300</v>
      </c>
      <c r="D41" s="23" t="s">
        <v>1155</v>
      </c>
      <c r="E41" s="23" t="s">
        <v>2012</v>
      </c>
      <c r="F41" s="23" t="s">
        <v>2013</v>
      </c>
      <c r="G41" s="82" t="s">
        <v>1944</v>
      </c>
      <c r="H41" s="46" t="s">
        <v>182</v>
      </c>
      <c r="I41" s="23"/>
      <c r="J41" s="46" t="s">
        <v>1945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 ht="23.25" customHeight="1" x14ac:dyDescent="0.2">
      <c r="A42" s="49" t="s">
        <v>1940</v>
      </c>
      <c r="B42" s="49" t="s">
        <v>1941</v>
      </c>
      <c r="C42" s="49" t="s">
        <v>303</v>
      </c>
      <c r="D42" s="32" t="s">
        <v>1156</v>
      </c>
      <c r="E42" s="32" t="s">
        <v>2014</v>
      </c>
      <c r="F42" s="32" t="s">
        <v>2015</v>
      </c>
      <c r="G42" s="127" t="s">
        <v>1944</v>
      </c>
      <c r="H42" s="49" t="s">
        <v>182</v>
      </c>
      <c r="I42" s="32"/>
      <c r="J42" s="49" t="s">
        <v>1945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ht="23.25" customHeight="1" x14ac:dyDescent="0.2">
      <c r="A43" s="46" t="s">
        <v>1940</v>
      </c>
      <c r="B43" s="46" t="s">
        <v>1941</v>
      </c>
      <c r="C43" s="46" t="s">
        <v>306</v>
      </c>
      <c r="D43" s="23" t="s">
        <v>1157</v>
      </c>
      <c r="E43" s="23" t="s">
        <v>2016</v>
      </c>
      <c r="F43" s="23" t="s">
        <v>2017</v>
      </c>
      <c r="G43" s="82" t="s">
        <v>1944</v>
      </c>
      <c r="H43" s="46" t="s">
        <v>200</v>
      </c>
      <c r="I43" s="23"/>
      <c r="J43" s="46" t="s">
        <v>1945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t="23.25" customHeight="1" x14ac:dyDescent="0.2">
      <c r="A44" s="49" t="s">
        <v>1940</v>
      </c>
      <c r="B44" s="49" t="s">
        <v>1941</v>
      </c>
      <c r="C44" s="49" t="s">
        <v>309</v>
      </c>
      <c r="D44" s="32" t="s">
        <v>1158</v>
      </c>
      <c r="E44" s="32" t="s">
        <v>2018</v>
      </c>
      <c r="F44" s="32" t="s">
        <v>2019</v>
      </c>
      <c r="G44" s="127" t="s">
        <v>1944</v>
      </c>
      <c r="H44" s="49" t="s">
        <v>182</v>
      </c>
      <c r="I44" s="32"/>
      <c r="J44" s="49" t="s">
        <v>1945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ht="23.25" customHeight="1" x14ac:dyDescent="0.2">
      <c r="A45" s="46" t="s">
        <v>1940</v>
      </c>
      <c r="B45" s="46" t="s">
        <v>1941</v>
      </c>
      <c r="C45" s="46" t="s">
        <v>312</v>
      </c>
      <c r="D45" s="23" t="s">
        <v>1160</v>
      </c>
      <c r="E45" s="23" t="s">
        <v>2020</v>
      </c>
      <c r="F45" s="23" t="s">
        <v>2021</v>
      </c>
      <c r="G45" s="82" t="s">
        <v>1944</v>
      </c>
      <c r="H45" s="46" t="s">
        <v>200</v>
      </c>
      <c r="I45" s="23"/>
      <c r="J45" s="46" t="s">
        <v>1945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ht="23.25" customHeight="1" x14ac:dyDescent="0.2">
      <c r="A46" s="49" t="s">
        <v>1940</v>
      </c>
      <c r="B46" s="49" t="s">
        <v>1941</v>
      </c>
      <c r="C46" s="49" t="s">
        <v>315</v>
      </c>
      <c r="D46" s="32" t="s">
        <v>1161</v>
      </c>
      <c r="E46" s="32" t="s">
        <v>2022</v>
      </c>
      <c r="F46" s="32" t="s">
        <v>2023</v>
      </c>
      <c r="G46" s="127" t="s">
        <v>1944</v>
      </c>
      <c r="H46" s="49" t="s">
        <v>200</v>
      </c>
      <c r="I46" s="32"/>
      <c r="J46" s="49" t="s">
        <v>1945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 ht="23.25" customHeight="1" x14ac:dyDescent="0.2">
      <c r="A47" s="46" t="s">
        <v>1940</v>
      </c>
      <c r="B47" s="46" t="s">
        <v>1941</v>
      </c>
      <c r="C47" s="46" t="s">
        <v>318</v>
      </c>
      <c r="D47" s="23" t="s">
        <v>1162</v>
      </c>
      <c r="E47" s="23" t="s">
        <v>2024</v>
      </c>
      <c r="F47" s="23" t="s">
        <v>2025</v>
      </c>
      <c r="G47" s="82" t="s">
        <v>1944</v>
      </c>
      <c r="H47" s="46" t="s">
        <v>182</v>
      </c>
      <c r="I47" s="23"/>
      <c r="J47" s="46" t="s">
        <v>1945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 ht="23.25" customHeight="1" x14ac:dyDescent="0.2">
      <c r="A48" s="49" t="s">
        <v>1940</v>
      </c>
      <c r="B48" s="49" t="s">
        <v>1941</v>
      </c>
      <c r="C48" s="49" t="s">
        <v>321</v>
      </c>
      <c r="D48" s="32" t="s">
        <v>1164</v>
      </c>
      <c r="E48" s="32" t="s">
        <v>2026</v>
      </c>
      <c r="F48" s="32" t="s">
        <v>2027</v>
      </c>
      <c r="G48" s="127" t="s">
        <v>1944</v>
      </c>
      <c r="H48" s="49" t="s">
        <v>182</v>
      </c>
      <c r="I48" s="32"/>
      <c r="J48" s="49" t="s">
        <v>1945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ht="23.25" customHeight="1" x14ac:dyDescent="0.2">
      <c r="A49" s="46" t="s">
        <v>1940</v>
      </c>
      <c r="B49" s="46" t="s">
        <v>1941</v>
      </c>
      <c r="C49" s="46" t="s">
        <v>324</v>
      </c>
      <c r="D49" s="23" t="s">
        <v>1165</v>
      </c>
      <c r="E49" s="23" t="s">
        <v>2028</v>
      </c>
      <c r="F49" s="23" t="s">
        <v>2029</v>
      </c>
      <c r="G49" s="82" t="s">
        <v>1944</v>
      </c>
      <c r="H49" s="46" t="s">
        <v>200</v>
      </c>
      <c r="I49" s="23"/>
      <c r="J49" s="46" t="s">
        <v>1945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t="23.25" customHeight="1" x14ac:dyDescent="0.2">
      <c r="A50" s="49" t="s">
        <v>1940</v>
      </c>
      <c r="B50" s="49" t="s">
        <v>1941</v>
      </c>
      <c r="C50" s="49" t="s">
        <v>327</v>
      </c>
      <c r="D50" s="32" t="s">
        <v>486</v>
      </c>
      <c r="E50" s="32" t="s">
        <v>2030</v>
      </c>
      <c r="F50" s="32" t="s">
        <v>2031</v>
      </c>
      <c r="G50" s="127" t="s">
        <v>1944</v>
      </c>
      <c r="H50" s="49" t="s">
        <v>182</v>
      </c>
      <c r="I50" s="32"/>
      <c r="J50" s="49" t="s">
        <v>1945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 ht="23.25" customHeight="1" x14ac:dyDescent="0.2">
      <c r="A51" s="46" t="s">
        <v>1940</v>
      </c>
      <c r="B51" s="46" t="s">
        <v>1941</v>
      </c>
      <c r="C51" s="46" t="s">
        <v>333</v>
      </c>
      <c r="D51" s="23" t="s">
        <v>1167</v>
      </c>
      <c r="E51" s="23" t="s">
        <v>2032</v>
      </c>
      <c r="F51" s="23" t="s">
        <v>2033</v>
      </c>
      <c r="G51" s="82" t="s">
        <v>1944</v>
      </c>
      <c r="H51" s="46" t="s">
        <v>200</v>
      </c>
      <c r="I51" s="23"/>
      <c r="J51" s="46" t="s">
        <v>1945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t="23.25" customHeight="1" x14ac:dyDescent="0.2">
      <c r="A52" s="49" t="s">
        <v>1940</v>
      </c>
      <c r="B52" s="49" t="s">
        <v>1941</v>
      </c>
      <c r="C52" s="49" t="s">
        <v>336</v>
      </c>
      <c r="D52" s="32" t="s">
        <v>494</v>
      </c>
      <c r="E52" s="32" t="s">
        <v>2034</v>
      </c>
      <c r="F52" s="32" t="s">
        <v>2035</v>
      </c>
      <c r="G52" s="127" t="s">
        <v>1944</v>
      </c>
      <c r="H52" s="49" t="s">
        <v>182</v>
      </c>
      <c r="I52" s="32"/>
      <c r="J52" s="49" t="s">
        <v>1945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 ht="23.25" customHeight="1" x14ac:dyDescent="0.2">
      <c r="A53" s="46" t="s">
        <v>1940</v>
      </c>
      <c r="B53" s="46" t="s">
        <v>1941</v>
      </c>
      <c r="C53" s="46" t="s">
        <v>339</v>
      </c>
      <c r="D53" s="23" t="s">
        <v>1169</v>
      </c>
      <c r="E53" s="23" t="s">
        <v>2036</v>
      </c>
      <c r="F53" s="23" t="s">
        <v>2037</v>
      </c>
      <c r="G53" s="82" t="s">
        <v>1944</v>
      </c>
      <c r="H53" s="46" t="s">
        <v>200</v>
      </c>
      <c r="I53" s="23"/>
      <c r="J53" s="46" t="s">
        <v>1945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 ht="23.25" customHeight="1" x14ac:dyDescent="0.2">
      <c r="A54" s="49" t="s">
        <v>1940</v>
      </c>
      <c r="B54" s="49" t="s">
        <v>1941</v>
      </c>
      <c r="C54" s="49" t="s">
        <v>342</v>
      </c>
      <c r="D54" s="32" t="s">
        <v>1170</v>
      </c>
      <c r="E54" s="32" t="s">
        <v>2038</v>
      </c>
      <c r="F54" s="32" t="s">
        <v>2039</v>
      </c>
      <c r="G54" s="127" t="s">
        <v>1944</v>
      </c>
      <c r="H54" s="49" t="s">
        <v>200</v>
      </c>
      <c r="I54" s="32"/>
      <c r="J54" s="49" t="s">
        <v>1945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 ht="23.25" customHeight="1" x14ac:dyDescent="0.2">
      <c r="A55" s="46" t="s">
        <v>1940</v>
      </c>
      <c r="B55" s="46" t="s">
        <v>1941</v>
      </c>
      <c r="C55" s="46" t="s">
        <v>345</v>
      </c>
      <c r="D55" s="23" t="s">
        <v>1171</v>
      </c>
      <c r="E55" s="23" t="s">
        <v>2040</v>
      </c>
      <c r="F55" s="23" t="s">
        <v>2041</v>
      </c>
      <c r="G55" s="82" t="s">
        <v>1944</v>
      </c>
      <c r="H55" s="46" t="s">
        <v>200</v>
      </c>
      <c r="I55" s="23"/>
      <c r="J55" s="46" t="s">
        <v>1945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 ht="23.25" customHeight="1" x14ac:dyDescent="0.2">
      <c r="A56" s="49" t="s">
        <v>1940</v>
      </c>
      <c r="B56" s="49" t="s">
        <v>1941</v>
      </c>
      <c r="C56" s="49" t="s">
        <v>348</v>
      </c>
      <c r="D56" s="32" t="s">
        <v>1172</v>
      </c>
      <c r="E56" s="32" t="s">
        <v>2042</v>
      </c>
      <c r="F56" s="32" t="s">
        <v>2043</v>
      </c>
      <c r="G56" s="127" t="s">
        <v>1944</v>
      </c>
      <c r="H56" s="49" t="s">
        <v>200</v>
      </c>
      <c r="I56" s="32"/>
      <c r="J56" s="49" t="s">
        <v>1945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ht="23.25" customHeight="1" x14ac:dyDescent="0.2">
      <c r="A57" s="46" t="s">
        <v>1940</v>
      </c>
      <c r="B57" s="46" t="s">
        <v>1941</v>
      </c>
      <c r="C57" s="46" t="s">
        <v>351</v>
      </c>
      <c r="D57" s="23" t="s">
        <v>1173</v>
      </c>
      <c r="E57" s="23" t="s">
        <v>2044</v>
      </c>
      <c r="F57" s="23" t="s">
        <v>2045</v>
      </c>
      <c r="G57" s="82" t="s">
        <v>1944</v>
      </c>
      <c r="H57" s="46" t="s">
        <v>200</v>
      </c>
      <c r="I57" s="23"/>
      <c r="J57" s="46" t="s">
        <v>1945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 ht="23.25" customHeight="1" x14ac:dyDescent="0.2">
      <c r="A58" s="49" t="s">
        <v>1940</v>
      </c>
      <c r="B58" s="49" t="s">
        <v>1941</v>
      </c>
      <c r="C58" s="49" t="s">
        <v>354</v>
      </c>
      <c r="D58" s="32" t="s">
        <v>1174</v>
      </c>
      <c r="E58" s="32" t="s">
        <v>2046</v>
      </c>
      <c r="F58" s="32" t="s">
        <v>2047</v>
      </c>
      <c r="G58" s="83" t="s">
        <v>1958</v>
      </c>
      <c r="H58" s="49" t="s">
        <v>182</v>
      </c>
      <c r="I58" s="32" t="s">
        <v>1959</v>
      </c>
      <c r="J58" s="49" t="s">
        <v>1945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ht="23.25" customHeight="1" x14ac:dyDescent="0.2">
      <c r="A59" s="46" t="s">
        <v>1940</v>
      </c>
      <c r="B59" s="46" t="s">
        <v>1941</v>
      </c>
      <c r="C59" s="46" t="s">
        <v>357</v>
      </c>
      <c r="D59" s="23" t="s">
        <v>1175</v>
      </c>
      <c r="E59" s="23" t="s">
        <v>2048</v>
      </c>
      <c r="F59" s="23" t="s">
        <v>2049</v>
      </c>
      <c r="G59" s="82" t="s">
        <v>1944</v>
      </c>
      <c r="H59" s="46" t="s">
        <v>200</v>
      </c>
      <c r="I59" s="23"/>
      <c r="J59" s="46" t="s">
        <v>1945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ht="23.25" customHeight="1" x14ac:dyDescent="0.2">
      <c r="A60" s="49" t="s">
        <v>1940</v>
      </c>
      <c r="B60" s="49" t="s">
        <v>1941</v>
      </c>
      <c r="C60" s="49" t="s">
        <v>360</v>
      </c>
      <c r="D60" s="32" t="s">
        <v>1176</v>
      </c>
      <c r="E60" s="32" t="s">
        <v>2050</v>
      </c>
      <c r="F60" s="32" t="s">
        <v>2051</v>
      </c>
      <c r="G60" s="127" t="s">
        <v>1944</v>
      </c>
      <c r="H60" s="49" t="s">
        <v>182</v>
      </c>
      <c r="I60" s="32"/>
      <c r="J60" s="49" t="s">
        <v>1945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 ht="23.25" customHeight="1" x14ac:dyDescent="0.2">
      <c r="A61" s="46" t="s">
        <v>1940</v>
      </c>
      <c r="B61" s="46" t="s">
        <v>1941</v>
      </c>
      <c r="C61" s="46" t="s">
        <v>363</v>
      </c>
      <c r="D61" s="23" t="s">
        <v>1177</v>
      </c>
      <c r="E61" s="23" t="s">
        <v>2052</v>
      </c>
      <c r="F61" s="23" t="s">
        <v>2053</v>
      </c>
      <c r="G61" s="82" t="s">
        <v>1944</v>
      </c>
      <c r="H61" s="46" t="s">
        <v>182</v>
      </c>
      <c r="I61" s="23"/>
      <c r="J61" s="46" t="s">
        <v>1945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 ht="23.25" customHeight="1" x14ac:dyDescent="0.2">
      <c r="A62" s="49" t="s">
        <v>1940</v>
      </c>
      <c r="B62" s="49" t="s">
        <v>1941</v>
      </c>
      <c r="C62" s="49" t="s">
        <v>366</v>
      </c>
      <c r="D62" s="32" t="s">
        <v>1178</v>
      </c>
      <c r="E62" s="32" t="s">
        <v>2054</v>
      </c>
      <c r="F62" s="32" t="s">
        <v>2055</v>
      </c>
      <c r="G62" s="127" t="s">
        <v>1944</v>
      </c>
      <c r="H62" s="49" t="s">
        <v>200</v>
      </c>
      <c r="I62" s="32"/>
      <c r="J62" s="49" t="s">
        <v>1945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 ht="23.25" customHeight="1" x14ac:dyDescent="0.2">
      <c r="A63" s="46" t="s">
        <v>1940</v>
      </c>
      <c r="B63" s="46" t="s">
        <v>1941</v>
      </c>
      <c r="C63" s="46" t="s">
        <v>369</v>
      </c>
      <c r="D63" s="23" t="s">
        <v>1179</v>
      </c>
      <c r="E63" s="23" t="s">
        <v>2056</v>
      </c>
      <c r="F63" s="23" t="s">
        <v>2057</v>
      </c>
      <c r="G63" s="82" t="s">
        <v>1944</v>
      </c>
      <c r="H63" s="46" t="s">
        <v>200</v>
      </c>
      <c r="I63" s="23"/>
      <c r="J63" s="46" t="s">
        <v>1945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 ht="23.25" customHeight="1" x14ac:dyDescent="0.2">
      <c r="A64" s="49" t="s">
        <v>1940</v>
      </c>
      <c r="B64" s="49" t="s">
        <v>1941</v>
      </c>
      <c r="C64" s="49" t="s">
        <v>372</v>
      </c>
      <c r="D64" s="32" t="s">
        <v>1180</v>
      </c>
      <c r="E64" s="32" t="s">
        <v>2058</v>
      </c>
      <c r="F64" s="32" t="s">
        <v>2059</v>
      </c>
      <c r="G64" s="127" t="s">
        <v>1944</v>
      </c>
      <c r="H64" s="49" t="s">
        <v>200</v>
      </c>
      <c r="I64" s="32"/>
      <c r="J64" s="49" t="s">
        <v>1945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ht="23.25" customHeight="1" x14ac:dyDescent="0.2">
      <c r="A65" s="46" t="s">
        <v>1940</v>
      </c>
      <c r="B65" s="46" t="s">
        <v>1941</v>
      </c>
      <c r="C65" s="46" t="s">
        <v>375</v>
      </c>
      <c r="D65" s="23" t="s">
        <v>1181</v>
      </c>
      <c r="E65" s="23" t="s">
        <v>2060</v>
      </c>
      <c r="F65" s="23" t="s">
        <v>2025</v>
      </c>
      <c r="G65" s="82" t="s">
        <v>1944</v>
      </c>
      <c r="H65" s="46" t="s">
        <v>200</v>
      </c>
      <c r="I65" s="23"/>
      <c r="J65" s="46" t="s">
        <v>1945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ht="23.25" customHeight="1" x14ac:dyDescent="0.2">
      <c r="A66" s="46" t="s">
        <v>2061</v>
      </c>
      <c r="B66" s="46" t="s">
        <v>2062</v>
      </c>
      <c r="C66" s="46" t="s">
        <v>166</v>
      </c>
      <c r="D66" s="23" t="s">
        <v>1114</v>
      </c>
      <c r="E66" s="23" t="s">
        <v>1942</v>
      </c>
      <c r="F66" s="23" t="s">
        <v>1943</v>
      </c>
      <c r="G66" s="82" t="s">
        <v>1944</v>
      </c>
      <c r="H66" s="46" t="s">
        <v>182</v>
      </c>
      <c r="I66" s="23"/>
      <c r="J66" s="46" t="s">
        <v>1945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 ht="23.25" customHeight="1" x14ac:dyDescent="0.2">
      <c r="A67" s="49" t="s">
        <v>2061</v>
      </c>
      <c r="B67" s="49" t="s">
        <v>2062</v>
      </c>
      <c r="C67" s="49" t="s">
        <v>186</v>
      </c>
      <c r="D67" s="32" t="s">
        <v>1117</v>
      </c>
      <c r="E67" s="32" t="s">
        <v>1946</v>
      </c>
      <c r="F67" s="32" t="s">
        <v>1947</v>
      </c>
      <c r="G67" s="127" t="s">
        <v>1944</v>
      </c>
      <c r="H67" s="49" t="s">
        <v>200</v>
      </c>
      <c r="I67" s="32"/>
      <c r="J67" s="49" t="s">
        <v>1945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 ht="23.25" customHeight="1" x14ac:dyDescent="0.2">
      <c r="A68" s="46" t="s">
        <v>2061</v>
      </c>
      <c r="B68" s="46" t="s">
        <v>2062</v>
      </c>
      <c r="C68" s="46" t="s">
        <v>189</v>
      </c>
      <c r="D68" s="23" t="s">
        <v>1118</v>
      </c>
      <c r="E68" s="23" t="s">
        <v>1948</v>
      </c>
      <c r="F68" s="23" t="s">
        <v>1949</v>
      </c>
      <c r="G68" s="82" t="s">
        <v>1944</v>
      </c>
      <c r="H68" s="46" t="s">
        <v>200</v>
      </c>
      <c r="I68" s="23"/>
      <c r="J68" s="46" t="s">
        <v>1945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ht="23.25" customHeight="1" x14ac:dyDescent="0.2">
      <c r="A69" s="49" t="s">
        <v>2061</v>
      </c>
      <c r="B69" s="49" t="s">
        <v>2062</v>
      </c>
      <c r="C69" s="49" t="s">
        <v>194</v>
      </c>
      <c r="D69" s="32" t="s">
        <v>1119</v>
      </c>
      <c r="E69" s="32" t="s">
        <v>1950</v>
      </c>
      <c r="F69" s="32" t="s">
        <v>1951</v>
      </c>
      <c r="G69" s="127" t="s">
        <v>1944</v>
      </c>
      <c r="H69" s="49" t="s">
        <v>200</v>
      </c>
      <c r="I69" s="32"/>
      <c r="J69" s="49" t="s">
        <v>1945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ht="23.25" customHeight="1" x14ac:dyDescent="0.2">
      <c r="A70" s="46" t="s">
        <v>2061</v>
      </c>
      <c r="B70" s="46" t="s">
        <v>2062</v>
      </c>
      <c r="C70" s="46" t="s">
        <v>197</v>
      </c>
      <c r="D70" s="23" t="s">
        <v>1120</v>
      </c>
      <c r="E70" s="23" t="s">
        <v>1952</v>
      </c>
      <c r="F70" s="23" t="s">
        <v>1953</v>
      </c>
      <c r="G70" s="82" t="s">
        <v>1944</v>
      </c>
      <c r="H70" s="46" t="s">
        <v>182</v>
      </c>
      <c r="I70" s="23"/>
      <c r="J70" s="46" t="s">
        <v>1945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ht="23.25" customHeight="1" x14ac:dyDescent="0.2">
      <c r="A71" s="49" t="s">
        <v>2061</v>
      </c>
      <c r="B71" s="49" t="s">
        <v>2062</v>
      </c>
      <c r="C71" s="49" t="s">
        <v>201</v>
      </c>
      <c r="D71" s="32" t="s">
        <v>1121</v>
      </c>
      <c r="E71" s="32" t="s">
        <v>1954</v>
      </c>
      <c r="F71" s="32" t="s">
        <v>1955</v>
      </c>
      <c r="G71" s="127" t="s">
        <v>1944</v>
      </c>
      <c r="H71" s="49" t="s">
        <v>182</v>
      </c>
      <c r="I71" s="32"/>
      <c r="J71" s="49" t="s">
        <v>1945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ht="23.25" customHeight="1" x14ac:dyDescent="0.2">
      <c r="A72" s="46" t="s">
        <v>2061</v>
      </c>
      <c r="B72" s="46" t="s">
        <v>2062</v>
      </c>
      <c r="C72" s="46" t="s">
        <v>204</v>
      </c>
      <c r="D72" s="23" t="s">
        <v>1122</v>
      </c>
      <c r="E72" s="23" t="s">
        <v>1956</v>
      </c>
      <c r="F72" s="23" t="s">
        <v>1957</v>
      </c>
      <c r="G72" s="82" t="s">
        <v>1944</v>
      </c>
      <c r="H72" s="46" t="s">
        <v>200</v>
      </c>
      <c r="I72" s="23"/>
      <c r="J72" s="46" t="s">
        <v>1945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 ht="23.25" customHeight="1" x14ac:dyDescent="0.2">
      <c r="A73" s="49" t="s">
        <v>2061</v>
      </c>
      <c r="B73" s="49" t="s">
        <v>2062</v>
      </c>
      <c r="C73" s="49" t="s">
        <v>207</v>
      </c>
      <c r="D73" s="32" t="s">
        <v>1123</v>
      </c>
      <c r="E73" s="32" t="s">
        <v>1960</v>
      </c>
      <c r="F73" s="32" t="s">
        <v>1961</v>
      </c>
      <c r="G73" s="127" t="s">
        <v>1944</v>
      </c>
      <c r="H73" s="49" t="s">
        <v>182</v>
      </c>
      <c r="I73" s="32"/>
      <c r="J73" s="49" t="s">
        <v>1945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ht="23.25" customHeight="1" x14ac:dyDescent="0.2">
      <c r="A74" s="46" t="s">
        <v>2061</v>
      </c>
      <c r="B74" s="46" t="s">
        <v>2062</v>
      </c>
      <c r="C74" s="46" t="s">
        <v>210</v>
      </c>
      <c r="D74" s="23" t="s">
        <v>1124</v>
      </c>
      <c r="E74" s="23" t="s">
        <v>1962</v>
      </c>
      <c r="F74" s="23" t="s">
        <v>1963</v>
      </c>
      <c r="G74" s="82" t="s">
        <v>1944</v>
      </c>
      <c r="H74" s="46" t="s">
        <v>200</v>
      </c>
      <c r="I74" s="23"/>
      <c r="J74" s="46" t="s">
        <v>1945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 ht="23.25" customHeight="1" x14ac:dyDescent="0.2">
      <c r="A75" s="49" t="s">
        <v>2061</v>
      </c>
      <c r="B75" s="49" t="s">
        <v>2062</v>
      </c>
      <c r="C75" s="49" t="s">
        <v>213</v>
      </c>
      <c r="D75" s="32" t="s">
        <v>1125</v>
      </c>
      <c r="E75" s="32" t="s">
        <v>1964</v>
      </c>
      <c r="F75" s="32" t="s">
        <v>1965</v>
      </c>
      <c r="G75" s="127" t="s">
        <v>1944</v>
      </c>
      <c r="H75" s="49" t="s">
        <v>182</v>
      </c>
      <c r="I75" s="32"/>
      <c r="J75" s="49" t="s">
        <v>1945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 ht="23.25" customHeight="1" x14ac:dyDescent="0.2">
      <c r="A76" s="46" t="s">
        <v>2061</v>
      </c>
      <c r="B76" s="46" t="s">
        <v>2062</v>
      </c>
      <c r="C76" s="46" t="s">
        <v>216</v>
      </c>
      <c r="D76" s="23" t="s">
        <v>1126</v>
      </c>
      <c r="E76" s="23" t="s">
        <v>1966</v>
      </c>
      <c r="F76" s="23" t="s">
        <v>1967</v>
      </c>
      <c r="G76" s="82" t="s">
        <v>1944</v>
      </c>
      <c r="H76" s="46" t="s">
        <v>182</v>
      </c>
      <c r="I76" s="23"/>
      <c r="J76" s="46" t="s">
        <v>1945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 ht="23.25" customHeight="1" x14ac:dyDescent="0.2">
      <c r="A77" s="49" t="s">
        <v>2061</v>
      </c>
      <c r="B77" s="49" t="s">
        <v>2062</v>
      </c>
      <c r="C77" s="49" t="s">
        <v>219</v>
      </c>
      <c r="D77" s="32" t="s">
        <v>1127</v>
      </c>
      <c r="E77" s="32" t="s">
        <v>1968</v>
      </c>
      <c r="F77" s="32" t="s">
        <v>1969</v>
      </c>
      <c r="G77" s="127" t="s">
        <v>1944</v>
      </c>
      <c r="H77" s="49" t="s">
        <v>200</v>
      </c>
      <c r="I77" s="32"/>
      <c r="J77" s="49" t="s">
        <v>1945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 ht="23.25" customHeight="1" x14ac:dyDescent="0.2">
      <c r="A78" s="46" t="s">
        <v>2061</v>
      </c>
      <c r="B78" s="46" t="s">
        <v>2062</v>
      </c>
      <c r="C78" s="46" t="s">
        <v>222</v>
      </c>
      <c r="D78" s="23" t="s">
        <v>1128</v>
      </c>
      <c r="E78" s="23" t="s">
        <v>1970</v>
      </c>
      <c r="F78" s="23" t="s">
        <v>1971</v>
      </c>
      <c r="G78" s="82" t="s">
        <v>1944</v>
      </c>
      <c r="H78" s="46" t="s">
        <v>200</v>
      </c>
      <c r="I78" s="23"/>
      <c r="J78" s="46" t="s">
        <v>1945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 ht="23.25" customHeight="1" x14ac:dyDescent="0.2">
      <c r="A79" s="49" t="s">
        <v>2061</v>
      </c>
      <c r="B79" s="49" t="s">
        <v>2062</v>
      </c>
      <c r="C79" s="49" t="s">
        <v>225</v>
      </c>
      <c r="D79" s="32" t="s">
        <v>1129</v>
      </c>
      <c r="E79" s="32" t="s">
        <v>1972</v>
      </c>
      <c r="F79" s="32" t="s">
        <v>1973</v>
      </c>
      <c r="G79" s="127" t="s">
        <v>1944</v>
      </c>
      <c r="H79" s="49" t="s">
        <v>182</v>
      </c>
      <c r="I79" s="32"/>
      <c r="J79" s="49" t="s">
        <v>1945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ht="23.25" customHeight="1" x14ac:dyDescent="0.2">
      <c r="A80" s="46" t="s">
        <v>2061</v>
      </c>
      <c r="B80" s="46" t="s">
        <v>2062</v>
      </c>
      <c r="C80" s="46" t="s">
        <v>228</v>
      </c>
      <c r="D80" s="23" t="s">
        <v>1130</v>
      </c>
      <c r="E80" s="23" t="s">
        <v>1974</v>
      </c>
      <c r="F80" s="23" t="s">
        <v>1975</v>
      </c>
      <c r="G80" s="82" t="s">
        <v>1944</v>
      </c>
      <c r="H80" s="46" t="s">
        <v>200</v>
      </c>
      <c r="I80" s="23"/>
      <c r="J80" s="46" t="s">
        <v>1945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t="23.25" customHeight="1" x14ac:dyDescent="0.2">
      <c r="A81" s="49" t="s">
        <v>2061</v>
      </c>
      <c r="B81" s="49" t="s">
        <v>2062</v>
      </c>
      <c r="C81" s="49" t="s">
        <v>231</v>
      </c>
      <c r="D81" s="32" t="s">
        <v>1131</v>
      </c>
      <c r="E81" s="32" t="s">
        <v>1976</v>
      </c>
      <c r="F81" s="32" t="s">
        <v>1977</v>
      </c>
      <c r="G81" s="127" t="s">
        <v>1944</v>
      </c>
      <c r="H81" s="49" t="s">
        <v>200</v>
      </c>
      <c r="I81" s="32"/>
      <c r="J81" s="49" t="s">
        <v>1945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 ht="23.25" customHeight="1" x14ac:dyDescent="0.2">
      <c r="A82" s="46" t="s">
        <v>2061</v>
      </c>
      <c r="B82" s="46" t="s">
        <v>2062</v>
      </c>
      <c r="C82" s="46" t="s">
        <v>234</v>
      </c>
      <c r="D82" s="23" t="s">
        <v>1132</v>
      </c>
      <c r="E82" s="23" t="s">
        <v>1978</v>
      </c>
      <c r="F82" s="23" t="s">
        <v>1979</v>
      </c>
      <c r="G82" s="82" t="s">
        <v>1944</v>
      </c>
      <c r="H82" s="46" t="s">
        <v>182</v>
      </c>
      <c r="I82" s="23"/>
      <c r="J82" s="46" t="s">
        <v>1945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 ht="23.25" customHeight="1" x14ac:dyDescent="0.2">
      <c r="A83" s="49" t="s">
        <v>2061</v>
      </c>
      <c r="B83" s="49" t="s">
        <v>2062</v>
      </c>
      <c r="C83" s="49" t="s">
        <v>237</v>
      </c>
      <c r="D83" s="32" t="s">
        <v>477</v>
      </c>
      <c r="E83" s="32" t="s">
        <v>1980</v>
      </c>
      <c r="F83" s="32" t="s">
        <v>1981</v>
      </c>
      <c r="G83" s="127" t="s">
        <v>1944</v>
      </c>
      <c r="H83" s="49" t="s">
        <v>200</v>
      </c>
      <c r="I83" s="32"/>
      <c r="J83" s="49" t="s">
        <v>1945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 ht="23.25" customHeight="1" x14ac:dyDescent="0.2">
      <c r="A84" s="46" t="s">
        <v>2061</v>
      </c>
      <c r="B84" s="46" t="s">
        <v>2062</v>
      </c>
      <c r="C84" s="46" t="s">
        <v>247</v>
      </c>
      <c r="D84" s="23" t="s">
        <v>1136</v>
      </c>
      <c r="E84" s="23" t="s">
        <v>1982</v>
      </c>
      <c r="F84" s="23" t="s">
        <v>1983</v>
      </c>
      <c r="G84" s="82" t="s">
        <v>1944</v>
      </c>
      <c r="H84" s="46" t="s">
        <v>200</v>
      </c>
      <c r="I84" s="23"/>
      <c r="J84" s="46" t="s">
        <v>1945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 ht="23.25" customHeight="1" x14ac:dyDescent="0.2">
      <c r="A85" s="49" t="s">
        <v>2061</v>
      </c>
      <c r="B85" s="49" t="s">
        <v>2062</v>
      </c>
      <c r="C85" s="49" t="s">
        <v>251</v>
      </c>
      <c r="D85" s="32" t="s">
        <v>492</v>
      </c>
      <c r="E85" s="32" t="s">
        <v>1984</v>
      </c>
      <c r="F85" s="32" t="s">
        <v>1985</v>
      </c>
      <c r="G85" s="127" t="s">
        <v>1944</v>
      </c>
      <c r="H85" s="49" t="s">
        <v>182</v>
      </c>
      <c r="I85" s="32"/>
      <c r="J85" s="49" t="s">
        <v>1945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 ht="23.25" customHeight="1" x14ac:dyDescent="0.2">
      <c r="A86" s="46" t="s">
        <v>2061</v>
      </c>
      <c r="B86" s="46" t="s">
        <v>2062</v>
      </c>
      <c r="C86" s="46" t="s">
        <v>254</v>
      </c>
      <c r="D86" s="23" t="s">
        <v>1139</v>
      </c>
      <c r="E86" s="23" t="s">
        <v>1986</v>
      </c>
      <c r="F86" s="23" t="s">
        <v>1987</v>
      </c>
      <c r="G86" s="82" t="s">
        <v>1944</v>
      </c>
      <c r="H86" s="46" t="s">
        <v>182</v>
      </c>
      <c r="I86" s="23"/>
      <c r="J86" s="46" t="s">
        <v>1945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 ht="23.25" customHeight="1" x14ac:dyDescent="0.2">
      <c r="A87" s="49" t="s">
        <v>2061</v>
      </c>
      <c r="B87" s="49" t="s">
        <v>2062</v>
      </c>
      <c r="C87" s="49" t="s">
        <v>257</v>
      </c>
      <c r="D87" s="32" t="s">
        <v>1140</v>
      </c>
      <c r="E87" s="32" t="s">
        <v>1988</v>
      </c>
      <c r="F87" s="32" t="s">
        <v>1989</v>
      </c>
      <c r="G87" s="127" t="s">
        <v>1944</v>
      </c>
      <c r="H87" s="49" t="s">
        <v>182</v>
      </c>
      <c r="I87" s="32"/>
      <c r="J87" s="49" t="s">
        <v>1945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ht="23.25" customHeight="1" x14ac:dyDescent="0.2">
      <c r="A88" s="46" t="s">
        <v>2061</v>
      </c>
      <c r="B88" s="46" t="s">
        <v>2062</v>
      </c>
      <c r="C88" s="46" t="s">
        <v>260</v>
      </c>
      <c r="D88" s="23" t="s">
        <v>1141</v>
      </c>
      <c r="E88" s="23" t="s">
        <v>1990</v>
      </c>
      <c r="F88" s="23" t="s">
        <v>1991</v>
      </c>
      <c r="G88" s="82" t="s">
        <v>1944</v>
      </c>
      <c r="H88" s="46" t="s">
        <v>182</v>
      </c>
      <c r="I88" s="23"/>
      <c r="J88" s="46" t="s">
        <v>1945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 ht="23.25" customHeight="1" x14ac:dyDescent="0.2">
      <c r="A89" s="49" t="s">
        <v>2061</v>
      </c>
      <c r="B89" s="49" t="s">
        <v>2062</v>
      </c>
      <c r="C89" s="49" t="s">
        <v>263</v>
      </c>
      <c r="D89" s="32" t="s">
        <v>481</v>
      </c>
      <c r="E89" s="32" t="s">
        <v>1992</v>
      </c>
      <c r="F89" s="32" t="s">
        <v>1993</v>
      </c>
      <c r="G89" s="127" t="s">
        <v>1944</v>
      </c>
      <c r="H89" s="49" t="s">
        <v>182</v>
      </c>
      <c r="I89" s="32"/>
      <c r="J89" s="49" t="s">
        <v>1945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 ht="23.25" customHeight="1" x14ac:dyDescent="0.2">
      <c r="A90" s="46" t="s">
        <v>2061</v>
      </c>
      <c r="B90" s="46" t="s">
        <v>2062</v>
      </c>
      <c r="C90" s="46" t="s">
        <v>268</v>
      </c>
      <c r="D90" s="23" t="s">
        <v>1143</v>
      </c>
      <c r="E90" s="23" t="s">
        <v>1994</v>
      </c>
      <c r="F90" s="23" t="s">
        <v>1995</v>
      </c>
      <c r="G90" s="82" t="s">
        <v>1944</v>
      </c>
      <c r="H90" s="46" t="s">
        <v>200</v>
      </c>
      <c r="I90" s="23"/>
      <c r="J90" s="46" t="s">
        <v>1945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 ht="23.25" customHeight="1" x14ac:dyDescent="0.2">
      <c r="A91" s="49" t="s">
        <v>2061</v>
      </c>
      <c r="B91" s="49" t="s">
        <v>2062</v>
      </c>
      <c r="C91" s="49" t="s">
        <v>271</v>
      </c>
      <c r="D91" s="32" t="s">
        <v>1144</v>
      </c>
      <c r="E91" s="32" t="s">
        <v>1996</v>
      </c>
      <c r="F91" s="32" t="s">
        <v>1997</v>
      </c>
      <c r="G91" s="127" t="s">
        <v>1944</v>
      </c>
      <c r="H91" s="49" t="s">
        <v>182</v>
      </c>
      <c r="I91" s="32"/>
      <c r="J91" s="49" t="s">
        <v>1945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 ht="23.25" customHeight="1" x14ac:dyDescent="0.2">
      <c r="A92" s="46" t="s">
        <v>2061</v>
      </c>
      <c r="B92" s="46" t="s">
        <v>2062</v>
      </c>
      <c r="C92" s="46" t="s">
        <v>274</v>
      </c>
      <c r="D92" s="23" t="s">
        <v>1145</v>
      </c>
      <c r="E92" s="23" t="s">
        <v>1998</v>
      </c>
      <c r="F92" s="23" t="s">
        <v>1999</v>
      </c>
      <c r="G92" s="82" t="s">
        <v>1944</v>
      </c>
      <c r="H92" s="46" t="s">
        <v>182</v>
      </c>
      <c r="I92" s="23"/>
      <c r="J92" s="46" t="s">
        <v>1945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ht="23.25" customHeight="1" x14ac:dyDescent="0.2">
      <c r="A93" s="49" t="s">
        <v>2061</v>
      </c>
      <c r="B93" s="49" t="s">
        <v>2062</v>
      </c>
      <c r="C93" s="49" t="s">
        <v>277</v>
      </c>
      <c r="D93" s="32" t="s">
        <v>489</v>
      </c>
      <c r="E93" s="32" t="s">
        <v>2000</v>
      </c>
      <c r="F93" s="32" t="s">
        <v>2001</v>
      </c>
      <c r="G93" s="127" t="s">
        <v>1944</v>
      </c>
      <c r="H93" s="49" t="s">
        <v>200</v>
      </c>
      <c r="I93" s="32"/>
      <c r="J93" s="49" t="s">
        <v>1945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ht="23.25" customHeight="1" x14ac:dyDescent="0.2">
      <c r="A94" s="46" t="s">
        <v>2061</v>
      </c>
      <c r="B94" s="46" t="s">
        <v>2062</v>
      </c>
      <c r="C94" s="46" t="s">
        <v>280</v>
      </c>
      <c r="D94" s="23" t="s">
        <v>1147</v>
      </c>
      <c r="E94" s="23" t="s">
        <v>1950</v>
      </c>
      <c r="F94" s="23" t="s">
        <v>2002</v>
      </c>
      <c r="G94" s="82" t="s">
        <v>1944</v>
      </c>
      <c r="H94" s="46" t="s">
        <v>200</v>
      </c>
      <c r="I94" s="23"/>
      <c r="J94" s="46" t="s">
        <v>1945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 ht="23.25" customHeight="1" x14ac:dyDescent="0.2">
      <c r="A95" s="49" t="s">
        <v>2061</v>
      </c>
      <c r="B95" s="49" t="s">
        <v>2062</v>
      </c>
      <c r="C95" s="49" t="s">
        <v>282</v>
      </c>
      <c r="D95" s="32" t="s">
        <v>472</v>
      </c>
      <c r="E95" s="32" t="s">
        <v>1952</v>
      </c>
      <c r="F95" s="32" t="s">
        <v>2003</v>
      </c>
      <c r="G95" s="127" t="s">
        <v>1944</v>
      </c>
      <c r="H95" s="49" t="s">
        <v>200</v>
      </c>
      <c r="I95" s="32"/>
      <c r="J95" s="49" t="s">
        <v>1945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 ht="23.25" customHeight="1" x14ac:dyDescent="0.2">
      <c r="A96" s="46" t="s">
        <v>2061</v>
      </c>
      <c r="B96" s="46" t="s">
        <v>2062</v>
      </c>
      <c r="C96" s="46" t="s">
        <v>288</v>
      </c>
      <c r="D96" s="23" t="s">
        <v>1150</v>
      </c>
      <c r="E96" s="23" t="s">
        <v>2004</v>
      </c>
      <c r="F96" s="23" t="s">
        <v>2005</v>
      </c>
      <c r="G96" s="82" t="s">
        <v>1944</v>
      </c>
      <c r="H96" s="46" t="s">
        <v>182</v>
      </c>
      <c r="I96" s="23"/>
      <c r="J96" s="46" t="s">
        <v>1945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 ht="23.25" customHeight="1" x14ac:dyDescent="0.2">
      <c r="A97" s="49" t="s">
        <v>2061</v>
      </c>
      <c r="B97" s="49" t="s">
        <v>2062</v>
      </c>
      <c r="C97" s="49" t="s">
        <v>291</v>
      </c>
      <c r="D97" s="32" t="s">
        <v>1152</v>
      </c>
      <c r="E97" s="32" t="s">
        <v>2006</v>
      </c>
      <c r="F97" s="32" t="s">
        <v>2007</v>
      </c>
      <c r="G97" s="127" t="s">
        <v>1944</v>
      </c>
      <c r="H97" s="49" t="s">
        <v>200</v>
      </c>
      <c r="I97" s="32"/>
      <c r="J97" s="49" t="s">
        <v>1945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 ht="23.25" customHeight="1" x14ac:dyDescent="0.2">
      <c r="A98" s="46" t="s">
        <v>2061</v>
      </c>
      <c r="B98" s="46" t="s">
        <v>2062</v>
      </c>
      <c r="C98" s="46" t="s">
        <v>294</v>
      </c>
      <c r="D98" s="23" t="s">
        <v>1153</v>
      </c>
      <c r="E98" s="23" t="s">
        <v>2008</v>
      </c>
      <c r="F98" s="23" t="s">
        <v>2009</v>
      </c>
      <c r="G98" s="82" t="s">
        <v>1944</v>
      </c>
      <c r="H98" s="46" t="s">
        <v>200</v>
      </c>
      <c r="I98" s="23"/>
      <c r="J98" s="46" t="s">
        <v>1945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 ht="23.25" customHeight="1" x14ac:dyDescent="0.2">
      <c r="A99" s="49" t="s">
        <v>2061</v>
      </c>
      <c r="B99" s="49" t="s">
        <v>2062</v>
      </c>
      <c r="C99" s="49" t="s">
        <v>297</v>
      </c>
      <c r="D99" s="32" t="s">
        <v>483</v>
      </c>
      <c r="E99" s="32" t="s">
        <v>2010</v>
      </c>
      <c r="F99" s="32" t="s">
        <v>2011</v>
      </c>
      <c r="G99" s="127" t="s">
        <v>1944</v>
      </c>
      <c r="H99" s="49" t="s">
        <v>200</v>
      </c>
      <c r="I99" s="32"/>
      <c r="J99" s="49" t="s">
        <v>1945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 ht="23.25" customHeight="1" x14ac:dyDescent="0.2">
      <c r="A100" s="46" t="s">
        <v>2061</v>
      </c>
      <c r="B100" s="46" t="s">
        <v>2062</v>
      </c>
      <c r="C100" s="46" t="s">
        <v>300</v>
      </c>
      <c r="D100" s="23" t="s">
        <v>1155</v>
      </c>
      <c r="E100" s="23" t="s">
        <v>2012</v>
      </c>
      <c r="F100" s="23" t="s">
        <v>2013</v>
      </c>
      <c r="G100" s="82" t="s">
        <v>1944</v>
      </c>
      <c r="H100" s="46" t="s">
        <v>200</v>
      </c>
      <c r="I100" s="23"/>
      <c r="J100" s="46" t="s">
        <v>1945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23.25" customHeight="1" x14ac:dyDescent="0.2">
      <c r="A101" s="49" t="s">
        <v>2061</v>
      </c>
      <c r="B101" s="49" t="s">
        <v>2062</v>
      </c>
      <c r="C101" s="49" t="s">
        <v>303</v>
      </c>
      <c r="D101" s="32" t="s">
        <v>1156</v>
      </c>
      <c r="E101" s="32" t="s">
        <v>2014</v>
      </c>
      <c r="F101" s="32" t="s">
        <v>2015</v>
      </c>
      <c r="G101" s="127" t="s">
        <v>1944</v>
      </c>
      <c r="H101" s="49" t="s">
        <v>200</v>
      </c>
      <c r="I101" s="32"/>
      <c r="J101" s="49" t="s">
        <v>1945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23.25" customHeight="1" x14ac:dyDescent="0.2">
      <c r="A102" s="46" t="s">
        <v>2061</v>
      </c>
      <c r="B102" s="46" t="s">
        <v>2062</v>
      </c>
      <c r="C102" s="46" t="s">
        <v>306</v>
      </c>
      <c r="D102" s="23" t="s">
        <v>1157</v>
      </c>
      <c r="E102" s="23" t="s">
        <v>2016</v>
      </c>
      <c r="F102" s="23" t="s">
        <v>2017</v>
      </c>
      <c r="G102" s="82" t="s">
        <v>1944</v>
      </c>
      <c r="H102" s="46" t="s">
        <v>182</v>
      </c>
      <c r="I102" s="23"/>
      <c r="J102" s="46" t="s">
        <v>1945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23.25" customHeight="1" x14ac:dyDescent="0.2">
      <c r="A103" s="49" t="s">
        <v>2061</v>
      </c>
      <c r="B103" s="49" t="s">
        <v>2062</v>
      </c>
      <c r="C103" s="49" t="s">
        <v>309</v>
      </c>
      <c r="D103" s="32" t="s">
        <v>1158</v>
      </c>
      <c r="E103" s="32" t="s">
        <v>2018</v>
      </c>
      <c r="F103" s="32" t="s">
        <v>2019</v>
      </c>
      <c r="G103" s="127" t="s">
        <v>1944</v>
      </c>
      <c r="H103" s="49" t="s">
        <v>200</v>
      </c>
      <c r="I103" s="32"/>
      <c r="J103" s="49" t="s">
        <v>1945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23.25" customHeight="1" x14ac:dyDescent="0.2">
      <c r="A104" s="46" t="s">
        <v>2061</v>
      </c>
      <c r="B104" s="46" t="s">
        <v>2062</v>
      </c>
      <c r="C104" s="46" t="s">
        <v>312</v>
      </c>
      <c r="D104" s="23" t="s">
        <v>1160</v>
      </c>
      <c r="E104" s="23" t="s">
        <v>2020</v>
      </c>
      <c r="F104" s="23" t="s">
        <v>2021</v>
      </c>
      <c r="G104" s="82" t="s">
        <v>1944</v>
      </c>
      <c r="H104" s="46" t="s">
        <v>182</v>
      </c>
      <c r="I104" s="23"/>
      <c r="J104" s="46" t="s">
        <v>1945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23.25" customHeight="1" x14ac:dyDescent="0.2">
      <c r="A105" s="49" t="s">
        <v>2061</v>
      </c>
      <c r="B105" s="49" t="s">
        <v>2062</v>
      </c>
      <c r="C105" s="49" t="s">
        <v>315</v>
      </c>
      <c r="D105" s="32" t="s">
        <v>1161</v>
      </c>
      <c r="E105" s="32" t="s">
        <v>2022</v>
      </c>
      <c r="F105" s="32" t="s">
        <v>2023</v>
      </c>
      <c r="G105" s="127" t="s">
        <v>1944</v>
      </c>
      <c r="H105" s="49" t="s">
        <v>200</v>
      </c>
      <c r="I105" s="32"/>
      <c r="J105" s="49" t="s">
        <v>1945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23.25" customHeight="1" x14ac:dyDescent="0.2">
      <c r="A106" s="46" t="s">
        <v>2061</v>
      </c>
      <c r="B106" s="46" t="s">
        <v>2062</v>
      </c>
      <c r="C106" s="46" t="s">
        <v>318</v>
      </c>
      <c r="D106" s="23" t="s">
        <v>1162</v>
      </c>
      <c r="E106" s="23" t="s">
        <v>2024</v>
      </c>
      <c r="F106" s="23" t="s">
        <v>2025</v>
      </c>
      <c r="G106" s="82" t="s">
        <v>1944</v>
      </c>
      <c r="H106" s="46" t="s">
        <v>200</v>
      </c>
      <c r="I106" s="23"/>
      <c r="J106" s="46" t="s">
        <v>1945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23.25" customHeight="1" x14ac:dyDescent="0.2">
      <c r="A107" s="49" t="s">
        <v>2061</v>
      </c>
      <c r="B107" s="49" t="s">
        <v>2062</v>
      </c>
      <c r="C107" s="49" t="s">
        <v>321</v>
      </c>
      <c r="D107" s="32" t="s">
        <v>1164</v>
      </c>
      <c r="E107" s="32" t="s">
        <v>2026</v>
      </c>
      <c r="F107" s="32" t="s">
        <v>2027</v>
      </c>
      <c r="G107" s="127" t="s">
        <v>1944</v>
      </c>
      <c r="H107" s="49" t="s">
        <v>200</v>
      </c>
      <c r="I107" s="32"/>
      <c r="J107" s="49" t="s">
        <v>1945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23.25" customHeight="1" x14ac:dyDescent="0.2">
      <c r="A108" s="46" t="s">
        <v>2061</v>
      </c>
      <c r="B108" s="46" t="s">
        <v>2062</v>
      </c>
      <c r="C108" s="46" t="s">
        <v>324</v>
      </c>
      <c r="D108" s="23" t="s">
        <v>1165</v>
      </c>
      <c r="E108" s="23" t="s">
        <v>2028</v>
      </c>
      <c r="F108" s="23" t="s">
        <v>2029</v>
      </c>
      <c r="G108" s="82" t="s">
        <v>1944</v>
      </c>
      <c r="H108" s="46" t="s">
        <v>200</v>
      </c>
      <c r="I108" s="23"/>
      <c r="J108" s="46" t="s">
        <v>1945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23.25" customHeight="1" x14ac:dyDescent="0.2">
      <c r="A109" s="49" t="s">
        <v>2061</v>
      </c>
      <c r="B109" s="49" t="s">
        <v>2062</v>
      </c>
      <c r="C109" s="49" t="s">
        <v>327</v>
      </c>
      <c r="D109" s="32" t="s">
        <v>486</v>
      </c>
      <c r="E109" s="32" t="s">
        <v>2030</v>
      </c>
      <c r="F109" s="32" t="s">
        <v>2031</v>
      </c>
      <c r="G109" s="127" t="s">
        <v>1944</v>
      </c>
      <c r="H109" s="49" t="s">
        <v>200</v>
      </c>
      <c r="I109" s="32"/>
      <c r="J109" s="49" t="s">
        <v>1945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23.25" customHeight="1" x14ac:dyDescent="0.2">
      <c r="A110" s="46" t="s">
        <v>2061</v>
      </c>
      <c r="B110" s="46" t="s">
        <v>2062</v>
      </c>
      <c r="C110" s="46" t="s">
        <v>333</v>
      </c>
      <c r="D110" s="23" t="s">
        <v>1167</v>
      </c>
      <c r="E110" s="23" t="s">
        <v>2032</v>
      </c>
      <c r="F110" s="23" t="s">
        <v>2033</v>
      </c>
      <c r="G110" s="82" t="s">
        <v>1944</v>
      </c>
      <c r="H110" s="46" t="s">
        <v>200</v>
      </c>
      <c r="I110" s="23"/>
      <c r="J110" s="46" t="s">
        <v>1945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23.25" customHeight="1" x14ac:dyDescent="0.2">
      <c r="A111" s="49" t="s">
        <v>2061</v>
      </c>
      <c r="B111" s="49" t="s">
        <v>2062</v>
      </c>
      <c r="C111" s="49" t="s">
        <v>336</v>
      </c>
      <c r="D111" s="32" t="s">
        <v>494</v>
      </c>
      <c r="E111" s="32" t="s">
        <v>2034</v>
      </c>
      <c r="F111" s="32" t="s">
        <v>2035</v>
      </c>
      <c r="G111" s="127" t="s">
        <v>1944</v>
      </c>
      <c r="H111" s="49" t="s">
        <v>200</v>
      </c>
      <c r="I111" s="32"/>
      <c r="J111" s="49" t="s">
        <v>1945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23.25" customHeight="1" x14ac:dyDescent="0.2">
      <c r="A112" s="46" t="s">
        <v>2061</v>
      </c>
      <c r="B112" s="46" t="s">
        <v>2062</v>
      </c>
      <c r="C112" s="46" t="s">
        <v>339</v>
      </c>
      <c r="D112" s="23" t="s">
        <v>1169</v>
      </c>
      <c r="E112" s="23" t="s">
        <v>2036</v>
      </c>
      <c r="F112" s="23" t="s">
        <v>2037</v>
      </c>
      <c r="G112" s="82" t="s">
        <v>1944</v>
      </c>
      <c r="H112" s="46" t="s">
        <v>200</v>
      </c>
      <c r="I112" s="23"/>
      <c r="J112" s="46" t="s">
        <v>1945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23.25" customHeight="1" x14ac:dyDescent="0.2">
      <c r="A113" s="49" t="s">
        <v>2061</v>
      </c>
      <c r="B113" s="49" t="s">
        <v>2062</v>
      </c>
      <c r="C113" s="49" t="s">
        <v>342</v>
      </c>
      <c r="D113" s="32" t="s">
        <v>1170</v>
      </c>
      <c r="E113" s="32" t="s">
        <v>2038</v>
      </c>
      <c r="F113" s="32" t="s">
        <v>2039</v>
      </c>
      <c r="G113" s="127" t="s">
        <v>1944</v>
      </c>
      <c r="H113" s="49" t="s">
        <v>182</v>
      </c>
      <c r="I113" s="32"/>
      <c r="J113" s="49" t="s">
        <v>1945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23.25" customHeight="1" x14ac:dyDescent="0.2">
      <c r="A114" s="46" t="s">
        <v>2061</v>
      </c>
      <c r="B114" s="46" t="s">
        <v>2062</v>
      </c>
      <c r="C114" s="46" t="s">
        <v>345</v>
      </c>
      <c r="D114" s="23" t="s">
        <v>1171</v>
      </c>
      <c r="E114" s="23" t="s">
        <v>2040</v>
      </c>
      <c r="F114" s="23" t="s">
        <v>2041</v>
      </c>
      <c r="G114" s="82" t="s">
        <v>1944</v>
      </c>
      <c r="H114" s="46" t="s">
        <v>200</v>
      </c>
      <c r="I114" s="23"/>
      <c r="J114" s="46" t="s">
        <v>1945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23.25" customHeight="1" x14ac:dyDescent="0.2">
      <c r="A115" s="49" t="s">
        <v>2061</v>
      </c>
      <c r="B115" s="49" t="s">
        <v>2062</v>
      </c>
      <c r="C115" s="49" t="s">
        <v>348</v>
      </c>
      <c r="D115" s="32" t="s">
        <v>1172</v>
      </c>
      <c r="E115" s="32" t="s">
        <v>2042</v>
      </c>
      <c r="F115" s="32" t="s">
        <v>2043</v>
      </c>
      <c r="G115" s="127" t="s">
        <v>1944</v>
      </c>
      <c r="H115" s="49" t="s">
        <v>200</v>
      </c>
      <c r="I115" s="32"/>
      <c r="J115" s="49" t="s">
        <v>1945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23.25" customHeight="1" x14ac:dyDescent="0.2">
      <c r="A116" s="46" t="s">
        <v>2061</v>
      </c>
      <c r="B116" s="46" t="s">
        <v>2062</v>
      </c>
      <c r="C116" s="46" t="s">
        <v>351</v>
      </c>
      <c r="D116" s="23" t="s">
        <v>1173</v>
      </c>
      <c r="E116" s="23" t="s">
        <v>2044</v>
      </c>
      <c r="F116" s="23" t="s">
        <v>2045</v>
      </c>
      <c r="G116" s="82" t="s">
        <v>1944</v>
      </c>
      <c r="H116" s="46" t="s">
        <v>200</v>
      </c>
      <c r="I116" s="23"/>
      <c r="J116" s="46" t="s">
        <v>1945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23.25" customHeight="1" x14ac:dyDescent="0.2">
      <c r="A117" s="49" t="s">
        <v>2061</v>
      </c>
      <c r="B117" s="49" t="s">
        <v>2062</v>
      </c>
      <c r="C117" s="49" t="s">
        <v>354</v>
      </c>
      <c r="D117" s="32" t="s">
        <v>1174</v>
      </c>
      <c r="E117" s="32" t="s">
        <v>2046</v>
      </c>
      <c r="F117" s="32" t="s">
        <v>2047</v>
      </c>
      <c r="G117" s="127" t="s">
        <v>1944</v>
      </c>
      <c r="H117" s="49" t="s">
        <v>182</v>
      </c>
      <c r="I117" s="32"/>
      <c r="J117" s="49" t="s">
        <v>1945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23.25" customHeight="1" x14ac:dyDescent="0.2">
      <c r="A118" s="46" t="s">
        <v>2061</v>
      </c>
      <c r="B118" s="46" t="s">
        <v>2062</v>
      </c>
      <c r="C118" s="46" t="s">
        <v>357</v>
      </c>
      <c r="D118" s="23" t="s">
        <v>1175</v>
      </c>
      <c r="E118" s="23" t="s">
        <v>2048</v>
      </c>
      <c r="F118" s="23" t="s">
        <v>2049</v>
      </c>
      <c r="G118" s="82" t="s">
        <v>1944</v>
      </c>
      <c r="H118" s="46" t="s">
        <v>200</v>
      </c>
      <c r="I118" s="23"/>
      <c r="J118" s="46" t="s">
        <v>1945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23.25" customHeight="1" x14ac:dyDescent="0.2">
      <c r="A119" s="49" t="s">
        <v>2061</v>
      </c>
      <c r="B119" s="49" t="s">
        <v>2062</v>
      </c>
      <c r="C119" s="49" t="s">
        <v>360</v>
      </c>
      <c r="D119" s="32" t="s">
        <v>1176</v>
      </c>
      <c r="E119" s="32" t="s">
        <v>2050</v>
      </c>
      <c r="F119" s="32" t="s">
        <v>2051</v>
      </c>
      <c r="G119" s="127" t="s">
        <v>1944</v>
      </c>
      <c r="H119" s="49" t="s">
        <v>200</v>
      </c>
      <c r="I119" s="32"/>
      <c r="J119" s="49" t="s">
        <v>1945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23.25" customHeight="1" x14ac:dyDescent="0.2">
      <c r="A120" s="46" t="s">
        <v>2061</v>
      </c>
      <c r="B120" s="46" t="s">
        <v>2062</v>
      </c>
      <c r="C120" s="46" t="s">
        <v>363</v>
      </c>
      <c r="D120" s="23" t="s">
        <v>1177</v>
      </c>
      <c r="E120" s="23" t="s">
        <v>2052</v>
      </c>
      <c r="F120" s="23" t="s">
        <v>2053</v>
      </c>
      <c r="G120" s="82" t="s">
        <v>1944</v>
      </c>
      <c r="H120" s="46" t="s">
        <v>182</v>
      </c>
      <c r="I120" s="23"/>
      <c r="J120" s="46" t="s">
        <v>1945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23.25" customHeight="1" x14ac:dyDescent="0.2">
      <c r="A121" s="49" t="s">
        <v>2061</v>
      </c>
      <c r="B121" s="49" t="s">
        <v>2062</v>
      </c>
      <c r="C121" s="49" t="s">
        <v>366</v>
      </c>
      <c r="D121" s="32" t="s">
        <v>1178</v>
      </c>
      <c r="E121" s="32" t="s">
        <v>2054</v>
      </c>
      <c r="F121" s="32" t="s">
        <v>2055</v>
      </c>
      <c r="G121" s="127" t="s">
        <v>1944</v>
      </c>
      <c r="H121" s="49" t="s">
        <v>200</v>
      </c>
      <c r="I121" s="32"/>
      <c r="J121" s="49" t="s">
        <v>1945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23.25" customHeight="1" x14ac:dyDescent="0.2">
      <c r="A122" s="46" t="s">
        <v>2061</v>
      </c>
      <c r="B122" s="46" t="s">
        <v>2062</v>
      </c>
      <c r="C122" s="46" t="s">
        <v>369</v>
      </c>
      <c r="D122" s="23" t="s">
        <v>1179</v>
      </c>
      <c r="E122" s="23" t="s">
        <v>2056</v>
      </c>
      <c r="F122" s="23" t="s">
        <v>2057</v>
      </c>
      <c r="G122" s="82" t="s">
        <v>1944</v>
      </c>
      <c r="H122" s="46" t="s">
        <v>182</v>
      </c>
      <c r="I122" s="23"/>
      <c r="J122" s="46" t="s">
        <v>1945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23.25" customHeight="1" x14ac:dyDescent="0.2">
      <c r="A123" s="49" t="s">
        <v>2061</v>
      </c>
      <c r="B123" s="49" t="s">
        <v>2062</v>
      </c>
      <c r="C123" s="49" t="s">
        <v>372</v>
      </c>
      <c r="D123" s="32" t="s">
        <v>1180</v>
      </c>
      <c r="E123" s="32" t="s">
        <v>2058</v>
      </c>
      <c r="F123" s="32" t="s">
        <v>2059</v>
      </c>
      <c r="G123" s="127" t="s">
        <v>1944</v>
      </c>
      <c r="H123" s="49" t="s">
        <v>182</v>
      </c>
      <c r="I123" s="32"/>
      <c r="J123" s="49" t="s">
        <v>1945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23.25" customHeight="1" x14ac:dyDescent="0.2">
      <c r="A124" s="46" t="s">
        <v>2061</v>
      </c>
      <c r="B124" s="46" t="s">
        <v>2062</v>
      </c>
      <c r="C124" s="46" t="s">
        <v>375</v>
      </c>
      <c r="D124" s="23" t="s">
        <v>1181</v>
      </c>
      <c r="E124" s="23" t="s">
        <v>2060</v>
      </c>
      <c r="F124" s="23" t="s">
        <v>2025</v>
      </c>
      <c r="G124" s="82" t="s">
        <v>1944</v>
      </c>
      <c r="H124" s="46" t="s">
        <v>200</v>
      </c>
      <c r="I124" s="23"/>
      <c r="J124" s="46" t="s">
        <v>1945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23.25" customHeight="1" x14ac:dyDescent="0.2">
      <c r="A125" s="46" t="s">
        <v>2063</v>
      </c>
      <c r="B125" s="46" t="s">
        <v>2064</v>
      </c>
      <c r="C125" s="46" t="s">
        <v>166</v>
      </c>
      <c r="D125" s="23" t="s">
        <v>1114</v>
      </c>
      <c r="E125" s="23" t="s">
        <v>1942</v>
      </c>
      <c r="F125" s="23" t="s">
        <v>1943</v>
      </c>
      <c r="G125" s="82" t="s">
        <v>1944</v>
      </c>
      <c r="H125" s="46" t="s">
        <v>182</v>
      </c>
      <c r="I125" s="23"/>
      <c r="J125" s="46" t="s">
        <v>1945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23.25" customHeight="1" x14ac:dyDescent="0.2">
      <c r="A126" s="49" t="s">
        <v>2063</v>
      </c>
      <c r="B126" s="49" t="s">
        <v>2064</v>
      </c>
      <c r="C126" s="49" t="s">
        <v>186</v>
      </c>
      <c r="D126" s="32" t="s">
        <v>1117</v>
      </c>
      <c r="E126" s="32" t="s">
        <v>1946</v>
      </c>
      <c r="F126" s="32" t="s">
        <v>1947</v>
      </c>
      <c r="G126" s="127" t="s">
        <v>1944</v>
      </c>
      <c r="H126" s="49" t="s">
        <v>200</v>
      </c>
      <c r="I126" s="32"/>
      <c r="J126" s="49" t="s">
        <v>1945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23.25" customHeight="1" x14ac:dyDescent="0.2">
      <c r="A127" s="46" t="s">
        <v>2063</v>
      </c>
      <c r="B127" s="46" t="s">
        <v>2064</v>
      </c>
      <c r="C127" s="46" t="s">
        <v>189</v>
      </c>
      <c r="D127" s="23" t="s">
        <v>1118</v>
      </c>
      <c r="E127" s="23" t="s">
        <v>1948</v>
      </c>
      <c r="F127" s="23" t="s">
        <v>1949</v>
      </c>
      <c r="G127" s="82" t="s">
        <v>1944</v>
      </c>
      <c r="H127" s="46" t="s">
        <v>200</v>
      </c>
      <c r="I127" s="23"/>
      <c r="J127" s="46" t="s">
        <v>1945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23.25" customHeight="1" x14ac:dyDescent="0.2">
      <c r="A128" s="49" t="s">
        <v>2063</v>
      </c>
      <c r="B128" s="49" t="s">
        <v>2064</v>
      </c>
      <c r="C128" s="49" t="s">
        <v>194</v>
      </c>
      <c r="D128" s="32" t="s">
        <v>1119</v>
      </c>
      <c r="E128" s="32" t="s">
        <v>1950</v>
      </c>
      <c r="F128" s="32" t="s">
        <v>1951</v>
      </c>
      <c r="G128" s="127" t="s">
        <v>1944</v>
      </c>
      <c r="H128" s="49" t="s">
        <v>200</v>
      </c>
      <c r="I128" s="32"/>
      <c r="J128" s="49" t="s">
        <v>1945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23.25" customHeight="1" x14ac:dyDescent="0.2">
      <c r="A129" s="46" t="s">
        <v>2063</v>
      </c>
      <c r="B129" s="46" t="s">
        <v>2064</v>
      </c>
      <c r="C129" s="46" t="s">
        <v>197</v>
      </c>
      <c r="D129" s="23" t="s">
        <v>1120</v>
      </c>
      <c r="E129" s="23" t="s">
        <v>1952</v>
      </c>
      <c r="F129" s="23" t="s">
        <v>1953</v>
      </c>
      <c r="G129" s="82" t="s">
        <v>1944</v>
      </c>
      <c r="H129" s="46" t="s">
        <v>200</v>
      </c>
      <c r="I129" s="23"/>
      <c r="J129" s="46" t="s">
        <v>1945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23.25" customHeight="1" x14ac:dyDescent="0.2">
      <c r="A130" s="49" t="s">
        <v>2063</v>
      </c>
      <c r="B130" s="49" t="s">
        <v>2064</v>
      </c>
      <c r="C130" s="49" t="s">
        <v>201</v>
      </c>
      <c r="D130" s="32" t="s">
        <v>1121</v>
      </c>
      <c r="E130" s="32" t="s">
        <v>1954</v>
      </c>
      <c r="F130" s="32" t="s">
        <v>1955</v>
      </c>
      <c r="G130" s="127" t="s">
        <v>1944</v>
      </c>
      <c r="H130" s="49" t="s">
        <v>182</v>
      </c>
      <c r="I130" s="32"/>
      <c r="J130" s="49" t="s">
        <v>1945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23.25" customHeight="1" x14ac:dyDescent="0.2">
      <c r="A131" s="46" t="s">
        <v>2063</v>
      </c>
      <c r="B131" s="46" t="s">
        <v>2064</v>
      </c>
      <c r="C131" s="46" t="s">
        <v>204</v>
      </c>
      <c r="D131" s="23" t="s">
        <v>1122</v>
      </c>
      <c r="E131" s="23" t="s">
        <v>1956</v>
      </c>
      <c r="F131" s="23" t="s">
        <v>1957</v>
      </c>
      <c r="G131" s="82" t="s">
        <v>1944</v>
      </c>
      <c r="H131" s="46" t="s">
        <v>182</v>
      </c>
      <c r="I131" s="23"/>
      <c r="J131" s="46" t="s">
        <v>1945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23.25" customHeight="1" x14ac:dyDescent="0.2">
      <c r="A132" s="49" t="s">
        <v>2063</v>
      </c>
      <c r="B132" s="49" t="s">
        <v>2064</v>
      </c>
      <c r="C132" s="49" t="s">
        <v>207</v>
      </c>
      <c r="D132" s="32" t="s">
        <v>1123</v>
      </c>
      <c r="E132" s="32" t="s">
        <v>1960</v>
      </c>
      <c r="F132" s="32" t="s">
        <v>1961</v>
      </c>
      <c r="G132" s="127" t="s">
        <v>1944</v>
      </c>
      <c r="H132" s="49" t="s">
        <v>200</v>
      </c>
      <c r="I132" s="32"/>
      <c r="J132" s="49" t="s">
        <v>1945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23.25" customHeight="1" x14ac:dyDescent="0.2">
      <c r="A133" s="46" t="s">
        <v>2063</v>
      </c>
      <c r="B133" s="46" t="s">
        <v>2064</v>
      </c>
      <c r="C133" s="46" t="s">
        <v>210</v>
      </c>
      <c r="D133" s="23" t="s">
        <v>1124</v>
      </c>
      <c r="E133" s="23" t="s">
        <v>1962</v>
      </c>
      <c r="F133" s="23" t="s">
        <v>1963</v>
      </c>
      <c r="G133" s="82" t="s">
        <v>1944</v>
      </c>
      <c r="H133" s="46" t="s">
        <v>182</v>
      </c>
      <c r="I133" s="23"/>
      <c r="J133" s="46" t="s">
        <v>1945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23.25" customHeight="1" x14ac:dyDescent="0.2">
      <c r="A134" s="49" t="s">
        <v>2063</v>
      </c>
      <c r="B134" s="49" t="s">
        <v>2064</v>
      </c>
      <c r="C134" s="49" t="s">
        <v>213</v>
      </c>
      <c r="D134" s="32" t="s">
        <v>1125</v>
      </c>
      <c r="E134" s="32" t="s">
        <v>1964</v>
      </c>
      <c r="F134" s="32" t="s">
        <v>1965</v>
      </c>
      <c r="G134" s="127" t="s">
        <v>1944</v>
      </c>
      <c r="H134" s="49" t="s">
        <v>182</v>
      </c>
      <c r="I134" s="32"/>
      <c r="J134" s="49" t="s">
        <v>1945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23.25" customHeight="1" x14ac:dyDescent="0.2">
      <c r="A135" s="46" t="s">
        <v>2063</v>
      </c>
      <c r="B135" s="46" t="s">
        <v>2064</v>
      </c>
      <c r="C135" s="46" t="s">
        <v>216</v>
      </c>
      <c r="D135" s="23" t="s">
        <v>1126</v>
      </c>
      <c r="E135" s="23" t="s">
        <v>1966</v>
      </c>
      <c r="F135" s="23" t="s">
        <v>1967</v>
      </c>
      <c r="G135" s="82" t="s">
        <v>1944</v>
      </c>
      <c r="H135" s="46" t="s">
        <v>200</v>
      </c>
      <c r="I135" s="23"/>
      <c r="J135" s="46" t="s">
        <v>1945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23.25" customHeight="1" x14ac:dyDescent="0.2">
      <c r="A136" s="49" t="s">
        <v>2063</v>
      </c>
      <c r="B136" s="49" t="s">
        <v>2064</v>
      </c>
      <c r="C136" s="49" t="s">
        <v>219</v>
      </c>
      <c r="D136" s="32" t="s">
        <v>1127</v>
      </c>
      <c r="E136" s="32" t="s">
        <v>1968</v>
      </c>
      <c r="F136" s="32" t="s">
        <v>1969</v>
      </c>
      <c r="G136" s="127" t="s">
        <v>1944</v>
      </c>
      <c r="H136" s="49" t="s">
        <v>182</v>
      </c>
      <c r="I136" s="32"/>
      <c r="J136" s="49" t="s">
        <v>1945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23.25" customHeight="1" x14ac:dyDescent="0.2">
      <c r="A137" s="46" t="s">
        <v>2063</v>
      </c>
      <c r="B137" s="46" t="s">
        <v>2064</v>
      </c>
      <c r="C137" s="46" t="s">
        <v>222</v>
      </c>
      <c r="D137" s="23" t="s">
        <v>1128</v>
      </c>
      <c r="E137" s="23" t="s">
        <v>1970</v>
      </c>
      <c r="F137" s="23" t="s">
        <v>1971</v>
      </c>
      <c r="G137" s="82" t="s">
        <v>1944</v>
      </c>
      <c r="H137" s="46" t="s">
        <v>182</v>
      </c>
      <c r="I137" s="23"/>
      <c r="J137" s="46" t="s">
        <v>1945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23.25" customHeight="1" x14ac:dyDescent="0.2">
      <c r="A138" s="49" t="s">
        <v>2063</v>
      </c>
      <c r="B138" s="49" t="s">
        <v>2064</v>
      </c>
      <c r="C138" s="49" t="s">
        <v>225</v>
      </c>
      <c r="D138" s="32" t="s">
        <v>1129</v>
      </c>
      <c r="E138" s="32" t="s">
        <v>1972</v>
      </c>
      <c r="F138" s="32" t="s">
        <v>1973</v>
      </c>
      <c r="G138" s="127" t="s">
        <v>1944</v>
      </c>
      <c r="H138" s="49" t="s">
        <v>200</v>
      </c>
      <c r="I138" s="32"/>
      <c r="J138" s="49" t="s">
        <v>1945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23.25" customHeight="1" x14ac:dyDescent="0.2">
      <c r="A139" s="46" t="s">
        <v>2063</v>
      </c>
      <c r="B139" s="46" t="s">
        <v>2064</v>
      </c>
      <c r="C139" s="46" t="s">
        <v>228</v>
      </c>
      <c r="D139" s="23" t="s">
        <v>1130</v>
      </c>
      <c r="E139" s="23" t="s">
        <v>1974</v>
      </c>
      <c r="F139" s="23" t="s">
        <v>1975</v>
      </c>
      <c r="G139" s="82" t="s">
        <v>1944</v>
      </c>
      <c r="H139" s="46" t="s">
        <v>200</v>
      </c>
      <c r="I139" s="23"/>
      <c r="J139" s="46" t="s">
        <v>1945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23.25" customHeight="1" x14ac:dyDescent="0.2">
      <c r="A140" s="49" t="s">
        <v>2063</v>
      </c>
      <c r="B140" s="49" t="s">
        <v>2064</v>
      </c>
      <c r="C140" s="49" t="s">
        <v>231</v>
      </c>
      <c r="D140" s="32" t="s">
        <v>1131</v>
      </c>
      <c r="E140" s="32" t="s">
        <v>1976</v>
      </c>
      <c r="F140" s="32" t="s">
        <v>1977</v>
      </c>
      <c r="G140" s="127" t="s">
        <v>1944</v>
      </c>
      <c r="H140" s="49" t="s">
        <v>200</v>
      </c>
      <c r="I140" s="32"/>
      <c r="J140" s="49" t="s">
        <v>1945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23.25" customHeight="1" x14ac:dyDescent="0.2">
      <c r="A141" s="46" t="s">
        <v>2063</v>
      </c>
      <c r="B141" s="46" t="s">
        <v>2064</v>
      </c>
      <c r="C141" s="46" t="s">
        <v>234</v>
      </c>
      <c r="D141" s="23" t="s">
        <v>1132</v>
      </c>
      <c r="E141" s="23" t="s">
        <v>1978</v>
      </c>
      <c r="F141" s="23" t="s">
        <v>1979</v>
      </c>
      <c r="G141" s="82" t="s">
        <v>1944</v>
      </c>
      <c r="H141" s="46" t="s">
        <v>200</v>
      </c>
      <c r="I141" s="23"/>
      <c r="J141" s="46" t="s">
        <v>1945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23.25" customHeight="1" x14ac:dyDescent="0.2">
      <c r="A142" s="49" t="s">
        <v>2063</v>
      </c>
      <c r="B142" s="49" t="s">
        <v>2064</v>
      </c>
      <c r="C142" s="49" t="s">
        <v>237</v>
      </c>
      <c r="D142" s="32" t="s">
        <v>477</v>
      </c>
      <c r="E142" s="32" t="s">
        <v>1980</v>
      </c>
      <c r="F142" s="32" t="s">
        <v>1981</v>
      </c>
      <c r="G142" s="127" t="s">
        <v>1944</v>
      </c>
      <c r="H142" s="49" t="s">
        <v>200</v>
      </c>
      <c r="I142" s="32"/>
      <c r="J142" s="49" t="s">
        <v>1945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23.25" customHeight="1" x14ac:dyDescent="0.2">
      <c r="A143" s="46" t="s">
        <v>2063</v>
      </c>
      <c r="B143" s="46" t="s">
        <v>2064</v>
      </c>
      <c r="C143" s="46" t="s">
        <v>247</v>
      </c>
      <c r="D143" s="23" t="s">
        <v>1136</v>
      </c>
      <c r="E143" s="23" t="s">
        <v>1982</v>
      </c>
      <c r="F143" s="23" t="s">
        <v>1983</v>
      </c>
      <c r="G143" s="86" t="s">
        <v>1958</v>
      </c>
      <c r="H143" s="46" t="s">
        <v>182</v>
      </c>
      <c r="I143" s="23" t="s">
        <v>1959</v>
      </c>
      <c r="J143" s="46" t="s">
        <v>1945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23.25" customHeight="1" x14ac:dyDescent="0.2">
      <c r="A144" s="49" t="s">
        <v>2063</v>
      </c>
      <c r="B144" s="49" t="s">
        <v>2064</v>
      </c>
      <c r="C144" s="49" t="s">
        <v>251</v>
      </c>
      <c r="D144" s="32" t="s">
        <v>492</v>
      </c>
      <c r="E144" s="32" t="s">
        <v>1984</v>
      </c>
      <c r="F144" s="32" t="s">
        <v>1985</v>
      </c>
      <c r="G144" s="127" t="s">
        <v>1944</v>
      </c>
      <c r="H144" s="49" t="s">
        <v>182</v>
      </c>
      <c r="I144" s="32"/>
      <c r="J144" s="49" t="s">
        <v>1945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23.25" customHeight="1" x14ac:dyDescent="0.2">
      <c r="A145" s="46" t="s">
        <v>2063</v>
      </c>
      <c r="B145" s="46" t="s">
        <v>2064</v>
      </c>
      <c r="C145" s="46" t="s">
        <v>254</v>
      </c>
      <c r="D145" s="23" t="s">
        <v>1139</v>
      </c>
      <c r="E145" s="23" t="s">
        <v>1986</v>
      </c>
      <c r="F145" s="23" t="s">
        <v>1987</v>
      </c>
      <c r="G145" s="82" t="s">
        <v>1944</v>
      </c>
      <c r="H145" s="46" t="s">
        <v>200</v>
      </c>
      <c r="I145" s="23"/>
      <c r="J145" s="46" t="s">
        <v>1945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23.25" customHeight="1" x14ac:dyDescent="0.2">
      <c r="A146" s="49" t="s">
        <v>2063</v>
      </c>
      <c r="B146" s="49" t="s">
        <v>2064</v>
      </c>
      <c r="C146" s="49" t="s">
        <v>257</v>
      </c>
      <c r="D146" s="32" t="s">
        <v>1140</v>
      </c>
      <c r="E146" s="32" t="s">
        <v>1988</v>
      </c>
      <c r="F146" s="32" t="s">
        <v>1989</v>
      </c>
      <c r="G146" s="127" t="s">
        <v>1944</v>
      </c>
      <c r="H146" s="49" t="s">
        <v>182</v>
      </c>
      <c r="I146" s="32"/>
      <c r="J146" s="49" t="s">
        <v>1945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23.25" customHeight="1" x14ac:dyDescent="0.2">
      <c r="A147" s="46" t="s">
        <v>2063</v>
      </c>
      <c r="B147" s="46" t="s">
        <v>2064</v>
      </c>
      <c r="C147" s="46" t="s">
        <v>260</v>
      </c>
      <c r="D147" s="23" t="s">
        <v>1141</v>
      </c>
      <c r="E147" s="23" t="s">
        <v>1990</v>
      </c>
      <c r="F147" s="23" t="s">
        <v>1991</v>
      </c>
      <c r="G147" s="82" t="s">
        <v>1944</v>
      </c>
      <c r="H147" s="46" t="s">
        <v>200</v>
      </c>
      <c r="I147" s="23"/>
      <c r="J147" s="46" t="s">
        <v>1945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23.25" customHeight="1" x14ac:dyDescent="0.2">
      <c r="A148" s="49" t="s">
        <v>2063</v>
      </c>
      <c r="B148" s="49" t="s">
        <v>2064</v>
      </c>
      <c r="C148" s="49" t="s">
        <v>263</v>
      </c>
      <c r="D148" s="32" t="s">
        <v>481</v>
      </c>
      <c r="E148" s="32" t="s">
        <v>1992</v>
      </c>
      <c r="F148" s="32" t="s">
        <v>1993</v>
      </c>
      <c r="G148" s="127" t="s">
        <v>1944</v>
      </c>
      <c r="H148" s="49" t="s">
        <v>200</v>
      </c>
      <c r="I148" s="32"/>
      <c r="J148" s="49" t="s">
        <v>1945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23.25" customHeight="1" x14ac:dyDescent="0.2">
      <c r="A149" s="46" t="s">
        <v>2063</v>
      </c>
      <c r="B149" s="46" t="s">
        <v>2064</v>
      </c>
      <c r="C149" s="46" t="s">
        <v>268</v>
      </c>
      <c r="D149" s="23" t="s">
        <v>1143</v>
      </c>
      <c r="E149" s="23" t="s">
        <v>1994</v>
      </c>
      <c r="F149" s="23" t="s">
        <v>1995</v>
      </c>
      <c r="G149" s="82" t="s">
        <v>1944</v>
      </c>
      <c r="H149" s="46" t="s">
        <v>182</v>
      </c>
      <c r="I149" s="23"/>
      <c r="J149" s="46" t="s">
        <v>1945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23.25" customHeight="1" x14ac:dyDescent="0.2">
      <c r="A150" s="49" t="s">
        <v>2063</v>
      </c>
      <c r="B150" s="49" t="s">
        <v>2064</v>
      </c>
      <c r="C150" s="49" t="s">
        <v>271</v>
      </c>
      <c r="D150" s="32" t="s">
        <v>1144</v>
      </c>
      <c r="E150" s="32" t="s">
        <v>1996</v>
      </c>
      <c r="F150" s="32" t="s">
        <v>1997</v>
      </c>
      <c r="G150" s="127" t="s">
        <v>1944</v>
      </c>
      <c r="H150" s="49" t="s">
        <v>182</v>
      </c>
      <c r="I150" s="32"/>
      <c r="J150" s="49" t="s">
        <v>1945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23.25" customHeight="1" x14ac:dyDescent="0.2">
      <c r="A151" s="46" t="s">
        <v>2063</v>
      </c>
      <c r="B151" s="46" t="s">
        <v>2064</v>
      </c>
      <c r="C151" s="46" t="s">
        <v>274</v>
      </c>
      <c r="D151" s="23" t="s">
        <v>1145</v>
      </c>
      <c r="E151" s="23" t="s">
        <v>1998</v>
      </c>
      <c r="F151" s="23" t="s">
        <v>1999</v>
      </c>
      <c r="G151" s="82" t="s">
        <v>1944</v>
      </c>
      <c r="H151" s="46" t="s">
        <v>200</v>
      </c>
      <c r="I151" s="23"/>
      <c r="J151" s="46" t="s">
        <v>1945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23.25" customHeight="1" x14ac:dyDescent="0.2">
      <c r="A152" s="49" t="s">
        <v>2063</v>
      </c>
      <c r="B152" s="49" t="s">
        <v>2064</v>
      </c>
      <c r="C152" s="49" t="s">
        <v>277</v>
      </c>
      <c r="D152" s="32" t="s">
        <v>489</v>
      </c>
      <c r="E152" s="32" t="s">
        <v>2000</v>
      </c>
      <c r="F152" s="32" t="s">
        <v>2001</v>
      </c>
      <c r="G152" s="127" t="s">
        <v>1944</v>
      </c>
      <c r="H152" s="49" t="s">
        <v>182</v>
      </c>
      <c r="I152" s="32"/>
      <c r="J152" s="49" t="s">
        <v>1945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23.25" customHeight="1" x14ac:dyDescent="0.2">
      <c r="A153" s="46" t="s">
        <v>2063</v>
      </c>
      <c r="B153" s="46" t="s">
        <v>2064</v>
      </c>
      <c r="C153" s="46" t="s">
        <v>280</v>
      </c>
      <c r="D153" s="23" t="s">
        <v>1147</v>
      </c>
      <c r="E153" s="23" t="s">
        <v>1950</v>
      </c>
      <c r="F153" s="23" t="s">
        <v>2002</v>
      </c>
      <c r="G153" s="82" t="s">
        <v>1944</v>
      </c>
      <c r="H153" s="46" t="s">
        <v>182</v>
      </c>
      <c r="I153" s="23"/>
      <c r="J153" s="46" t="s">
        <v>1945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23.25" customHeight="1" x14ac:dyDescent="0.2">
      <c r="A154" s="49" t="s">
        <v>2063</v>
      </c>
      <c r="B154" s="49" t="s">
        <v>2064</v>
      </c>
      <c r="C154" s="49" t="s">
        <v>282</v>
      </c>
      <c r="D154" s="32" t="s">
        <v>472</v>
      </c>
      <c r="E154" s="32" t="s">
        <v>1952</v>
      </c>
      <c r="F154" s="32" t="s">
        <v>2003</v>
      </c>
      <c r="G154" s="83" t="s">
        <v>1958</v>
      </c>
      <c r="H154" s="49" t="s">
        <v>182</v>
      </c>
      <c r="I154" s="32" t="s">
        <v>1959</v>
      </c>
      <c r="J154" s="49" t="s">
        <v>1945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23.25" customHeight="1" x14ac:dyDescent="0.2">
      <c r="A155" s="46" t="s">
        <v>2063</v>
      </c>
      <c r="B155" s="46" t="s">
        <v>2064</v>
      </c>
      <c r="C155" s="46" t="s">
        <v>288</v>
      </c>
      <c r="D155" s="23" t="s">
        <v>1150</v>
      </c>
      <c r="E155" s="23" t="s">
        <v>2004</v>
      </c>
      <c r="F155" s="23" t="s">
        <v>2005</v>
      </c>
      <c r="G155" s="82" t="s">
        <v>1944</v>
      </c>
      <c r="H155" s="46" t="s">
        <v>200</v>
      </c>
      <c r="I155" s="23"/>
      <c r="J155" s="46" t="s">
        <v>1945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23.25" customHeight="1" x14ac:dyDescent="0.2">
      <c r="A156" s="49" t="s">
        <v>2063</v>
      </c>
      <c r="B156" s="49" t="s">
        <v>2064</v>
      </c>
      <c r="C156" s="49" t="s">
        <v>291</v>
      </c>
      <c r="D156" s="32" t="s">
        <v>1152</v>
      </c>
      <c r="E156" s="32" t="s">
        <v>2006</v>
      </c>
      <c r="F156" s="32" t="s">
        <v>2007</v>
      </c>
      <c r="G156" s="127" t="s">
        <v>1944</v>
      </c>
      <c r="H156" s="49" t="s">
        <v>200</v>
      </c>
      <c r="I156" s="32"/>
      <c r="J156" s="49" t="s">
        <v>1945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23.25" customHeight="1" x14ac:dyDescent="0.2">
      <c r="A157" s="46" t="s">
        <v>2063</v>
      </c>
      <c r="B157" s="46" t="s">
        <v>2064</v>
      </c>
      <c r="C157" s="46" t="s">
        <v>294</v>
      </c>
      <c r="D157" s="23" t="s">
        <v>1153</v>
      </c>
      <c r="E157" s="23" t="s">
        <v>2008</v>
      </c>
      <c r="F157" s="23" t="s">
        <v>2009</v>
      </c>
      <c r="G157" s="82" t="s">
        <v>1944</v>
      </c>
      <c r="H157" s="46" t="s">
        <v>200</v>
      </c>
      <c r="I157" s="23"/>
      <c r="J157" s="46" t="s">
        <v>1945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23.25" customHeight="1" x14ac:dyDescent="0.2">
      <c r="A158" s="49" t="s">
        <v>2063</v>
      </c>
      <c r="B158" s="49" t="s">
        <v>2064</v>
      </c>
      <c r="C158" s="49" t="s">
        <v>297</v>
      </c>
      <c r="D158" s="32" t="s">
        <v>483</v>
      </c>
      <c r="E158" s="32" t="s">
        <v>2010</v>
      </c>
      <c r="F158" s="32" t="s">
        <v>2011</v>
      </c>
      <c r="G158" s="83" t="s">
        <v>1958</v>
      </c>
      <c r="H158" s="49" t="s">
        <v>182</v>
      </c>
      <c r="I158" s="32" t="s">
        <v>1959</v>
      </c>
      <c r="J158" s="49" t="s">
        <v>1945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23.25" customHeight="1" x14ac:dyDescent="0.2">
      <c r="A159" s="46" t="s">
        <v>2063</v>
      </c>
      <c r="B159" s="46" t="s">
        <v>2064</v>
      </c>
      <c r="C159" s="46" t="s">
        <v>300</v>
      </c>
      <c r="D159" s="23" t="s">
        <v>1155</v>
      </c>
      <c r="E159" s="23" t="s">
        <v>2012</v>
      </c>
      <c r="F159" s="23" t="s">
        <v>2013</v>
      </c>
      <c r="G159" s="82" t="s">
        <v>1944</v>
      </c>
      <c r="H159" s="46" t="s">
        <v>200</v>
      </c>
      <c r="I159" s="23"/>
      <c r="J159" s="46" t="s">
        <v>1945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23.25" customHeight="1" x14ac:dyDescent="0.2">
      <c r="A160" s="49" t="s">
        <v>2063</v>
      </c>
      <c r="B160" s="49" t="s">
        <v>2064</v>
      </c>
      <c r="C160" s="49" t="s">
        <v>303</v>
      </c>
      <c r="D160" s="32" t="s">
        <v>1156</v>
      </c>
      <c r="E160" s="32" t="s">
        <v>2014</v>
      </c>
      <c r="F160" s="32" t="s">
        <v>2015</v>
      </c>
      <c r="G160" s="127" t="s">
        <v>1944</v>
      </c>
      <c r="H160" s="49" t="s">
        <v>200</v>
      </c>
      <c r="I160" s="32"/>
      <c r="J160" s="49" t="s">
        <v>1945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23.25" customHeight="1" x14ac:dyDescent="0.2">
      <c r="A161" s="46" t="s">
        <v>2063</v>
      </c>
      <c r="B161" s="46" t="s">
        <v>2064</v>
      </c>
      <c r="C161" s="46" t="s">
        <v>306</v>
      </c>
      <c r="D161" s="23" t="s">
        <v>1157</v>
      </c>
      <c r="E161" s="23" t="s">
        <v>2016</v>
      </c>
      <c r="F161" s="23" t="s">
        <v>2017</v>
      </c>
      <c r="G161" s="82" t="s">
        <v>1944</v>
      </c>
      <c r="H161" s="46" t="s">
        <v>200</v>
      </c>
      <c r="I161" s="23"/>
      <c r="J161" s="46" t="s">
        <v>1945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23.25" customHeight="1" x14ac:dyDescent="0.2">
      <c r="A162" s="49" t="s">
        <v>2063</v>
      </c>
      <c r="B162" s="49" t="s">
        <v>2064</v>
      </c>
      <c r="C162" s="49" t="s">
        <v>309</v>
      </c>
      <c r="D162" s="32" t="s">
        <v>1158</v>
      </c>
      <c r="E162" s="32" t="s">
        <v>2018</v>
      </c>
      <c r="F162" s="32" t="s">
        <v>2019</v>
      </c>
      <c r="G162" s="127" t="s">
        <v>1944</v>
      </c>
      <c r="H162" s="49" t="s">
        <v>182</v>
      </c>
      <c r="I162" s="32"/>
      <c r="J162" s="49" t="s">
        <v>1945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23.25" customHeight="1" x14ac:dyDescent="0.2">
      <c r="A163" s="46" t="s">
        <v>2063</v>
      </c>
      <c r="B163" s="46" t="s">
        <v>2064</v>
      </c>
      <c r="C163" s="46" t="s">
        <v>312</v>
      </c>
      <c r="D163" s="23" t="s">
        <v>1160</v>
      </c>
      <c r="E163" s="23" t="s">
        <v>2020</v>
      </c>
      <c r="F163" s="23" t="s">
        <v>2021</v>
      </c>
      <c r="G163" s="82" t="s">
        <v>1944</v>
      </c>
      <c r="H163" s="46" t="s">
        <v>200</v>
      </c>
      <c r="I163" s="23"/>
      <c r="J163" s="46" t="s">
        <v>1945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23.25" customHeight="1" x14ac:dyDescent="0.2">
      <c r="A164" s="49" t="s">
        <v>2063</v>
      </c>
      <c r="B164" s="49" t="s">
        <v>2064</v>
      </c>
      <c r="C164" s="49" t="s">
        <v>315</v>
      </c>
      <c r="D164" s="32" t="s">
        <v>1161</v>
      </c>
      <c r="E164" s="32" t="s">
        <v>2022</v>
      </c>
      <c r="F164" s="32" t="s">
        <v>2023</v>
      </c>
      <c r="G164" s="127" t="s">
        <v>1944</v>
      </c>
      <c r="H164" s="49" t="s">
        <v>200</v>
      </c>
      <c r="I164" s="32"/>
      <c r="J164" s="49" t="s">
        <v>1945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23.25" customHeight="1" x14ac:dyDescent="0.2">
      <c r="A165" s="46" t="s">
        <v>2063</v>
      </c>
      <c r="B165" s="46" t="s">
        <v>2064</v>
      </c>
      <c r="C165" s="46" t="s">
        <v>318</v>
      </c>
      <c r="D165" s="23" t="s">
        <v>1162</v>
      </c>
      <c r="E165" s="23" t="s">
        <v>2024</v>
      </c>
      <c r="F165" s="23" t="s">
        <v>2025</v>
      </c>
      <c r="G165" s="82" t="s">
        <v>1944</v>
      </c>
      <c r="H165" s="46" t="s">
        <v>182</v>
      </c>
      <c r="I165" s="23"/>
      <c r="J165" s="46" t="s">
        <v>1945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23.25" customHeight="1" x14ac:dyDescent="0.2">
      <c r="A166" s="49" t="s">
        <v>2063</v>
      </c>
      <c r="B166" s="49" t="s">
        <v>2064</v>
      </c>
      <c r="C166" s="49" t="s">
        <v>321</v>
      </c>
      <c r="D166" s="32" t="s">
        <v>1164</v>
      </c>
      <c r="E166" s="32" t="s">
        <v>2026</v>
      </c>
      <c r="F166" s="32" t="s">
        <v>2027</v>
      </c>
      <c r="G166" s="127" t="s">
        <v>1944</v>
      </c>
      <c r="H166" s="49" t="s">
        <v>182</v>
      </c>
      <c r="I166" s="32"/>
      <c r="J166" s="49" t="s">
        <v>1945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23.25" customHeight="1" x14ac:dyDescent="0.2">
      <c r="A167" s="46" t="s">
        <v>2063</v>
      </c>
      <c r="B167" s="46" t="s">
        <v>2064</v>
      </c>
      <c r="C167" s="46" t="s">
        <v>324</v>
      </c>
      <c r="D167" s="23" t="s">
        <v>1165</v>
      </c>
      <c r="E167" s="23" t="s">
        <v>2028</v>
      </c>
      <c r="F167" s="23" t="s">
        <v>2029</v>
      </c>
      <c r="G167" s="82" t="s">
        <v>1944</v>
      </c>
      <c r="H167" s="46" t="s">
        <v>200</v>
      </c>
      <c r="I167" s="23"/>
      <c r="J167" s="46" t="s">
        <v>1945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23.25" customHeight="1" x14ac:dyDescent="0.2">
      <c r="A168" s="49" t="s">
        <v>2063</v>
      </c>
      <c r="B168" s="49" t="s">
        <v>2064</v>
      </c>
      <c r="C168" s="49" t="s">
        <v>327</v>
      </c>
      <c r="D168" s="32" t="s">
        <v>486</v>
      </c>
      <c r="E168" s="32" t="s">
        <v>2030</v>
      </c>
      <c r="F168" s="32" t="s">
        <v>2031</v>
      </c>
      <c r="G168" s="127" t="s">
        <v>1944</v>
      </c>
      <c r="H168" s="49" t="s">
        <v>200</v>
      </c>
      <c r="I168" s="32"/>
      <c r="J168" s="49" t="s">
        <v>1945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23.25" customHeight="1" x14ac:dyDescent="0.2">
      <c r="A169" s="46" t="s">
        <v>2063</v>
      </c>
      <c r="B169" s="46" t="s">
        <v>2064</v>
      </c>
      <c r="C169" s="46" t="s">
        <v>333</v>
      </c>
      <c r="D169" s="23" t="s">
        <v>1167</v>
      </c>
      <c r="E169" s="23" t="s">
        <v>2032</v>
      </c>
      <c r="F169" s="23" t="s">
        <v>2033</v>
      </c>
      <c r="G169" s="82" t="s">
        <v>1944</v>
      </c>
      <c r="H169" s="46" t="s">
        <v>200</v>
      </c>
      <c r="I169" s="23"/>
      <c r="J169" s="46" t="s">
        <v>1945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23.25" customHeight="1" x14ac:dyDescent="0.2">
      <c r="A170" s="49" t="s">
        <v>2063</v>
      </c>
      <c r="B170" s="49" t="s">
        <v>2064</v>
      </c>
      <c r="C170" s="49" t="s">
        <v>336</v>
      </c>
      <c r="D170" s="32" t="s">
        <v>494</v>
      </c>
      <c r="E170" s="32" t="s">
        <v>2034</v>
      </c>
      <c r="F170" s="32" t="s">
        <v>2035</v>
      </c>
      <c r="G170" s="127" t="s">
        <v>1944</v>
      </c>
      <c r="H170" s="49" t="s">
        <v>200</v>
      </c>
      <c r="I170" s="32"/>
      <c r="J170" s="49" t="s">
        <v>1945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23.25" customHeight="1" x14ac:dyDescent="0.2">
      <c r="A171" s="46" t="s">
        <v>2063</v>
      </c>
      <c r="B171" s="46" t="s">
        <v>2064</v>
      </c>
      <c r="C171" s="46" t="s">
        <v>339</v>
      </c>
      <c r="D171" s="23" t="s">
        <v>1169</v>
      </c>
      <c r="E171" s="23" t="s">
        <v>2036</v>
      </c>
      <c r="F171" s="23" t="s">
        <v>2037</v>
      </c>
      <c r="G171" s="82" t="s">
        <v>1944</v>
      </c>
      <c r="H171" s="46" t="s">
        <v>200</v>
      </c>
      <c r="I171" s="23"/>
      <c r="J171" s="46" t="s">
        <v>1945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23.25" customHeight="1" x14ac:dyDescent="0.2">
      <c r="A172" s="49" t="s">
        <v>2063</v>
      </c>
      <c r="B172" s="49" t="s">
        <v>2064</v>
      </c>
      <c r="C172" s="49" t="s">
        <v>342</v>
      </c>
      <c r="D172" s="32" t="s">
        <v>1170</v>
      </c>
      <c r="E172" s="32" t="s">
        <v>2038</v>
      </c>
      <c r="F172" s="32" t="s">
        <v>2039</v>
      </c>
      <c r="G172" s="83" t="s">
        <v>1958</v>
      </c>
      <c r="H172" s="49" t="s">
        <v>182</v>
      </c>
      <c r="I172" s="32" t="s">
        <v>1959</v>
      </c>
      <c r="J172" s="49" t="s">
        <v>1945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23.25" customHeight="1" x14ac:dyDescent="0.2">
      <c r="A173" s="46" t="s">
        <v>2063</v>
      </c>
      <c r="B173" s="46" t="s">
        <v>2064</v>
      </c>
      <c r="C173" s="46" t="s">
        <v>345</v>
      </c>
      <c r="D173" s="23" t="s">
        <v>1171</v>
      </c>
      <c r="E173" s="23" t="s">
        <v>2040</v>
      </c>
      <c r="F173" s="23" t="s">
        <v>2041</v>
      </c>
      <c r="G173" s="82" t="s">
        <v>1944</v>
      </c>
      <c r="H173" s="46" t="s">
        <v>182</v>
      </c>
      <c r="I173" s="23"/>
      <c r="J173" s="46" t="s">
        <v>1945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23.25" customHeight="1" x14ac:dyDescent="0.2">
      <c r="A174" s="49" t="s">
        <v>2063</v>
      </c>
      <c r="B174" s="49" t="s">
        <v>2064</v>
      </c>
      <c r="C174" s="49" t="s">
        <v>348</v>
      </c>
      <c r="D174" s="32" t="s">
        <v>1172</v>
      </c>
      <c r="E174" s="32" t="s">
        <v>2042</v>
      </c>
      <c r="F174" s="32" t="s">
        <v>2043</v>
      </c>
      <c r="G174" s="127" t="s">
        <v>1944</v>
      </c>
      <c r="H174" s="49" t="s">
        <v>200</v>
      </c>
      <c r="I174" s="32"/>
      <c r="J174" s="49" t="s">
        <v>1945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23.25" customHeight="1" x14ac:dyDescent="0.2">
      <c r="A175" s="46" t="s">
        <v>2063</v>
      </c>
      <c r="B175" s="46" t="s">
        <v>2064</v>
      </c>
      <c r="C175" s="46" t="s">
        <v>351</v>
      </c>
      <c r="D175" s="23" t="s">
        <v>1173</v>
      </c>
      <c r="E175" s="23" t="s">
        <v>2044</v>
      </c>
      <c r="F175" s="23" t="s">
        <v>2045</v>
      </c>
      <c r="G175" s="82" t="s">
        <v>1944</v>
      </c>
      <c r="H175" s="46" t="s">
        <v>200</v>
      </c>
      <c r="I175" s="23"/>
      <c r="J175" s="46" t="s">
        <v>1945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23.25" customHeight="1" x14ac:dyDescent="0.2">
      <c r="A176" s="49" t="s">
        <v>2063</v>
      </c>
      <c r="B176" s="49" t="s">
        <v>2064</v>
      </c>
      <c r="C176" s="49" t="s">
        <v>354</v>
      </c>
      <c r="D176" s="32" t="s">
        <v>1174</v>
      </c>
      <c r="E176" s="32" t="s">
        <v>2046</v>
      </c>
      <c r="F176" s="32" t="s">
        <v>2047</v>
      </c>
      <c r="G176" s="127" t="s">
        <v>1944</v>
      </c>
      <c r="H176" s="49" t="s">
        <v>200</v>
      </c>
      <c r="I176" s="32"/>
      <c r="J176" s="49" t="s">
        <v>1945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23.25" customHeight="1" x14ac:dyDescent="0.2">
      <c r="A177" s="46" t="s">
        <v>2063</v>
      </c>
      <c r="B177" s="46" t="s">
        <v>2064</v>
      </c>
      <c r="C177" s="46" t="s">
        <v>357</v>
      </c>
      <c r="D177" s="23" t="s">
        <v>1175</v>
      </c>
      <c r="E177" s="23" t="s">
        <v>2048</v>
      </c>
      <c r="F177" s="23" t="s">
        <v>2049</v>
      </c>
      <c r="G177" s="82" t="s">
        <v>1944</v>
      </c>
      <c r="H177" s="46" t="s">
        <v>200</v>
      </c>
      <c r="I177" s="23"/>
      <c r="J177" s="46" t="s">
        <v>1945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23.25" customHeight="1" x14ac:dyDescent="0.2">
      <c r="A178" s="49" t="s">
        <v>2063</v>
      </c>
      <c r="B178" s="49" t="s">
        <v>2064</v>
      </c>
      <c r="C178" s="49" t="s">
        <v>360</v>
      </c>
      <c r="D178" s="32" t="s">
        <v>1176</v>
      </c>
      <c r="E178" s="32" t="s">
        <v>2050</v>
      </c>
      <c r="F178" s="32" t="s">
        <v>2051</v>
      </c>
      <c r="G178" s="127" t="s">
        <v>1944</v>
      </c>
      <c r="H178" s="49" t="s">
        <v>182</v>
      </c>
      <c r="I178" s="32"/>
      <c r="J178" s="49" t="s">
        <v>1945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23.25" customHeight="1" x14ac:dyDescent="0.2">
      <c r="A179" s="46" t="s">
        <v>2063</v>
      </c>
      <c r="B179" s="46" t="s">
        <v>2064</v>
      </c>
      <c r="C179" s="46" t="s">
        <v>363</v>
      </c>
      <c r="D179" s="23" t="s">
        <v>1177</v>
      </c>
      <c r="E179" s="23" t="s">
        <v>2052</v>
      </c>
      <c r="F179" s="23" t="s">
        <v>2053</v>
      </c>
      <c r="G179" s="82" t="s">
        <v>1944</v>
      </c>
      <c r="H179" s="46" t="s">
        <v>200</v>
      </c>
      <c r="I179" s="23"/>
      <c r="J179" s="46" t="s">
        <v>1945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23.25" customHeight="1" x14ac:dyDescent="0.2">
      <c r="A180" s="49" t="s">
        <v>2063</v>
      </c>
      <c r="B180" s="49" t="s">
        <v>2064</v>
      </c>
      <c r="C180" s="49" t="s">
        <v>366</v>
      </c>
      <c r="D180" s="32" t="s">
        <v>1178</v>
      </c>
      <c r="E180" s="32" t="s">
        <v>2054</v>
      </c>
      <c r="F180" s="32" t="s">
        <v>2055</v>
      </c>
      <c r="G180" s="127" t="s">
        <v>1944</v>
      </c>
      <c r="H180" s="49" t="s">
        <v>200</v>
      </c>
      <c r="I180" s="32"/>
      <c r="J180" s="49" t="s">
        <v>1945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23.25" customHeight="1" x14ac:dyDescent="0.2">
      <c r="A181" s="46" t="s">
        <v>2063</v>
      </c>
      <c r="B181" s="46" t="s">
        <v>2064</v>
      </c>
      <c r="C181" s="46" t="s">
        <v>369</v>
      </c>
      <c r="D181" s="23" t="s">
        <v>1179</v>
      </c>
      <c r="E181" s="23" t="s">
        <v>2056</v>
      </c>
      <c r="F181" s="23" t="s">
        <v>2057</v>
      </c>
      <c r="G181" s="82" t="s">
        <v>1944</v>
      </c>
      <c r="H181" s="46" t="s">
        <v>182</v>
      </c>
      <c r="I181" s="23"/>
      <c r="J181" s="46" t="s">
        <v>1945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23.25" customHeight="1" x14ac:dyDescent="0.2">
      <c r="A182" s="49" t="s">
        <v>2063</v>
      </c>
      <c r="B182" s="49" t="s">
        <v>2064</v>
      </c>
      <c r="C182" s="49" t="s">
        <v>372</v>
      </c>
      <c r="D182" s="32" t="s">
        <v>1180</v>
      </c>
      <c r="E182" s="32" t="s">
        <v>2058</v>
      </c>
      <c r="F182" s="32" t="s">
        <v>2059</v>
      </c>
      <c r="G182" s="127" t="s">
        <v>1944</v>
      </c>
      <c r="H182" s="49" t="s">
        <v>182</v>
      </c>
      <c r="I182" s="32"/>
      <c r="J182" s="49" t="s">
        <v>1945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23.25" customHeight="1" x14ac:dyDescent="0.2">
      <c r="A183" s="46" t="s">
        <v>2063</v>
      </c>
      <c r="B183" s="46" t="s">
        <v>2064</v>
      </c>
      <c r="C183" s="46" t="s">
        <v>375</v>
      </c>
      <c r="D183" s="23" t="s">
        <v>1181</v>
      </c>
      <c r="E183" s="23" t="s">
        <v>2060</v>
      </c>
      <c r="F183" s="23" t="s">
        <v>2025</v>
      </c>
      <c r="G183" s="82" t="s">
        <v>1944</v>
      </c>
      <c r="H183" s="46" t="s">
        <v>200</v>
      </c>
      <c r="I183" s="23"/>
      <c r="J183" s="46" t="s">
        <v>1945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J182" xr:uid="{00000000-0009-0000-0000-000013000000}"/>
  <mergeCells count="4">
    <mergeCell ref="A1:J1"/>
    <mergeCell ref="A4:J4"/>
    <mergeCell ref="A3:J3"/>
    <mergeCell ref="A2:J2"/>
  </mergeCells>
  <hyperlinks>
    <hyperlink ref="A1" location="'Cohort 2029 — Grades'!A1" display="⬅ NAVIGATE:" xr:uid="{00000000-0004-0000-1300-000000000000}"/>
  </hyperlinks>
  <pageMargins left="0.75" right="0.75" top="1" bottom="1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D4A017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5" width="50" customWidth="1"/>
    <col min="6" max="9" width="15" customWidth="1"/>
    <col min="10" max="10" width="28" customWidth="1"/>
    <col min="11" max="12" width="50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2065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2066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2067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7" t="s">
        <v>2068</v>
      </c>
      <c r="B6" s="7" t="s">
        <v>2069</v>
      </c>
      <c r="C6" s="7" t="s">
        <v>467</v>
      </c>
      <c r="D6" s="7" t="s">
        <v>131</v>
      </c>
      <c r="E6" s="7" t="s">
        <v>2070</v>
      </c>
      <c r="F6" s="7" t="s">
        <v>2071</v>
      </c>
      <c r="G6" s="7" t="s">
        <v>2072</v>
      </c>
      <c r="H6" s="7" t="s">
        <v>2073</v>
      </c>
      <c r="I6" s="7" t="s">
        <v>34</v>
      </c>
      <c r="J6" s="7" t="s">
        <v>61</v>
      </c>
      <c r="K6" s="7" t="s">
        <v>2074</v>
      </c>
      <c r="L6" s="58" t="s">
        <v>2075</v>
      </c>
      <c r="M6" s="2"/>
      <c r="N6" s="2"/>
      <c r="O6" s="2"/>
      <c r="P6" s="2"/>
      <c r="Q6" s="2"/>
      <c r="R6" s="2"/>
      <c r="S6" s="2"/>
    </row>
    <row r="7" spans="1:19" ht="18" customHeight="1" x14ac:dyDescent="0.2">
      <c r="A7" s="46">
        <v>1</v>
      </c>
      <c r="B7" s="46" t="s">
        <v>2076</v>
      </c>
      <c r="C7" s="46" t="s">
        <v>400</v>
      </c>
      <c r="D7" s="46" t="s">
        <v>1505</v>
      </c>
      <c r="E7" s="23" t="s">
        <v>2077</v>
      </c>
      <c r="F7" s="46" t="s">
        <v>2078</v>
      </c>
      <c r="G7" s="46">
        <v>10</v>
      </c>
      <c r="H7" s="46" t="s">
        <v>2079</v>
      </c>
      <c r="I7" s="82" t="s">
        <v>1291</v>
      </c>
      <c r="J7" s="23"/>
      <c r="K7" s="133" t="s">
        <v>390</v>
      </c>
      <c r="L7" s="134" t="s">
        <v>1291</v>
      </c>
      <c r="M7" s="2"/>
      <c r="N7" s="2"/>
      <c r="O7" s="2"/>
      <c r="P7" s="2"/>
      <c r="Q7" s="2"/>
      <c r="R7" s="2"/>
      <c r="S7" s="2"/>
    </row>
    <row r="8" spans="1:19" ht="18" customHeight="1" x14ac:dyDescent="0.2">
      <c r="A8" s="49">
        <v>1</v>
      </c>
      <c r="B8" s="49" t="s">
        <v>2076</v>
      </c>
      <c r="C8" s="49" t="s">
        <v>400</v>
      </c>
      <c r="D8" s="49" t="s">
        <v>1505</v>
      </c>
      <c r="E8" s="32" t="s">
        <v>2080</v>
      </c>
      <c r="F8" s="49" t="s">
        <v>2081</v>
      </c>
      <c r="G8" s="49">
        <v>10</v>
      </c>
      <c r="H8" s="49" t="s">
        <v>2082</v>
      </c>
      <c r="I8" s="127" t="s">
        <v>1291</v>
      </c>
      <c r="J8" s="32"/>
      <c r="K8" s="133" t="s">
        <v>390</v>
      </c>
      <c r="L8" s="134" t="s">
        <v>1291</v>
      </c>
      <c r="M8" s="2"/>
      <c r="N8" s="2"/>
      <c r="O8" s="2"/>
      <c r="P8" s="2"/>
      <c r="Q8" s="2"/>
      <c r="R8" s="2"/>
      <c r="S8" s="2"/>
    </row>
    <row r="9" spans="1:19" ht="18" customHeight="1" x14ac:dyDescent="0.2">
      <c r="A9" s="46">
        <v>1</v>
      </c>
      <c r="B9" s="46" t="s">
        <v>2076</v>
      </c>
      <c r="C9" s="46" t="s">
        <v>400</v>
      </c>
      <c r="D9" s="46" t="s">
        <v>1505</v>
      </c>
      <c r="E9" s="23" t="s">
        <v>2083</v>
      </c>
      <c r="F9" s="46" t="s">
        <v>2084</v>
      </c>
      <c r="G9" s="46">
        <v>10</v>
      </c>
      <c r="H9" s="46" t="s">
        <v>2085</v>
      </c>
      <c r="I9" s="82" t="s">
        <v>1291</v>
      </c>
      <c r="J9" s="23"/>
      <c r="K9" s="133" t="s">
        <v>390</v>
      </c>
      <c r="L9" s="134" t="s">
        <v>1291</v>
      </c>
      <c r="M9" s="2"/>
      <c r="N9" s="2"/>
      <c r="O9" s="2"/>
      <c r="P9" s="2"/>
      <c r="Q9" s="2"/>
      <c r="R9" s="2"/>
      <c r="S9" s="2"/>
    </row>
    <row r="10" spans="1:19" ht="18" customHeight="1" x14ac:dyDescent="0.2">
      <c r="A10" s="49">
        <v>2</v>
      </c>
      <c r="B10" s="49" t="s">
        <v>2086</v>
      </c>
      <c r="C10" s="49" t="s">
        <v>400</v>
      </c>
      <c r="D10" s="49" t="s">
        <v>1505</v>
      </c>
      <c r="E10" s="32" t="s">
        <v>2087</v>
      </c>
      <c r="F10" s="49" t="s">
        <v>2081</v>
      </c>
      <c r="G10" s="49">
        <v>5</v>
      </c>
      <c r="H10" s="49" t="s">
        <v>2088</v>
      </c>
      <c r="I10" s="127" t="s">
        <v>1291</v>
      </c>
      <c r="J10" s="32"/>
      <c r="K10" s="133" t="s">
        <v>390</v>
      </c>
      <c r="L10" s="134" t="s">
        <v>1291</v>
      </c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46">
        <v>2</v>
      </c>
      <c r="B11" s="46" t="s">
        <v>2086</v>
      </c>
      <c r="C11" s="46" t="s">
        <v>400</v>
      </c>
      <c r="D11" s="46" t="s">
        <v>1505</v>
      </c>
      <c r="E11" s="23" t="s">
        <v>2089</v>
      </c>
      <c r="F11" s="46" t="s">
        <v>2081</v>
      </c>
      <c r="G11" s="46">
        <v>20</v>
      </c>
      <c r="H11" s="46" t="s">
        <v>2088</v>
      </c>
      <c r="I11" s="82" t="s">
        <v>1291</v>
      </c>
      <c r="J11" s="23"/>
      <c r="K11" s="133" t="s">
        <v>390</v>
      </c>
      <c r="L11" s="134" t="s">
        <v>1291</v>
      </c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49">
        <v>2</v>
      </c>
      <c r="B12" s="49" t="s">
        <v>2086</v>
      </c>
      <c r="C12" s="49" t="s">
        <v>400</v>
      </c>
      <c r="D12" s="49" t="s">
        <v>1505</v>
      </c>
      <c r="E12" s="32" t="s">
        <v>2090</v>
      </c>
      <c r="F12" s="49" t="s">
        <v>2084</v>
      </c>
      <c r="G12" s="49">
        <v>15</v>
      </c>
      <c r="H12" s="49" t="s">
        <v>2088</v>
      </c>
      <c r="I12" s="127" t="s">
        <v>1291</v>
      </c>
      <c r="J12" s="32"/>
      <c r="K12" s="133" t="s">
        <v>390</v>
      </c>
      <c r="L12" s="134" t="s">
        <v>1291</v>
      </c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46">
        <v>3</v>
      </c>
      <c r="B13" s="46" t="s">
        <v>2091</v>
      </c>
      <c r="C13" s="46" t="s">
        <v>400</v>
      </c>
      <c r="D13" s="46" t="s">
        <v>1505</v>
      </c>
      <c r="E13" s="23" t="s">
        <v>2092</v>
      </c>
      <c r="F13" s="46" t="s">
        <v>2084</v>
      </c>
      <c r="G13" s="46">
        <v>15</v>
      </c>
      <c r="H13" s="46" t="s">
        <v>1664</v>
      </c>
      <c r="I13" s="82" t="s">
        <v>1291</v>
      </c>
      <c r="J13" s="23"/>
      <c r="K13" s="133" t="s">
        <v>390</v>
      </c>
      <c r="L13" s="134" t="s">
        <v>1291</v>
      </c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49">
        <v>4</v>
      </c>
      <c r="B14" s="49" t="s">
        <v>2093</v>
      </c>
      <c r="C14" s="49" t="s">
        <v>400</v>
      </c>
      <c r="D14" s="49" t="s">
        <v>1505</v>
      </c>
      <c r="E14" s="32" t="s">
        <v>2094</v>
      </c>
      <c r="F14" s="49" t="s">
        <v>2084</v>
      </c>
      <c r="G14" s="49">
        <v>15</v>
      </c>
      <c r="H14" s="49" t="s">
        <v>2095</v>
      </c>
      <c r="I14" s="85" t="s">
        <v>2096</v>
      </c>
      <c r="J14" s="32" t="s">
        <v>2097</v>
      </c>
      <c r="K14" s="8">
        <f t="shared" ref="K14:K27" ca="1" si="0">IF(H13="","",MAX(0,DATEVALUE(H13&amp;"/2026")-TODAY()))</f>
        <v>0</v>
      </c>
      <c r="L14" s="8" t="str">
        <f t="shared" ref="L14:L27" si="1">IF(K13="","",IF(K13&lt;=0,"⚠ OVERDUE",IF(K13&lt;=3,"🔴 DUE NOW",IF(K13&lt;=7,"🟠 THIS WEEK",IF(K13&lt;=14,"🟡 NEXT 2 WEEKS","📋 Scheduled")))))</f>
        <v>📋 Scheduled</v>
      </c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46">
        <v>4</v>
      </c>
      <c r="B15" s="46" t="s">
        <v>2093</v>
      </c>
      <c r="C15" s="46" t="s">
        <v>400</v>
      </c>
      <c r="D15" s="46" t="s">
        <v>1505</v>
      </c>
      <c r="E15" s="23" t="s">
        <v>2098</v>
      </c>
      <c r="F15" s="46" t="s">
        <v>2081</v>
      </c>
      <c r="G15" s="46">
        <v>5</v>
      </c>
      <c r="H15" s="46" t="s">
        <v>2095</v>
      </c>
      <c r="I15" s="84" t="s">
        <v>2096</v>
      </c>
      <c r="J15" s="23" t="s">
        <v>2097</v>
      </c>
      <c r="K15" s="8">
        <f t="shared" ca="1" si="0"/>
        <v>0</v>
      </c>
      <c r="L15" s="8" t="str">
        <f t="shared" ca="1" si="1"/>
        <v>⚠ OVERDUE</v>
      </c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49">
        <v>5</v>
      </c>
      <c r="B16" s="49" t="s">
        <v>2099</v>
      </c>
      <c r="C16" s="49" t="s">
        <v>400</v>
      </c>
      <c r="D16" s="49" t="s">
        <v>1505</v>
      </c>
      <c r="E16" s="32" t="s">
        <v>2100</v>
      </c>
      <c r="F16" s="49" t="s">
        <v>2101</v>
      </c>
      <c r="G16" s="49">
        <v>150</v>
      </c>
      <c r="H16" s="49" t="s">
        <v>2102</v>
      </c>
      <c r="I16" s="135" t="s">
        <v>2103</v>
      </c>
      <c r="J16" s="136" t="s">
        <v>2104</v>
      </c>
      <c r="K16" s="8">
        <f t="shared" ca="1" si="0"/>
        <v>0</v>
      </c>
      <c r="L16" s="8" t="str">
        <f t="shared" ca="1" si="1"/>
        <v>⚠ OVERDUE</v>
      </c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46">
        <v>5</v>
      </c>
      <c r="B17" s="46" t="s">
        <v>2099</v>
      </c>
      <c r="C17" s="46" t="s">
        <v>400</v>
      </c>
      <c r="D17" s="46" t="s">
        <v>1505</v>
      </c>
      <c r="E17" s="23" t="s">
        <v>2105</v>
      </c>
      <c r="F17" s="46" t="s">
        <v>2084</v>
      </c>
      <c r="G17" s="46">
        <v>15</v>
      </c>
      <c r="H17" s="46" t="s">
        <v>2106</v>
      </c>
      <c r="I17" s="87" t="s">
        <v>2103</v>
      </c>
      <c r="J17" s="23"/>
      <c r="K17" s="8">
        <f t="shared" ca="1" si="0"/>
        <v>0</v>
      </c>
      <c r="L17" s="8" t="str">
        <f t="shared" ca="1" si="1"/>
        <v>⚠ OVERDUE</v>
      </c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49">
        <v>5</v>
      </c>
      <c r="B18" s="49" t="s">
        <v>2099</v>
      </c>
      <c r="C18" s="49" t="s">
        <v>400</v>
      </c>
      <c r="D18" s="49" t="s">
        <v>1505</v>
      </c>
      <c r="E18" s="32" t="s">
        <v>2107</v>
      </c>
      <c r="F18" s="49" t="s">
        <v>2081</v>
      </c>
      <c r="G18" s="49">
        <v>5</v>
      </c>
      <c r="H18" s="49" t="s">
        <v>2106</v>
      </c>
      <c r="I18" s="135" t="s">
        <v>2103</v>
      </c>
      <c r="J18" s="32"/>
      <c r="K18" s="8">
        <f t="shared" ca="1" si="0"/>
        <v>0</v>
      </c>
      <c r="L18" s="8" t="str">
        <f t="shared" ca="1" si="1"/>
        <v>⚠ OVERDUE</v>
      </c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46">
        <v>6</v>
      </c>
      <c r="B19" s="46" t="s">
        <v>2108</v>
      </c>
      <c r="C19" s="46" t="s">
        <v>400</v>
      </c>
      <c r="D19" s="46" t="s">
        <v>1505</v>
      </c>
      <c r="E19" s="23" t="s">
        <v>2109</v>
      </c>
      <c r="F19" s="46" t="s">
        <v>2084</v>
      </c>
      <c r="G19" s="46">
        <v>15</v>
      </c>
      <c r="H19" s="46" t="s">
        <v>2110</v>
      </c>
      <c r="I19" s="87" t="s">
        <v>2103</v>
      </c>
      <c r="J19" s="23"/>
      <c r="K19" s="8">
        <f t="shared" ca="1" si="0"/>
        <v>0</v>
      </c>
      <c r="L19" s="8" t="str">
        <f t="shared" ca="1" si="1"/>
        <v>⚠ OVERDUE</v>
      </c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49">
        <v>6</v>
      </c>
      <c r="B20" s="49" t="s">
        <v>2108</v>
      </c>
      <c r="C20" s="49" t="s">
        <v>400</v>
      </c>
      <c r="D20" s="49" t="s">
        <v>1505</v>
      </c>
      <c r="E20" s="32" t="s">
        <v>2111</v>
      </c>
      <c r="F20" s="49" t="s">
        <v>2081</v>
      </c>
      <c r="G20" s="49">
        <v>5</v>
      </c>
      <c r="H20" s="49" t="s">
        <v>2110</v>
      </c>
      <c r="I20" s="135" t="s">
        <v>2103</v>
      </c>
      <c r="J20" s="32"/>
      <c r="K20" s="8">
        <f t="shared" ca="1" si="0"/>
        <v>0</v>
      </c>
      <c r="L20" s="8" t="str">
        <f t="shared" ca="1" si="1"/>
        <v>⚠ OVERDUE</v>
      </c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46">
        <v>7</v>
      </c>
      <c r="B21" s="46" t="s">
        <v>2112</v>
      </c>
      <c r="C21" s="46" t="s">
        <v>400</v>
      </c>
      <c r="D21" s="46" t="s">
        <v>1505</v>
      </c>
      <c r="E21" s="23" t="s">
        <v>2113</v>
      </c>
      <c r="F21" s="46" t="s">
        <v>2114</v>
      </c>
      <c r="G21" s="46">
        <v>0</v>
      </c>
      <c r="H21" s="46" t="s">
        <v>2115</v>
      </c>
      <c r="I21" s="87" t="s">
        <v>2103</v>
      </c>
      <c r="J21" s="23" t="s">
        <v>2116</v>
      </c>
      <c r="K21" s="8">
        <f t="shared" ca="1" si="0"/>
        <v>0</v>
      </c>
      <c r="L21" s="8" t="str">
        <f t="shared" ca="1" si="1"/>
        <v>⚠ OVERDUE</v>
      </c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49">
        <v>7</v>
      </c>
      <c r="B22" s="49" t="s">
        <v>2112</v>
      </c>
      <c r="C22" s="49" t="s">
        <v>400</v>
      </c>
      <c r="D22" s="49" t="s">
        <v>1505</v>
      </c>
      <c r="E22" s="32" t="s">
        <v>2117</v>
      </c>
      <c r="F22" s="49" t="s">
        <v>2084</v>
      </c>
      <c r="G22" s="49">
        <v>15</v>
      </c>
      <c r="H22" s="49" t="s">
        <v>1707</v>
      </c>
      <c r="I22" s="135" t="s">
        <v>2103</v>
      </c>
      <c r="J22" s="32"/>
      <c r="K22" s="8">
        <f t="shared" ca="1" si="0"/>
        <v>0</v>
      </c>
      <c r="L22" s="8" t="str">
        <f t="shared" ca="1" si="1"/>
        <v>⚠ OVERDUE</v>
      </c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46">
        <v>7</v>
      </c>
      <c r="B23" s="46" t="s">
        <v>2112</v>
      </c>
      <c r="C23" s="46" t="s">
        <v>400</v>
      </c>
      <c r="D23" s="46" t="s">
        <v>1505</v>
      </c>
      <c r="E23" s="23" t="s">
        <v>2118</v>
      </c>
      <c r="F23" s="46" t="s">
        <v>2119</v>
      </c>
      <c r="G23" s="46">
        <v>100</v>
      </c>
      <c r="H23" s="46" t="s">
        <v>1707</v>
      </c>
      <c r="I23" s="87" t="s">
        <v>2103</v>
      </c>
      <c r="J23" s="137" t="s">
        <v>2120</v>
      </c>
      <c r="K23" s="8">
        <f t="shared" ca="1" si="0"/>
        <v>0</v>
      </c>
      <c r="L23" s="8" t="str">
        <f t="shared" ca="1" si="1"/>
        <v>⚠ OVERDUE</v>
      </c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49">
        <v>8</v>
      </c>
      <c r="B24" s="49" t="s">
        <v>2121</v>
      </c>
      <c r="C24" s="49" t="s">
        <v>400</v>
      </c>
      <c r="D24" s="49" t="s">
        <v>1505</v>
      </c>
      <c r="E24" s="32" t="s">
        <v>2122</v>
      </c>
      <c r="F24" s="49" t="s">
        <v>2101</v>
      </c>
      <c r="G24" s="49">
        <v>150</v>
      </c>
      <c r="H24" s="49" t="s">
        <v>2123</v>
      </c>
      <c r="I24" s="135" t="s">
        <v>2103</v>
      </c>
      <c r="J24" s="136" t="s">
        <v>2104</v>
      </c>
      <c r="K24" s="8">
        <f t="shared" ca="1" si="0"/>
        <v>0</v>
      </c>
      <c r="L24" s="8" t="str">
        <f t="shared" ca="1" si="1"/>
        <v>⚠ OVERDUE</v>
      </c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46">
        <v>8</v>
      </c>
      <c r="B25" s="46" t="s">
        <v>2121</v>
      </c>
      <c r="C25" s="46" t="s">
        <v>400</v>
      </c>
      <c r="D25" s="46" t="s">
        <v>1505</v>
      </c>
      <c r="E25" s="23" t="s">
        <v>2124</v>
      </c>
      <c r="F25" s="46" t="s">
        <v>2125</v>
      </c>
      <c r="G25" s="46">
        <v>0</v>
      </c>
      <c r="H25" s="46" t="s">
        <v>2126</v>
      </c>
      <c r="I25" s="87" t="s">
        <v>2103</v>
      </c>
      <c r="J25" s="23"/>
      <c r="K25" s="8">
        <f t="shared" ca="1" si="0"/>
        <v>0</v>
      </c>
      <c r="L25" s="8" t="str">
        <f t="shared" ca="1" si="1"/>
        <v>⚠ OVERDUE</v>
      </c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49">
        <v>15</v>
      </c>
      <c r="B26" s="49" t="s">
        <v>2127</v>
      </c>
      <c r="C26" s="49" t="s">
        <v>400</v>
      </c>
      <c r="D26" s="49" t="s">
        <v>1505</v>
      </c>
      <c r="E26" s="32" t="s">
        <v>2128</v>
      </c>
      <c r="F26" s="49" t="s">
        <v>2114</v>
      </c>
      <c r="G26" s="49">
        <v>250</v>
      </c>
      <c r="H26" s="49" t="s">
        <v>2127</v>
      </c>
      <c r="I26" s="135" t="s">
        <v>2103</v>
      </c>
      <c r="J26" s="136" t="s">
        <v>2129</v>
      </c>
      <c r="K26" s="8">
        <f t="shared" ca="1" si="0"/>
        <v>0</v>
      </c>
      <c r="L26" s="8" t="str">
        <f t="shared" ca="1" si="1"/>
        <v>⚠ OVERDUE</v>
      </c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46">
        <v>16</v>
      </c>
      <c r="B27" s="46" t="s">
        <v>2130</v>
      </c>
      <c r="C27" s="46" t="s">
        <v>400</v>
      </c>
      <c r="D27" s="46" t="s">
        <v>1505</v>
      </c>
      <c r="E27" s="23" t="s">
        <v>2131</v>
      </c>
      <c r="F27" s="46" t="s">
        <v>2125</v>
      </c>
      <c r="G27" s="46">
        <v>250</v>
      </c>
      <c r="H27" s="46" t="s">
        <v>2130</v>
      </c>
      <c r="I27" s="87" t="s">
        <v>2103</v>
      </c>
      <c r="J27" s="137" t="s">
        <v>2129</v>
      </c>
      <c r="K27" s="8">
        <f t="shared" ca="1" si="0"/>
        <v>40</v>
      </c>
      <c r="L27" s="8" t="str">
        <f t="shared" ca="1" si="1"/>
        <v>⚠ OVERDUE</v>
      </c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49">
        <v>1</v>
      </c>
      <c r="B28" s="49" t="s">
        <v>2076</v>
      </c>
      <c r="C28" s="49" t="s">
        <v>2132</v>
      </c>
      <c r="D28" s="49" t="s">
        <v>1505</v>
      </c>
      <c r="E28" s="32" t="s">
        <v>2133</v>
      </c>
      <c r="F28" s="49" t="s">
        <v>2134</v>
      </c>
      <c r="G28" s="49">
        <v>0</v>
      </c>
      <c r="H28" s="49" t="s">
        <v>2085</v>
      </c>
      <c r="I28" s="127" t="s">
        <v>1291</v>
      </c>
      <c r="J28" s="32"/>
      <c r="K28" s="133" t="s">
        <v>390</v>
      </c>
      <c r="L28" s="134" t="s">
        <v>1291</v>
      </c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46">
        <v>2</v>
      </c>
      <c r="B29" s="46" t="s">
        <v>2086</v>
      </c>
      <c r="C29" s="46" t="s">
        <v>2132</v>
      </c>
      <c r="D29" s="46" t="s">
        <v>1505</v>
      </c>
      <c r="E29" s="23" t="s">
        <v>2135</v>
      </c>
      <c r="F29" s="46" t="s">
        <v>2134</v>
      </c>
      <c r="G29" s="46">
        <v>0</v>
      </c>
      <c r="H29" s="46" t="s">
        <v>2088</v>
      </c>
      <c r="I29" s="82" t="s">
        <v>1291</v>
      </c>
      <c r="J29" s="23"/>
      <c r="K29" s="133" t="s">
        <v>390</v>
      </c>
      <c r="L29" s="134" t="s">
        <v>1291</v>
      </c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49">
        <v>3</v>
      </c>
      <c r="B30" s="49" t="s">
        <v>2091</v>
      </c>
      <c r="C30" s="49" t="s">
        <v>2132</v>
      </c>
      <c r="D30" s="49" t="s">
        <v>1505</v>
      </c>
      <c r="E30" s="32" t="s">
        <v>2136</v>
      </c>
      <c r="F30" s="49" t="s">
        <v>2134</v>
      </c>
      <c r="G30" s="49">
        <v>0</v>
      </c>
      <c r="H30" s="49" t="s">
        <v>1664</v>
      </c>
      <c r="I30" s="127" t="s">
        <v>1291</v>
      </c>
      <c r="J30" s="32"/>
      <c r="K30" s="133" t="s">
        <v>390</v>
      </c>
      <c r="L30" s="134" t="s">
        <v>1291</v>
      </c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46">
        <v>4</v>
      </c>
      <c r="B31" s="46" t="s">
        <v>2093</v>
      </c>
      <c r="C31" s="46" t="s">
        <v>2132</v>
      </c>
      <c r="D31" s="46" t="s">
        <v>1505</v>
      </c>
      <c r="E31" s="23" t="s">
        <v>2137</v>
      </c>
      <c r="F31" s="46" t="s">
        <v>2134</v>
      </c>
      <c r="G31" s="46">
        <v>0</v>
      </c>
      <c r="H31" s="46" t="s">
        <v>2095</v>
      </c>
      <c r="I31" s="84" t="s">
        <v>2096</v>
      </c>
      <c r="J31" s="23" t="s">
        <v>2097</v>
      </c>
      <c r="K31" s="8">
        <f ca="1">IF(H30="","",MAX(0,DATEVALUE(H30&amp;"/2026")-TODAY()))</f>
        <v>0</v>
      </c>
      <c r="L31" s="8" t="str">
        <f>IF(K30="","",IF(K30&lt;=0,"⚠ OVERDUE",IF(K30&lt;=3,"🔴 DUE NOW",IF(K30&lt;=7,"🟠 THIS WEEK",IF(K30&lt;=14,"🟡 NEXT 2 WEEKS","📋 Scheduled")))))</f>
        <v>📋 Scheduled</v>
      </c>
      <c r="M31" s="2"/>
      <c r="N31" s="2"/>
      <c r="O31" s="2"/>
      <c r="P31" s="2"/>
      <c r="Q31" s="2"/>
      <c r="R31" s="2"/>
      <c r="S31" s="2"/>
    </row>
    <row r="32" spans="1:19" ht="23.25" customHeight="1" x14ac:dyDescent="0.2">
      <c r="A32" s="49">
        <v>5</v>
      </c>
      <c r="B32" s="49" t="s">
        <v>2099</v>
      </c>
      <c r="C32" s="49" t="s">
        <v>2132</v>
      </c>
      <c r="D32" s="49" t="s">
        <v>1505</v>
      </c>
      <c r="E32" s="32" t="s">
        <v>2138</v>
      </c>
      <c r="F32" s="49" t="s">
        <v>2101</v>
      </c>
      <c r="G32" s="49">
        <v>0</v>
      </c>
      <c r="H32" s="49" t="s">
        <v>2106</v>
      </c>
      <c r="I32" s="135" t="s">
        <v>2103</v>
      </c>
      <c r="J32" s="136" t="s">
        <v>2139</v>
      </c>
      <c r="K32" s="8">
        <f ca="1">IF(H31="","",MAX(0,DATEVALUE(H31&amp;"/2026")-TODAY()))</f>
        <v>0</v>
      </c>
      <c r="L32" s="8" t="str">
        <f ca="1">IF(K31="","",IF(K31&lt;=0,"⚠ OVERDUE",IF(K31&lt;=3,"🔴 DUE NOW",IF(K31&lt;=7,"🟠 THIS WEEK",IF(K31&lt;=14,"🟡 NEXT 2 WEEKS","📋 Scheduled")))))</f>
        <v>⚠ OVERDUE</v>
      </c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46">
        <v>6</v>
      </c>
      <c r="B33" s="46" t="s">
        <v>2108</v>
      </c>
      <c r="C33" s="46" t="s">
        <v>2132</v>
      </c>
      <c r="D33" s="46" t="s">
        <v>1505</v>
      </c>
      <c r="E33" s="23" t="s">
        <v>2140</v>
      </c>
      <c r="F33" s="46" t="s">
        <v>2134</v>
      </c>
      <c r="G33" s="46">
        <v>0</v>
      </c>
      <c r="H33" s="46" t="s">
        <v>2110</v>
      </c>
      <c r="I33" s="87" t="s">
        <v>2103</v>
      </c>
      <c r="J33" s="23"/>
      <c r="K33" s="8">
        <f ca="1">IF(H32="","",MAX(0,DATEVALUE(H32&amp;"/2026")-TODAY()))</f>
        <v>0</v>
      </c>
      <c r="L33" s="8" t="str">
        <f ca="1">IF(K32="","",IF(K32&lt;=0,"⚠ OVERDUE",IF(K32&lt;=3,"🔴 DUE NOW",IF(K32&lt;=7,"🟠 THIS WEEK",IF(K32&lt;=14,"🟡 NEXT 2 WEEKS","📋 Scheduled")))))</f>
        <v>⚠ OVERDUE</v>
      </c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49">
        <v>14</v>
      </c>
      <c r="B34" s="49" t="s">
        <v>2130</v>
      </c>
      <c r="C34" s="49" t="s">
        <v>2132</v>
      </c>
      <c r="D34" s="49" t="s">
        <v>1505</v>
      </c>
      <c r="E34" s="32" t="s">
        <v>2141</v>
      </c>
      <c r="F34" s="49" t="s">
        <v>2101</v>
      </c>
      <c r="G34" s="49">
        <v>0</v>
      </c>
      <c r="H34" s="49" t="s">
        <v>2130</v>
      </c>
      <c r="I34" s="135" t="s">
        <v>2103</v>
      </c>
      <c r="J34" s="136" t="s">
        <v>2142</v>
      </c>
      <c r="K34" s="8">
        <f ca="1">IF(H33="","",MAX(0,DATEVALUE(H33&amp;"/2026")-TODAY()))</f>
        <v>0</v>
      </c>
      <c r="L34" s="8" t="str">
        <f ca="1">IF(K33="","",IF(K33&lt;=0,"⚠ OVERDUE",IF(K33&lt;=3,"🔴 DUE NOW",IF(K33&lt;=7,"🟠 THIS WEEK",IF(K33&lt;=14,"🟡 NEXT 2 WEEKS","📋 Scheduled")))))</f>
        <v>⚠ OVERDUE</v>
      </c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46">
        <v>3</v>
      </c>
      <c r="B35" s="46" t="s">
        <v>2143</v>
      </c>
      <c r="C35" s="46" t="s">
        <v>407</v>
      </c>
      <c r="D35" s="46" t="s">
        <v>1505</v>
      </c>
      <c r="E35" s="23" t="s">
        <v>2144</v>
      </c>
      <c r="F35" s="46" t="s">
        <v>2081</v>
      </c>
      <c r="G35" s="46">
        <v>100</v>
      </c>
      <c r="H35" s="46" t="s">
        <v>2145</v>
      </c>
      <c r="I35" s="82" t="s">
        <v>1291</v>
      </c>
      <c r="J35" s="23" t="s">
        <v>2146</v>
      </c>
      <c r="K35" s="133" t="s">
        <v>390</v>
      </c>
      <c r="L35" s="134" t="s">
        <v>1291</v>
      </c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49">
        <v>4</v>
      </c>
      <c r="B36" s="49" t="s">
        <v>2147</v>
      </c>
      <c r="C36" s="49" t="s">
        <v>407</v>
      </c>
      <c r="D36" s="49" t="s">
        <v>1505</v>
      </c>
      <c r="E36" s="32" t="s">
        <v>2148</v>
      </c>
      <c r="F36" s="49" t="s">
        <v>2081</v>
      </c>
      <c r="G36" s="49">
        <v>100</v>
      </c>
      <c r="H36" s="49" t="s">
        <v>2145</v>
      </c>
      <c r="I36" s="127" t="s">
        <v>1291</v>
      </c>
      <c r="J36" s="32"/>
      <c r="K36" s="133" t="s">
        <v>390</v>
      </c>
      <c r="L36" s="134" t="s">
        <v>1291</v>
      </c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46">
        <v>5</v>
      </c>
      <c r="B37" s="46" t="s">
        <v>2149</v>
      </c>
      <c r="C37" s="46" t="s">
        <v>407</v>
      </c>
      <c r="D37" s="46" t="s">
        <v>1505</v>
      </c>
      <c r="E37" s="23" t="s">
        <v>2150</v>
      </c>
      <c r="F37" s="46" t="s">
        <v>2081</v>
      </c>
      <c r="G37" s="46">
        <v>100</v>
      </c>
      <c r="H37" s="46" t="s">
        <v>2151</v>
      </c>
      <c r="I37" s="84" t="s">
        <v>2096</v>
      </c>
      <c r="J37" s="23" t="s">
        <v>2146</v>
      </c>
      <c r="K37" s="8">
        <f t="shared" ref="K37:K42" ca="1" si="2">IF(H36="","",MAX(0,DATEVALUE(H36&amp;"/2026")-TODAY()))</f>
        <v>0</v>
      </c>
      <c r="L37" s="8" t="str">
        <f t="shared" ref="L37:L42" si="3">IF(K36="","",IF(K36&lt;=0,"⚠ OVERDUE",IF(K36&lt;=3,"🔴 DUE NOW",IF(K36&lt;=7,"🟠 THIS WEEK",IF(K36&lt;=14,"🟡 NEXT 2 WEEKS","📋 Scheduled")))))</f>
        <v>📋 Scheduled</v>
      </c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49">
        <v>7</v>
      </c>
      <c r="B38" s="49" t="s">
        <v>2152</v>
      </c>
      <c r="C38" s="49" t="s">
        <v>407</v>
      </c>
      <c r="D38" s="49" t="s">
        <v>1505</v>
      </c>
      <c r="E38" s="32" t="s">
        <v>2153</v>
      </c>
      <c r="F38" s="49" t="s">
        <v>2081</v>
      </c>
      <c r="G38" s="49">
        <v>100</v>
      </c>
      <c r="H38" s="49" t="s">
        <v>2151</v>
      </c>
      <c r="I38" s="135" t="s">
        <v>2103</v>
      </c>
      <c r="J38" s="32"/>
      <c r="K38" s="8">
        <f t="shared" ca="1" si="2"/>
        <v>0</v>
      </c>
      <c r="L38" s="8" t="str">
        <f t="shared" ca="1" si="3"/>
        <v>⚠ OVERDUE</v>
      </c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46">
        <v>8</v>
      </c>
      <c r="B39" s="46" t="s">
        <v>2154</v>
      </c>
      <c r="C39" s="46" t="s">
        <v>407</v>
      </c>
      <c r="D39" s="46" t="s">
        <v>1505</v>
      </c>
      <c r="E39" s="23" t="s">
        <v>2155</v>
      </c>
      <c r="F39" s="46" t="s">
        <v>2156</v>
      </c>
      <c r="G39" s="46">
        <v>100</v>
      </c>
      <c r="H39" s="46" t="s">
        <v>2157</v>
      </c>
      <c r="I39" s="87" t="s">
        <v>2103</v>
      </c>
      <c r="J39" s="23" t="s">
        <v>2158</v>
      </c>
      <c r="K39" s="8">
        <f t="shared" ca="1" si="2"/>
        <v>0</v>
      </c>
      <c r="L39" s="8" t="str">
        <f t="shared" ca="1" si="3"/>
        <v>⚠ OVERDUE</v>
      </c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49">
        <v>11</v>
      </c>
      <c r="B40" s="49" t="s">
        <v>2159</v>
      </c>
      <c r="C40" s="49" t="s">
        <v>407</v>
      </c>
      <c r="D40" s="49" t="s">
        <v>1505</v>
      </c>
      <c r="E40" s="32" t="s">
        <v>2160</v>
      </c>
      <c r="F40" s="49" t="s">
        <v>2156</v>
      </c>
      <c r="G40" s="49">
        <v>100</v>
      </c>
      <c r="H40" s="49" t="s">
        <v>2157</v>
      </c>
      <c r="I40" s="135" t="s">
        <v>2103</v>
      </c>
      <c r="J40" s="32"/>
      <c r="K40" s="8">
        <f t="shared" ca="1" si="2"/>
        <v>7</v>
      </c>
      <c r="L40" s="8" t="str">
        <f t="shared" ca="1" si="3"/>
        <v>⚠ OVERDUE</v>
      </c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46">
        <v>13</v>
      </c>
      <c r="B41" s="46" t="s">
        <v>2161</v>
      </c>
      <c r="C41" s="46" t="s">
        <v>407</v>
      </c>
      <c r="D41" s="46" t="s">
        <v>1505</v>
      </c>
      <c r="E41" s="23" t="s">
        <v>2162</v>
      </c>
      <c r="F41" s="46" t="s">
        <v>2156</v>
      </c>
      <c r="G41" s="46">
        <v>100</v>
      </c>
      <c r="H41" s="46" t="s">
        <v>1687</v>
      </c>
      <c r="I41" s="87" t="s">
        <v>2103</v>
      </c>
      <c r="J41" s="23" t="s">
        <v>2158</v>
      </c>
      <c r="K41" s="8">
        <f t="shared" ca="1" si="2"/>
        <v>7</v>
      </c>
      <c r="L41" s="8" t="str">
        <f t="shared" ca="1" si="3"/>
        <v>🟠 THIS WEEK</v>
      </c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49">
        <v>16</v>
      </c>
      <c r="B42" s="49" t="s">
        <v>2163</v>
      </c>
      <c r="C42" s="49" t="s">
        <v>407</v>
      </c>
      <c r="D42" s="49" t="s">
        <v>1505</v>
      </c>
      <c r="E42" s="32" t="s">
        <v>2164</v>
      </c>
      <c r="F42" s="49" t="s">
        <v>2125</v>
      </c>
      <c r="G42" s="49">
        <v>100</v>
      </c>
      <c r="H42" s="49" t="s">
        <v>1687</v>
      </c>
      <c r="I42" s="135" t="s">
        <v>2103</v>
      </c>
      <c r="J42" s="32" t="s">
        <v>2165</v>
      </c>
      <c r="K42" s="8">
        <f t="shared" ca="1" si="2"/>
        <v>42</v>
      </c>
      <c r="L42" s="8" t="str">
        <f t="shared" ca="1" si="3"/>
        <v>🟠 THIS WEEK</v>
      </c>
      <c r="M42" s="2"/>
      <c r="N42" s="2"/>
      <c r="O42" s="2"/>
      <c r="P42" s="2"/>
      <c r="Q42" s="2"/>
      <c r="R42" s="2"/>
      <c r="S42" s="2"/>
    </row>
    <row r="43" spans="1:19" ht="18" customHeight="1" x14ac:dyDescent="0.2">
      <c r="A43" s="46" t="s">
        <v>390</v>
      </c>
      <c r="B43" s="46" t="s">
        <v>170</v>
      </c>
      <c r="C43" s="46" t="s">
        <v>380</v>
      </c>
      <c r="D43" s="46" t="s">
        <v>478</v>
      </c>
      <c r="E43" s="23" t="s">
        <v>2166</v>
      </c>
      <c r="F43" s="46" t="s">
        <v>2167</v>
      </c>
      <c r="G43" s="46">
        <v>0</v>
      </c>
      <c r="H43" s="46" t="s">
        <v>2168</v>
      </c>
      <c r="I43" s="82" t="s">
        <v>1291</v>
      </c>
      <c r="J43" s="23" t="s">
        <v>2169</v>
      </c>
      <c r="K43" s="133" t="s">
        <v>390</v>
      </c>
      <c r="L43" s="134" t="s">
        <v>1291</v>
      </c>
      <c r="M43" s="2"/>
      <c r="N43" s="2"/>
      <c r="O43" s="2"/>
      <c r="P43" s="2"/>
      <c r="Q43" s="2"/>
      <c r="R43" s="2"/>
      <c r="S43" s="2"/>
    </row>
    <row r="44" spans="1:19" ht="18" customHeight="1" x14ac:dyDescent="0.2">
      <c r="A44" s="49" t="s">
        <v>390</v>
      </c>
      <c r="B44" s="49" t="s">
        <v>170</v>
      </c>
      <c r="C44" s="49" t="s">
        <v>382</v>
      </c>
      <c r="D44" s="49" t="s">
        <v>478</v>
      </c>
      <c r="E44" s="32" t="s">
        <v>2170</v>
      </c>
      <c r="F44" s="49" t="s">
        <v>2171</v>
      </c>
      <c r="G44" s="49">
        <v>0</v>
      </c>
      <c r="H44" s="49" t="s">
        <v>2168</v>
      </c>
      <c r="I44" s="127" t="s">
        <v>1291</v>
      </c>
      <c r="J44" s="32" t="s">
        <v>2169</v>
      </c>
      <c r="K44" s="133" t="s">
        <v>390</v>
      </c>
      <c r="L44" s="134" t="s">
        <v>1291</v>
      </c>
      <c r="M44" s="2"/>
      <c r="N44" s="2"/>
      <c r="O44" s="2"/>
      <c r="P44" s="2"/>
      <c r="Q44" s="2"/>
      <c r="R44" s="2"/>
      <c r="S44" s="2"/>
    </row>
    <row r="45" spans="1:19" ht="23.25" customHeight="1" x14ac:dyDescent="0.2">
      <c r="A45" s="46" t="s">
        <v>390</v>
      </c>
      <c r="B45" s="46" t="s">
        <v>170</v>
      </c>
      <c r="C45" s="46" t="s">
        <v>479</v>
      </c>
      <c r="D45" s="46" t="s">
        <v>478</v>
      </c>
      <c r="E45" s="23" t="s">
        <v>2172</v>
      </c>
      <c r="F45" s="46" t="s">
        <v>2167</v>
      </c>
      <c r="G45" s="46">
        <v>0</v>
      </c>
      <c r="H45" s="46" t="s">
        <v>2168</v>
      </c>
      <c r="I45" s="82" t="s">
        <v>1291</v>
      </c>
      <c r="J45" s="23" t="s">
        <v>2169</v>
      </c>
      <c r="K45" s="133" t="s">
        <v>390</v>
      </c>
      <c r="L45" s="134" t="s">
        <v>1291</v>
      </c>
      <c r="M45" s="2"/>
      <c r="N45" s="2"/>
      <c r="O45" s="2"/>
      <c r="P45" s="2"/>
      <c r="Q45" s="2"/>
      <c r="R45" s="2"/>
      <c r="S45" s="2"/>
    </row>
    <row r="46" spans="1:19" ht="18" customHeight="1" x14ac:dyDescent="0.2">
      <c r="A46" s="49" t="s">
        <v>390</v>
      </c>
      <c r="B46" s="49" t="s">
        <v>170</v>
      </c>
      <c r="C46" s="49" t="s">
        <v>474</v>
      </c>
      <c r="D46" s="49" t="s">
        <v>473</v>
      </c>
      <c r="E46" s="32" t="s">
        <v>2173</v>
      </c>
      <c r="F46" s="49" t="s">
        <v>2167</v>
      </c>
      <c r="G46" s="49">
        <v>0</v>
      </c>
      <c r="H46" s="49" t="s">
        <v>2168</v>
      </c>
      <c r="I46" s="127" t="s">
        <v>1291</v>
      </c>
      <c r="J46" s="32" t="s">
        <v>2174</v>
      </c>
      <c r="K46" s="133" t="s">
        <v>390</v>
      </c>
      <c r="L46" s="134" t="s">
        <v>1291</v>
      </c>
      <c r="M46" s="2"/>
      <c r="N46" s="2"/>
      <c r="O46" s="2"/>
      <c r="P46" s="2"/>
      <c r="Q46" s="2"/>
      <c r="R46" s="2"/>
      <c r="S46" s="2"/>
    </row>
    <row r="47" spans="1:19" ht="23.25" customHeight="1" x14ac:dyDescent="0.2">
      <c r="A47" s="46" t="s">
        <v>390</v>
      </c>
      <c r="B47" s="46" t="s">
        <v>170</v>
      </c>
      <c r="C47" s="46" t="s">
        <v>2175</v>
      </c>
      <c r="D47" s="46" t="s">
        <v>473</v>
      </c>
      <c r="E47" s="23" t="s">
        <v>2176</v>
      </c>
      <c r="F47" s="46" t="s">
        <v>2167</v>
      </c>
      <c r="G47" s="46">
        <v>0</v>
      </c>
      <c r="H47" s="46" t="s">
        <v>2168</v>
      </c>
      <c r="I47" s="82" t="s">
        <v>1291</v>
      </c>
      <c r="J47" s="23" t="s">
        <v>2174</v>
      </c>
      <c r="K47" s="133" t="s">
        <v>390</v>
      </c>
      <c r="L47" s="134" t="s">
        <v>1291</v>
      </c>
      <c r="M47" s="2"/>
      <c r="N47" s="2"/>
      <c r="O47" s="2"/>
      <c r="P47" s="2"/>
      <c r="Q47" s="2"/>
      <c r="R47" s="2"/>
      <c r="S47" s="2"/>
    </row>
    <row r="48" spans="1:19" ht="23.25" customHeight="1" x14ac:dyDescent="0.2">
      <c r="A48" s="49" t="s">
        <v>390</v>
      </c>
      <c r="B48" s="49" t="s">
        <v>170</v>
      </c>
      <c r="C48" s="49" t="s">
        <v>445</v>
      </c>
      <c r="D48" s="49" t="s">
        <v>487</v>
      </c>
      <c r="E48" s="32" t="s">
        <v>2177</v>
      </c>
      <c r="F48" s="49" t="s">
        <v>2167</v>
      </c>
      <c r="G48" s="49">
        <v>0</v>
      </c>
      <c r="H48" s="49" t="s">
        <v>2168</v>
      </c>
      <c r="I48" s="127" t="s">
        <v>1291</v>
      </c>
      <c r="J48" s="32" t="s">
        <v>2178</v>
      </c>
      <c r="K48" s="133" t="s">
        <v>390</v>
      </c>
      <c r="L48" s="134" t="s">
        <v>1291</v>
      </c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J47" xr:uid="{00000000-0009-0000-0000-000014000000}"/>
  <mergeCells count="4">
    <mergeCell ref="A3:L3"/>
    <mergeCell ref="A2:L2"/>
    <mergeCell ref="A4:J4"/>
    <mergeCell ref="A1:L1"/>
  </mergeCells>
  <hyperlinks>
    <hyperlink ref="A1" location="'Cohort 2029 — Grades'!A1" display="⬅ NAVIGATE:" xr:uid="{00000000-0004-0000-1400-000000000000}"/>
  </hyperlinks>
  <pageMargins left="0.75" right="0.75" top="1" bottom="1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1A5276"/>
  </sheetPr>
  <dimension ref="A1:Z1046"/>
  <sheetViews>
    <sheetView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D10" sqref="D10"/>
    </sheetView>
  </sheetViews>
  <sheetFormatPr baseColWidth="10" defaultColWidth="14.5" defaultRowHeight="15" customHeight="1" x14ac:dyDescent="0.2"/>
  <cols>
    <col min="1" max="1" width="50" customWidth="1"/>
    <col min="2" max="2" width="18" customWidth="1"/>
    <col min="3" max="3" width="14" customWidth="1"/>
    <col min="4" max="19" width="12" customWidth="1"/>
    <col min="20" max="26" width="16" customWidth="1"/>
  </cols>
  <sheetData>
    <row r="1" spans="1:26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6"/>
      <c r="M1" s="266"/>
      <c r="N1" s="266"/>
      <c r="O1" s="266"/>
      <c r="P1" s="267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8" customHeight="1" x14ac:dyDescent="0.25">
      <c r="A2" s="263" t="s">
        <v>2179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62"/>
      <c r="N2" s="262"/>
      <c r="O2" s="262"/>
      <c r="P2" s="26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" customHeight="1" x14ac:dyDescent="0.2">
      <c r="A4" s="271" t="s">
        <v>2180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62"/>
      <c r="N4" s="262"/>
      <c r="O4" s="262"/>
      <c r="P4" s="26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8" customHeight="1" x14ac:dyDescent="0.2">
      <c r="A5" s="277" t="s">
        <v>2181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8" customHeight="1" x14ac:dyDescent="0.2">
      <c r="A6" s="5" t="s">
        <v>2182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8" customHeight="1" x14ac:dyDescent="0.2">
      <c r="A7" s="2"/>
      <c r="B7" s="2"/>
      <c r="C7" s="2"/>
      <c r="D7" s="138" t="s">
        <v>2084</v>
      </c>
      <c r="E7" s="138" t="s">
        <v>2084</v>
      </c>
      <c r="F7" s="138" t="s">
        <v>2084</v>
      </c>
      <c r="G7" s="138" t="s">
        <v>2084</v>
      </c>
      <c r="H7" s="138" t="s">
        <v>2081</v>
      </c>
      <c r="I7" s="138" t="s">
        <v>2081</v>
      </c>
      <c r="J7" s="138" t="s">
        <v>2081</v>
      </c>
      <c r="K7" s="138" t="s">
        <v>2081</v>
      </c>
      <c r="L7" s="138" t="s">
        <v>2101</v>
      </c>
      <c r="M7" s="138" t="s">
        <v>2084</v>
      </c>
      <c r="N7" s="138" t="s">
        <v>2084</v>
      </c>
      <c r="O7" s="138" t="s">
        <v>2081</v>
      </c>
      <c r="P7" s="138" t="s">
        <v>2084</v>
      </c>
      <c r="Q7" s="138" t="s">
        <v>2119</v>
      </c>
      <c r="R7" s="138" t="s">
        <v>2101</v>
      </c>
      <c r="S7" s="138" t="s">
        <v>2114</v>
      </c>
      <c r="T7" s="2"/>
      <c r="U7" s="2"/>
      <c r="V7" s="2"/>
      <c r="W7" s="2"/>
      <c r="X7" s="2"/>
      <c r="Y7" s="2"/>
      <c r="Z7" s="2"/>
    </row>
    <row r="8" spans="1:26" ht="18" customHeight="1" x14ac:dyDescent="0.2">
      <c r="A8" s="2"/>
      <c r="B8" s="2"/>
      <c r="C8" s="2"/>
      <c r="D8" s="139" t="s">
        <v>2183</v>
      </c>
      <c r="E8" s="139" t="s">
        <v>2184</v>
      </c>
      <c r="F8" s="139" t="s">
        <v>2184</v>
      </c>
      <c r="G8" s="139" t="s">
        <v>2184</v>
      </c>
      <c r="H8" s="139" t="s">
        <v>2185</v>
      </c>
      <c r="I8" s="139" t="s">
        <v>2186</v>
      </c>
      <c r="J8" s="139" t="s">
        <v>2185</v>
      </c>
      <c r="K8" s="139" t="s">
        <v>2185</v>
      </c>
      <c r="L8" s="139" t="s">
        <v>2187</v>
      </c>
      <c r="M8" s="139" t="s">
        <v>2184</v>
      </c>
      <c r="N8" s="139" t="s">
        <v>2184</v>
      </c>
      <c r="O8" s="139" t="s">
        <v>2185</v>
      </c>
      <c r="P8" s="139" t="s">
        <v>2184</v>
      </c>
      <c r="Q8" s="139" t="s">
        <v>2188</v>
      </c>
      <c r="R8" s="139" t="s">
        <v>2187</v>
      </c>
      <c r="S8" s="139" t="s">
        <v>2189</v>
      </c>
      <c r="T8" s="2"/>
      <c r="U8" s="2"/>
      <c r="V8" s="2"/>
      <c r="W8" s="2"/>
      <c r="X8" s="2"/>
      <c r="Y8" s="2"/>
      <c r="Z8" s="2"/>
    </row>
    <row r="9" spans="1:26" ht="26.25" customHeight="1" x14ac:dyDescent="0.2">
      <c r="A9" s="2"/>
      <c r="B9" s="2"/>
      <c r="C9" s="2"/>
      <c r="D9" s="140" t="s">
        <v>2190</v>
      </c>
      <c r="E9" s="140" t="s">
        <v>2191</v>
      </c>
      <c r="F9" s="140" t="s">
        <v>2192</v>
      </c>
      <c r="G9" s="140" t="s">
        <v>2193</v>
      </c>
      <c r="H9" s="140" t="s">
        <v>2191</v>
      </c>
      <c r="I9" s="140" t="s">
        <v>2191</v>
      </c>
      <c r="J9" s="140" t="s">
        <v>2193</v>
      </c>
      <c r="K9" s="140" t="s">
        <v>2194</v>
      </c>
      <c r="L9" s="140" t="s">
        <v>2195</v>
      </c>
      <c r="M9" s="140" t="s">
        <v>2194</v>
      </c>
      <c r="N9" s="140" t="s">
        <v>2196</v>
      </c>
      <c r="O9" s="140" t="s">
        <v>2196</v>
      </c>
      <c r="P9" s="140" t="s">
        <v>2197</v>
      </c>
      <c r="Q9" s="140" t="s">
        <v>2197</v>
      </c>
      <c r="R9" s="140" t="s">
        <v>2198</v>
      </c>
      <c r="S9" s="140" t="s">
        <v>2199</v>
      </c>
      <c r="T9" s="2"/>
      <c r="U9" s="2"/>
      <c r="V9" s="2"/>
      <c r="W9" s="2"/>
      <c r="X9" s="2"/>
      <c r="Y9" s="2"/>
      <c r="Z9" s="2"/>
    </row>
    <row r="10" spans="1:26" ht="33.75" customHeight="1" x14ac:dyDescent="0.2">
      <c r="A10" s="7" t="s">
        <v>128</v>
      </c>
      <c r="B10" s="7" t="s">
        <v>129</v>
      </c>
      <c r="C10" s="7" t="s">
        <v>130</v>
      </c>
      <c r="D10" s="7" t="s">
        <v>2200</v>
      </c>
      <c r="E10" s="7" t="s">
        <v>2201</v>
      </c>
      <c r="F10" s="7" t="s">
        <v>2202</v>
      </c>
      <c r="G10" s="7" t="s">
        <v>2203</v>
      </c>
      <c r="H10" s="7" t="s">
        <v>2204</v>
      </c>
      <c r="I10" s="7" t="s">
        <v>2205</v>
      </c>
      <c r="J10" s="7" t="s">
        <v>2206</v>
      </c>
      <c r="K10" s="7" t="s">
        <v>2207</v>
      </c>
      <c r="L10" s="7" t="s">
        <v>2208</v>
      </c>
      <c r="M10" s="7" t="s">
        <v>2209</v>
      </c>
      <c r="N10" s="7" t="s">
        <v>2210</v>
      </c>
      <c r="O10" s="7" t="s">
        <v>2211</v>
      </c>
      <c r="P10" s="7" t="s">
        <v>2212</v>
      </c>
      <c r="Q10" s="7" t="s">
        <v>2118</v>
      </c>
      <c r="R10" s="7" t="s">
        <v>2213</v>
      </c>
      <c r="S10" s="7" t="s">
        <v>2214</v>
      </c>
      <c r="T10" s="7" t="s">
        <v>2215</v>
      </c>
      <c r="U10" s="7" t="s">
        <v>2216</v>
      </c>
      <c r="V10" s="7" t="s">
        <v>2217</v>
      </c>
      <c r="W10" s="7" t="s">
        <v>2218</v>
      </c>
      <c r="X10" s="7" t="s">
        <v>2219</v>
      </c>
      <c r="Y10" s="7" t="s">
        <v>2220</v>
      </c>
      <c r="Z10" s="7" t="s">
        <v>2221</v>
      </c>
    </row>
    <row r="11" spans="1:26" ht="18" customHeight="1" x14ac:dyDescent="0.2">
      <c r="A11" s="141" t="s">
        <v>166</v>
      </c>
      <c r="B11" s="21" t="s">
        <v>167</v>
      </c>
      <c r="C11" s="22" t="s">
        <v>168</v>
      </c>
      <c r="D11" s="47">
        <v>7.4</v>
      </c>
      <c r="E11" s="47">
        <v>12.8</v>
      </c>
      <c r="F11" s="47">
        <v>12.8</v>
      </c>
      <c r="G11" s="47">
        <v>14.4</v>
      </c>
      <c r="H11" s="47">
        <v>3.7</v>
      </c>
      <c r="I11" s="47">
        <v>15.3</v>
      </c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3">
        <f t="shared" ref="T11:T27" si="0">SUM(D10:S10)</f>
        <v>0</v>
      </c>
      <c r="U11" s="46">
        <v>540</v>
      </c>
      <c r="V11" s="144">
        <f>IF(U11&gt;0,T11/U11,"")</f>
        <v>0</v>
      </c>
      <c r="W11" s="47" t="str">
        <f t="shared" ref="W11:W27" si="1">IF(COUNT(D10,E10,F10,G10,M10,N10,P10)&gt;0,AVERAGE(D10,E10,F10,G10,M10,N10,P10),"")</f>
        <v/>
      </c>
      <c r="X11" s="47" t="str">
        <f t="shared" ref="X11:X27" si="2">IF(COUNT(L10,R10)&gt;0,AVERAGE(L10,R10),"")</f>
        <v/>
      </c>
      <c r="Y11" s="47" t="str">
        <f t="shared" ref="Y11:Y27" si="3">IF(COUNT(H10,I10,J10,K10,O10)&gt;0,AVERAGE(H10,I10,J10,K10,O10),"")</f>
        <v/>
      </c>
      <c r="Z11" s="47" t="str">
        <f t="shared" ref="Z11:Z27" si="4">IF(COUNT(Q10)&gt;0,AVERAGE(Q10),"")</f>
        <v/>
      </c>
    </row>
    <row r="12" spans="1:26" ht="18" customHeight="1" x14ac:dyDescent="0.2">
      <c r="A12" s="145" t="s">
        <v>186</v>
      </c>
      <c r="B12" s="30" t="s">
        <v>187</v>
      </c>
      <c r="C12" s="31" t="s">
        <v>188</v>
      </c>
      <c r="D12" s="50">
        <v>8.8000000000000007</v>
      </c>
      <c r="E12" s="50">
        <v>13</v>
      </c>
      <c r="F12" s="50">
        <v>14</v>
      </c>
      <c r="G12" s="50">
        <v>13</v>
      </c>
      <c r="H12" s="50">
        <v>4.5999999999999996</v>
      </c>
      <c r="I12" s="50">
        <v>18.600000000000001</v>
      </c>
      <c r="J12" s="146"/>
      <c r="K12" s="146"/>
      <c r="L12" s="146"/>
      <c r="M12" s="146"/>
      <c r="N12" s="146"/>
      <c r="O12" s="146"/>
      <c r="P12" s="146"/>
      <c r="Q12" s="146"/>
      <c r="R12" s="146"/>
      <c r="S12" s="146"/>
      <c r="T12" s="147">
        <f t="shared" si="0"/>
        <v>66.400000000000006</v>
      </c>
      <c r="U12" s="49">
        <v>540</v>
      </c>
      <c r="V12" s="148">
        <f t="shared" ref="V12:V27" si="5">IF(U11&gt;0,T11/U11,"")</f>
        <v>0</v>
      </c>
      <c r="W12" s="50">
        <f t="shared" si="1"/>
        <v>11.85</v>
      </c>
      <c r="X12" s="50" t="str">
        <f t="shared" si="2"/>
        <v/>
      </c>
      <c r="Y12" s="50">
        <f t="shared" si="3"/>
        <v>9.5</v>
      </c>
      <c r="Z12" s="50" t="str">
        <f t="shared" si="4"/>
        <v/>
      </c>
    </row>
    <row r="13" spans="1:26" ht="18" customHeight="1" x14ac:dyDescent="0.2">
      <c r="A13" s="141" t="s">
        <v>189</v>
      </c>
      <c r="B13" s="21" t="s">
        <v>190</v>
      </c>
      <c r="C13" s="22" t="s">
        <v>191</v>
      </c>
      <c r="D13" s="47">
        <v>9.3000000000000007</v>
      </c>
      <c r="E13" s="47">
        <v>13.1</v>
      </c>
      <c r="F13" s="47">
        <v>11.6</v>
      </c>
      <c r="G13" s="47">
        <v>13.3</v>
      </c>
      <c r="H13" s="47">
        <v>3.7</v>
      </c>
      <c r="I13" s="47">
        <v>18.899999999999999</v>
      </c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3">
        <f t="shared" si="0"/>
        <v>72</v>
      </c>
      <c r="U13" s="46">
        <v>540</v>
      </c>
      <c r="V13" s="144">
        <f t="shared" si="5"/>
        <v>0.12296296296296297</v>
      </c>
      <c r="W13" s="47">
        <f t="shared" si="1"/>
        <v>12.2</v>
      </c>
      <c r="X13" s="47" t="str">
        <f t="shared" si="2"/>
        <v/>
      </c>
      <c r="Y13" s="47">
        <f t="shared" si="3"/>
        <v>11.600000000000001</v>
      </c>
      <c r="Z13" s="47" t="str">
        <f t="shared" si="4"/>
        <v/>
      </c>
    </row>
    <row r="14" spans="1:26" ht="18" customHeight="1" x14ac:dyDescent="0.2">
      <c r="A14" s="145" t="s">
        <v>194</v>
      </c>
      <c r="B14" s="30" t="s">
        <v>195</v>
      </c>
      <c r="C14" s="31" t="s">
        <v>196</v>
      </c>
      <c r="D14" s="50">
        <v>8.3000000000000007</v>
      </c>
      <c r="E14" s="50">
        <v>14.2</v>
      </c>
      <c r="F14" s="50">
        <v>13.6</v>
      </c>
      <c r="G14" s="50">
        <v>13.6</v>
      </c>
      <c r="H14" s="50">
        <v>3.8</v>
      </c>
      <c r="I14" s="50">
        <v>15.5</v>
      </c>
      <c r="J14" s="146"/>
      <c r="K14" s="146"/>
      <c r="L14" s="146"/>
      <c r="M14" s="146"/>
      <c r="N14" s="146"/>
      <c r="O14" s="146"/>
      <c r="P14" s="146"/>
      <c r="Q14" s="146"/>
      <c r="R14" s="146"/>
      <c r="S14" s="146"/>
      <c r="T14" s="147">
        <f t="shared" si="0"/>
        <v>69.900000000000006</v>
      </c>
      <c r="U14" s="49">
        <v>540</v>
      </c>
      <c r="V14" s="148">
        <f t="shared" si="5"/>
        <v>0.13333333333333333</v>
      </c>
      <c r="W14" s="50">
        <f t="shared" si="1"/>
        <v>11.824999999999999</v>
      </c>
      <c r="X14" s="50" t="str">
        <f t="shared" si="2"/>
        <v/>
      </c>
      <c r="Y14" s="50">
        <f t="shared" si="3"/>
        <v>11.299999999999999</v>
      </c>
      <c r="Z14" s="50" t="str">
        <f t="shared" si="4"/>
        <v/>
      </c>
    </row>
    <row r="15" spans="1:26" ht="18" customHeight="1" x14ac:dyDescent="0.2">
      <c r="A15" s="141" t="s">
        <v>197</v>
      </c>
      <c r="B15" s="21" t="s">
        <v>198</v>
      </c>
      <c r="C15" s="22" t="s">
        <v>199</v>
      </c>
      <c r="D15" s="47">
        <v>9.9</v>
      </c>
      <c r="E15" s="47">
        <v>14.7</v>
      </c>
      <c r="F15" s="47">
        <v>14.1</v>
      </c>
      <c r="G15" s="47">
        <v>15</v>
      </c>
      <c r="H15" s="47">
        <v>4.3</v>
      </c>
      <c r="I15" s="47">
        <v>14.5</v>
      </c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3">
        <f t="shared" si="0"/>
        <v>69</v>
      </c>
      <c r="U15" s="46">
        <v>540</v>
      </c>
      <c r="V15" s="144">
        <f t="shared" si="5"/>
        <v>0.12944444444444445</v>
      </c>
      <c r="W15" s="47">
        <f t="shared" si="1"/>
        <v>12.425000000000001</v>
      </c>
      <c r="X15" s="47" t="str">
        <f t="shared" si="2"/>
        <v/>
      </c>
      <c r="Y15" s="47">
        <f t="shared" si="3"/>
        <v>9.65</v>
      </c>
      <c r="Z15" s="47" t="str">
        <f t="shared" si="4"/>
        <v/>
      </c>
    </row>
    <row r="16" spans="1:26" ht="18" customHeight="1" x14ac:dyDescent="0.2">
      <c r="A16" s="145" t="s">
        <v>201</v>
      </c>
      <c r="B16" s="30" t="s">
        <v>202</v>
      </c>
      <c r="C16" s="31" t="s">
        <v>203</v>
      </c>
      <c r="D16" s="50">
        <v>8</v>
      </c>
      <c r="E16" s="50">
        <v>13</v>
      </c>
      <c r="F16" s="50">
        <v>11.8</v>
      </c>
      <c r="G16" s="50">
        <v>12.6</v>
      </c>
      <c r="H16" s="50">
        <v>4.8</v>
      </c>
      <c r="I16" s="50">
        <v>18.2</v>
      </c>
      <c r="J16" s="146"/>
      <c r="K16" s="146"/>
      <c r="L16" s="146"/>
      <c r="M16" s="146"/>
      <c r="N16" s="146"/>
      <c r="O16" s="146"/>
      <c r="P16" s="146"/>
      <c r="Q16" s="146"/>
      <c r="R16" s="146"/>
      <c r="S16" s="146"/>
      <c r="T16" s="147">
        <f t="shared" si="0"/>
        <v>72.5</v>
      </c>
      <c r="U16" s="49">
        <v>540</v>
      </c>
      <c r="V16" s="148">
        <f t="shared" si="5"/>
        <v>0.12777777777777777</v>
      </c>
      <c r="W16" s="50">
        <f t="shared" si="1"/>
        <v>13.425000000000001</v>
      </c>
      <c r="X16" s="50" t="str">
        <f t="shared" si="2"/>
        <v/>
      </c>
      <c r="Y16" s="50">
        <f t="shared" si="3"/>
        <v>9.4</v>
      </c>
      <c r="Z16" s="50" t="str">
        <f t="shared" si="4"/>
        <v/>
      </c>
    </row>
    <row r="17" spans="1:26" ht="18" customHeight="1" x14ac:dyDescent="0.2">
      <c r="A17" s="141" t="s">
        <v>204</v>
      </c>
      <c r="B17" s="21" t="s">
        <v>205</v>
      </c>
      <c r="C17" s="22" t="s">
        <v>206</v>
      </c>
      <c r="D17" s="47">
        <v>8.6999999999999993</v>
      </c>
      <c r="E17" s="47">
        <v>10.6</v>
      </c>
      <c r="F17" s="47">
        <v>13.7</v>
      </c>
      <c r="G17" s="47">
        <v>12.1</v>
      </c>
      <c r="H17" s="47">
        <v>4.0999999999999996</v>
      </c>
      <c r="I17" s="47">
        <v>16.399999999999999</v>
      </c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3">
        <f t="shared" si="0"/>
        <v>68.399999999999991</v>
      </c>
      <c r="U17" s="46">
        <v>540</v>
      </c>
      <c r="V17" s="144">
        <f t="shared" si="5"/>
        <v>0.13425925925925927</v>
      </c>
      <c r="W17" s="47">
        <f t="shared" si="1"/>
        <v>11.35</v>
      </c>
      <c r="X17" s="47" t="str">
        <f t="shared" si="2"/>
        <v/>
      </c>
      <c r="Y17" s="47">
        <f t="shared" si="3"/>
        <v>11.5</v>
      </c>
      <c r="Z17" s="47" t="str">
        <f t="shared" si="4"/>
        <v/>
      </c>
    </row>
    <row r="18" spans="1:26" ht="18" customHeight="1" x14ac:dyDescent="0.2">
      <c r="A18" s="145" t="s">
        <v>207</v>
      </c>
      <c r="B18" s="30" t="s">
        <v>208</v>
      </c>
      <c r="C18" s="31" t="s">
        <v>209</v>
      </c>
      <c r="D18" s="50">
        <v>8.8000000000000007</v>
      </c>
      <c r="E18" s="50">
        <v>12.7</v>
      </c>
      <c r="F18" s="50">
        <v>11</v>
      </c>
      <c r="G18" s="50">
        <v>12.8</v>
      </c>
      <c r="H18" s="50">
        <v>4.5999999999999996</v>
      </c>
      <c r="I18" s="50">
        <v>17.600000000000001</v>
      </c>
      <c r="J18" s="146"/>
      <c r="K18" s="146"/>
      <c r="L18" s="146"/>
      <c r="M18" s="146"/>
      <c r="N18" s="146"/>
      <c r="O18" s="146"/>
      <c r="P18" s="146"/>
      <c r="Q18" s="146"/>
      <c r="R18" s="146"/>
      <c r="S18" s="146"/>
      <c r="T18" s="147">
        <f t="shared" si="0"/>
        <v>65.599999999999994</v>
      </c>
      <c r="U18" s="49">
        <v>540</v>
      </c>
      <c r="V18" s="148">
        <f t="shared" si="5"/>
        <v>0.12666666666666665</v>
      </c>
      <c r="W18" s="50">
        <f t="shared" si="1"/>
        <v>11.275</v>
      </c>
      <c r="X18" s="50" t="str">
        <f t="shared" si="2"/>
        <v/>
      </c>
      <c r="Y18" s="50">
        <f t="shared" si="3"/>
        <v>10.25</v>
      </c>
      <c r="Z18" s="50" t="str">
        <f t="shared" si="4"/>
        <v/>
      </c>
    </row>
    <row r="19" spans="1:26" ht="18" customHeight="1" x14ac:dyDescent="0.2">
      <c r="A19" s="141" t="s">
        <v>210</v>
      </c>
      <c r="B19" s="21" t="s">
        <v>211</v>
      </c>
      <c r="C19" s="22" t="s">
        <v>212</v>
      </c>
      <c r="D19" s="47">
        <v>8.5</v>
      </c>
      <c r="E19" s="47">
        <v>14.6</v>
      </c>
      <c r="F19" s="47">
        <v>11.7</v>
      </c>
      <c r="G19" s="47">
        <v>12.4</v>
      </c>
      <c r="H19" s="47">
        <v>4.9000000000000004</v>
      </c>
      <c r="I19" s="47">
        <v>16.899999999999999</v>
      </c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3">
        <f t="shared" si="0"/>
        <v>67.5</v>
      </c>
      <c r="U19" s="46">
        <v>540</v>
      </c>
      <c r="V19" s="144">
        <f t="shared" si="5"/>
        <v>0.12148148148148147</v>
      </c>
      <c r="W19" s="47">
        <f t="shared" si="1"/>
        <v>11.324999999999999</v>
      </c>
      <c r="X19" s="47" t="str">
        <f t="shared" si="2"/>
        <v/>
      </c>
      <c r="Y19" s="47">
        <f t="shared" si="3"/>
        <v>11.100000000000001</v>
      </c>
      <c r="Z19" s="47" t="str">
        <f t="shared" si="4"/>
        <v/>
      </c>
    </row>
    <row r="20" spans="1:26" ht="18" customHeight="1" x14ac:dyDescent="0.2">
      <c r="A20" s="145" t="s">
        <v>213</v>
      </c>
      <c r="B20" s="30" t="s">
        <v>214</v>
      </c>
      <c r="C20" s="31" t="s">
        <v>215</v>
      </c>
      <c r="D20" s="50">
        <v>8.6</v>
      </c>
      <c r="E20" s="50">
        <v>10.6</v>
      </c>
      <c r="F20" s="50">
        <v>11.5</v>
      </c>
      <c r="G20" s="50">
        <v>11.1</v>
      </c>
      <c r="H20" s="50">
        <v>3.6</v>
      </c>
      <c r="I20" s="50">
        <v>18.2</v>
      </c>
      <c r="J20" s="146"/>
      <c r="K20" s="146"/>
      <c r="L20" s="146"/>
      <c r="M20" s="146"/>
      <c r="N20" s="146"/>
      <c r="O20" s="146"/>
      <c r="P20" s="146"/>
      <c r="Q20" s="146"/>
      <c r="R20" s="146"/>
      <c r="S20" s="146"/>
      <c r="T20" s="147">
        <f t="shared" si="0"/>
        <v>69</v>
      </c>
      <c r="U20" s="49">
        <v>540</v>
      </c>
      <c r="V20" s="148">
        <f t="shared" si="5"/>
        <v>0.125</v>
      </c>
      <c r="W20" s="50">
        <f t="shared" si="1"/>
        <v>11.799999999999999</v>
      </c>
      <c r="X20" s="50" t="str">
        <f t="shared" si="2"/>
        <v/>
      </c>
      <c r="Y20" s="50">
        <f t="shared" si="3"/>
        <v>10.899999999999999</v>
      </c>
      <c r="Z20" s="50" t="str">
        <f t="shared" si="4"/>
        <v/>
      </c>
    </row>
    <row r="21" spans="1:26" ht="18" customHeight="1" x14ac:dyDescent="0.2">
      <c r="A21" s="141" t="s">
        <v>216</v>
      </c>
      <c r="B21" s="21" t="s">
        <v>217</v>
      </c>
      <c r="C21" s="22" t="s">
        <v>218</v>
      </c>
      <c r="D21" s="47">
        <v>9.6999999999999993</v>
      </c>
      <c r="E21" s="47">
        <v>11</v>
      </c>
      <c r="F21" s="47">
        <v>13.3</v>
      </c>
      <c r="G21" s="47">
        <v>12.6</v>
      </c>
      <c r="H21" s="47">
        <v>4.2</v>
      </c>
      <c r="I21" s="47">
        <v>15.4</v>
      </c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3">
        <f t="shared" si="0"/>
        <v>63.599999999999994</v>
      </c>
      <c r="U21" s="46">
        <v>540</v>
      </c>
      <c r="V21" s="144">
        <f t="shared" si="5"/>
        <v>0.12777777777777777</v>
      </c>
      <c r="W21" s="47">
        <f t="shared" si="1"/>
        <v>10.45</v>
      </c>
      <c r="X21" s="47" t="str">
        <f t="shared" si="2"/>
        <v/>
      </c>
      <c r="Y21" s="47">
        <f t="shared" si="3"/>
        <v>10.9</v>
      </c>
      <c r="Z21" s="47" t="str">
        <f t="shared" si="4"/>
        <v/>
      </c>
    </row>
    <row r="22" spans="1:26" ht="18" customHeight="1" x14ac:dyDescent="0.2">
      <c r="A22" s="145" t="s">
        <v>219</v>
      </c>
      <c r="B22" s="30" t="s">
        <v>220</v>
      </c>
      <c r="C22" s="31" t="s">
        <v>221</v>
      </c>
      <c r="D22" s="50">
        <v>9.6999999999999993</v>
      </c>
      <c r="E22" s="50">
        <v>13.3</v>
      </c>
      <c r="F22" s="50">
        <v>12.6</v>
      </c>
      <c r="G22" s="50">
        <v>12.6</v>
      </c>
      <c r="H22" s="50">
        <v>4.9000000000000004</v>
      </c>
      <c r="I22" s="50">
        <v>19.899999999999999</v>
      </c>
      <c r="J22" s="146"/>
      <c r="K22" s="146"/>
      <c r="L22" s="146"/>
      <c r="M22" s="146"/>
      <c r="N22" s="146"/>
      <c r="O22" s="146"/>
      <c r="P22" s="146"/>
      <c r="Q22" s="146"/>
      <c r="R22" s="146"/>
      <c r="S22" s="146"/>
      <c r="T22" s="147">
        <f t="shared" si="0"/>
        <v>66.2</v>
      </c>
      <c r="U22" s="49">
        <v>540</v>
      </c>
      <c r="V22" s="148">
        <f t="shared" si="5"/>
        <v>0.11777777777777777</v>
      </c>
      <c r="W22" s="50">
        <f t="shared" si="1"/>
        <v>11.65</v>
      </c>
      <c r="X22" s="50" t="str">
        <f t="shared" si="2"/>
        <v/>
      </c>
      <c r="Y22" s="50">
        <f t="shared" si="3"/>
        <v>9.8000000000000007</v>
      </c>
      <c r="Z22" s="50" t="str">
        <f t="shared" si="4"/>
        <v/>
      </c>
    </row>
    <row r="23" spans="1:26" ht="18" customHeight="1" x14ac:dyDescent="0.2">
      <c r="A23" s="141" t="s">
        <v>222</v>
      </c>
      <c r="B23" s="21" t="s">
        <v>223</v>
      </c>
      <c r="C23" s="22" t="s">
        <v>224</v>
      </c>
      <c r="D23" s="47">
        <v>8.6</v>
      </c>
      <c r="E23" s="47">
        <v>13</v>
      </c>
      <c r="F23" s="47">
        <v>13.5</v>
      </c>
      <c r="G23" s="47">
        <v>11.9</v>
      </c>
      <c r="H23" s="47">
        <v>4.7</v>
      </c>
      <c r="I23" s="47">
        <v>17</v>
      </c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3">
        <f t="shared" si="0"/>
        <v>73</v>
      </c>
      <c r="U23" s="46">
        <v>540</v>
      </c>
      <c r="V23" s="144">
        <f t="shared" si="5"/>
        <v>0.1225925925925926</v>
      </c>
      <c r="W23" s="47">
        <f t="shared" si="1"/>
        <v>12.05</v>
      </c>
      <c r="X23" s="47" t="str">
        <f t="shared" si="2"/>
        <v/>
      </c>
      <c r="Y23" s="47">
        <f t="shared" si="3"/>
        <v>12.399999999999999</v>
      </c>
      <c r="Z23" s="47" t="str">
        <f t="shared" si="4"/>
        <v/>
      </c>
    </row>
    <row r="24" spans="1:26" ht="18" customHeight="1" x14ac:dyDescent="0.2">
      <c r="A24" s="145" t="s">
        <v>225</v>
      </c>
      <c r="B24" s="30" t="s">
        <v>226</v>
      </c>
      <c r="C24" s="31" t="s">
        <v>227</v>
      </c>
      <c r="D24" s="50">
        <v>8.4</v>
      </c>
      <c r="E24" s="50">
        <v>14.5</v>
      </c>
      <c r="F24" s="50">
        <v>12.4</v>
      </c>
      <c r="G24" s="50">
        <v>11.8</v>
      </c>
      <c r="H24" s="50">
        <v>3.9</v>
      </c>
      <c r="I24" s="50">
        <v>14.2</v>
      </c>
      <c r="J24" s="146"/>
      <c r="K24" s="146"/>
      <c r="L24" s="146"/>
      <c r="M24" s="146"/>
      <c r="N24" s="146"/>
      <c r="O24" s="146"/>
      <c r="P24" s="146"/>
      <c r="Q24" s="146"/>
      <c r="R24" s="146"/>
      <c r="S24" s="146"/>
      <c r="T24" s="147">
        <f t="shared" si="0"/>
        <v>68.7</v>
      </c>
      <c r="U24" s="49">
        <v>540</v>
      </c>
      <c r="V24" s="148">
        <f t="shared" si="5"/>
        <v>0.13518518518518519</v>
      </c>
      <c r="W24" s="50">
        <f t="shared" si="1"/>
        <v>11.75</v>
      </c>
      <c r="X24" s="50" t="str">
        <f t="shared" si="2"/>
        <v/>
      </c>
      <c r="Y24" s="50">
        <f t="shared" si="3"/>
        <v>10.85</v>
      </c>
      <c r="Z24" s="50" t="str">
        <f t="shared" si="4"/>
        <v/>
      </c>
    </row>
    <row r="25" spans="1:26" ht="18" customHeight="1" x14ac:dyDescent="0.2">
      <c r="A25" s="141" t="s">
        <v>228</v>
      </c>
      <c r="B25" s="21" t="s">
        <v>229</v>
      </c>
      <c r="C25" s="22" t="s">
        <v>230</v>
      </c>
      <c r="D25" s="47">
        <v>9</v>
      </c>
      <c r="E25" s="47">
        <v>13.2</v>
      </c>
      <c r="F25" s="47">
        <v>12.6</v>
      </c>
      <c r="G25" s="47">
        <v>12.9</v>
      </c>
      <c r="H25" s="47">
        <v>4.2</v>
      </c>
      <c r="I25" s="47">
        <v>19.5</v>
      </c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3">
        <f t="shared" si="0"/>
        <v>65.199999999999989</v>
      </c>
      <c r="U25" s="46">
        <v>540</v>
      </c>
      <c r="V25" s="144">
        <f t="shared" si="5"/>
        <v>0.12722222222222224</v>
      </c>
      <c r="W25" s="47">
        <f t="shared" si="1"/>
        <v>11.774999999999999</v>
      </c>
      <c r="X25" s="47" t="str">
        <f t="shared" si="2"/>
        <v/>
      </c>
      <c r="Y25" s="47">
        <f t="shared" si="3"/>
        <v>9.0499999999999989</v>
      </c>
      <c r="Z25" s="47" t="str">
        <f t="shared" si="4"/>
        <v/>
      </c>
    </row>
    <row r="26" spans="1:26" ht="18" customHeight="1" x14ac:dyDescent="0.2">
      <c r="A26" s="145" t="s">
        <v>231</v>
      </c>
      <c r="B26" s="30" t="s">
        <v>232</v>
      </c>
      <c r="C26" s="31" t="s">
        <v>233</v>
      </c>
      <c r="D26" s="50">
        <v>7.8</v>
      </c>
      <c r="E26" s="50">
        <v>12.7</v>
      </c>
      <c r="F26" s="50">
        <v>12.8</v>
      </c>
      <c r="G26" s="50">
        <v>14.2</v>
      </c>
      <c r="H26" s="50">
        <v>4.7</v>
      </c>
      <c r="I26" s="50">
        <v>17.3</v>
      </c>
      <c r="J26" s="146"/>
      <c r="K26" s="146"/>
      <c r="L26" s="146"/>
      <c r="M26" s="146"/>
      <c r="N26" s="146"/>
      <c r="O26" s="146"/>
      <c r="P26" s="146"/>
      <c r="Q26" s="146"/>
      <c r="R26" s="146"/>
      <c r="S26" s="146"/>
      <c r="T26" s="147">
        <f t="shared" si="0"/>
        <v>71.400000000000006</v>
      </c>
      <c r="U26" s="49">
        <v>540</v>
      </c>
      <c r="V26" s="148">
        <f t="shared" si="5"/>
        <v>0.12074074074074072</v>
      </c>
      <c r="W26" s="50">
        <f t="shared" si="1"/>
        <v>11.924999999999999</v>
      </c>
      <c r="X26" s="50" t="str">
        <f t="shared" si="2"/>
        <v/>
      </c>
      <c r="Y26" s="50">
        <f t="shared" si="3"/>
        <v>11.85</v>
      </c>
      <c r="Z26" s="50" t="str">
        <f t="shared" si="4"/>
        <v/>
      </c>
    </row>
    <row r="27" spans="1:26" ht="18" customHeight="1" x14ac:dyDescent="0.2">
      <c r="A27" s="141" t="s">
        <v>234</v>
      </c>
      <c r="B27" s="21" t="s">
        <v>235</v>
      </c>
      <c r="C27" s="22" t="s">
        <v>236</v>
      </c>
      <c r="D27" s="47">
        <v>9.6999999999999993</v>
      </c>
      <c r="E27" s="47">
        <v>14.2</v>
      </c>
      <c r="F27" s="47">
        <v>11.9</v>
      </c>
      <c r="G27" s="47">
        <v>14.6</v>
      </c>
      <c r="H27" s="47">
        <v>3.6</v>
      </c>
      <c r="I27" s="47">
        <v>18.100000000000001</v>
      </c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3">
        <f t="shared" si="0"/>
        <v>69.5</v>
      </c>
      <c r="U27" s="46">
        <v>540</v>
      </c>
      <c r="V27" s="144">
        <f t="shared" si="5"/>
        <v>0.13222222222222224</v>
      </c>
      <c r="W27" s="47">
        <f t="shared" si="1"/>
        <v>11.875</v>
      </c>
      <c r="X27" s="47" t="str">
        <f t="shared" si="2"/>
        <v/>
      </c>
      <c r="Y27" s="47">
        <f t="shared" si="3"/>
        <v>11</v>
      </c>
      <c r="Z27" s="47" t="str">
        <f t="shared" si="4"/>
        <v/>
      </c>
    </row>
    <row r="28" spans="1:26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2" spans="1:26" x14ac:dyDescent="0.2">
      <c r="A1002" s="220"/>
    </row>
    <row r="1003" spans="1:26" x14ac:dyDescent="0.2">
      <c r="A1003" s="221" t="s">
        <v>303</v>
      </c>
      <c r="B1003" s="221" t="s">
        <v>1156</v>
      </c>
      <c r="C1003" s="221" t="s">
        <v>473</v>
      </c>
      <c r="D1003" s="221" t="s">
        <v>2222</v>
      </c>
      <c r="E1003" s="221" t="s">
        <v>2223</v>
      </c>
      <c r="F1003" s="221" t="s">
        <v>2224</v>
      </c>
      <c r="G1003" s="221" t="s">
        <v>1106</v>
      </c>
      <c r="H1003" s="221" t="s">
        <v>2225</v>
      </c>
      <c r="I1003" s="221" t="s">
        <v>2226</v>
      </c>
      <c r="J1003" s="221" t="s">
        <v>2227</v>
      </c>
      <c r="K1003" s="221" t="s">
        <v>980</v>
      </c>
      <c r="L1003" s="221" t="s">
        <v>2228</v>
      </c>
    </row>
    <row r="1004" spans="1:26" x14ac:dyDescent="0.2">
      <c r="A1004" s="221" t="s">
        <v>303</v>
      </c>
      <c r="B1004" s="221" t="s">
        <v>1156</v>
      </c>
      <c r="C1004" s="221" t="s">
        <v>473</v>
      </c>
      <c r="D1004" s="221" t="s">
        <v>2222</v>
      </c>
      <c r="E1004" s="221" t="s">
        <v>2223</v>
      </c>
      <c r="F1004" s="221" t="s">
        <v>2229</v>
      </c>
      <c r="G1004" s="221" t="s">
        <v>1106</v>
      </c>
      <c r="H1004" s="221" t="s">
        <v>2225</v>
      </c>
      <c r="I1004" s="221" t="s">
        <v>418</v>
      </c>
      <c r="J1004" s="221" t="s">
        <v>418</v>
      </c>
      <c r="K1004" s="221" t="s">
        <v>1235</v>
      </c>
      <c r="L1004" s="221" t="s">
        <v>2228</v>
      </c>
    </row>
    <row r="1005" spans="1:26" x14ac:dyDescent="0.2">
      <c r="A1005" s="221" t="s">
        <v>303</v>
      </c>
      <c r="B1005" s="221" t="s">
        <v>1156</v>
      </c>
      <c r="C1005" s="221" t="s">
        <v>473</v>
      </c>
      <c r="D1005" s="221" t="s">
        <v>2222</v>
      </c>
      <c r="E1005" s="221" t="s">
        <v>2223</v>
      </c>
      <c r="F1005" s="221" t="s">
        <v>2230</v>
      </c>
      <c r="G1005" s="221" t="s">
        <v>1106</v>
      </c>
      <c r="H1005" s="221" t="s">
        <v>2231</v>
      </c>
      <c r="I1005" s="221" t="s">
        <v>2232</v>
      </c>
      <c r="J1005" s="221" t="s">
        <v>2227</v>
      </c>
      <c r="K1005" s="221" t="s">
        <v>2233</v>
      </c>
      <c r="L1005" s="221" t="s">
        <v>2228</v>
      </c>
    </row>
    <row r="1006" spans="1:26" x14ac:dyDescent="0.2">
      <c r="A1006" s="221" t="s">
        <v>303</v>
      </c>
      <c r="B1006" s="221" t="s">
        <v>1156</v>
      </c>
      <c r="C1006" s="221" t="s">
        <v>473</v>
      </c>
      <c r="D1006" s="221" t="s">
        <v>2222</v>
      </c>
      <c r="E1006" s="221" t="s">
        <v>2223</v>
      </c>
      <c r="F1006" s="221" t="s">
        <v>2234</v>
      </c>
      <c r="G1006" s="221" t="s">
        <v>1106</v>
      </c>
      <c r="H1006" s="221" t="s">
        <v>2231</v>
      </c>
      <c r="I1006" s="221" t="s">
        <v>2235</v>
      </c>
      <c r="J1006" s="221" t="s">
        <v>2235</v>
      </c>
      <c r="K1006" s="221" t="s">
        <v>1235</v>
      </c>
      <c r="L1006" s="221" t="s">
        <v>2228</v>
      </c>
    </row>
    <row r="1007" spans="1:26" x14ac:dyDescent="0.2">
      <c r="A1007" s="221" t="s">
        <v>303</v>
      </c>
      <c r="B1007" s="221" t="s">
        <v>1156</v>
      </c>
      <c r="C1007" s="221" t="s">
        <v>473</v>
      </c>
      <c r="D1007" s="221" t="s">
        <v>2222</v>
      </c>
      <c r="E1007" s="221" t="s">
        <v>2223</v>
      </c>
      <c r="F1007" s="221" t="s">
        <v>2236</v>
      </c>
      <c r="G1007" s="221" t="s">
        <v>1106</v>
      </c>
      <c r="H1007" s="221" t="s">
        <v>811</v>
      </c>
      <c r="I1007" s="221"/>
      <c r="J1007" s="221" t="s">
        <v>2227</v>
      </c>
      <c r="K1007" s="221" t="s">
        <v>2237</v>
      </c>
      <c r="L1007" s="221" t="s">
        <v>2228</v>
      </c>
    </row>
    <row r="1008" spans="1:26" x14ac:dyDescent="0.2">
      <c r="A1008" s="221" t="s">
        <v>303</v>
      </c>
      <c r="B1008" s="221" t="s">
        <v>1156</v>
      </c>
      <c r="C1008" s="221" t="s">
        <v>473</v>
      </c>
      <c r="D1008" s="221" t="s">
        <v>2222</v>
      </c>
      <c r="E1008" s="221" t="s">
        <v>2223</v>
      </c>
      <c r="F1008" s="221" t="s">
        <v>2238</v>
      </c>
      <c r="G1008" s="221" t="s">
        <v>2239</v>
      </c>
      <c r="H1008" s="221" t="s">
        <v>2240</v>
      </c>
      <c r="I1008" s="221" t="s">
        <v>2241</v>
      </c>
      <c r="J1008" s="221" t="s">
        <v>2242</v>
      </c>
      <c r="K1008" s="221" t="s">
        <v>2243</v>
      </c>
      <c r="L1008" s="221" t="s">
        <v>2228</v>
      </c>
    </row>
    <row r="1009" spans="1:12" x14ac:dyDescent="0.2">
      <c r="A1009" s="221" t="s">
        <v>303</v>
      </c>
      <c r="B1009" s="221" t="s">
        <v>1156</v>
      </c>
      <c r="C1009" s="221" t="s">
        <v>473</v>
      </c>
      <c r="D1009" s="221" t="s">
        <v>2222</v>
      </c>
      <c r="E1009" s="221" t="s">
        <v>2223</v>
      </c>
      <c r="F1009" s="221" t="s">
        <v>2244</v>
      </c>
      <c r="G1009" s="221" t="s">
        <v>1106</v>
      </c>
      <c r="H1009" s="221" t="s">
        <v>2245</v>
      </c>
      <c r="I1009" s="221"/>
      <c r="J1009" s="221" t="s">
        <v>2227</v>
      </c>
      <c r="K1009" s="221" t="s">
        <v>2246</v>
      </c>
      <c r="L1009" s="221" t="s">
        <v>2228</v>
      </c>
    </row>
    <row r="1010" spans="1:12" x14ac:dyDescent="0.2">
      <c r="A1010" s="221" t="s">
        <v>303</v>
      </c>
      <c r="B1010" s="221" t="s">
        <v>1156</v>
      </c>
      <c r="C1010" s="221" t="s">
        <v>473</v>
      </c>
      <c r="D1010" s="221" t="s">
        <v>2222</v>
      </c>
      <c r="E1010" s="221" t="s">
        <v>2223</v>
      </c>
      <c r="F1010" s="221" t="s">
        <v>2247</v>
      </c>
      <c r="G1010" s="221" t="s">
        <v>1106</v>
      </c>
      <c r="H1010" s="221" t="s">
        <v>2245</v>
      </c>
      <c r="I1010" s="221" t="s">
        <v>2232</v>
      </c>
      <c r="J1010" s="221" t="s">
        <v>2227</v>
      </c>
      <c r="K1010" s="221" t="s">
        <v>2233</v>
      </c>
      <c r="L1010" s="221" t="s">
        <v>2228</v>
      </c>
    </row>
    <row r="1011" spans="1:12" x14ac:dyDescent="0.2">
      <c r="A1011" s="221" t="s">
        <v>303</v>
      </c>
      <c r="B1011" s="221" t="s">
        <v>1156</v>
      </c>
      <c r="C1011" s="221" t="s">
        <v>473</v>
      </c>
      <c r="D1011" s="221" t="s">
        <v>2222</v>
      </c>
      <c r="E1011" s="221" t="s">
        <v>2223</v>
      </c>
      <c r="F1011" s="221" t="s">
        <v>2248</v>
      </c>
      <c r="G1011" s="221" t="s">
        <v>1106</v>
      </c>
      <c r="H1011" s="221" t="s">
        <v>820</v>
      </c>
      <c r="I1011" s="221"/>
      <c r="J1011" s="221" t="s">
        <v>2227</v>
      </c>
      <c r="K1011" s="221" t="s">
        <v>2249</v>
      </c>
      <c r="L1011" s="221" t="s">
        <v>2228</v>
      </c>
    </row>
    <row r="1012" spans="1:12" x14ac:dyDescent="0.2">
      <c r="A1012" s="222" t="s">
        <v>303</v>
      </c>
      <c r="B1012" s="222" t="s">
        <v>1156</v>
      </c>
      <c r="C1012" s="222" t="s">
        <v>473</v>
      </c>
      <c r="D1012" s="222" t="s">
        <v>2222</v>
      </c>
      <c r="E1012" s="222" t="s">
        <v>2223</v>
      </c>
      <c r="F1012" s="222" t="s">
        <v>2250</v>
      </c>
      <c r="G1012" s="222" t="s">
        <v>1106</v>
      </c>
      <c r="H1012" s="222" t="s">
        <v>823</v>
      </c>
      <c r="I1012" s="222"/>
      <c r="J1012" s="222" t="s">
        <v>2251</v>
      </c>
      <c r="K1012" s="222" t="s">
        <v>2252</v>
      </c>
      <c r="L1012" s="222" t="s">
        <v>2253</v>
      </c>
    </row>
    <row r="1013" spans="1:12" x14ac:dyDescent="0.2">
      <c r="A1013" s="222" t="s">
        <v>303</v>
      </c>
      <c r="B1013" s="222" t="s">
        <v>1156</v>
      </c>
      <c r="C1013" s="222" t="s">
        <v>473</v>
      </c>
      <c r="D1013" s="222" t="s">
        <v>2222</v>
      </c>
      <c r="E1013" s="222" t="s">
        <v>2223</v>
      </c>
      <c r="F1013" s="222" t="s">
        <v>2254</v>
      </c>
      <c r="G1013" s="222" t="s">
        <v>1106</v>
      </c>
      <c r="H1013" s="222" t="s">
        <v>823</v>
      </c>
      <c r="I1013" s="222"/>
      <c r="J1013" s="222" t="s">
        <v>2227</v>
      </c>
      <c r="K1013" s="222" t="s">
        <v>2252</v>
      </c>
      <c r="L1013" s="222" t="s">
        <v>2253</v>
      </c>
    </row>
    <row r="1014" spans="1:12" x14ac:dyDescent="0.2">
      <c r="A1014" s="222" t="s">
        <v>303</v>
      </c>
      <c r="B1014" s="222" t="s">
        <v>1156</v>
      </c>
      <c r="C1014" s="222" t="s">
        <v>473</v>
      </c>
      <c r="D1014" s="222" t="s">
        <v>2222</v>
      </c>
      <c r="E1014" s="222" t="s">
        <v>2223</v>
      </c>
      <c r="F1014" s="222" t="s">
        <v>2255</v>
      </c>
      <c r="G1014" s="222" t="s">
        <v>2239</v>
      </c>
      <c r="H1014" s="222" t="s">
        <v>2256</v>
      </c>
      <c r="I1014" s="222"/>
      <c r="J1014" s="222" t="s">
        <v>2242</v>
      </c>
      <c r="K1014" s="222" t="s">
        <v>2252</v>
      </c>
      <c r="L1014" s="222" t="s">
        <v>2253</v>
      </c>
    </row>
    <row r="1015" spans="1:12" x14ac:dyDescent="0.2">
      <c r="A1015" s="221" t="s">
        <v>303</v>
      </c>
      <c r="B1015" s="221" t="s">
        <v>1156</v>
      </c>
      <c r="C1015" s="221" t="s">
        <v>473</v>
      </c>
      <c r="D1015" s="221" t="s">
        <v>2257</v>
      </c>
      <c r="E1015" s="221" t="s">
        <v>2258</v>
      </c>
      <c r="F1015" s="221" t="s">
        <v>2259</v>
      </c>
      <c r="G1015" s="221" t="s">
        <v>2078</v>
      </c>
      <c r="H1015" s="221" t="s">
        <v>2260</v>
      </c>
      <c r="I1015" s="221" t="s">
        <v>506</v>
      </c>
      <c r="J1015" s="221" t="s">
        <v>506</v>
      </c>
      <c r="K1015" s="221" t="s">
        <v>1235</v>
      </c>
      <c r="L1015" s="221" t="s">
        <v>2228</v>
      </c>
    </row>
    <row r="1016" spans="1:12" x14ac:dyDescent="0.2">
      <c r="A1016" s="221" t="s">
        <v>303</v>
      </c>
      <c r="B1016" s="221" t="s">
        <v>1156</v>
      </c>
      <c r="C1016" s="221" t="s">
        <v>473</v>
      </c>
      <c r="D1016" s="221" t="s">
        <v>2257</v>
      </c>
      <c r="E1016" s="221" t="s">
        <v>2258</v>
      </c>
      <c r="F1016" s="221" t="s">
        <v>2261</v>
      </c>
      <c r="G1016" s="221" t="s">
        <v>1106</v>
      </c>
      <c r="H1016" s="221" t="s">
        <v>2262</v>
      </c>
      <c r="I1016" s="221" t="s">
        <v>2263</v>
      </c>
      <c r="J1016" s="221" t="s">
        <v>2264</v>
      </c>
      <c r="K1016" s="221" t="s">
        <v>1604</v>
      </c>
      <c r="L1016" s="221" t="s">
        <v>2228</v>
      </c>
    </row>
    <row r="1017" spans="1:12" x14ac:dyDescent="0.2">
      <c r="A1017" s="221" t="s">
        <v>303</v>
      </c>
      <c r="B1017" s="221" t="s">
        <v>1156</v>
      </c>
      <c r="C1017" s="221" t="s">
        <v>473</v>
      </c>
      <c r="D1017" s="221" t="s">
        <v>2257</v>
      </c>
      <c r="E1017" s="221" t="s">
        <v>2258</v>
      </c>
      <c r="F1017" s="221" t="s">
        <v>2265</v>
      </c>
      <c r="G1017" s="221" t="s">
        <v>2266</v>
      </c>
      <c r="H1017" s="221" t="s">
        <v>2267</v>
      </c>
      <c r="I1017" s="221" t="s">
        <v>2268</v>
      </c>
      <c r="J1017" s="221" t="s">
        <v>2264</v>
      </c>
      <c r="K1017" s="221" t="s">
        <v>1343</v>
      </c>
      <c r="L1017" s="221" t="s">
        <v>2228</v>
      </c>
    </row>
    <row r="1018" spans="1:12" x14ac:dyDescent="0.2">
      <c r="A1018" s="222" t="s">
        <v>303</v>
      </c>
      <c r="B1018" s="222" t="s">
        <v>1156</v>
      </c>
      <c r="C1018" s="222" t="s">
        <v>473</v>
      </c>
      <c r="D1018" s="222" t="s">
        <v>2257</v>
      </c>
      <c r="E1018" s="222" t="s">
        <v>2258</v>
      </c>
      <c r="F1018" s="222" t="s">
        <v>2269</v>
      </c>
      <c r="G1018" s="222" t="s">
        <v>1106</v>
      </c>
      <c r="H1018" s="222" t="s">
        <v>2270</v>
      </c>
      <c r="I1018" s="222"/>
      <c r="J1018" s="222" t="s">
        <v>2264</v>
      </c>
      <c r="K1018" s="222" t="s">
        <v>2252</v>
      </c>
      <c r="L1018" s="222" t="s">
        <v>2253</v>
      </c>
    </row>
    <row r="1019" spans="1:12" x14ac:dyDescent="0.2">
      <c r="A1019" s="222" t="s">
        <v>303</v>
      </c>
      <c r="B1019" s="222" t="s">
        <v>1156</v>
      </c>
      <c r="C1019" s="222" t="s">
        <v>473</v>
      </c>
      <c r="D1019" s="222" t="s">
        <v>2257</v>
      </c>
      <c r="E1019" s="222" t="s">
        <v>2258</v>
      </c>
      <c r="F1019" s="222" t="s">
        <v>2271</v>
      </c>
      <c r="G1019" s="222" t="s">
        <v>2266</v>
      </c>
      <c r="H1019" s="222" t="s">
        <v>826</v>
      </c>
      <c r="I1019" s="222"/>
      <c r="J1019" s="222" t="s">
        <v>2264</v>
      </c>
      <c r="K1019" s="222" t="s">
        <v>2252</v>
      </c>
      <c r="L1019" s="222" t="s">
        <v>2253</v>
      </c>
    </row>
    <row r="1020" spans="1:12" x14ac:dyDescent="0.2">
      <c r="A1020" s="221" t="s">
        <v>194</v>
      </c>
      <c r="B1020" s="221" t="s">
        <v>1119</v>
      </c>
      <c r="C1020" s="221" t="s">
        <v>1505</v>
      </c>
      <c r="D1020" s="221" t="s">
        <v>2272</v>
      </c>
      <c r="E1020" s="221" t="s">
        <v>2273</v>
      </c>
      <c r="F1020" s="221" t="s">
        <v>2274</v>
      </c>
      <c r="G1020" s="221" t="s">
        <v>2275</v>
      </c>
      <c r="H1020" s="221" t="s">
        <v>2276</v>
      </c>
      <c r="I1020" s="221" t="s">
        <v>418</v>
      </c>
      <c r="J1020" s="221" t="s">
        <v>418</v>
      </c>
      <c r="K1020" s="221" t="s">
        <v>1235</v>
      </c>
      <c r="L1020" s="221" t="s">
        <v>2228</v>
      </c>
    </row>
    <row r="1021" spans="1:12" x14ac:dyDescent="0.2">
      <c r="A1021" s="221" t="s">
        <v>194</v>
      </c>
      <c r="B1021" s="221" t="s">
        <v>1119</v>
      </c>
      <c r="C1021" s="221" t="s">
        <v>1505</v>
      </c>
      <c r="D1021" s="221" t="s">
        <v>2272</v>
      </c>
      <c r="E1021" s="221" t="s">
        <v>2273</v>
      </c>
      <c r="F1021" s="221" t="s">
        <v>2277</v>
      </c>
      <c r="G1021" s="221" t="s">
        <v>1106</v>
      </c>
      <c r="H1021" s="221" t="s">
        <v>1348</v>
      </c>
      <c r="I1021" s="221"/>
      <c r="J1021" s="221"/>
      <c r="K1021" s="221" t="s">
        <v>1235</v>
      </c>
      <c r="L1021" s="221" t="s">
        <v>2228</v>
      </c>
    </row>
    <row r="1022" spans="1:12" x14ac:dyDescent="0.2">
      <c r="A1022" s="221" t="s">
        <v>194</v>
      </c>
      <c r="B1022" s="221" t="s">
        <v>1119</v>
      </c>
      <c r="C1022" s="221" t="s">
        <v>1505</v>
      </c>
      <c r="D1022" s="221" t="s">
        <v>2272</v>
      </c>
      <c r="E1022" s="221" t="s">
        <v>2273</v>
      </c>
      <c r="F1022" s="221" t="s">
        <v>2278</v>
      </c>
      <c r="G1022" s="221" t="s">
        <v>1106</v>
      </c>
      <c r="H1022" s="221" t="s">
        <v>2279</v>
      </c>
      <c r="I1022" s="221" t="s">
        <v>2280</v>
      </c>
      <c r="J1022" s="221" t="s">
        <v>2281</v>
      </c>
      <c r="K1022" s="221" t="s">
        <v>1327</v>
      </c>
      <c r="L1022" s="221" t="s">
        <v>2228</v>
      </c>
    </row>
    <row r="1023" spans="1:12" x14ac:dyDescent="0.2">
      <c r="A1023" s="221" t="s">
        <v>194</v>
      </c>
      <c r="B1023" s="221" t="s">
        <v>1119</v>
      </c>
      <c r="C1023" s="221" t="s">
        <v>1505</v>
      </c>
      <c r="D1023" s="221" t="s">
        <v>2272</v>
      </c>
      <c r="E1023" s="221" t="s">
        <v>2273</v>
      </c>
      <c r="F1023" s="221" t="s">
        <v>2282</v>
      </c>
      <c r="G1023" s="221" t="s">
        <v>1106</v>
      </c>
      <c r="H1023" s="221" t="s">
        <v>811</v>
      </c>
      <c r="I1023" s="221" t="s">
        <v>2283</v>
      </c>
      <c r="J1023" s="221" t="s">
        <v>2281</v>
      </c>
      <c r="K1023" s="221" t="s">
        <v>1353</v>
      </c>
      <c r="L1023" s="221" t="s">
        <v>2228</v>
      </c>
    </row>
    <row r="1024" spans="1:12" x14ac:dyDescent="0.2">
      <c r="A1024" s="223" t="s">
        <v>194</v>
      </c>
      <c r="B1024" s="223" t="s">
        <v>1119</v>
      </c>
      <c r="C1024" s="223" t="s">
        <v>1505</v>
      </c>
      <c r="D1024" s="223" t="s">
        <v>2272</v>
      </c>
      <c r="E1024" s="223" t="s">
        <v>2273</v>
      </c>
      <c r="F1024" s="223" t="s">
        <v>2284</v>
      </c>
      <c r="G1024" s="223" t="s">
        <v>1106</v>
      </c>
      <c r="H1024" s="223" t="s">
        <v>2285</v>
      </c>
      <c r="I1024" s="223" t="s">
        <v>2286</v>
      </c>
      <c r="J1024" s="223" t="s">
        <v>2287</v>
      </c>
      <c r="K1024" s="223" t="s">
        <v>2288</v>
      </c>
      <c r="L1024" s="223" t="s">
        <v>2288</v>
      </c>
    </row>
    <row r="1025" spans="1:12" x14ac:dyDescent="0.2">
      <c r="A1025" s="221" t="s">
        <v>194</v>
      </c>
      <c r="B1025" s="221" t="s">
        <v>1119</v>
      </c>
      <c r="C1025" s="221" t="s">
        <v>1505</v>
      </c>
      <c r="D1025" s="221" t="s">
        <v>2272</v>
      </c>
      <c r="E1025" s="221" t="s">
        <v>2273</v>
      </c>
      <c r="F1025" s="221" t="s">
        <v>2289</v>
      </c>
      <c r="G1025" s="221" t="s">
        <v>1106</v>
      </c>
      <c r="H1025" s="221"/>
      <c r="I1025" s="221"/>
      <c r="J1025" s="221"/>
      <c r="K1025" s="221" t="s">
        <v>2290</v>
      </c>
      <c r="L1025" s="221" t="s">
        <v>2228</v>
      </c>
    </row>
    <row r="1026" spans="1:12" x14ac:dyDescent="0.2">
      <c r="A1026" s="221" t="s">
        <v>194</v>
      </c>
      <c r="B1026" s="221" t="s">
        <v>1119</v>
      </c>
      <c r="C1026" s="221" t="s">
        <v>1505</v>
      </c>
      <c r="D1026" s="221" t="s">
        <v>2272</v>
      </c>
      <c r="E1026" s="221" t="s">
        <v>2273</v>
      </c>
      <c r="F1026" s="221" t="s">
        <v>2291</v>
      </c>
      <c r="G1026" s="221" t="s">
        <v>1106</v>
      </c>
      <c r="H1026" s="221"/>
      <c r="I1026" s="221"/>
      <c r="J1026" s="221"/>
      <c r="K1026" s="221" t="s">
        <v>2292</v>
      </c>
      <c r="L1026" s="221" t="s">
        <v>2228</v>
      </c>
    </row>
    <row r="1027" spans="1:12" x14ac:dyDescent="0.2">
      <c r="A1027" s="221" t="s">
        <v>194</v>
      </c>
      <c r="B1027" s="221" t="s">
        <v>1119</v>
      </c>
      <c r="C1027" s="221" t="s">
        <v>1505</v>
      </c>
      <c r="D1027" s="221" t="s">
        <v>2272</v>
      </c>
      <c r="E1027" s="221" t="s">
        <v>2273</v>
      </c>
      <c r="F1027" s="221" t="s">
        <v>2293</v>
      </c>
      <c r="G1027" s="221" t="s">
        <v>1106</v>
      </c>
      <c r="H1027" s="221"/>
      <c r="I1027" s="221"/>
      <c r="J1027" s="221"/>
      <c r="K1027" s="221" t="s">
        <v>1235</v>
      </c>
      <c r="L1027" s="221" t="s">
        <v>2228</v>
      </c>
    </row>
    <row r="1028" spans="1:12" x14ac:dyDescent="0.2">
      <c r="A1028" s="221" t="s">
        <v>194</v>
      </c>
      <c r="B1028" s="221" t="s">
        <v>1119</v>
      </c>
      <c r="C1028" s="221" t="s">
        <v>1505</v>
      </c>
      <c r="D1028" s="221" t="s">
        <v>2272</v>
      </c>
      <c r="E1028" s="221" t="s">
        <v>2273</v>
      </c>
      <c r="F1028" s="221" t="s">
        <v>2294</v>
      </c>
      <c r="G1028" s="221" t="s">
        <v>1106</v>
      </c>
      <c r="H1028" s="221"/>
      <c r="I1028" s="221"/>
      <c r="J1028" s="221"/>
      <c r="K1028" s="221" t="s">
        <v>1235</v>
      </c>
      <c r="L1028" s="221" t="s">
        <v>2228</v>
      </c>
    </row>
    <row r="1029" spans="1:12" x14ac:dyDescent="0.2">
      <c r="A1029" s="221" t="s">
        <v>194</v>
      </c>
      <c r="B1029" s="221" t="s">
        <v>1119</v>
      </c>
      <c r="C1029" s="221" t="s">
        <v>1505</v>
      </c>
      <c r="D1029" s="221" t="s">
        <v>2272</v>
      </c>
      <c r="E1029" s="221" t="s">
        <v>2273</v>
      </c>
      <c r="F1029" s="221" t="s">
        <v>2295</v>
      </c>
      <c r="G1029" s="221" t="s">
        <v>1106</v>
      </c>
      <c r="H1029" s="221"/>
      <c r="I1029" s="221"/>
      <c r="J1029" s="221"/>
      <c r="K1029" s="221" t="s">
        <v>1235</v>
      </c>
      <c r="L1029" s="221" t="s">
        <v>2228</v>
      </c>
    </row>
    <row r="1030" spans="1:12" x14ac:dyDescent="0.2">
      <c r="A1030" s="221" t="s">
        <v>194</v>
      </c>
      <c r="B1030" s="221" t="s">
        <v>1119</v>
      </c>
      <c r="C1030" s="221" t="s">
        <v>1505</v>
      </c>
      <c r="D1030" s="221" t="s">
        <v>2272</v>
      </c>
      <c r="E1030" s="221" t="s">
        <v>2273</v>
      </c>
      <c r="F1030" s="221" t="s">
        <v>2296</v>
      </c>
      <c r="G1030" s="221" t="s">
        <v>1106</v>
      </c>
      <c r="H1030" s="221"/>
      <c r="I1030" s="221"/>
      <c r="J1030" s="221"/>
      <c r="K1030" s="221" t="s">
        <v>1235</v>
      </c>
      <c r="L1030" s="221" t="s">
        <v>2228</v>
      </c>
    </row>
    <row r="1031" spans="1:12" x14ac:dyDescent="0.2">
      <c r="A1031" s="221" t="s">
        <v>194</v>
      </c>
      <c r="B1031" s="221" t="s">
        <v>1119</v>
      </c>
      <c r="C1031" s="221" t="s">
        <v>1505</v>
      </c>
      <c r="D1031" s="221" t="s">
        <v>2272</v>
      </c>
      <c r="E1031" s="221" t="s">
        <v>2273</v>
      </c>
      <c r="F1031" s="221" t="s">
        <v>2297</v>
      </c>
      <c r="G1031" s="221" t="s">
        <v>1106</v>
      </c>
      <c r="H1031" s="221"/>
      <c r="I1031" s="221"/>
      <c r="J1031" s="221"/>
      <c r="K1031" s="221" t="s">
        <v>1235</v>
      </c>
      <c r="L1031" s="221" t="s">
        <v>2228</v>
      </c>
    </row>
    <row r="1032" spans="1:12" x14ac:dyDescent="0.2">
      <c r="A1032" s="221" t="s">
        <v>194</v>
      </c>
      <c r="B1032" s="221" t="s">
        <v>1119</v>
      </c>
      <c r="C1032" s="221" t="s">
        <v>1505</v>
      </c>
      <c r="D1032" s="221" t="s">
        <v>2298</v>
      </c>
      <c r="E1032" s="221" t="s">
        <v>2299</v>
      </c>
      <c r="F1032" s="221" t="s">
        <v>2300</v>
      </c>
      <c r="G1032" s="221" t="s">
        <v>2275</v>
      </c>
      <c r="H1032" s="221" t="s">
        <v>799</v>
      </c>
      <c r="I1032" s="221" t="s">
        <v>418</v>
      </c>
      <c r="J1032" s="221" t="s">
        <v>418</v>
      </c>
      <c r="K1032" s="221" t="s">
        <v>1235</v>
      </c>
      <c r="L1032" s="221" t="s">
        <v>2228</v>
      </c>
    </row>
    <row r="1033" spans="1:12" x14ac:dyDescent="0.2">
      <c r="A1033" s="221" t="s">
        <v>194</v>
      </c>
      <c r="B1033" s="221" t="s">
        <v>1119</v>
      </c>
      <c r="C1033" s="221" t="s">
        <v>1505</v>
      </c>
      <c r="D1033" s="221" t="s">
        <v>2298</v>
      </c>
      <c r="E1033" s="221" t="s">
        <v>2299</v>
      </c>
      <c r="F1033" s="221" t="s">
        <v>2301</v>
      </c>
      <c r="G1033" s="221" t="s">
        <v>1106</v>
      </c>
      <c r="H1033" s="221" t="s">
        <v>2276</v>
      </c>
      <c r="I1033" s="221" t="s">
        <v>418</v>
      </c>
      <c r="J1033" s="221" t="s">
        <v>418</v>
      </c>
      <c r="K1033" s="221" t="s">
        <v>1235</v>
      </c>
      <c r="L1033" s="221" t="s">
        <v>2228</v>
      </c>
    </row>
    <row r="1034" spans="1:12" x14ac:dyDescent="0.2">
      <c r="A1034" s="221" t="s">
        <v>194</v>
      </c>
      <c r="B1034" s="221" t="s">
        <v>1119</v>
      </c>
      <c r="C1034" s="221" t="s">
        <v>1505</v>
      </c>
      <c r="D1034" s="221" t="s">
        <v>2298</v>
      </c>
      <c r="E1034" s="221" t="s">
        <v>2299</v>
      </c>
      <c r="F1034" s="221" t="s">
        <v>2200</v>
      </c>
      <c r="G1034" s="221" t="s">
        <v>1106</v>
      </c>
      <c r="H1034" s="221" t="s">
        <v>2302</v>
      </c>
      <c r="I1034" s="221" t="s">
        <v>418</v>
      </c>
      <c r="J1034" s="221" t="s">
        <v>418</v>
      </c>
      <c r="K1034" s="221" t="s">
        <v>1235</v>
      </c>
      <c r="L1034" s="221" t="s">
        <v>2228</v>
      </c>
    </row>
    <row r="1035" spans="1:12" x14ac:dyDescent="0.2">
      <c r="A1035" s="221" t="s">
        <v>194</v>
      </c>
      <c r="B1035" s="221" t="s">
        <v>1119</v>
      </c>
      <c r="C1035" s="221" t="s">
        <v>1505</v>
      </c>
      <c r="D1035" s="221" t="s">
        <v>2298</v>
      </c>
      <c r="E1035" s="221" t="s">
        <v>2299</v>
      </c>
      <c r="F1035" s="221" t="s">
        <v>2201</v>
      </c>
      <c r="G1035" s="221" t="s">
        <v>1106</v>
      </c>
      <c r="H1035" s="221" t="s">
        <v>2260</v>
      </c>
      <c r="I1035" s="221" t="s">
        <v>2280</v>
      </c>
      <c r="J1035" s="221" t="s">
        <v>2283</v>
      </c>
      <c r="K1035" s="221" t="s">
        <v>2233</v>
      </c>
      <c r="L1035" s="221" t="s">
        <v>2228</v>
      </c>
    </row>
    <row r="1036" spans="1:12" x14ac:dyDescent="0.2">
      <c r="A1036" s="221" t="s">
        <v>194</v>
      </c>
      <c r="B1036" s="221" t="s">
        <v>1119</v>
      </c>
      <c r="C1036" s="221" t="s">
        <v>1505</v>
      </c>
      <c r="D1036" s="221" t="s">
        <v>2298</v>
      </c>
      <c r="E1036" s="221" t="s">
        <v>2299</v>
      </c>
      <c r="F1036" s="221" t="s">
        <v>2303</v>
      </c>
      <c r="G1036" s="221" t="s">
        <v>2275</v>
      </c>
      <c r="H1036" s="221" t="s">
        <v>2260</v>
      </c>
      <c r="I1036" s="221" t="s">
        <v>392</v>
      </c>
      <c r="J1036" s="221" t="s">
        <v>506</v>
      </c>
      <c r="K1036" s="221" t="s">
        <v>1627</v>
      </c>
      <c r="L1036" s="221" t="s">
        <v>2228</v>
      </c>
    </row>
    <row r="1037" spans="1:12" x14ac:dyDescent="0.2">
      <c r="A1037" s="221" t="s">
        <v>194</v>
      </c>
      <c r="B1037" s="221" t="s">
        <v>1119</v>
      </c>
      <c r="C1037" s="221" t="s">
        <v>1505</v>
      </c>
      <c r="D1037" s="221" t="s">
        <v>2298</v>
      </c>
      <c r="E1037" s="221" t="s">
        <v>2299</v>
      </c>
      <c r="F1037" s="221" t="s">
        <v>2202</v>
      </c>
      <c r="G1037" s="221" t="s">
        <v>1106</v>
      </c>
      <c r="H1037" s="221" t="s">
        <v>2304</v>
      </c>
      <c r="I1037" s="221" t="s">
        <v>2280</v>
      </c>
      <c r="J1037" s="221" t="s">
        <v>2283</v>
      </c>
      <c r="K1037" s="221" t="s">
        <v>2233</v>
      </c>
      <c r="L1037" s="221" t="s">
        <v>2228</v>
      </c>
    </row>
    <row r="1038" spans="1:12" x14ac:dyDescent="0.2">
      <c r="A1038" s="221" t="s">
        <v>194</v>
      </c>
      <c r="B1038" s="221" t="s">
        <v>1119</v>
      </c>
      <c r="C1038" s="221" t="s">
        <v>1505</v>
      </c>
      <c r="D1038" s="221" t="s">
        <v>2298</v>
      </c>
      <c r="E1038" s="221" t="s">
        <v>2299</v>
      </c>
      <c r="F1038" s="221" t="s">
        <v>2203</v>
      </c>
      <c r="G1038" s="221" t="s">
        <v>1106</v>
      </c>
      <c r="H1038" s="221" t="s">
        <v>2305</v>
      </c>
      <c r="I1038" s="221" t="s">
        <v>2306</v>
      </c>
      <c r="J1038" s="221" t="s">
        <v>2283</v>
      </c>
      <c r="K1038" s="221" t="s">
        <v>2307</v>
      </c>
      <c r="L1038" s="221" t="s">
        <v>2228</v>
      </c>
    </row>
    <row r="1039" spans="1:12" x14ac:dyDescent="0.2">
      <c r="A1039" s="221" t="s">
        <v>194</v>
      </c>
      <c r="B1039" s="221" t="s">
        <v>1119</v>
      </c>
      <c r="C1039" s="221" t="s">
        <v>1505</v>
      </c>
      <c r="D1039" s="221" t="s">
        <v>2298</v>
      </c>
      <c r="E1039" s="221" t="s">
        <v>2299</v>
      </c>
      <c r="F1039" s="221" t="s">
        <v>2308</v>
      </c>
      <c r="G1039" s="221" t="s">
        <v>1106</v>
      </c>
      <c r="H1039" s="221" t="s">
        <v>2305</v>
      </c>
      <c r="I1039" s="221" t="s">
        <v>506</v>
      </c>
      <c r="J1039" s="221" t="s">
        <v>506</v>
      </c>
      <c r="K1039" s="221" t="s">
        <v>1235</v>
      </c>
      <c r="L1039" s="221" t="s">
        <v>2228</v>
      </c>
    </row>
    <row r="1040" spans="1:12" x14ac:dyDescent="0.2">
      <c r="A1040" s="221" t="s">
        <v>194</v>
      </c>
      <c r="B1040" s="221" t="s">
        <v>1119</v>
      </c>
      <c r="C1040" s="221" t="s">
        <v>1505</v>
      </c>
      <c r="D1040" s="221" t="s">
        <v>2298</v>
      </c>
      <c r="E1040" s="221" t="s">
        <v>2299</v>
      </c>
      <c r="F1040" s="221" t="s">
        <v>2208</v>
      </c>
      <c r="G1040" s="221" t="s">
        <v>2309</v>
      </c>
      <c r="H1040" s="221" t="s">
        <v>811</v>
      </c>
      <c r="I1040" s="221" t="s">
        <v>2310</v>
      </c>
      <c r="J1040" s="221" t="s">
        <v>2311</v>
      </c>
      <c r="K1040" s="221" t="s">
        <v>2312</v>
      </c>
      <c r="L1040" s="221" t="s">
        <v>2228</v>
      </c>
    </row>
    <row r="1041" spans="1:12" x14ac:dyDescent="0.2">
      <c r="A1041" s="221" t="s">
        <v>194</v>
      </c>
      <c r="B1041" s="221" t="s">
        <v>1119</v>
      </c>
      <c r="C1041" s="221" t="s">
        <v>1505</v>
      </c>
      <c r="D1041" s="221" t="s">
        <v>2298</v>
      </c>
      <c r="E1041" s="221" t="s">
        <v>2299</v>
      </c>
      <c r="F1041" s="221" t="s">
        <v>2107</v>
      </c>
      <c r="G1041" s="221" t="s">
        <v>1106</v>
      </c>
      <c r="H1041" s="221" t="s">
        <v>2262</v>
      </c>
      <c r="I1041" s="221" t="s">
        <v>506</v>
      </c>
      <c r="J1041" s="221" t="s">
        <v>506</v>
      </c>
      <c r="K1041" s="221" t="s">
        <v>1235</v>
      </c>
      <c r="L1041" s="221" t="s">
        <v>2228</v>
      </c>
    </row>
    <row r="1042" spans="1:12" x14ac:dyDescent="0.2">
      <c r="A1042" s="221" t="s">
        <v>194</v>
      </c>
      <c r="B1042" s="221" t="s">
        <v>1119</v>
      </c>
      <c r="C1042" s="221" t="s">
        <v>1505</v>
      </c>
      <c r="D1042" s="221" t="s">
        <v>2298</v>
      </c>
      <c r="E1042" s="221" t="s">
        <v>2299</v>
      </c>
      <c r="F1042" s="221" t="s">
        <v>2111</v>
      </c>
      <c r="G1042" s="221" t="s">
        <v>1106</v>
      </c>
      <c r="H1042" s="221" t="s">
        <v>2313</v>
      </c>
      <c r="I1042" s="221" t="s">
        <v>506</v>
      </c>
      <c r="J1042" s="221" t="s">
        <v>506</v>
      </c>
      <c r="K1042" s="221" t="s">
        <v>1235</v>
      </c>
      <c r="L1042" s="221" t="s">
        <v>2228</v>
      </c>
    </row>
    <row r="1043" spans="1:12" x14ac:dyDescent="0.2">
      <c r="A1043" s="222" t="s">
        <v>194</v>
      </c>
      <c r="B1043" s="222" t="s">
        <v>1119</v>
      </c>
      <c r="C1043" s="222" t="s">
        <v>1505</v>
      </c>
      <c r="D1043" s="222" t="s">
        <v>2298</v>
      </c>
      <c r="E1043" s="222" t="s">
        <v>2299</v>
      </c>
      <c r="F1043" s="222" t="s">
        <v>2212</v>
      </c>
      <c r="G1043" s="222" t="s">
        <v>1106</v>
      </c>
      <c r="H1043" s="222" t="s">
        <v>2267</v>
      </c>
      <c r="I1043" s="222"/>
      <c r="J1043" s="222" t="s">
        <v>2283</v>
      </c>
      <c r="K1043" s="222" t="s">
        <v>2252</v>
      </c>
      <c r="L1043" s="222" t="s">
        <v>2253</v>
      </c>
    </row>
    <row r="1044" spans="1:12" x14ac:dyDescent="0.2">
      <c r="A1044" s="222" t="s">
        <v>194</v>
      </c>
      <c r="B1044" s="222" t="s">
        <v>1119</v>
      </c>
      <c r="C1044" s="222" t="s">
        <v>1505</v>
      </c>
      <c r="D1044" s="222" t="s">
        <v>2298</v>
      </c>
      <c r="E1044" s="222" t="s">
        <v>2299</v>
      </c>
      <c r="F1044" s="222" t="s">
        <v>2118</v>
      </c>
      <c r="G1044" s="222" t="s">
        <v>1106</v>
      </c>
      <c r="H1044" s="222" t="s">
        <v>2267</v>
      </c>
      <c r="I1044" s="222"/>
      <c r="J1044" s="222" t="s">
        <v>2242</v>
      </c>
      <c r="K1044" s="222" t="s">
        <v>2252</v>
      </c>
      <c r="L1044" s="222" t="s">
        <v>2253</v>
      </c>
    </row>
    <row r="1045" spans="1:12" x14ac:dyDescent="0.2">
      <c r="A1045" s="221" t="s">
        <v>194</v>
      </c>
      <c r="B1045" s="221" t="s">
        <v>1119</v>
      </c>
      <c r="C1045" s="221" t="s">
        <v>1505</v>
      </c>
      <c r="D1045" s="221" t="s">
        <v>2314</v>
      </c>
      <c r="E1045" s="221" t="s">
        <v>2315</v>
      </c>
      <c r="F1045" s="221" t="s">
        <v>2316</v>
      </c>
      <c r="G1045" s="221" t="s">
        <v>2205</v>
      </c>
      <c r="H1045" s="221" t="s">
        <v>2305</v>
      </c>
      <c r="I1045" s="221" t="s">
        <v>2317</v>
      </c>
      <c r="J1045" s="221" t="s">
        <v>2242</v>
      </c>
      <c r="K1045" s="221" t="s">
        <v>1646</v>
      </c>
      <c r="L1045" s="221" t="s">
        <v>2228</v>
      </c>
    </row>
    <row r="1046" spans="1:12" x14ac:dyDescent="0.2">
      <c r="A1046" s="223" t="s">
        <v>194</v>
      </c>
      <c r="B1046" s="223" t="s">
        <v>1119</v>
      </c>
      <c r="C1046" s="223" t="s">
        <v>1505</v>
      </c>
      <c r="D1046" s="223" t="s">
        <v>2314</v>
      </c>
      <c r="E1046" s="223" t="s">
        <v>2315</v>
      </c>
      <c r="F1046" s="223" t="s">
        <v>2318</v>
      </c>
      <c r="G1046" s="223" t="s">
        <v>2319</v>
      </c>
      <c r="H1046" s="223" t="s">
        <v>2320</v>
      </c>
      <c r="I1046" s="223" t="s">
        <v>2286</v>
      </c>
      <c r="J1046" s="223" t="s">
        <v>2242</v>
      </c>
      <c r="K1046" s="223" t="s">
        <v>2288</v>
      </c>
      <c r="L1046" s="223" t="s">
        <v>2288</v>
      </c>
    </row>
  </sheetData>
  <mergeCells count="5">
    <mergeCell ref="A5:P5"/>
    <mergeCell ref="A1:P1"/>
    <mergeCell ref="A4:P4"/>
    <mergeCell ref="A3:P3"/>
    <mergeCell ref="A2:P2"/>
  </mergeCells>
  <conditionalFormatting sqref="V10:V26">
    <cfRule type="cellIs" dxfId="2" priority="1" operator="lessThan">
      <formula>0.6</formula>
    </cfRule>
    <cfRule type="cellIs" dxfId="1" priority="2" operator="between">
      <formula>0.6</formula>
      <formula>0.699</formula>
    </cfRule>
    <cfRule type="cellIs" dxfId="0" priority="3" operator="greaterThanOrEqual">
      <formula>0.85</formula>
    </cfRule>
  </conditionalFormatting>
  <hyperlinks>
    <hyperlink ref="A1" location="'Cohort 2029 — Grades'!A1" display="⬅ NAVIGATE:" xr:uid="{00000000-0004-0000-1500-000000000000}"/>
  </hyperlinks>
  <pageMargins left="0.75" right="0.75" top="1" bottom="1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68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8" customWidth="1"/>
    <col min="4" max="4" width="12" customWidth="1"/>
    <col min="5" max="5" width="10" customWidth="1"/>
    <col min="6" max="6" width="22" customWidth="1"/>
    <col min="7" max="7" width="8" customWidth="1"/>
    <col min="8" max="8" width="14" customWidth="1"/>
    <col min="9" max="9" width="32" customWidth="1"/>
    <col min="10" max="10" width="35" customWidth="1"/>
    <col min="11" max="13" width="14" customWidth="1"/>
    <col min="14" max="16" width="12" customWidth="1"/>
    <col min="17" max="17" width="14" customWidth="1"/>
    <col min="18" max="18" width="10" customWidth="1"/>
    <col min="19" max="19" width="12" customWidth="1"/>
    <col min="20" max="20" width="10" customWidth="1"/>
    <col min="21" max="22" width="18" customWidth="1"/>
    <col min="23" max="23" width="14" customWidth="1"/>
    <col min="24" max="24" width="28" customWidth="1"/>
  </cols>
  <sheetData>
    <row r="1" spans="1:24" ht="22" customHeight="1" x14ac:dyDescent="0.2">
      <c r="A1" s="224" t="s">
        <v>0</v>
      </c>
    </row>
    <row r="2" spans="1:24" ht="28" customHeight="1" x14ac:dyDescent="0.2">
      <c r="A2" s="225" t="s">
        <v>2321</v>
      </c>
    </row>
    <row r="3" spans="1:24" ht="18" customHeight="1" x14ac:dyDescent="0.2">
      <c r="A3" s="226" t="s">
        <v>2</v>
      </c>
    </row>
    <row r="4" spans="1:24" ht="18" customHeight="1" x14ac:dyDescent="0.2">
      <c r="A4" s="227" t="s">
        <v>2322</v>
      </c>
    </row>
    <row r="5" spans="1:24" ht="18" customHeight="1" x14ac:dyDescent="0.2">
      <c r="A5" s="226" t="s">
        <v>2323</v>
      </c>
    </row>
    <row r="6" spans="1:24" ht="36" customHeight="1" x14ac:dyDescent="0.2">
      <c r="A6" s="228" t="s">
        <v>2324</v>
      </c>
      <c r="B6" s="228" t="s">
        <v>2325</v>
      </c>
      <c r="C6" s="228" t="s">
        <v>2326</v>
      </c>
      <c r="D6" s="228" t="s">
        <v>2327</v>
      </c>
      <c r="E6" s="228" t="s">
        <v>128</v>
      </c>
      <c r="F6" s="228" t="s">
        <v>1750</v>
      </c>
      <c r="G6" s="228" t="s">
        <v>131</v>
      </c>
      <c r="H6" s="228" t="s">
        <v>2328</v>
      </c>
      <c r="I6" s="228" t="s">
        <v>2329</v>
      </c>
      <c r="J6" s="228" t="s">
        <v>2330</v>
      </c>
      <c r="K6" s="228" t="s">
        <v>2071</v>
      </c>
      <c r="L6" s="228" t="s">
        <v>2073</v>
      </c>
      <c r="M6" s="228" t="s">
        <v>2331</v>
      </c>
      <c r="N6" s="228" t="s">
        <v>2332</v>
      </c>
      <c r="O6" s="228" t="s">
        <v>2333</v>
      </c>
      <c r="P6" s="228" t="s">
        <v>2217</v>
      </c>
      <c r="Q6" s="228" t="s">
        <v>34</v>
      </c>
      <c r="R6" s="228" t="s">
        <v>2334</v>
      </c>
      <c r="S6" s="228" t="s">
        <v>2335</v>
      </c>
      <c r="T6" s="228" t="s">
        <v>2336</v>
      </c>
      <c r="U6" s="228" t="s">
        <v>2337</v>
      </c>
      <c r="V6" s="228" t="s">
        <v>2338</v>
      </c>
      <c r="W6" s="228" t="s">
        <v>2339</v>
      </c>
      <c r="X6" s="228" t="s">
        <v>61</v>
      </c>
    </row>
    <row r="7" spans="1:24" x14ac:dyDescent="0.2">
      <c r="A7" s="221" t="s">
        <v>2340</v>
      </c>
      <c r="B7" s="221" t="s">
        <v>2341</v>
      </c>
      <c r="C7" s="221" t="s">
        <v>645</v>
      </c>
      <c r="D7" s="221" t="s">
        <v>2342</v>
      </c>
      <c r="E7" s="221" t="s">
        <v>303</v>
      </c>
      <c r="F7" s="221" t="s">
        <v>1156</v>
      </c>
      <c r="G7" s="221" t="s">
        <v>473</v>
      </c>
      <c r="H7" s="221" t="s">
        <v>2222</v>
      </c>
      <c r="I7" s="221" t="s">
        <v>2223</v>
      </c>
      <c r="J7" s="221" t="s">
        <v>2343</v>
      </c>
      <c r="K7" s="221" t="s">
        <v>1106</v>
      </c>
      <c r="L7" s="221" t="s">
        <v>2225</v>
      </c>
      <c r="M7" s="221"/>
      <c r="N7" s="221" t="s">
        <v>2226</v>
      </c>
      <c r="O7" s="221" t="s">
        <v>2227</v>
      </c>
      <c r="P7" s="221" t="s">
        <v>980</v>
      </c>
      <c r="Q7" s="221" t="s">
        <v>2228</v>
      </c>
      <c r="R7" s="221" t="s">
        <v>182</v>
      </c>
      <c r="S7" s="221" t="s">
        <v>200</v>
      </c>
      <c r="T7" s="221"/>
      <c r="U7" s="221"/>
      <c r="V7" s="221"/>
      <c r="W7" s="221"/>
      <c r="X7" s="221" t="s">
        <v>2344</v>
      </c>
    </row>
    <row r="8" spans="1:24" x14ac:dyDescent="0.2">
      <c r="A8" s="221" t="s">
        <v>2345</v>
      </c>
      <c r="B8" s="221" t="s">
        <v>2341</v>
      </c>
      <c r="C8" s="221" t="s">
        <v>645</v>
      </c>
      <c r="D8" s="221" t="s">
        <v>2342</v>
      </c>
      <c r="E8" s="221" t="s">
        <v>303</v>
      </c>
      <c r="F8" s="221" t="s">
        <v>1156</v>
      </c>
      <c r="G8" s="221" t="s">
        <v>473</v>
      </c>
      <c r="H8" s="221" t="s">
        <v>2222</v>
      </c>
      <c r="I8" s="221" t="s">
        <v>2223</v>
      </c>
      <c r="J8" s="221" t="s">
        <v>2229</v>
      </c>
      <c r="K8" s="221" t="s">
        <v>1106</v>
      </c>
      <c r="L8" s="221" t="s">
        <v>2225</v>
      </c>
      <c r="M8" s="221" t="s">
        <v>2260</v>
      </c>
      <c r="N8" s="221" t="s">
        <v>418</v>
      </c>
      <c r="O8" s="221" t="s">
        <v>418</v>
      </c>
      <c r="P8" s="221" t="s">
        <v>1235</v>
      </c>
      <c r="Q8" s="221" t="s">
        <v>2228</v>
      </c>
      <c r="R8" s="221" t="s">
        <v>182</v>
      </c>
      <c r="S8" s="221" t="s">
        <v>200</v>
      </c>
      <c r="T8" s="221"/>
      <c r="U8" s="221"/>
      <c r="V8" s="221"/>
      <c r="W8" s="221"/>
      <c r="X8" s="221" t="s">
        <v>2346</v>
      </c>
    </row>
    <row r="9" spans="1:24" x14ac:dyDescent="0.2">
      <c r="A9" s="221" t="s">
        <v>2347</v>
      </c>
      <c r="B9" s="221" t="s">
        <v>2341</v>
      </c>
      <c r="C9" s="221" t="s">
        <v>645</v>
      </c>
      <c r="D9" s="221" t="s">
        <v>2342</v>
      </c>
      <c r="E9" s="221" t="s">
        <v>303</v>
      </c>
      <c r="F9" s="221" t="s">
        <v>1156</v>
      </c>
      <c r="G9" s="221" t="s">
        <v>473</v>
      </c>
      <c r="H9" s="221" t="s">
        <v>2222</v>
      </c>
      <c r="I9" s="221" t="s">
        <v>2223</v>
      </c>
      <c r="J9" s="221" t="s">
        <v>2348</v>
      </c>
      <c r="K9" s="221" t="s">
        <v>1106</v>
      </c>
      <c r="L9" s="221" t="s">
        <v>2231</v>
      </c>
      <c r="M9" s="221"/>
      <c r="N9" s="221" t="s">
        <v>2232</v>
      </c>
      <c r="O9" s="221" t="s">
        <v>2227</v>
      </c>
      <c r="P9" s="221" t="s">
        <v>2233</v>
      </c>
      <c r="Q9" s="221" t="s">
        <v>2228</v>
      </c>
      <c r="R9" s="221" t="s">
        <v>182</v>
      </c>
      <c r="S9" s="221" t="s">
        <v>200</v>
      </c>
      <c r="T9" s="221"/>
      <c r="U9" s="221"/>
      <c r="V9" s="221"/>
      <c r="W9" s="221"/>
      <c r="X9" s="221"/>
    </row>
    <row r="10" spans="1:24" x14ac:dyDescent="0.2">
      <c r="A10" s="221" t="s">
        <v>2349</v>
      </c>
      <c r="B10" s="221" t="s">
        <v>2341</v>
      </c>
      <c r="C10" s="221" t="s">
        <v>645</v>
      </c>
      <c r="D10" s="221" t="s">
        <v>2342</v>
      </c>
      <c r="E10" s="221" t="s">
        <v>303</v>
      </c>
      <c r="F10" s="221" t="s">
        <v>1156</v>
      </c>
      <c r="G10" s="221" t="s">
        <v>473</v>
      </c>
      <c r="H10" s="221" t="s">
        <v>2222</v>
      </c>
      <c r="I10" s="221" t="s">
        <v>2223</v>
      </c>
      <c r="J10" s="221" t="s">
        <v>2234</v>
      </c>
      <c r="K10" s="221" t="s">
        <v>1106</v>
      </c>
      <c r="L10" s="221" t="s">
        <v>2231</v>
      </c>
      <c r="M10" s="221" t="s">
        <v>2231</v>
      </c>
      <c r="N10" s="221" t="s">
        <v>2235</v>
      </c>
      <c r="O10" s="221" t="s">
        <v>2235</v>
      </c>
      <c r="P10" s="221" t="s">
        <v>1235</v>
      </c>
      <c r="Q10" s="221" t="s">
        <v>2228</v>
      </c>
      <c r="R10" s="221" t="s">
        <v>182</v>
      </c>
      <c r="S10" s="221" t="s">
        <v>200</v>
      </c>
      <c r="T10" s="221"/>
      <c r="U10" s="221"/>
      <c r="V10" s="221"/>
      <c r="W10" s="221"/>
      <c r="X10" s="221" t="s">
        <v>2346</v>
      </c>
    </row>
    <row r="11" spans="1:24" x14ac:dyDescent="0.2">
      <c r="A11" s="221" t="s">
        <v>2350</v>
      </c>
      <c r="B11" s="221" t="s">
        <v>2341</v>
      </c>
      <c r="C11" s="221" t="s">
        <v>645</v>
      </c>
      <c r="D11" s="221" t="s">
        <v>2342</v>
      </c>
      <c r="E11" s="221" t="s">
        <v>303</v>
      </c>
      <c r="F11" s="221" t="s">
        <v>1156</v>
      </c>
      <c r="G11" s="221" t="s">
        <v>473</v>
      </c>
      <c r="H11" s="221" t="s">
        <v>2222</v>
      </c>
      <c r="I11" s="221" t="s">
        <v>2223</v>
      </c>
      <c r="J11" s="221" t="s">
        <v>2351</v>
      </c>
      <c r="K11" s="221" t="s">
        <v>1106</v>
      </c>
      <c r="L11" s="221" t="s">
        <v>811</v>
      </c>
      <c r="M11" s="221"/>
      <c r="N11" s="221"/>
      <c r="O11" s="221" t="s">
        <v>2227</v>
      </c>
      <c r="P11" s="221" t="s">
        <v>2237</v>
      </c>
      <c r="Q11" s="221" t="s">
        <v>2228</v>
      </c>
      <c r="R11" s="221" t="s">
        <v>182</v>
      </c>
      <c r="S11" s="221" t="s">
        <v>200</v>
      </c>
      <c r="T11" s="221"/>
      <c r="U11" s="221"/>
      <c r="V11" s="221"/>
      <c r="W11" s="221"/>
      <c r="X11" s="221"/>
    </row>
    <row r="12" spans="1:24" x14ac:dyDescent="0.2">
      <c r="A12" s="221" t="s">
        <v>2352</v>
      </c>
      <c r="B12" s="221" t="s">
        <v>2341</v>
      </c>
      <c r="C12" s="221" t="s">
        <v>645</v>
      </c>
      <c r="D12" s="221" t="s">
        <v>2342</v>
      </c>
      <c r="E12" s="221" t="s">
        <v>303</v>
      </c>
      <c r="F12" s="221" t="s">
        <v>1156</v>
      </c>
      <c r="G12" s="221" t="s">
        <v>473</v>
      </c>
      <c r="H12" s="221" t="s">
        <v>2222</v>
      </c>
      <c r="I12" s="221" t="s">
        <v>2223</v>
      </c>
      <c r="J12" s="221" t="s">
        <v>2238</v>
      </c>
      <c r="K12" s="221" t="s">
        <v>2239</v>
      </c>
      <c r="L12" s="221" t="s">
        <v>2240</v>
      </c>
      <c r="M12" s="221" t="s">
        <v>2240</v>
      </c>
      <c r="N12" s="221" t="s">
        <v>2241</v>
      </c>
      <c r="O12" s="221" t="s">
        <v>2242</v>
      </c>
      <c r="P12" s="221" t="s">
        <v>2243</v>
      </c>
      <c r="Q12" s="221" t="s">
        <v>2228</v>
      </c>
      <c r="R12" s="221" t="s">
        <v>182</v>
      </c>
      <c r="S12" s="221" t="s">
        <v>200</v>
      </c>
      <c r="T12" s="221"/>
      <c r="U12" s="221"/>
      <c r="V12" s="221"/>
      <c r="W12" s="221"/>
      <c r="X12" s="221" t="s">
        <v>2353</v>
      </c>
    </row>
    <row r="13" spans="1:24" x14ac:dyDescent="0.2">
      <c r="A13" s="221" t="s">
        <v>2354</v>
      </c>
      <c r="B13" s="221" t="s">
        <v>2341</v>
      </c>
      <c r="C13" s="221" t="s">
        <v>645</v>
      </c>
      <c r="D13" s="221" t="s">
        <v>2342</v>
      </c>
      <c r="E13" s="221" t="s">
        <v>303</v>
      </c>
      <c r="F13" s="221" t="s">
        <v>1156</v>
      </c>
      <c r="G13" s="221" t="s">
        <v>473</v>
      </c>
      <c r="H13" s="221" t="s">
        <v>2222</v>
      </c>
      <c r="I13" s="221" t="s">
        <v>2223</v>
      </c>
      <c r="J13" s="221" t="s">
        <v>2355</v>
      </c>
      <c r="K13" s="221" t="s">
        <v>1106</v>
      </c>
      <c r="L13" s="221" t="s">
        <v>2245</v>
      </c>
      <c r="M13" s="221"/>
      <c r="N13" s="221"/>
      <c r="O13" s="221" t="s">
        <v>2227</v>
      </c>
      <c r="P13" s="221" t="s">
        <v>2246</v>
      </c>
      <c r="Q13" s="221" t="s">
        <v>2228</v>
      </c>
      <c r="R13" s="221" t="s">
        <v>182</v>
      </c>
      <c r="S13" s="221" t="s">
        <v>200</v>
      </c>
      <c r="T13" s="221"/>
      <c r="U13" s="221"/>
      <c r="V13" s="221"/>
      <c r="W13" s="221"/>
      <c r="X13" s="221"/>
    </row>
    <row r="14" spans="1:24" x14ac:dyDescent="0.2">
      <c r="A14" s="221" t="s">
        <v>2356</v>
      </c>
      <c r="B14" s="221" t="s">
        <v>2341</v>
      </c>
      <c r="C14" s="221" t="s">
        <v>645</v>
      </c>
      <c r="D14" s="221" t="s">
        <v>2342</v>
      </c>
      <c r="E14" s="221" t="s">
        <v>303</v>
      </c>
      <c r="F14" s="221" t="s">
        <v>1156</v>
      </c>
      <c r="G14" s="221" t="s">
        <v>473</v>
      </c>
      <c r="H14" s="221" t="s">
        <v>2222</v>
      </c>
      <c r="I14" s="221" t="s">
        <v>2223</v>
      </c>
      <c r="J14" s="221" t="s">
        <v>2357</v>
      </c>
      <c r="K14" s="221" t="s">
        <v>1106</v>
      </c>
      <c r="L14" s="221" t="s">
        <v>2245</v>
      </c>
      <c r="M14" s="221"/>
      <c r="N14" s="221" t="s">
        <v>2232</v>
      </c>
      <c r="O14" s="221" t="s">
        <v>2227</v>
      </c>
      <c r="P14" s="221" t="s">
        <v>2233</v>
      </c>
      <c r="Q14" s="221" t="s">
        <v>2228</v>
      </c>
      <c r="R14" s="221" t="s">
        <v>182</v>
      </c>
      <c r="S14" s="221" t="s">
        <v>200</v>
      </c>
      <c r="T14" s="221"/>
      <c r="U14" s="221"/>
      <c r="V14" s="221"/>
      <c r="W14" s="221"/>
      <c r="X14" s="221"/>
    </row>
    <row r="15" spans="1:24" x14ac:dyDescent="0.2">
      <c r="A15" s="221" t="s">
        <v>2358</v>
      </c>
      <c r="B15" s="221" t="s">
        <v>2341</v>
      </c>
      <c r="C15" s="221" t="s">
        <v>645</v>
      </c>
      <c r="D15" s="221" t="s">
        <v>2342</v>
      </c>
      <c r="E15" s="221" t="s">
        <v>303</v>
      </c>
      <c r="F15" s="221" t="s">
        <v>1156</v>
      </c>
      <c r="G15" s="221" t="s">
        <v>473</v>
      </c>
      <c r="H15" s="221" t="s">
        <v>2222</v>
      </c>
      <c r="I15" s="221" t="s">
        <v>2223</v>
      </c>
      <c r="J15" s="221" t="s">
        <v>2359</v>
      </c>
      <c r="K15" s="221" t="s">
        <v>1106</v>
      </c>
      <c r="L15" s="221" t="s">
        <v>820</v>
      </c>
      <c r="M15" s="221"/>
      <c r="N15" s="221"/>
      <c r="O15" s="221" t="s">
        <v>2227</v>
      </c>
      <c r="P15" s="221" t="s">
        <v>2249</v>
      </c>
      <c r="Q15" s="221" t="s">
        <v>2228</v>
      </c>
      <c r="R15" s="221" t="s">
        <v>182</v>
      </c>
      <c r="S15" s="221" t="s">
        <v>200</v>
      </c>
      <c r="T15" s="221"/>
      <c r="U15" s="221"/>
      <c r="V15" s="221"/>
      <c r="W15" s="221"/>
      <c r="X15" s="221"/>
    </row>
    <row r="16" spans="1:24" x14ac:dyDescent="0.2">
      <c r="A16" s="221" t="s">
        <v>2360</v>
      </c>
      <c r="B16" s="221" t="s">
        <v>2341</v>
      </c>
      <c r="C16" s="221" t="s">
        <v>645</v>
      </c>
      <c r="D16" s="221" t="s">
        <v>2342</v>
      </c>
      <c r="E16" s="221" t="s">
        <v>303</v>
      </c>
      <c r="F16" s="221" t="s">
        <v>1156</v>
      </c>
      <c r="G16" s="221" t="s">
        <v>473</v>
      </c>
      <c r="H16" s="221" t="s">
        <v>2222</v>
      </c>
      <c r="I16" s="221" t="s">
        <v>2223</v>
      </c>
      <c r="J16" s="221" t="s">
        <v>2361</v>
      </c>
      <c r="K16" s="221" t="s">
        <v>1106</v>
      </c>
      <c r="L16" s="221" t="s">
        <v>820</v>
      </c>
      <c r="M16" s="221"/>
      <c r="N16" s="221" t="s">
        <v>2232</v>
      </c>
      <c r="O16" s="221" t="s">
        <v>2227</v>
      </c>
      <c r="P16" s="221"/>
      <c r="Q16" s="221" t="s">
        <v>2228</v>
      </c>
      <c r="R16" s="221" t="s">
        <v>182</v>
      </c>
      <c r="S16" s="221" t="s">
        <v>200</v>
      </c>
      <c r="T16" s="221"/>
      <c r="U16" s="221"/>
      <c r="V16" s="221"/>
      <c r="W16" s="221"/>
      <c r="X16" s="221"/>
    </row>
    <row r="17" spans="1:24" x14ac:dyDescent="0.2">
      <c r="A17" s="222" t="s">
        <v>2362</v>
      </c>
      <c r="B17" s="222" t="s">
        <v>2341</v>
      </c>
      <c r="C17" s="222" t="s">
        <v>645</v>
      </c>
      <c r="D17" s="222" t="s">
        <v>2342</v>
      </c>
      <c r="E17" s="222" t="s">
        <v>303</v>
      </c>
      <c r="F17" s="222" t="s">
        <v>1156</v>
      </c>
      <c r="G17" s="222" t="s">
        <v>473</v>
      </c>
      <c r="H17" s="222" t="s">
        <v>2222</v>
      </c>
      <c r="I17" s="222" t="s">
        <v>2223</v>
      </c>
      <c r="J17" s="222" t="s">
        <v>2363</v>
      </c>
      <c r="K17" s="222" t="s">
        <v>1106</v>
      </c>
      <c r="L17" s="222" t="s">
        <v>823</v>
      </c>
      <c r="M17" s="222"/>
      <c r="N17" s="222"/>
      <c r="O17" s="222" t="s">
        <v>2251</v>
      </c>
      <c r="P17" s="222"/>
      <c r="Q17" s="222" t="s">
        <v>2253</v>
      </c>
      <c r="R17" s="222" t="s">
        <v>200</v>
      </c>
      <c r="S17" s="222" t="s">
        <v>200</v>
      </c>
      <c r="T17" s="222"/>
      <c r="U17" s="222"/>
      <c r="V17" s="222"/>
      <c r="W17" s="222"/>
      <c r="X17" s="222" t="s">
        <v>2364</v>
      </c>
    </row>
    <row r="18" spans="1:24" x14ac:dyDescent="0.2">
      <c r="A18" s="222" t="s">
        <v>2365</v>
      </c>
      <c r="B18" s="222" t="s">
        <v>2341</v>
      </c>
      <c r="C18" s="222" t="s">
        <v>645</v>
      </c>
      <c r="D18" s="222" t="s">
        <v>2342</v>
      </c>
      <c r="E18" s="222" t="s">
        <v>303</v>
      </c>
      <c r="F18" s="222" t="s">
        <v>1156</v>
      </c>
      <c r="G18" s="222" t="s">
        <v>473</v>
      </c>
      <c r="H18" s="222" t="s">
        <v>2222</v>
      </c>
      <c r="I18" s="222" t="s">
        <v>2223</v>
      </c>
      <c r="J18" s="222" t="s">
        <v>2366</v>
      </c>
      <c r="K18" s="222" t="s">
        <v>1106</v>
      </c>
      <c r="L18" s="222" t="s">
        <v>823</v>
      </c>
      <c r="M18" s="222"/>
      <c r="N18" s="222"/>
      <c r="O18" s="222" t="s">
        <v>2227</v>
      </c>
      <c r="P18" s="222"/>
      <c r="Q18" s="222" t="s">
        <v>2253</v>
      </c>
      <c r="R18" s="222" t="s">
        <v>200</v>
      </c>
      <c r="S18" s="222" t="s">
        <v>200</v>
      </c>
      <c r="T18" s="222"/>
      <c r="U18" s="222"/>
      <c r="V18" s="222"/>
      <c r="W18" s="222"/>
      <c r="X18" s="222" t="s">
        <v>2367</v>
      </c>
    </row>
    <row r="19" spans="1:24" x14ac:dyDescent="0.2">
      <c r="A19" s="222" t="s">
        <v>2368</v>
      </c>
      <c r="B19" s="222" t="s">
        <v>2341</v>
      </c>
      <c r="C19" s="222" t="s">
        <v>645</v>
      </c>
      <c r="D19" s="222" t="s">
        <v>2342</v>
      </c>
      <c r="E19" s="222" t="s">
        <v>303</v>
      </c>
      <c r="F19" s="222" t="s">
        <v>1156</v>
      </c>
      <c r="G19" s="222" t="s">
        <v>473</v>
      </c>
      <c r="H19" s="222" t="s">
        <v>2222</v>
      </c>
      <c r="I19" s="222" t="s">
        <v>2223</v>
      </c>
      <c r="J19" s="222" t="s">
        <v>2255</v>
      </c>
      <c r="K19" s="222" t="s">
        <v>2239</v>
      </c>
      <c r="L19" s="222" t="s">
        <v>2256</v>
      </c>
      <c r="M19" s="222"/>
      <c r="N19" s="222"/>
      <c r="O19" s="222" t="s">
        <v>2242</v>
      </c>
      <c r="P19" s="222"/>
      <c r="Q19" s="222" t="s">
        <v>2253</v>
      </c>
      <c r="R19" s="222" t="s">
        <v>200</v>
      </c>
      <c r="S19" s="222" t="s">
        <v>200</v>
      </c>
      <c r="T19" s="222"/>
      <c r="U19" s="222"/>
      <c r="V19" s="222"/>
      <c r="W19" s="222"/>
      <c r="X19" s="222" t="s">
        <v>2369</v>
      </c>
    </row>
    <row r="20" spans="1:24" x14ac:dyDescent="0.2">
      <c r="A20" s="229" t="s">
        <v>2370</v>
      </c>
      <c r="B20" s="229" t="s">
        <v>2341</v>
      </c>
      <c r="C20" s="229" t="s">
        <v>645</v>
      </c>
      <c r="D20" s="229" t="s">
        <v>2342</v>
      </c>
      <c r="E20" s="229" t="s">
        <v>303</v>
      </c>
      <c r="F20" s="229" t="s">
        <v>1156</v>
      </c>
      <c r="G20" s="229" t="s">
        <v>473</v>
      </c>
      <c r="H20" s="229" t="s">
        <v>2222</v>
      </c>
      <c r="I20" s="229" t="s">
        <v>2223</v>
      </c>
      <c r="J20" s="229" t="s">
        <v>2371</v>
      </c>
      <c r="K20" s="229" t="s">
        <v>2372</v>
      </c>
      <c r="L20" s="229"/>
      <c r="M20" s="229"/>
      <c r="N20" s="229" t="s">
        <v>2373</v>
      </c>
      <c r="O20" s="229" t="s">
        <v>2374</v>
      </c>
      <c r="P20" s="229" t="s">
        <v>2375</v>
      </c>
      <c r="Q20" s="229" t="s">
        <v>2376</v>
      </c>
      <c r="R20" s="229" t="s">
        <v>182</v>
      </c>
      <c r="S20" s="229" t="s">
        <v>200</v>
      </c>
      <c r="T20" s="229"/>
      <c r="U20" s="229"/>
      <c r="V20" s="229"/>
      <c r="W20" s="229"/>
      <c r="X20" s="229" t="s">
        <v>2377</v>
      </c>
    </row>
    <row r="21" spans="1:24" x14ac:dyDescent="0.2">
      <c r="A21" s="221" t="s">
        <v>2378</v>
      </c>
      <c r="B21" s="221" t="s">
        <v>2341</v>
      </c>
      <c r="C21" s="221" t="s">
        <v>645</v>
      </c>
      <c r="D21" s="221" t="s">
        <v>2342</v>
      </c>
      <c r="E21" s="221" t="s">
        <v>303</v>
      </c>
      <c r="F21" s="221" t="s">
        <v>1156</v>
      </c>
      <c r="G21" s="221" t="s">
        <v>473</v>
      </c>
      <c r="H21" s="221" t="s">
        <v>2257</v>
      </c>
      <c r="I21" s="221" t="s">
        <v>2258</v>
      </c>
      <c r="J21" s="221" t="s">
        <v>2379</v>
      </c>
      <c r="K21" s="221" t="s">
        <v>2078</v>
      </c>
      <c r="L21" s="221" t="s">
        <v>2260</v>
      </c>
      <c r="M21" s="221" t="s">
        <v>2380</v>
      </c>
      <c r="N21" s="221" t="s">
        <v>506</v>
      </c>
      <c r="O21" s="221" t="s">
        <v>506</v>
      </c>
      <c r="P21" s="221" t="s">
        <v>1235</v>
      </c>
      <c r="Q21" s="221" t="s">
        <v>2228</v>
      </c>
      <c r="R21" s="221" t="s">
        <v>182</v>
      </c>
      <c r="S21" s="221" t="s">
        <v>200</v>
      </c>
      <c r="T21" s="221"/>
      <c r="U21" s="221"/>
      <c r="V21" s="221"/>
      <c r="W21" s="221"/>
      <c r="X21" s="221"/>
    </row>
    <row r="22" spans="1:24" x14ac:dyDescent="0.2">
      <c r="A22" s="221" t="s">
        <v>2381</v>
      </c>
      <c r="B22" s="221" t="s">
        <v>2341</v>
      </c>
      <c r="C22" s="221" t="s">
        <v>645</v>
      </c>
      <c r="D22" s="221" t="s">
        <v>2342</v>
      </c>
      <c r="E22" s="221" t="s">
        <v>303</v>
      </c>
      <c r="F22" s="221" t="s">
        <v>1156</v>
      </c>
      <c r="G22" s="221" t="s">
        <v>473</v>
      </c>
      <c r="H22" s="221" t="s">
        <v>2257</v>
      </c>
      <c r="I22" s="221" t="s">
        <v>2258</v>
      </c>
      <c r="J22" s="221" t="s">
        <v>2261</v>
      </c>
      <c r="K22" s="221" t="s">
        <v>1106</v>
      </c>
      <c r="L22" s="221" t="s">
        <v>2262</v>
      </c>
      <c r="M22" s="221" t="s">
        <v>2262</v>
      </c>
      <c r="N22" s="221" t="s">
        <v>2263</v>
      </c>
      <c r="O22" s="221" t="s">
        <v>2264</v>
      </c>
      <c r="P22" s="221" t="s">
        <v>1604</v>
      </c>
      <c r="Q22" s="221" t="s">
        <v>2228</v>
      </c>
      <c r="R22" s="221" t="s">
        <v>182</v>
      </c>
      <c r="S22" s="221" t="s">
        <v>200</v>
      </c>
      <c r="T22" s="221"/>
      <c r="U22" s="221"/>
      <c r="V22" s="221"/>
      <c r="W22" s="221"/>
      <c r="X22" s="221"/>
    </row>
    <row r="23" spans="1:24" x14ac:dyDescent="0.2">
      <c r="A23" s="221" t="s">
        <v>2382</v>
      </c>
      <c r="B23" s="221" t="s">
        <v>2341</v>
      </c>
      <c r="C23" s="221" t="s">
        <v>645</v>
      </c>
      <c r="D23" s="221" t="s">
        <v>2342</v>
      </c>
      <c r="E23" s="221" t="s">
        <v>303</v>
      </c>
      <c r="F23" s="221" t="s">
        <v>1156</v>
      </c>
      <c r="G23" s="221" t="s">
        <v>473</v>
      </c>
      <c r="H23" s="221" t="s">
        <v>2257</v>
      </c>
      <c r="I23" s="221" t="s">
        <v>2258</v>
      </c>
      <c r="J23" s="221" t="s">
        <v>2265</v>
      </c>
      <c r="K23" s="221" t="s">
        <v>2266</v>
      </c>
      <c r="L23" s="221" t="s">
        <v>2267</v>
      </c>
      <c r="M23" s="221" t="s">
        <v>2267</v>
      </c>
      <c r="N23" s="221" t="s">
        <v>2268</v>
      </c>
      <c r="O23" s="221" t="s">
        <v>2264</v>
      </c>
      <c r="P23" s="221" t="s">
        <v>1343</v>
      </c>
      <c r="Q23" s="221" t="s">
        <v>2228</v>
      </c>
      <c r="R23" s="221" t="s">
        <v>182</v>
      </c>
      <c r="S23" s="221" t="s">
        <v>200</v>
      </c>
      <c r="T23" s="221"/>
      <c r="U23" s="221"/>
      <c r="V23" s="221"/>
      <c r="W23" s="221"/>
      <c r="X23" s="221" t="s">
        <v>2383</v>
      </c>
    </row>
    <row r="24" spans="1:24" x14ac:dyDescent="0.2">
      <c r="A24" s="222" t="s">
        <v>2384</v>
      </c>
      <c r="B24" s="222" t="s">
        <v>2341</v>
      </c>
      <c r="C24" s="222" t="s">
        <v>645</v>
      </c>
      <c r="D24" s="222" t="s">
        <v>2342</v>
      </c>
      <c r="E24" s="222" t="s">
        <v>303</v>
      </c>
      <c r="F24" s="222" t="s">
        <v>1156</v>
      </c>
      <c r="G24" s="222" t="s">
        <v>473</v>
      </c>
      <c r="H24" s="222" t="s">
        <v>2257</v>
      </c>
      <c r="I24" s="222" t="s">
        <v>2258</v>
      </c>
      <c r="J24" s="222" t="s">
        <v>2269</v>
      </c>
      <c r="K24" s="222" t="s">
        <v>1106</v>
      </c>
      <c r="L24" s="222" t="s">
        <v>2270</v>
      </c>
      <c r="M24" s="222"/>
      <c r="N24" s="222"/>
      <c r="O24" s="222" t="s">
        <v>2264</v>
      </c>
      <c r="P24" s="222"/>
      <c r="Q24" s="222" t="s">
        <v>2253</v>
      </c>
      <c r="R24" s="222" t="s">
        <v>200</v>
      </c>
      <c r="S24" s="222" t="s">
        <v>200</v>
      </c>
      <c r="T24" s="222"/>
      <c r="U24" s="222"/>
      <c r="V24" s="222"/>
      <c r="W24" s="222"/>
      <c r="X24" s="222" t="s">
        <v>2367</v>
      </c>
    </row>
    <row r="25" spans="1:24" x14ac:dyDescent="0.2">
      <c r="A25" s="222" t="s">
        <v>2385</v>
      </c>
      <c r="B25" s="222" t="s">
        <v>2341</v>
      </c>
      <c r="C25" s="222" t="s">
        <v>645</v>
      </c>
      <c r="D25" s="222" t="s">
        <v>2342</v>
      </c>
      <c r="E25" s="222" t="s">
        <v>303</v>
      </c>
      <c r="F25" s="222" t="s">
        <v>1156</v>
      </c>
      <c r="G25" s="222" t="s">
        <v>473</v>
      </c>
      <c r="H25" s="222" t="s">
        <v>2257</v>
      </c>
      <c r="I25" s="222" t="s">
        <v>2258</v>
      </c>
      <c r="J25" s="222" t="s">
        <v>2271</v>
      </c>
      <c r="K25" s="222" t="s">
        <v>2266</v>
      </c>
      <c r="L25" s="222" t="s">
        <v>826</v>
      </c>
      <c r="M25" s="222"/>
      <c r="N25" s="222"/>
      <c r="O25" s="222" t="s">
        <v>2264</v>
      </c>
      <c r="P25" s="222"/>
      <c r="Q25" s="222" t="s">
        <v>2253</v>
      </c>
      <c r="R25" s="222" t="s">
        <v>200</v>
      </c>
      <c r="S25" s="222" t="s">
        <v>200</v>
      </c>
      <c r="T25" s="222"/>
      <c r="U25" s="222"/>
      <c r="V25" s="222"/>
      <c r="W25" s="222"/>
      <c r="X25" s="222" t="s">
        <v>2386</v>
      </c>
    </row>
    <row r="26" spans="1:24" x14ac:dyDescent="0.2">
      <c r="A26" s="222" t="s">
        <v>2387</v>
      </c>
      <c r="B26" s="222" t="s">
        <v>2341</v>
      </c>
      <c r="C26" s="222" t="s">
        <v>645</v>
      </c>
      <c r="D26" s="222" t="s">
        <v>2342</v>
      </c>
      <c r="E26" s="222" t="s">
        <v>303</v>
      </c>
      <c r="F26" s="222" t="s">
        <v>1156</v>
      </c>
      <c r="G26" s="222" t="s">
        <v>473</v>
      </c>
      <c r="H26" s="222" t="s">
        <v>2257</v>
      </c>
      <c r="I26" s="222" t="s">
        <v>2258</v>
      </c>
      <c r="J26" s="222" t="s">
        <v>2388</v>
      </c>
      <c r="K26" s="222" t="s">
        <v>1106</v>
      </c>
      <c r="L26" s="222" t="s">
        <v>826</v>
      </c>
      <c r="M26" s="222"/>
      <c r="N26" s="222"/>
      <c r="O26" s="222" t="s">
        <v>506</v>
      </c>
      <c r="P26" s="222"/>
      <c r="Q26" s="222" t="s">
        <v>2253</v>
      </c>
      <c r="R26" s="222" t="s">
        <v>200</v>
      </c>
      <c r="S26" s="222" t="s">
        <v>200</v>
      </c>
      <c r="T26" s="222"/>
      <c r="U26" s="222"/>
      <c r="V26" s="222"/>
      <c r="W26" s="222"/>
      <c r="X26" s="222" t="s">
        <v>2367</v>
      </c>
    </row>
    <row r="27" spans="1:24" x14ac:dyDescent="0.2">
      <c r="A27" s="229" t="s">
        <v>2389</v>
      </c>
      <c r="B27" s="229" t="s">
        <v>2341</v>
      </c>
      <c r="C27" s="229" t="s">
        <v>645</v>
      </c>
      <c r="D27" s="229" t="s">
        <v>2342</v>
      </c>
      <c r="E27" s="229" t="s">
        <v>303</v>
      </c>
      <c r="F27" s="229" t="s">
        <v>1156</v>
      </c>
      <c r="G27" s="229" t="s">
        <v>473</v>
      </c>
      <c r="H27" s="229" t="s">
        <v>2257</v>
      </c>
      <c r="I27" s="229" t="s">
        <v>2258</v>
      </c>
      <c r="J27" s="229" t="s">
        <v>2371</v>
      </c>
      <c r="K27" s="229" t="s">
        <v>2372</v>
      </c>
      <c r="L27" s="229"/>
      <c r="M27" s="229"/>
      <c r="N27" s="229" t="s">
        <v>2390</v>
      </c>
      <c r="O27" s="229" t="s">
        <v>2391</v>
      </c>
      <c r="P27" s="229" t="s">
        <v>2392</v>
      </c>
      <c r="Q27" s="229" t="s">
        <v>2376</v>
      </c>
      <c r="R27" s="229" t="s">
        <v>182</v>
      </c>
      <c r="S27" s="229" t="s">
        <v>200</v>
      </c>
      <c r="T27" s="229"/>
      <c r="U27" s="229"/>
      <c r="V27" s="229"/>
      <c r="W27" s="229"/>
      <c r="X27" s="229" t="s">
        <v>2393</v>
      </c>
    </row>
    <row r="28" spans="1:24" x14ac:dyDescent="0.2">
      <c r="A28" s="221" t="s">
        <v>2394</v>
      </c>
      <c r="B28" s="221" t="s">
        <v>2395</v>
      </c>
      <c r="C28" s="221" t="s">
        <v>2396</v>
      </c>
      <c r="D28" s="221" t="s">
        <v>2397</v>
      </c>
      <c r="E28" s="221" t="s">
        <v>194</v>
      </c>
      <c r="F28" s="221" t="s">
        <v>1119</v>
      </c>
      <c r="G28" s="221" t="s">
        <v>1505</v>
      </c>
      <c r="H28" s="221" t="s">
        <v>2272</v>
      </c>
      <c r="I28" s="221" t="s">
        <v>2273</v>
      </c>
      <c r="J28" s="221" t="s">
        <v>2274</v>
      </c>
      <c r="K28" s="221" t="s">
        <v>2275</v>
      </c>
      <c r="L28" s="221" t="s">
        <v>2276</v>
      </c>
      <c r="M28" s="221" t="s">
        <v>2276</v>
      </c>
      <c r="N28" s="221" t="s">
        <v>418</v>
      </c>
      <c r="O28" s="221" t="s">
        <v>418</v>
      </c>
      <c r="P28" s="221" t="s">
        <v>1235</v>
      </c>
      <c r="Q28" s="221" t="s">
        <v>2228</v>
      </c>
      <c r="R28" s="221" t="s">
        <v>182</v>
      </c>
      <c r="S28" s="221" t="s">
        <v>182</v>
      </c>
      <c r="T28" s="221"/>
      <c r="U28" s="221"/>
      <c r="V28" s="221"/>
      <c r="W28" s="221"/>
      <c r="X28" s="221"/>
    </row>
    <row r="29" spans="1:24" x14ac:dyDescent="0.2">
      <c r="A29" s="221" t="s">
        <v>2398</v>
      </c>
      <c r="B29" s="221" t="s">
        <v>2395</v>
      </c>
      <c r="C29" s="221" t="s">
        <v>2396</v>
      </c>
      <c r="D29" s="221" t="s">
        <v>2397</v>
      </c>
      <c r="E29" s="221" t="s">
        <v>194</v>
      </c>
      <c r="F29" s="221" t="s">
        <v>1119</v>
      </c>
      <c r="G29" s="221" t="s">
        <v>1505</v>
      </c>
      <c r="H29" s="221" t="s">
        <v>2272</v>
      </c>
      <c r="I29" s="221" t="s">
        <v>2273</v>
      </c>
      <c r="J29" s="221" t="s">
        <v>2399</v>
      </c>
      <c r="K29" s="221" t="s">
        <v>1106</v>
      </c>
      <c r="L29" s="221" t="s">
        <v>1348</v>
      </c>
      <c r="M29" s="221"/>
      <c r="N29" s="221"/>
      <c r="O29" s="221"/>
      <c r="P29" s="221" t="s">
        <v>1235</v>
      </c>
      <c r="Q29" s="221" t="s">
        <v>2228</v>
      </c>
      <c r="R29" s="221" t="s">
        <v>182</v>
      </c>
      <c r="S29" s="221" t="s">
        <v>182</v>
      </c>
      <c r="T29" s="221"/>
      <c r="U29" s="221"/>
      <c r="V29" s="221"/>
      <c r="W29" s="221"/>
      <c r="X29" s="221"/>
    </row>
    <row r="30" spans="1:24" x14ac:dyDescent="0.2">
      <c r="A30" s="221" t="s">
        <v>2400</v>
      </c>
      <c r="B30" s="221" t="s">
        <v>2395</v>
      </c>
      <c r="C30" s="221" t="s">
        <v>2396</v>
      </c>
      <c r="D30" s="221" t="s">
        <v>2397</v>
      </c>
      <c r="E30" s="221" t="s">
        <v>194</v>
      </c>
      <c r="F30" s="221" t="s">
        <v>1119</v>
      </c>
      <c r="G30" s="221" t="s">
        <v>1505</v>
      </c>
      <c r="H30" s="221" t="s">
        <v>2272</v>
      </c>
      <c r="I30" s="221" t="s">
        <v>2273</v>
      </c>
      <c r="J30" s="221" t="s">
        <v>2278</v>
      </c>
      <c r="K30" s="221" t="s">
        <v>1106</v>
      </c>
      <c r="L30" s="221" t="s">
        <v>2279</v>
      </c>
      <c r="M30" s="221" t="s">
        <v>2401</v>
      </c>
      <c r="N30" s="221" t="s">
        <v>2280</v>
      </c>
      <c r="O30" s="221" t="s">
        <v>2281</v>
      </c>
      <c r="P30" s="221" t="s">
        <v>1327</v>
      </c>
      <c r="Q30" s="221" t="s">
        <v>2228</v>
      </c>
      <c r="R30" s="221" t="s">
        <v>182</v>
      </c>
      <c r="S30" s="221" t="s">
        <v>182</v>
      </c>
      <c r="T30" s="221"/>
      <c r="U30" s="221"/>
      <c r="V30" s="221"/>
      <c r="W30" s="221"/>
      <c r="X30" s="221"/>
    </row>
    <row r="31" spans="1:24" x14ac:dyDescent="0.2">
      <c r="A31" s="221" t="s">
        <v>2402</v>
      </c>
      <c r="B31" s="221" t="s">
        <v>2395</v>
      </c>
      <c r="C31" s="221" t="s">
        <v>2396</v>
      </c>
      <c r="D31" s="221" t="s">
        <v>2397</v>
      </c>
      <c r="E31" s="221" t="s">
        <v>194</v>
      </c>
      <c r="F31" s="221" t="s">
        <v>1119</v>
      </c>
      <c r="G31" s="221" t="s">
        <v>1505</v>
      </c>
      <c r="H31" s="221" t="s">
        <v>2272</v>
      </c>
      <c r="I31" s="221" t="s">
        <v>2273</v>
      </c>
      <c r="J31" s="221" t="s">
        <v>2282</v>
      </c>
      <c r="K31" s="221" t="s">
        <v>1106</v>
      </c>
      <c r="L31" s="221" t="s">
        <v>811</v>
      </c>
      <c r="M31" s="221" t="s">
        <v>811</v>
      </c>
      <c r="N31" s="221" t="s">
        <v>2283</v>
      </c>
      <c r="O31" s="221" t="s">
        <v>2281</v>
      </c>
      <c r="P31" s="221" t="s">
        <v>1353</v>
      </c>
      <c r="Q31" s="221" t="s">
        <v>2228</v>
      </c>
      <c r="R31" s="221" t="s">
        <v>182</v>
      </c>
      <c r="S31" s="221" t="s">
        <v>182</v>
      </c>
      <c r="T31" s="221"/>
      <c r="U31" s="221"/>
      <c r="V31" s="221"/>
      <c r="W31" s="221"/>
      <c r="X31" s="221"/>
    </row>
    <row r="32" spans="1:24" x14ac:dyDescent="0.2">
      <c r="A32" s="223" t="s">
        <v>2403</v>
      </c>
      <c r="B32" s="223" t="s">
        <v>2395</v>
      </c>
      <c r="C32" s="223" t="s">
        <v>2396</v>
      </c>
      <c r="D32" s="223" t="s">
        <v>2397</v>
      </c>
      <c r="E32" s="223" t="s">
        <v>194</v>
      </c>
      <c r="F32" s="223" t="s">
        <v>1119</v>
      </c>
      <c r="G32" s="223" t="s">
        <v>1505</v>
      </c>
      <c r="H32" s="223" t="s">
        <v>2272</v>
      </c>
      <c r="I32" s="223" t="s">
        <v>2273</v>
      </c>
      <c r="J32" s="223" t="s">
        <v>2284</v>
      </c>
      <c r="K32" s="223" t="s">
        <v>1106</v>
      </c>
      <c r="L32" s="223" t="s">
        <v>2285</v>
      </c>
      <c r="M32" s="223" t="s">
        <v>2404</v>
      </c>
      <c r="N32" s="223" t="s">
        <v>2286</v>
      </c>
      <c r="O32" s="223" t="s">
        <v>2287</v>
      </c>
      <c r="P32" s="223" t="s">
        <v>2288</v>
      </c>
      <c r="Q32" s="223" t="s">
        <v>2288</v>
      </c>
      <c r="R32" s="223" t="s">
        <v>182</v>
      </c>
      <c r="S32" s="223" t="s">
        <v>182</v>
      </c>
      <c r="T32" s="223"/>
      <c r="U32" s="223"/>
      <c r="V32" s="223"/>
      <c r="W32" s="223"/>
      <c r="X32" s="223" t="s">
        <v>2405</v>
      </c>
    </row>
    <row r="33" spans="1:24" x14ac:dyDescent="0.2">
      <c r="A33" s="222" t="s">
        <v>2406</v>
      </c>
      <c r="B33" s="222" t="s">
        <v>2395</v>
      </c>
      <c r="C33" s="222" t="s">
        <v>2396</v>
      </c>
      <c r="D33" s="222" t="s">
        <v>2397</v>
      </c>
      <c r="E33" s="222" t="s">
        <v>194</v>
      </c>
      <c r="F33" s="222" t="s">
        <v>1119</v>
      </c>
      <c r="G33" s="222" t="s">
        <v>1505</v>
      </c>
      <c r="H33" s="222" t="s">
        <v>2272</v>
      </c>
      <c r="I33" s="222" t="s">
        <v>2273</v>
      </c>
      <c r="J33" s="222" t="s">
        <v>2407</v>
      </c>
      <c r="K33" s="222" t="s">
        <v>1106</v>
      </c>
      <c r="L33" s="222" t="s">
        <v>2267</v>
      </c>
      <c r="M33" s="222"/>
      <c r="N33" s="222"/>
      <c r="O33" s="222"/>
      <c r="P33" s="222"/>
      <c r="Q33" s="222" t="s">
        <v>2253</v>
      </c>
      <c r="R33" s="222" t="s">
        <v>200</v>
      </c>
      <c r="S33" s="222" t="s">
        <v>182</v>
      </c>
      <c r="T33" s="222"/>
      <c r="U33" s="222"/>
      <c r="V33" s="222"/>
      <c r="W33" s="222"/>
      <c r="X33" s="222" t="s">
        <v>2408</v>
      </c>
    </row>
    <row r="34" spans="1:24" x14ac:dyDescent="0.2">
      <c r="A34" s="221" t="s">
        <v>2409</v>
      </c>
      <c r="B34" s="221" t="s">
        <v>2395</v>
      </c>
      <c r="C34" s="221" t="s">
        <v>2396</v>
      </c>
      <c r="D34" s="221" t="s">
        <v>2397</v>
      </c>
      <c r="E34" s="221" t="s">
        <v>194</v>
      </c>
      <c r="F34" s="221" t="s">
        <v>1119</v>
      </c>
      <c r="G34" s="221" t="s">
        <v>1505</v>
      </c>
      <c r="H34" s="221" t="s">
        <v>2272</v>
      </c>
      <c r="I34" s="221" t="s">
        <v>2273</v>
      </c>
      <c r="J34" s="221" t="s">
        <v>2410</v>
      </c>
      <c r="K34" s="221" t="s">
        <v>1106</v>
      </c>
      <c r="L34" s="221"/>
      <c r="M34" s="221"/>
      <c r="N34" s="221"/>
      <c r="O34" s="221"/>
      <c r="P34" s="221" t="s">
        <v>2290</v>
      </c>
      <c r="Q34" s="221" t="s">
        <v>2228</v>
      </c>
      <c r="R34" s="221" t="s">
        <v>182</v>
      </c>
      <c r="S34" s="221" t="s">
        <v>182</v>
      </c>
      <c r="T34" s="221"/>
      <c r="U34" s="221"/>
      <c r="V34" s="221"/>
      <c r="W34" s="221"/>
      <c r="X34" s="221"/>
    </row>
    <row r="35" spans="1:24" x14ac:dyDescent="0.2">
      <c r="A35" s="221" t="s">
        <v>2411</v>
      </c>
      <c r="B35" s="221" t="s">
        <v>2395</v>
      </c>
      <c r="C35" s="221" t="s">
        <v>2396</v>
      </c>
      <c r="D35" s="221" t="s">
        <v>2397</v>
      </c>
      <c r="E35" s="221" t="s">
        <v>194</v>
      </c>
      <c r="F35" s="221" t="s">
        <v>1119</v>
      </c>
      <c r="G35" s="221" t="s">
        <v>1505</v>
      </c>
      <c r="H35" s="221" t="s">
        <v>2272</v>
      </c>
      <c r="I35" s="221" t="s">
        <v>2273</v>
      </c>
      <c r="J35" s="221" t="s">
        <v>2412</v>
      </c>
      <c r="K35" s="221" t="s">
        <v>1106</v>
      </c>
      <c r="L35" s="221"/>
      <c r="M35" s="221"/>
      <c r="N35" s="221"/>
      <c r="O35" s="221"/>
      <c r="P35" s="221" t="s">
        <v>2292</v>
      </c>
      <c r="Q35" s="221" t="s">
        <v>2228</v>
      </c>
      <c r="R35" s="221" t="s">
        <v>182</v>
      </c>
      <c r="S35" s="221" t="s">
        <v>182</v>
      </c>
      <c r="T35" s="221"/>
      <c r="U35" s="221"/>
      <c r="V35" s="221"/>
      <c r="W35" s="221"/>
      <c r="X35" s="221"/>
    </row>
    <row r="36" spans="1:24" x14ac:dyDescent="0.2">
      <c r="A36" s="221" t="s">
        <v>2413</v>
      </c>
      <c r="B36" s="221" t="s">
        <v>2395</v>
      </c>
      <c r="C36" s="221" t="s">
        <v>2396</v>
      </c>
      <c r="D36" s="221" t="s">
        <v>2397</v>
      </c>
      <c r="E36" s="221" t="s">
        <v>194</v>
      </c>
      <c r="F36" s="221" t="s">
        <v>1119</v>
      </c>
      <c r="G36" s="221" t="s">
        <v>1505</v>
      </c>
      <c r="H36" s="221" t="s">
        <v>2272</v>
      </c>
      <c r="I36" s="221" t="s">
        <v>2273</v>
      </c>
      <c r="J36" s="221" t="s">
        <v>2293</v>
      </c>
      <c r="K36" s="221" t="s">
        <v>1106</v>
      </c>
      <c r="L36" s="221"/>
      <c r="M36" s="221"/>
      <c r="N36" s="221"/>
      <c r="O36" s="221"/>
      <c r="P36" s="221" t="s">
        <v>1235</v>
      </c>
      <c r="Q36" s="221" t="s">
        <v>2228</v>
      </c>
      <c r="R36" s="221" t="s">
        <v>182</v>
      </c>
      <c r="S36" s="221" t="s">
        <v>182</v>
      </c>
      <c r="T36" s="221"/>
      <c r="U36" s="221"/>
      <c r="V36" s="221"/>
      <c r="W36" s="221"/>
      <c r="X36" s="221"/>
    </row>
    <row r="37" spans="1:24" x14ac:dyDescent="0.2">
      <c r="A37" s="221" t="s">
        <v>2414</v>
      </c>
      <c r="B37" s="221" t="s">
        <v>2395</v>
      </c>
      <c r="C37" s="221" t="s">
        <v>2396</v>
      </c>
      <c r="D37" s="221" t="s">
        <v>2397</v>
      </c>
      <c r="E37" s="221" t="s">
        <v>194</v>
      </c>
      <c r="F37" s="221" t="s">
        <v>1119</v>
      </c>
      <c r="G37" s="221" t="s">
        <v>1505</v>
      </c>
      <c r="H37" s="221" t="s">
        <v>2272</v>
      </c>
      <c r="I37" s="221" t="s">
        <v>2273</v>
      </c>
      <c r="J37" s="221" t="s">
        <v>2294</v>
      </c>
      <c r="K37" s="221" t="s">
        <v>1106</v>
      </c>
      <c r="L37" s="221"/>
      <c r="M37" s="221"/>
      <c r="N37" s="221"/>
      <c r="O37" s="221"/>
      <c r="P37" s="221" t="s">
        <v>1235</v>
      </c>
      <c r="Q37" s="221" t="s">
        <v>2228</v>
      </c>
      <c r="R37" s="221" t="s">
        <v>182</v>
      </c>
      <c r="S37" s="221" t="s">
        <v>182</v>
      </c>
      <c r="T37" s="221"/>
      <c r="U37" s="221"/>
      <c r="V37" s="221"/>
      <c r="W37" s="221"/>
      <c r="X37" s="221"/>
    </row>
    <row r="38" spans="1:24" x14ac:dyDescent="0.2">
      <c r="A38" s="229" t="s">
        <v>2415</v>
      </c>
      <c r="B38" s="229" t="s">
        <v>2395</v>
      </c>
      <c r="C38" s="229" t="s">
        <v>2396</v>
      </c>
      <c r="D38" s="229" t="s">
        <v>2397</v>
      </c>
      <c r="E38" s="229" t="s">
        <v>194</v>
      </c>
      <c r="F38" s="229" t="s">
        <v>1119</v>
      </c>
      <c r="G38" s="229" t="s">
        <v>1505</v>
      </c>
      <c r="H38" s="229" t="s">
        <v>2272</v>
      </c>
      <c r="I38" s="229" t="s">
        <v>2273</v>
      </c>
      <c r="J38" s="229" t="s">
        <v>2371</v>
      </c>
      <c r="K38" s="229" t="s">
        <v>2372</v>
      </c>
      <c r="L38" s="229"/>
      <c r="M38" s="229"/>
      <c r="N38" s="229"/>
      <c r="O38" s="229"/>
      <c r="P38" s="229" t="s">
        <v>2416</v>
      </c>
      <c r="Q38" s="229" t="s">
        <v>2376</v>
      </c>
      <c r="R38" s="229" t="s">
        <v>182</v>
      </c>
      <c r="S38" s="229" t="s">
        <v>182</v>
      </c>
      <c r="T38" s="229"/>
      <c r="U38" s="229"/>
      <c r="V38" s="229"/>
      <c r="W38" s="229"/>
      <c r="X38" s="229" t="s">
        <v>2417</v>
      </c>
    </row>
    <row r="39" spans="1:24" x14ac:dyDescent="0.2">
      <c r="A39" s="221" t="s">
        <v>2418</v>
      </c>
      <c r="B39" s="221" t="s">
        <v>2419</v>
      </c>
      <c r="C39" s="221" t="s">
        <v>700</v>
      </c>
      <c r="D39" s="221" t="s">
        <v>2420</v>
      </c>
      <c r="E39" s="221" t="s">
        <v>194</v>
      </c>
      <c r="F39" s="221" t="s">
        <v>1119</v>
      </c>
      <c r="G39" s="221" t="s">
        <v>1505</v>
      </c>
      <c r="H39" s="221" t="s">
        <v>2298</v>
      </c>
      <c r="I39" s="221" t="s">
        <v>2299</v>
      </c>
      <c r="J39" s="221" t="s">
        <v>2300</v>
      </c>
      <c r="K39" s="221" t="s">
        <v>2275</v>
      </c>
      <c r="L39" s="221" t="s">
        <v>799</v>
      </c>
      <c r="M39" s="221" t="s">
        <v>799</v>
      </c>
      <c r="N39" s="221" t="s">
        <v>418</v>
      </c>
      <c r="O39" s="221" t="s">
        <v>418</v>
      </c>
      <c r="P39" s="221" t="s">
        <v>1235</v>
      </c>
      <c r="Q39" s="221" t="s">
        <v>2228</v>
      </c>
      <c r="R39" s="221" t="s">
        <v>182</v>
      </c>
      <c r="S39" s="221" t="s">
        <v>182</v>
      </c>
      <c r="T39" s="221"/>
      <c r="U39" s="221"/>
      <c r="V39" s="221"/>
      <c r="W39" s="221"/>
      <c r="X39" s="221"/>
    </row>
    <row r="40" spans="1:24" x14ac:dyDescent="0.2">
      <c r="A40" s="221" t="s">
        <v>2421</v>
      </c>
      <c r="B40" s="221" t="s">
        <v>2419</v>
      </c>
      <c r="C40" s="221" t="s">
        <v>700</v>
      </c>
      <c r="D40" s="221" t="s">
        <v>2420</v>
      </c>
      <c r="E40" s="221" t="s">
        <v>194</v>
      </c>
      <c r="F40" s="221" t="s">
        <v>1119</v>
      </c>
      <c r="G40" s="221" t="s">
        <v>1505</v>
      </c>
      <c r="H40" s="221" t="s">
        <v>2298</v>
      </c>
      <c r="I40" s="221" t="s">
        <v>2299</v>
      </c>
      <c r="J40" s="221" t="s">
        <v>2301</v>
      </c>
      <c r="K40" s="221" t="s">
        <v>1106</v>
      </c>
      <c r="L40" s="221" t="s">
        <v>2276</v>
      </c>
      <c r="M40" s="221"/>
      <c r="N40" s="221" t="s">
        <v>418</v>
      </c>
      <c r="O40" s="221" t="s">
        <v>418</v>
      </c>
      <c r="P40" s="221" t="s">
        <v>1235</v>
      </c>
      <c r="Q40" s="221" t="s">
        <v>2228</v>
      </c>
      <c r="R40" s="221" t="s">
        <v>182</v>
      </c>
      <c r="S40" s="221" t="s">
        <v>182</v>
      </c>
      <c r="T40" s="221"/>
      <c r="U40" s="221"/>
      <c r="V40" s="221"/>
      <c r="W40" s="221"/>
      <c r="X40" s="221"/>
    </row>
    <row r="41" spans="1:24" x14ac:dyDescent="0.2">
      <c r="A41" s="221" t="s">
        <v>2422</v>
      </c>
      <c r="B41" s="221" t="s">
        <v>2419</v>
      </c>
      <c r="C41" s="221" t="s">
        <v>700</v>
      </c>
      <c r="D41" s="221" t="s">
        <v>2420</v>
      </c>
      <c r="E41" s="221" t="s">
        <v>194</v>
      </c>
      <c r="F41" s="221" t="s">
        <v>1119</v>
      </c>
      <c r="G41" s="221" t="s">
        <v>1505</v>
      </c>
      <c r="H41" s="221" t="s">
        <v>2298</v>
      </c>
      <c r="I41" s="221" t="s">
        <v>2299</v>
      </c>
      <c r="J41" s="221" t="s">
        <v>2200</v>
      </c>
      <c r="K41" s="221" t="s">
        <v>1106</v>
      </c>
      <c r="L41" s="221" t="s">
        <v>2302</v>
      </c>
      <c r="M41" s="221" t="s">
        <v>2302</v>
      </c>
      <c r="N41" s="221" t="s">
        <v>418</v>
      </c>
      <c r="O41" s="221" t="s">
        <v>418</v>
      </c>
      <c r="P41" s="221" t="s">
        <v>1235</v>
      </c>
      <c r="Q41" s="221" t="s">
        <v>2228</v>
      </c>
      <c r="R41" s="221" t="s">
        <v>182</v>
      </c>
      <c r="S41" s="221" t="s">
        <v>182</v>
      </c>
      <c r="T41" s="221"/>
      <c r="U41" s="221"/>
      <c r="V41" s="221"/>
      <c r="W41" s="221"/>
      <c r="X41" s="221"/>
    </row>
    <row r="42" spans="1:24" x14ac:dyDescent="0.2">
      <c r="A42" s="223" t="s">
        <v>2423</v>
      </c>
      <c r="B42" s="223" t="s">
        <v>2419</v>
      </c>
      <c r="C42" s="223" t="s">
        <v>700</v>
      </c>
      <c r="D42" s="223" t="s">
        <v>2420</v>
      </c>
      <c r="E42" s="223" t="s">
        <v>194</v>
      </c>
      <c r="F42" s="223" t="s">
        <v>1119</v>
      </c>
      <c r="G42" s="223" t="s">
        <v>1505</v>
      </c>
      <c r="H42" s="223" t="s">
        <v>2298</v>
      </c>
      <c r="I42" s="223" t="s">
        <v>2299</v>
      </c>
      <c r="J42" s="223" t="s">
        <v>2424</v>
      </c>
      <c r="K42" s="223" t="s">
        <v>1106</v>
      </c>
      <c r="L42" s="223" t="s">
        <v>2260</v>
      </c>
      <c r="M42" s="223" t="s">
        <v>803</v>
      </c>
      <c r="N42" s="223" t="s">
        <v>2286</v>
      </c>
      <c r="O42" s="223" t="s">
        <v>418</v>
      </c>
      <c r="P42" s="223" t="s">
        <v>2288</v>
      </c>
      <c r="Q42" s="223" t="s">
        <v>2288</v>
      </c>
      <c r="R42" s="223" t="s">
        <v>182</v>
      </c>
      <c r="S42" s="223" t="s">
        <v>182</v>
      </c>
      <c r="T42" s="223"/>
      <c r="U42" s="223"/>
      <c r="V42" s="223"/>
      <c r="W42" s="223"/>
      <c r="X42" s="223" t="s">
        <v>2425</v>
      </c>
    </row>
    <row r="43" spans="1:24" x14ac:dyDescent="0.2">
      <c r="A43" s="221" t="s">
        <v>2426</v>
      </c>
      <c r="B43" s="221" t="s">
        <v>2419</v>
      </c>
      <c r="C43" s="221" t="s">
        <v>700</v>
      </c>
      <c r="D43" s="221" t="s">
        <v>2420</v>
      </c>
      <c r="E43" s="221" t="s">
        <v>194</v>
      </c>
      <c r="F43" s="221" t="s">
        <v>1119</v>
      </c>
      <c r="G43" s="221" t="s">
        <v>1505</v>
      </c>
      <c r="H43" s="221" t="s">
        <v>2298</v>
      </c>
      <c r="I43" s="221" t="s">
        <v>2299</v>
      </c>
      <c r="J43" s="221" t="s">
        <v>2201</v>
      </c>
      <c r="K43" s="221" t="s">
        <v>1106</v>
      </c>
      <c r="L43" s="221" t="s">
        <v>2260</v>
      </c>
      <c r="M43" s="221" t="s">
        <v>2260</v>
      </c>
      <c r="N43" s="221" t="s">
        <v>2280</v>
      </c>
      <c r="O43" s="221" t="s">
        <v>2283</v>
      </c>
      <c r="P43" s="221" t="s">
        <v>2233</v>
      </c>
      <c r="Q43" s="221" t="s">
        <v>2228</v>
      </c>
      <c r="R43" s="221" t="s">
        <v>182</v>
      </c>
      <c r="S43" s="221" t="s">
        <v>182</v>
      </c>
      <c r="T43" s="221"/>
      <c r="U43" s="221"/>
      <c r="V43" s="221"/>
      <c r="W43" s="221"/>
      <c r="X43" s="221"/>
    </row>
    <row r="44" spans="1:24" x14ac:dyDescent="0.2">
      <c r="A44" s="221" t="s">
        <v>2427</v>
      </c>
      <c r="B44" s="221" t="s">
        <v>2419</v>
      </c>
      <c r="C44" s="221" t="s">
        <v>700</v>
      </c>
      <c r="D44" s="221" t="s">
        <v>2420</v>
      </c>
      <c r="E44" s="221" t="s">
        <v>194</v>
      </c>
      <c r="F44" s="221" t="s">
        <v>1119</v>
      </c>
      <c r="G44" s="221" t="s">
        <v>1505</v>
      </c>
      <c r="H44" s="221" t="s">
        <v>2298</v>
      </c>
      <c r="I44" s="221" t="s">
        <v>2299</v>
      </c>
      <c r="J44" s="221" t="s">
        <v>2428</v>
      </c>
      <c r="K44" s="221" t="s">
        <v>2275</v>
      </c>
      <c r="L44" s="221" t="s">
        <v>2260</v>
      </c>
      <c r="M44" s="221" t="s">
        <v>2429</v>
      </c>
      <c r="N44" s="221" t="s">
        <v>392</v>
      </c>
      <c r="O44" s="221" t="s">
        <v>506</v>
      </c>
      <c r="P44" s="221" t="s">
        <v>1627</v>
      </c>
      <c r="Q44" s="221" t="s">
        <v>2228</v>
      </c>
      <c r="R44" s="221" t="s">
        <v>182</v>
      </c>
      <c r="S44" s="221" t="s">
        <v>182</v>
      </c>
      <c r="T44" s="221"/>
      <c r="U44" s="221"/>
      <c r="V44" s="221"/>
      <c r="W44" s="221"/>
      <c r="X44" s="221" t="s">
        <v>2430</v>
      </c>
    </row>
    <row r="45" spans="1:24" x14ac:dyDescent="0.2">
      <c r="A45" s="223" t="s">
        <v>2431</v>
      </c>
      <c r="B45" s="223" t="s">
        <v>2419</v>
      </c>
      <c r="C45" s="223" t="s">
        <v>700</v>
      </c>
      <c r="D45" s="223" t="s">
        <v>2420</v>
      </c>
      <c r="E45" s="223" t="s">
        <v>194</v>
      </c>
      <c r="F45" s="223" t="s">
        <v>1119</v>
      </c>
      <c r="G45" s="223" t="s">
        <v>1505</v>
      </c>
      <c r="H45" s="223" t="s">
        <v>2298</v>
      </c>
      <c r="I45" s="223" t="s">
        <v>2299</v>
      </c>
      <c r="J45" s="223" t="s">
        <v>2432</v>
      </c>
      <c r="K45" s="223" t="s">
        <v>1106</v>
      </c>
      <c r="L45" s="223" t="s">
        <v>2260</v>
      </c>
      <c r="M45" s="223" t="s">
        <v>2433</v>
      </c>
      <c r="N45" s="223" t="s">
        <v>2286</v>
      </c>
      <c r="O45" s="223" t="s">
        <v>418</v>
      </c>
      <c r="P45" s="223" t="s">
        <v>2288</v>
      </c>
      <c r="Q45" s="223" t="s">
        <v>2288</v>
      </c>
      <c r="R45" s="223" t="s">
        <v>182</v>
      </c>
      <c r="S45" s="223" t="s">
        <v>182</v>
      </c>
      <c r="T45" s="223"/>
      <c r="U45" s="223"/>
      <c r="V45" s="223"/>
      <c r="W45" s="223"/>
      <c r="X45" s="223" t="s">
        <v>2425</v>
      </c>
    </row>
    <row r="46" spans="1:24" x14ac:dyDescent="0.2">
      <c r="A46" s="221" t="s">
        <v>2434</v>
      </c>
      <c r="B46" s="221" t="s">
        <v>2419</v>
      </c>
      <c r="C46" s="221" t="s">
        <v>700</v>
      </c>
      <c r="D46" s="221" t="s">
        <v>2420</v>
      </c>
      <c r="E46" s="221" t="s">
        <v>194</v>
      </c>
      <c r="F46" s="221" t="s">
        <v>1119</v>
      </c>
      <c r="G46" s="221" t="s">
        <v>1505</v>
      </c>
      <c r="H46" s="221" t="s">
        <v>2298</v>
      </c>
      <c r="I46" s="221" t="s">
        <v>2299</v>
      </c>
      <c r="J46" s="221" t="s">
        <v>2202</v>
      </c>
      <c r="K46" s="221" t="s">
        <v>1106</v>
      </c>
      <c r="L46" s="221" t="s">
        <v>2304</v>
      </c>
      <c r="M46" s="221" t="s">
        <v>2304</v>
      </c>
      <c r="N46" s="221" t="s">
        <v>2280</v>
      </c>
      <c r="O46" s="221" t="s">
        <v>2283</v>
      </c>
      <c r="P46" s="221" t="s">
        <v>2233</v>
      </c>
      <c r="Q46" s="221" t="s">
        <v>2228</v>
      </c>
      <c r="R46" s="221" t="s">
        <v>182</v>
      </c>
      <c r="S46" s="221" t="s">
        <v>182</v>
      </c>
      <c r="T46" s="221"/>
      <c r="U46" s="221"/>
      <c r="V46" s="221"/>
      <c r="W46" s="221"/>
      <c r="X46" s="221"/>
    </row>
    <row r="47" spans="1:24" x14ac:dyDescent="0.2">
      <c r="A47" s="221" t="s">
        <v>2435</v>
      </c>
      <c r="B47" s="221" t="s">
        <v>2419</v>
      </c>
      <c r="C47" s="221" t="s">
        <v>700</v>
      </c>
      <c r="D47" s="221" t="s">
        <v>2420</v>
      </c>
      <c r="E47" s="221" t="s">
        <v>194</v>
      </c>
      <c r="F47" s="221" t="s">
        <v>1119</v>
      </c>
      <c r="G47" s="221" t="s">
        <v>1505</v>
      </c>
      <c r="H47" s="221" t="s">
        <v>2298</v>
      </c>
      <c r="I47" s="221" t="s">
        <v>2299</v>
      </c>
      <c r="J47" s="221" t="s">
        <v>2203</v>
      </c>
      <c r="K47" s="221" t="s">
        <v>1106</v>
      </c>
      <c r="L47" s="221" t="s">
        <v>2305</v>
      </c>
      <c r="M47" s="221" t="s">
        <v>2305</v>
      </c>
      <c r="N47" s="221" t="s">
        <v>2306</v>
      </c>
      <c r="O47" s="221" t="s">
        <v>2283</v>
      </c>
      <c r="P47" s="221" t="s">
        <v>2307</v>
      </c>
      <c r="Q47" s="221" t="s">
        <v>2228</v>
      </c>
      <c r="R47" s="221" t="s">
        <v>182</v>
      </c>
      <c r="S47" s="221" t="s">
        <v>182</v>
      </c>
      <c r="T47" s="221"/>
      <c r="U47" s="221"/>
      <c r="V47" s="221"/>
      <c r="W47" s="221"/>
      <c r="X47" s="221"/>
    </row>
    <row r="48" spans="1:24" x14ac:dyDescent="0.2">
      <c r="A48" s="221" t="s">
        <v>2436</v>
      </c>
      <c r="B48" s="221" t="s">
        <v>2419</v>
      </c>
      <c r="C48" s="221" t="s">
        <v>700</v>
      </c>
      <c r="D48" s="221" t="s">
        <v>2420</v>
      </c>
      <c r="E48" s="221" t="s">
        <v>194</v>
      </c>
      <c r="F48" s="221" t="s">
        <v>1119</v>
      </c>
      <c r="G48" s="221" t="s">
        <v>1505</v>
      </c>
      <c r="H48" s="221" t="s">
        <v>2298</v>
      </c>
      <c r="I48" s="221" t="s">
        <v>2299</v>
      </c>
      <c r="J48" s="221" t="s">
        <v>2308</v>
      </c>
      <c r="K48" s="221" t="s">
        <v>1106</v>
      </c>
      <c r="L48" s="221" t="s">
        <v>2305</v>
      </c>
      <c r="M48" s="221" t="s">
        <v>2305</v>
      </c>
      <c r="N48" s="221" t="s">
        <v>506</v>
      </c>
      <c r="O48" s="221" t="s">
        <v>506</v>
      </c>
      <c r="P48" s="221" t="s">
        <v>1235</v>
      </c>
      <c r="Q48" s="221" t="s">
        <v>2228</v>
      </c>
      <c r="R48" s="221" t="s">
        <v>182</v>
      </c>
      <c r="S48" s="221" t="s">
        <v>182</v>
      </c>
      <c r="T48" s="221"/>
      <c r="U48" s="221"/>
      <c r="V48" s="221"/>
      <c r="W48" s="221"/>
      <c r="X48" s="221"/>
    </row>
    <row r="49" spans="1:24" x14ac:dyDescent="0.2">
      <c r="A49" s="221" t="s">
        <v>2437</v>
      </c>
      <c r="B49" s="221" t="s">
        <v>2419</v>
      </c>
      <c r="C49" s="221" t="s">
        <v>700</v>
      </c>
      <c r="D49" s="221" t="s">
        <v>2420</v>
      </c>
      <c r="E49" s="221" t="s">
        <v>194</v>
      </c>
      <c r="F49" s="221" t="s">
        <v>1119</v>
      </c>
      <c r="G49" s="221" t="s">
        <v>1505</v>
      </c>
      <c r="H49" s="221" t="s">
        <v>2298</v>
      </c>
      <c r="I49" s="221" t="s">
        <v>2299</v>
      </c>
      <c r="J49" s="221" t="s">
        <v>2208</v>
      </c>
      <c r="K49" s="221" t="s">
        <v>2309</v>
      </c>
      <c r="L49" s="221" t="s">
        <v>811</v>
      </c>
      <c r="M49" s="221" t="s">
        <v>811</v>
      </c>
      <c r="N49" s="221" t="s">
        <v>2310</v>
      </c>
      <c r="O49" s="221" t="s">
        <v>2311</v>
      </c>
      <c r="P49" s="221" t="s">
        <v>2312</v>
      </c>
      <c r="Q49" s="221" t="s">
        <v>2228</v>
      </c>
      <c r="R49" s="221" t="s">
        <v>182</v>
      </c>
      <c r="S49" s="221" t="s">
        <v>182</v>
      </c>
      <c r="T49" s="221"/>
      <c r="U49" s="221"/>
      <c r="V49" s="221"/>
      <c r="W49" s="221"/>
      <c r="X49" s="221"/>
    </row>
    <row r="50" spans="1:24" x14ac:dyDescent="0.2">
      <c r="A50" s="221" t="s">
        <v>2438</v>
      </c>
      <c r="B50" s="221" t="s">
        <v>2419</v>
      </c>
      <c r="C50" s="221" t="s">
        <v>700</v>
      </c>
      <c r="D50" s="221" t="s">
        <v>2420</v>
      </c>
      <c r="E50" s="221" t="s">
        <v>194</v>
      </c>
      <c r="F50" s="221" t="s">
        <v>1119</v>
      </c>
      <c r="G50" s="221" t="s">
        <v>1505</v>
      </c>
      <c r="H50" s="221" t="s">
        <v>2298</v>
      </c>
      <c r="I50" s="221" t="s">
        <v>2299</v>
      </c>
      <c r="J50" s="221" t="s">
        <v>2107</v>
      </c>
      <c r="K50" s="221" t="s">
        <v>1106</v>
      </c>
      <c r="L50" s="221" t="s">
        <v>2262</v>
      </c>
      <c r="M50" s="221" t="s">
        <v>2262</v>
      </c>
      <c r="N50" s="221" t="s">
        <v>506</v>
      </c>
      <c r="O50" s="221" t="s">
        <v>506</v>
      </c>
      <c r="P50" s="221" t="s">
        <v>1235</v>
      </c>
      <c r="Q50" s="221" t="s">
        <v>2228</v>
      </c>
      <c r="R50" s="221" t="s">
        <v>182</v>
      </c>
      <c r="S50" s="221" t="s">
        <v>182</v>
      </c>
      <c r="T50" s="221"/>
      <c r="U50" s="221"/>
      <c r="V50" s="221"/>
      <c r="W50" s="221"/>
      <c r="X50" s="221"/>
    </row>
    <row r="51" spans="1:24" x14ac:dyDescent="0.2">
      <c r="A51" s="223" t="s">
        <v>2439</v>
      </c>
      <c r="B51" s="223" t="s">
        <v>2419</v>
      </c>
      <c r="C51" s="223" t="s">
        <v>700</v>
      </c>
      <c r="D51" s="223" t="s">
        <v>2420</v>
      </c>
      <c r="E51" s="223" t="s">
        <v>194</v>
      </c>
      <c r="F51" s="223" t="s">
        <v>1119</v>
      </c>
      <c r="G51" s="223" t="s">
        <v>1505</v>
      </c>
      <c r="H51" s="223" t="s">
        <v>2298</v>
      </c>
      <c r="I51" s="223" t="s">
        <v>2299</v>
      </c>
      <c r="J51" s="223" t="s">
        <v>2209</v>
      </c>
      <c r="K51" s="223" t="s">
        <v>1106</v>
      </c>
      <c r="L51" s="223" t="s">
        <v>2262</v>
      </c>
      <c r="M51" s="223" t="s">
        <v>2262</v>
      </c>
      <c r="N51" s="223" t="s">
        <v>2286</v>
      </c>
      <c r="O51" s="223" t="s">
        <v>2283</v>
      </c>
      <c r="P51" s="223" t="s">
        <v>2288</v>
      </c>
      <c r="Q51" s="223" t="s">
        <v>2288</v>
      </c>
      <c r="R51" s="223" t="s">
        <v>182</v>
      </c>
      <c r="S51" s="223" t="s">
        <v>182</v>
      </c>
      <c r="T51" s="223"/>
      <c r="U51" s="223"/>
      <c r="V51" s="223"/>
      <c r="W51" s="223"/>
      <c r="X51" s="223"/>
    </row>
    <row r="52" spans="1:24" x14ac:dyDescent="0.2">
      <c r="A52" s="221" t="s">
        <v>2440</v>
      </c>
      <c r="B52" s="221" t="s">
        <v>2419</v>
      </c>
      <c r="C52" s="221" t="s">
        <v>700</v>
      </c>
      <c r="D52" s="221" t="s">
        <v>2420</v>
      </c>
      <c r="E52" s="221" t="s">
        <v>194</v>
      </c>
      <c r="F52" s="221" t="s">
        <v>1119</v>
      </c>
      <c r="G52" s="221" t="s">
        <v>1505</v>
      </c>
      <c r="H52" s="221" t="s">
        <v>2298</v>
      </c>
      <c r="I52" s="221" t="s">
        <v>2299</v>
      </c>
      <c r="J52" s="221" t="s">
        <v>2111</v>
      </c>
      <c r="K52" s="221" t="s">
        <v>1106</v>
      </c>
      <c r="L52" s="221" t="s">
        <v>2313</v>
      </c>
      <c r="M52" s="221" t="s">
        <v>2313</v>
      </c>
      <c r="N52" s="221" t="s">
        <v>506</v>
      </c>
      <c r="O52" s="221" t="s">
        <v>506</v>
      </c>
      <c r="P52" s="221" t="s">
        <v>1235</v>
      </c>
      <c r="Q52" s="221" t="s">
        <v>2228</v>
      </c>
      <c r="R52" s="221" t="s">
        <v>182</v>
      </c>
      <c r="S52" s="221" t="s">
        <v>182</v>
      </c>
      <c r="T52" s="221"/>
      <c r="U52" s="221"/>
      <c r="V52" s="221"/>
      <c r="W52" s="221"/>
      <c r="X52" s="221"/>
    </row>
    <row r="53" spans="1:24" x14ac:dyDescent="0.2">
      <c r="A53" s="223" t="s">
        <v>2441</v>
      </c>
      <c r="B53" s="223" t="s">
        <v>2419</v>
      </c>
      <c r="C53" s="223" t="s">
        <v>700</v>
      </c>
      <c r="D53" s="223" t="s">
        <v>2420</v>
      </c>
      <c r="E53" s="223" t="s">
        <v>194</v>
      </c>
      <c r="F53" s="223" t="s">
        <v>1119</v>
      </c>
      <c r="G53" s="223" t="s">
        <v>1505</v>
      </c>
      <c r="H53" s="223" t="s">
        <v>2298</v>
      </c>
      <c r="I53" s="223" t="s">
        <v>2299</v>
      </c>
      <c r="J53" s="223" t="s">
        <v>2210</v>
      </c>
      <c r="K53" s="223" t="s">
        <v>1106</v>
      </c>
      <c r="L53" s="223" t="s">
        <v>2313</v>
      </c>
      <c r="M53" s="223" t="s">
        <v>2313</v>
      </c>
      <c r="N53" s="223" t="s">
        <v>2286</v>
      </c>
      <c r="O53" s="223" t="s">
        <v>2283</v>
      </c>
      <c r="P53" s="223" t="s">
        <v>2288</v>
      </c>
      <c r="Q53" s="223" t="s">
        <v>2288</v>
      </c>
      <c r="R53" s="223" t="s">
        <v>182</v>
      </c>
      <c r="S53" s="223" t="s">
        <v>182</v>
      </c>
      <c r="T53" s="223"/>
      <c r="U53" s="223"/>
      <c r="V53" s="223"/>
      <c r="W53" s="223"/>
      <c r="X53" s="223"/>
    </row>
    <row r="54" spans="1:24" x14ac:dyDescent="0.2">
      <c r="A54" s="222" t="s">
        <v>2442</v>
      </c>
      <c r="B54" s="222" t="s">
        <v>2419</v>
      </c>
      <c r="C54" s="222" t="s">
        <v>700</v>
      </c>
      <c r="D54" s="222" t="s">
        <v>2420</v>
      </c>
      <c r="E54" s="222" t="s">
        <v>194</v>
      </c>
      <c r="F54" s="222" t="s">
        <v>1119</v>
      </c>
      <c r="G54" s="222" t="s">
        <v>1505</v>
      </c>
      <c r="H54" s="222" t="s">
        <v>2298</v>
      </c>
      <c r="I54" s="222" t="s">
        <v>2299</v>
      </c>
      <c r="J54" s="222" t="s">
        <v>2212</v>
      </c>
      <c r="K54" s="222" t="s">
        <v>1106</v>
      </c>
      <c r="L54" s="222" t="s">
        <v>2267</v>
      </c>
      <c r="M54" s="222"/>
      <c r="N54" s="222"/>
      <c r="O54" s="222" t="s">
        <v>2283</v>
      </c>
      <c r="P54" s="222"/>
      <c r="Q54" s="222" t="s">
        <v>2253</v>
      </c>
      <c r="R54" s="222" t="s">
        <v>200</v>
      </c>
      <c r="S54" s="222" t="s">
        <v>182</v>
      </c>
      <c r="T54" s="222"/>
      <c r="U54" s="222"/>
      <c r="V54" s="222"/>
      <c r="W54" s="222"/>
      <c r="X54" s="222" t="s">
        <v>2367</v>
      </c>
    </row>
    <row r="55" spans="1:24" x14ac:dyDescent="0.2">
      <c r="A55" s="222" t="s">
        <v>2443</v>
      </c>
      <c r="B55" s="222" t="s">
        <v>2419</v>
      </c>
      <c r="C55" s="222" t="s">
        <v>700</v>
      </c>
      <c r="D55" s="222" t="s">
        <v>2420</v>
      </c>
      <c r="E55" s="222" t="s">
        <v>194</v>
      </c>
      <c r="F55" s="222" t="s">
        <v>1119</v>
      </c>
      <c r="G55" s="222" t="s">
        <v>1505</v>
      </c>
      <c r="H55" s="222" t="s">
        <v>2298</v>
      </c>
      <c r="I55" s="222" t="s">
        <v>2299</v>
      </c>
      <c r="J55" s="222" t="s">
        <v>2118</v>
      </c>
      <c r="K55" s="222" t="s">
        <v>1106</v>
      </c>
      <c r="L55" s="222" t="s">
        <v>2267</v>
      </c>
      <c r="M55" s="222"/>
      <c r="N55" s="222"/>
      <c r="O55" s="222" t="s">
        <v>2242</v>
      </c>
      <c r="P55" s="222"/>
      <c r="Q55" s="222" t="s">
        <v>2253</v>
      </c>
      <c r="R55" s="222" t="s">
        <v>200</v>
      </c>
      <c r="S55" s="222" t="s">
        <v>182</v>
      </c>
      <c r="T55" s="222"/>
      <c r="U55" s="222"/>
      <c r="V55" s="222"/>
      <c r="W55" s="222"/>
      <c r="X55" s="222" t="s">
        <v>2444</v>
      </c>
    </row>
    <row r="56" spans="1:24" x14ac:dyDescent="0.2">
      <c r="A56" s="229" t="s">
        <v>2445</v>
      </c>
      <c r="B56" s="229" t="s">
        <v>2419</v>
      </c>
      <c r="C56" s="229" t="s">
        <v>700</v>
      </c>
      <c r="D56" s="229" t="s">
        <v>2420</v>
      </c>
      <c r="E56" s="229" t="s">
        <v>194</v>
      </c>
      <c r="F56" s="229" t="s">
        <v>1119</v>
      </c>
      <c r="G56" s="229" t="s">
        <v>1505</v>
      </c>
      <c r="H56" s="229" t="s">
        <v>2298</v>
      </c>
      <c r="I56" s="229" t="s">
        <v>2299</v>
      </c>
      <c r="J56" s="229" t="s">
        <v>2371</v>
      </c>
      <c r="K56" s="229" t="s">
        <v>2372</v>
      </c>
      <c r="L56" s="229"/>
      <c r="M56" s="229"/>
      <c r="N56" s="229" t="s">
        <v>2446</v>
      </c>
      <c r="O56" s="229" t="s">
        <v>2447</v>
      </c>
      <c r="P56" s="229" t="s">
        <v>2448</v>
      </c>
      <c r="Q56" s="229" t="s">
        <v>2376</v>
      </c>
      <c r="R56" s="229" t="s">
        <v>182</v>
      </c>
      <c r="S56" s="229" t="s">
        <v>182</v>
      </c>
      <c r="T56" s="229"/>
      <c r="U56" s="229"/>
      <c r="V56" s="229"/>
      <c r="W56" s="229"/>
      <c r="X56" s="229" t="s">
        <v>2449</v>
      </c>
    </row>
    <row r="57" spans="1:24" x14ac:dyDescent="0.2">
      <c r="A57" s="221" t="s">
        <v>2450</v>
      </c>
      <c r="B57" s="221" t="s">
        <v>2419</v>
      </c>
      <c r="C57" s="221" t="s">
        <v>700</v>
      </c>
      <c r="D57" s="221" t="s">
        <v>2420</v>
      </c>
      <c r="E57" s="221" t="s">
        <v>194</v>
      </c>
      <c r="F57" s="221" t="s">
        <v>1119</v>
      </c>
      <c r="G57" s="221" t="s">
        <v>1505</v>
      </c>
      <c r="H57" s="221" t="s">
        <v>2314</v>
      </c>
      <c r="I57" s="221" t="s">
        <v>2451</v>
      </c>
      <c r="J57" s="221" t="s">
        <v>2316</v>
      </c>
      <c r="K57" s="221" t="s">
        <v>2316</v>
      </c>
      <c r="L57" s="221" t="s">
        <v>2305</v>
      </c>
      <c r="M57" s="221" t="s">
        <v>2305</v>
      </c>
      <c r="N57" s="221" t="s">
        <v>2317</v>
      </c>
      <c r="O57" s="221" t="s">
        <v>2242</v>
      </c>
      <c r="P57" s="221" t="s">
        <v>1646</v>
      </c>
      <c r="Q57" s="221" t="s">
        <v>2228</v>
      </c>
      <c r="R57" s="221" t="s">
        <v>182</v>
      </c>
      <c r="S57" s="221" t="s">
        <v>182</v>
      </c>
      <c r="T57" s="221"/>
      <c r="U57" s="221"/>
      <c r="V57" s="221"/>
      <c r="W57" s="221"/>
      <c r="X57" s="221"/>
    </row>
    <row r="58" spans="1:24" x14ac:dyDescent="0.2">
      <c r="A58" s="223" t="s">
        <v>2452</v>
      </c>
      <c r="B58" s="223" t="s">
        <v>2419</v>
      </c>
      <c r="C58" s="223" t="s">
        <v>700</v>
      </c>
      <c r="D58" s="223" t="s">
        <v>2420</v>
      </c>
      <c r="E58" s="223" t="s">
        <v>194</v>
      </c>
      <c r="F58" s="223" t="s">
        <v>1119</v>
      </c>
      <c r="G58" s="223" t="s">
        <v>1505</v>
      </c>
      <c r="H58" s="223" t="s">
        <v>2314</v>
      </c>
      <c r="I58" s="223" t="s">
        <v>2451</v>
      </c>
      <c r="J58" s="223" t="s">
        <v>2318</v>
      </c>
      <c r="K58" s="223" t="s">
        <v>2318</v>
      </c>
      <c r="L58" s="223" t="s">
        <v>2320</v>
      </c>
      <c r="M58" s="223" t="s">
        <v>2320</v>
      </c>
      <c r="N58" s="223" t="s">
        <v>2286</v>
      </c>
      <c r="O58" s="223" t="s">
        <v>2242</v>
      </c>
      <c r="P58" s="223" t="s">
        <v>2288</v>
      </c>
      <c r="Q58" s="223" t="s">
        <v>2288</v>
      </c>
      <c r="R58" s="223" t="s">
        <v>182</v>
      </c>
      <c r="S58" s="223" t="s">
        <v>182</v>
      </c>
      <c r="T58" s="223"/>
      <c r="U58" s="223"/>
      <c r="V58" s="223"/>
      <c r="W58" s="223"/>
      <c r="X58" s="223" t="s">
        <v>2453</v>
      </c>
    </row>
    <row r="59" spans="1:24" x14ac:dyDescent="0.2">
      <c r="A59" s="229" t="s">
        <v>2454</v>
      </c>
      <c r="B59" s="229" t="s">
        <v>2419</v>
      </c>
      <c r="C59" s="229" t="s">
        <v>700</v>
      </c>
      <c r="D59" s="229" t="s">
        <v>2420</v>
      </c>
      <c r="E59" s="229" t="s">
        <v>194</v>
      </c>
      <c r="F59" s="229" t="s">
        <v>1119</v>
      </c>
      <c r="G59" s="229" t="s">
        <v>1505</v>
      </c>
      <c r="H59" s="229" t="s">
        <v>2314</v>
      </c>
      <c r="I59" s="229" t="s">
        <v>2451</v>
      </c>
      <c r="J59" s="229" t="s">
        <v>2371</v>
      </c>
      <c r="K59" s="229" t="s">
        <v>2372</v>
      </c>
      <c r="L59" s="229"/>
      <c r="M59" s="229"/>
      <c r="N59" s="229" t="s">
        <v>2317</v>
      </c>
      <c r="O59" s="229" t="s">
        <v>2242</v>
      </c>
      <c r="P59" s="229" t="s">
        <v>1646</v>
      </c>
      <c r="Q59" s="229" t="s">
        <v>2376</v>
      </c>
      <c r="R59" s="229" t="s">
        <v>182</v>
      </c>
      <c r="S59" s="229" t="s">
        <v>182</v>
      </c>
      <c r="T59" s="229"/>
      <c r="U59" s="229"/>
      <c r="V59" s="229"/>
      <c r="W59" s="229"/>
      <c r="X59" s="229" t="s">
        <v>2455</v>
      </c>
    </row>
    <row r="60" spans="1:24" x14ac:dyDescent="0.2">
      <c r="A60" s="221" t="s">
        <v>2456</v>
      </c>
      <c r="B60" s="221" t="s">
        <v>2457</v>
      </c>
      <c r="C60" s="221" t="s">
        <v>2396</v>
      </c>
      <c r="D60" s="221" t="s">
        <v>2397</v>
      </c>
      <c r="E60" s="221" t="s">
        <v>216</v>
      </c>
      <c r="F60" s="221" t="s">
        <v>1126</v>
      </c>
      <c r="G60" s="221" t="s">
        <v>1505</v>
      </c>
      <c r="H60" s="221" t="s">
        <v>2272</v>
      </c>
      <c r="I60" s="221" t="s">
        <v>2273</v>
      </c>
      <c r="J60" s="221" t="s">
        <v>2274</v>
      </c>
      <c r="K60" s="221" t="s">
        <v>2275</v>
      </c>
      <c r="L60" s="221" t="s">
        <v>2276</v>
      </c>
      <c r="M60" s="221" t="s">
        <v>2276</v>
      </c>
      <c r="N60" s="221" t="s">
        <v>418</v>
      </c>
      <c r="O60" s="221" t="s">
        <v>418</v>
      </c>
      <c r="P60" s="221" t="s">
        <v>1235</v>
      </c>
      <c r="Q60" s="221" t="s">
        <v>2228</v>
      </c>
      <c r="R60" s="221" t="s">
        <v>182</v>
      </c>
      <c r="S60" s="221" t="s">
        <v>182</v>
      </c>
      <c r="T60" s="221"/>
      <c r="U60" s="221"/>
      <c r="V60" s="221"/>
      <c r="W60" s="221"/>
      <c r="X60" s="221"/>
    </row>
    <row r="61" spans="1:24" x14ac:dyDescent="0.2">
      <c r="A61" s="221" t="s">
        <v>2458</v>
      </c>
      <c r="B61" s="221" t="s">
        <v>2457</v>
      </c>
      <c r="C61" s="221" t="s">
        <v>2396</v>
      </c>
      <c r="D61" s="221" t="s">
        <v>2397</v>
      </c>
      <c r="E61" s="221" t="s">
        <v>216</v>
      </c>
      <c r="F61" s="221" t="s">
        <v>1126</v>
      </c>
      <c r="G61" s="221" t="s">
        <v>1505</v>
      </c>
      <c r="H61" s="221" t="s">
        <v>2272</v>
      </c>
      <c r="I61" s="221" t="s">
        <v>2273</v>
      </c>
      <c r="J61" s="221" t="s">
        <v>2459</v>
      </c>
      <c r="K61" s="221" t="s">
        <v>1106</v>
      </c>
      <c r="L61" s="221" t="s">
        <v>1348</v>
      </c>
      <c r="M61" s="221"/>
      <c r="N61" s="221"/>
      <c r="O61" s="221"/>
      <c r="P61" s="221" t="s">
        <v>1235</v>
      </c>
      <c r="Q61" s="221" t="s">
        <v>2228</v>
      </c>
      <c r="R61" s="221" t="s">
        <v>182</v>
      </c>
      <c r="S61" s="221" t="s">
        <v>182</v>
      </c>
      <c r="T61" s="221"/>
      <c r="U61" s="221"/>
      <c r="V61" s="221"/>
      <c r="W61" s="221"/>
      <c r="X61" s="221"/>
    </row>
    <row r="62" spans="1:24" x14ac:dyDescent="0.2">
      <c r="A62" s="221" t="s">
        <v>2460</v>
      </c>
      <c r="B62" s="221" t="s">
        <v>2457</v>
      </c>
      <c r="C62" s="221" t="s">
        <v>2396</v>
      </c>
      <c r="D62" s="221" t="s">
        <v>2397</v>
      </c>
      <c r="E62" s="221" t="s">
        <v>216</v>
      </c>
      <c r="F62" s="221" t="s">
        <v>1126</v>
      </c>
      <c r="G62" s="221" t="s">
        <v>1505</v>
      </c>
      <c r="H62" s="221" t="s">
        <v>2272</v>
      </c>
      <c r="I62" s="221" t="s">
        <v>2273</v>
      </c>
      <c r="J62" s="221" t="s">
        <v>2278</v>
      </c>
      <c r="K62" s="221" t="s">
        <v>1106</v>
      </c>
      <c r="L62" s="221" t="s">
        <v>2279</v>
      </c>
      <c r="M62" s="221"/>
      <c r="N62" s="221"/>
      <c r="O62" s="221" t="s">
        <v>2281</v>
      </c>
      <c r="P62" s="221"/>
      <c r="Q62" s="221" t="s">
        <v>2228</v>
      </c>
      <c r="R62" s="221" t="s">
        <v>182</v>
      </c>
      <c r="S62" s="221" t="s">
        <v>182</v>
      </c>
      <c r="T62" s="221"/>
      <c r="U62" s="221"/>
      <c r="V62" s="221"/>
      <c r="W62" s="221"/>
      <c r="X62" s="221"/>
    </row>
    <row r="63" spans="1:24" x14ac:dyDescent="0.2">
      <c r="A63" s="221" t="s">
        <v>2461</v>
      </c>
      <c r="B63" s="221" t="s">
        <v>2457</v>
      </c>
      <c r="C63" s="221" t="s">
        <v>2396</v>
      </c>
      <c r="D63" s="221" t="s">
        <v>2397</v>
      </c>
      <c r="E63" s="221" t="s">
        <v>216</v>
      </c>
      <c r="F63" s="221" t="s">
        <v>1126</v>
      </c>
      <c r="G63" s="221" t="s">
        <v>1505</v>
      </c>
      <c r="H63" s="221" t="s">
        <v>2272</v>
      </c>
      <c r="I63" s="221" t="s">
        <v>2273</v>
      </c>
      <c r="J63" s="221" t="s">
        <v>2282</v>
      </c>
      <c r="K63" s="221" t="s">
        <v>1106</v>
      </c>
      <c r="L63" s="221" t="s">
        <v>811</v>
      </c>
      <c r="M63" s="221"/>
      <c r="N63" s="221"/>
      <c r="O63" s="221" t="s">
        <v>2281</v>
      </c>
      <c r="P63" s="221"/>
      <c r="Q63" s="221" t="s">
        <v>2228</v>
      </c>
      <c r="R63" s="221" t="s">
        <v>182</v>
      </c>
      <c r="S63" s="221" t="s">
        <v>182</v>
      </c>
      <c r="T63" s="221"/>
      <c r="U63" s="221"/>
      <c r="V63" s="221"/>
      <c r="W63" s="221"/>
      <c r="X63" s="221"/>
    </row>
    <row r="64" spans="1:24" x14ac:dyDescent="0.2">
      <c r="A64" s="229" t="s">
        <v>2462</v>
      </c>
      <c r="B64" s="229" t="s">
        <v>2457</v>
      </c>
      <c r="C64" s="229" t="s">
        <v>2396</v>
      </c>
      <c r="D64" s="229" t="s">
        <v>2397</v>
      </c>
      <c r="E64" s="229" t="s">
        <v>216</v>
      </c>
      <c r="F64" s="229" t="s">
        <v>1126</v>
      </c>
      <c r="G64" s="229" t="s">
        <v>1505</v>
      </c>
      <c r="H64" s="229" t="s">
        <v>2272</v>
      </c>
      <c r="I64" s="229" t="s">
        <v>2273</v>
      </c>
      <c r="J64" s="229" t="s">
        <v>2371</v>
      </c>
      <c r="K64" s="229" t="s">
        <v>2372</v>
      </c>
      <c r="L64" s="229"/>
      <c r="M64" s="229"/>
      <c r="N64" s="229" t="s">
        <v>2463</v>
      </c>
      <c r="O64" s="229" t="s">
        <v>2464</v>
      </c>
      <c r="P64" s="229" t="s">
        <v>2465</v>
      </c>
      <c r="Q64" s="229" t="s">
        <v>2376</v>
      </c>
      <c r="R64" s="229" t="s">
        <v>182</v>
      </c>
      <c r="S64" s="229" t="s">
        <v>182</v>
      </c>
      <c r="T64" s="229"/>
      <c r="U64" s="229"/>
      <c r="V64" s="229"/>
      <c r="W64" s="229"/>
      <c r="X64" s="229" t="s">
        <v>2466</v>
      </c>
    </row>
    <row r="65" spans="1:24" x14ac:dyDescent="0.2">
      <c r="A65" s="221" t="s">
        <v>2467</v>
      </c>
      <c r="B65" s="221" t="s">
        <v>2468</v>
      </c>
      <c r="C65" s="221" t="s">
        <v>700</v>
      </c>
      <c r="D65" s="221" t="s">
        <v>2420</v>
      </c>
      <c r="E65" s="221" t="s">
        <v>216</v>
      </c>
      <c r="F65" s="221" t="s">
        <v>1126</v>
      </c>
      <c r="G65" s="221" t="s">
        <v>1505</v>
      </c>
      <c r="H65" s="221" t="s">
        <v>2298</v>
      </c>
      <c r="I65" s="221" t="s">
        <v>2299</v>
      </c>
      <c r="J65" s="221" t="s">
        <v>2300</v>
      </c>
      <c r="K65" s="221" t="s">
        <v>2275</v>
      </c>
      <c r="L65" s="221" t="s">
        <v>799</v>
      </c>
      <c r="M65" s="221" t="s">
        <v>799</v>
      </c>
      <c r="N65" s="221"/>
      <c r="O65" s="221" t="s">
        <v>418</v>
      </c>
      <c r="P65" s="221"/>
      <c r="Q65" s="221" t="s">
        <v>2228</v>
      </c>
      <c r="R65" s="221" t="s">
        <v>182</v>
      </c>
      <c r="S65" s="221" t="s">
        <v>182</v>
      </c>
      <c r="T65" s="221"/>
      <c r="U65" s="221"/>
      <c r="V65" s="221"/>
      <c r="W65" s="221"/>
      <c r="X65" s="221"/>
    </row>
    <row r="66" spans="1:24" x14ac:dyDescent="0.2">
      <c r="A66" s="221" t="s">
        <v>2469</v>
      </c>
      <c r="B66" s="221" t="s">
        <v>2468</v>
      </c>
      <c r="C66" s="221" t="s">
        <v>700</v>
      </c>
      <c r="D66" s="221" t="s">
        <v>2420</v>
      </c>
      <c r="E66" s="221" t="s">
        <v>216</v>
      </c>
      <c r="F66" s="221" t="s">
        <v>1126</v>
      </c>
      <c r="G66" s="221" t="s">
        <v>1505</v>
      </c>
      <c r="H66" s="221" t="s">
        <v>2298</v>
      </c>
      <c r="I66" s="221" t="s">
        <v>2299</v>
      </c>
      <c r="J66" s="221" t="s">
        <v>2301</v>
      </c>
      <c r="K66" s="221" t="s">
        <v>1106</v>
      </c>
      <c r="L66" s="221" t="s">
        <v>2276</v>
      </c>
      <c r="M66" s="221"/>
      <c r="N66" s="221"/>
      <c r="O66" s="221" t="s">
        <v>418</v>
      </c>
      <c r="P66" s="221"/>
      <c r="Q66" s="221" t="s">
        <v>2228</v>
      </c>
      <c r="R66" s="221" t="s">
        <v>182</v>
      </c>
      <c r="S66" s="221" t="s">
        <v>182</v>
      </c>
      <c r="T66" s="221"/>
      <c r="U66" s="221"/>
      <c r="V66" s="221"/>
      <c r="W66" s="221"/>
      <c r="X66" s="221"/>
    </row>
    <row r="67" spans="1:24" x14ac:dyDescent="0.2">
      <c r="A67" s="221" t="s">
        <v>2470</v>
      </c>
      <c r="B67" s="221" t="s">
        <v>2468</v>
      </c>
      <c r="C67" s="221" t="s">
        <v>700</v>
      </c>
      <c r="D67" s="221" t="s">
        <v>2420</v>
      </c>
      <c r="E67" s="221" t="s">
        <v>216</v>
      </c>
      <c r="F67" s="221" t="s">
        <v>1126</v>
      </c>
      <c r="G67" s="221" t="s">
        <v>1505</v>
      </c>
      <c r="H67" s="221" t="s">
        <v>2298</v>
      </c>
      <c r="I67" s="221" t="s">
        <v>2299</v>
      </c>
      <c r="J67" s="221" t="s">
        <v>2200</v>
      </c>
      <c r="K67" s="221" t="s">
        <v>1106</v>
      </c>
      <c r="L67" s="221" t="s">
        <v>2302</v>
      </c>
      <c r="M67" s="221"/>
      <c r="N67" s="221"/>
      <c r="O67" s="221" t="s">
        <v>418</v>
      </c>
      <c r="P67" s="221"/>
      <c r="Q67" s="221" t="s">
        <v>2228</v>
      </c>
      <c r="R67" s="221" t="s">
        <v>182</v>
      </c>
      <c r="S67" s="221" t="s">
        <v>182</v>
      </c>
      <c r="T67" s="221"/>
      <c r="U67" s="221"/>
      <c r="V67" s="221"/>
      <c r="W67" s="221"/>
      <c r="X67" s="221"/>
    </row>
    <row r="68" spans="1:24" x14ac:dyDescent="0.2">
      <c r="A68" s="229" t="s">
        <v>2471</v>
      </c>
      <c r="B68" s="229" t="s">
        <v>2468</v>
      </c>
      <c r="C68" s="229" t="s">
        <v>700</v>
      </c>
      <c r="D68" s="229" t="s">
        <v>2420</v>
      </c>
      <c r="E68" s="229" t="s">
        <v>216</v>
      </c>
      <c r="F68" s="229" t="s">
        <v>1126</v>
      </c>
      <c r="G68" s="229" t="s">
        <v>1505</v>
      </c>
      <c r="H68" s="229" t="s">
        <v>2298</v>
      </c>
      <c r="I68" s="229" t="s">
        <v>2299</v>
      </c>
      <c r="J68" s="229" t="s">
        <v>2371</v>
      </c>
      <c r="K68" s="229" t="s">
        <v>2372</v>
      </c>
      <c r="L68" s="229"/>
      <c r="M68" s="229"/>
      <c r="N68" s="229" t="s">
        <v>2472</v>
      </c>
      <c r="O68" s="229" t="s">
        <v>2473</v>
      </c>
      <c r="P68" s="229" t="s">
        <v>2474</v>
      </c>
      <c r="Q68" s="229" t="s">
        <v>2376</v>
      </c>
      <c r="R68" s="229" t="s">
        <v>182</v>
      </c>
      <c r="S68" s="229" t="s">
        <v>182</v>
      </c>
      <c r="T68" s="229"/>
      <c r="U68" s="229"/>
      <c r="V68" s="229"/>
      <c r="W68" s="229"/>
      <c r="X68" s="229" t="s">
        <v>2475</v>
      </c>
    </row>
  </sheetData>
  <autoFilter ref="A6:X6" xr:uid="{00000000-0009-0000-0000-000016000000}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R29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2" customWidth="1"/>
    <col min="4" max="4" width="8" customWidth="1"/>
    <col min="5" max="5" width="7" customWidth="1"/>
    <col min="6" max="6" width="12" customWidth="1"/>
    <col min="7" max="7" width="32" customWidth="1"/>
    <col min="8" max="8" width="35" customWidth="1"/>
    <col min="9" max="13" width="14" customWidth="1"/>
    <col min="14" max="14" width="12" customWidth="1"/>
    <col min="15" max="16" width="14" customWidth="1"/>
    <col min="17" max="17" width="12" customWidth="1"/>
    <col min="18" max="18" width="30" customWidth="1"/>
  </cols>
  <sheetData>
    <row r="1" spans="1:18" ht="22" customHeight="1" x14ac:dyDescent="0.2">
      <c r="A1" s="224" t="s">
        <v>0</v>
      </c>
    </row>
    <row r="2" spans="1:18" ht="28" customHeight="1" x14ac:dyDescent="0.2">
      <c r="A2" s="225" t="s">
        <v>2476</v>
      </c>
    </row>
    <row r="3" spans="1:18" ht="18" customHeight="1" x14ac:dyDescent="0.2">
      <c r="A3" s="226" t="s">
        <v>2</v>
      </c>
    </row>
    <row r="4" spans="1:18" ht="18" customHeight="1" x14ac:dyDescent="0.2">
      <c r="A4" s="227" t="s">
        <v>2322</v>
      </c>
    </row>
    <row r="5" spans="1:18" ht="18" customHeight="1" x14ac:dyDescent="0.2">
      <c r="A5" s="226" t="s">
        <v>2477</v>
      </c>
    </row>
    <row r="6" spans="1:18" ht="36" customHeight="1" x14ac:dyDescent="0.2">
      <c r="A6" s="228" t="s">
        <v>2478</v>
      </c>
      <c r="B6" s="228" t="s">
        <v>128</v>
      </c>
      <c r="C6" s="228" t="s">
        <v>1750</v>
      </c>
      <c r="D6" s="228" t="s">
        <v>131</v>
      </c>
      <c r="E6" s="228" t="s">
        <v>132</v>
      </c>
      <c r="F6" s="228" t="s">
        <v>2328</v>
      </c>
      <c r="G6" s="228" t="s">
        <v>2329</v>
      </c>
      <c r="H6" s="228" t="s">
        <v>2330</v>
      </c>
      <c r="I6" s="228" t="s">
        <v>2071</v>
      </c>
      <c r="J6" s="228" t="s">
        <v>2216</v>
      </c>
      <c r="K6" s="228" t="s">
        <v>2073</v>
      </c>
      <c r="L6" s="228" t="s">
        <v>2479</v>
      </c>
      <c r="M6" s="228" t="s">
        <v>34</v>
      </c>
      <c r="N6" s="228" t="s">
        <v>2480</v>
      </c>
      <c r="O6" s="228" t="s">
        <v>2481</v>
      </c>
      <c r="P6" s="228" t="s">
        <v>2482</v>
      </c>
      <c r="Q6" s="228" t="s">
        <v>2483</v>
      </c>
      <c r="R6" s="228" t="s">
        <v>61</v>
      </c>
    </row>
    <row r="7" spans="1:18" x14ac:dyDescent="0.2">
      <c r="A7" s="221" t="s">
        <v>2484</v>
      </c>
      <c r="B7" s="221" t="s">
        <v>303</v>
      </c>
      <c r="C7" s="221" t="s">
        <v>1156</v>
      </c>
      <c r="D7" s="221" t="s">
        <v>473</v>
      </c>
      <c r="E7" s="221" t="s">
        <v>418</v>
      </c>
      <c r="F7" s="221" t="s">
        <v>2222</v>
      </c>
      <c r="G7" s="221" t="s">
        <v>2223</v>
      </c>
      <c r="H7" s="221" t="s">
        <v>2363</v>
      </c>
      <c r="I7" s="221" t="s">
        <v>1106</v>
      </c>
      <c r="J7" s="221" t="s">
        <v>2251</v>
      </c>
      <c r="K7" s="221" t="s">
        <v>823</v>
      </c>
      <c r="L7" s="221" t="s">
        <v>1270</v>
      </c>
      <c r="M7" s="221" t="s">
        <v>2485</v>
      </c>
      <c r="N7" s="221" t="s">
        <v>1270</v>
      </c>
      <c r="O7" s="221" t="s">
        <v>2486</v>
      </c>
      <c r="P7" s="221" t="s">
        <v>2486</v>
      </c>
      <c r="Q7" s="221" t="s">
        <v>182</v>
      </c>
      <c r="R7" s="221" t="s">
        <v>2487</v>
      </c>
    </row>
    <row r="8" spans="1:18" x14ac:dyDescent="0.2">
      <c r="A8" s="221" t="s">
        <v>2488</v>
      </c>
      <c r="B8" s="221" t="s">
        <v>303</v>
      </c>
      <c r="C8" s="221" t="s">
        <v>1156</v>
      </c>
      <c r="D8" s="221" t="s">
        <v>473</v>
      </c>
      <c r="E8" s="221" t="s">
        <v>418</v>
      </c>
      <c r="F8" s="221" t="s">
        <v>2222</v>
      </c>
      <c r="G8" s="221" t="s">
        <v>2223</v>
      </c>
      <c r="H8" s="221" t="s">
        <v>2489</v>
      </c>
      <c r="I8" s="221" t="s">
        <v>1106</v>
      </c>
      <c r="J8" s="221" t="s">
        <v>2227</v>
      </c>
      <c r="K8" s="221" t="s">
        <v>823</v>
      </c>
      <c r="L8" s="221" t="s">
        <v>1270</v>
      </c>
      <c r="M8" s="221" t="s">
        <v>2485</v>
      </c>
      <c r="N8" s="221" t="s">
        <v>1270</v>
      </c>
      <c r="O8" s="221" t="s">
        <v>2486</v>
      </c>
      <c r="P8" s="221" t="s">
        <v>2486</v>
      </c>
      <c r="Q8" s="221" t="s">
        <v>182</v>
      </c>
      <c r="R8" s="221" t="s">
        <v>2487</v>
      </c>
    </row>
    <row r="9" spans="1:18" x14ac:dyDescent="0.2">
      <c r="A9" s="230" t="s">
        <v>2490</v>
      </c>
      <c r="B9" s="230" t="s">
        <v>303</v>
      </c>
      <c r="C9" s="230" t="s">
        <v>1156</v>
      </c>
      <c r="D9" s="230" t="s">
        <v>473</v>
      </c>
      <c r="E9" s="230" t="s">
        <v>418</v>
      </c>
      <c r="F9" s="230" t="s">
        <v>2222</v>
      </c>
      <c r="G9" s="230" t="s">
        <v>2223</v>
      </c>
      <c r="H9" s="230" t="s">
        <v>2491</v>
      </c>
      <c r="I9" s="230" t="s">
        <v>2239</v>
      </c>
      <c r="J9" s="230" t="s">
        <v>2242</v>
      </c>
      <c r="K9" s="230" t="s">
        <v>2256</v>
      </c>
      <c r="L9" s="230"/>
      <c r="M9" s="230" t="s">
        <v>2492</v>
      </c>
      <c r="N9" s="230" t="s">
        <v>392</v>
      </c>
      <c r="O9" s="230" t="s">
        <v>2486</v>
      </c>
      <c r="P9" s="230" t="s">
        <v>2486</v>
      </c>
      <c r="Q9" s="230" t="s">
        <v>182</v>
      </c>
      <c r="R9" s="230" t="s">
        <v>2493</v>
      </c>
    </row>
    <row r="10" spans="1:18" x14ac:dyDescent="0.2">
      <c r="A10" s="230" t="s">
        <v>2494</v>
      </c>
      <c r="B10" s="230" t="s">
        <v>303</v>
      </c>
      <c r="C10" s="230" t="s">
        <v>1156</v>
      </c>
      <c r="D10" s="230" t="s">
        <v>473</v>
      </c>
      <c r="E10" s="230" t="s">
        <v>418</v>
      </c>
      <c r="F10" s="230" t="s">
        <v>2257</v>
      </c>
      <c r="G10" s="230" t="s">
        <v>2258</v>
      </c>
      <c r="H10" s="230" t="s">
        <v>2269</v>
      </c>
      <c r="I10" s="230" t="s">
        <v>1106</v>
      </c>
      <c r="J10" s="230" t="s">
        <v>2264</v>
      </c>
      <c r="K10" s="230" t="s">
        <v>2270</v>
      </c>
      <c r="L10" s="230"/>
      <c r="M10" s="230" t="s">
        <v>2492</v>
      </c>
      <c r="N10" s="230" t="s">
        <v>392</v>
      </c>
      <c r="O10" s="230" t="s">
        <v>2486</v>
      </c>
      <c r="P10" s="230" t="s">
        <v>2486</v>
      </c>
      <c r="Q10" s="230" t="s">
        <v>182</v>
      </c>
      <c r="R10" s="230" t="s">
        <v>2495</v>
      </c>
    </row>
    <row r="11" spans="1:18" x14ac:dyDescent="0.2">
      <c r="A11" s="230" t="s">
        <v>2496</v>
      </c>
      <c r="B11" s="230" t="s">
        <v>303</v>
      </c>
      <c r="C11" s="230" t="s">
        <v>1156</v>
      </c>
      <c r="D11" s="230" t="s">
        <v>473</v>
      </c>
      <c r="E11" s="230" t="s">
        <v>418</v>
      </c>
      <c r="F11" s="230" t="s">
        <v>2257</v>
      </c>
      <c r="G11" s="230" t="s">
        <v>2258</v>
      </c>
      <c r="H11" s="230" t="s">
        <v>2497</v>
      </c>
      <c r="I11" s="230" t="s">
        <v>2266</v>
      </c>
      <c r="J11" s="230" t="s">
        <v>2264</v>
      </c>
      <c r="K11" s="230" t="s">
        <v>826</v>
      </c>
      <c r="L11" s="230"/>
      <c r="M11" s="230" t="s">
        <v>2492</v>
      </c>
      <c r="N11" s="230" t="s">
        <v>392</v>
      </c>
      <c r="O11" s="230" t="s">
        <v>2486</v>
      </c>
      <c r="P11" s="230" t="s">
        <v>2486</v>
      </c>
      <c r="Q11" s="230" t="s">
        <v>200</v>
      </c>
      <c r="R11" s="230" t="s">
        <v>2498</v>
      </c>
    </row>
    <row r="12" spans="1:18" x14ac:dyDescent="0.2">
      <c r="A12" s="230" t="s">
        <v>2499</v>
      </c>
      <c r="B12" s="230" t="s">
        <v>303</v>
      </c>
      <c r="C12" s="230" t="s">
        <v>1156</v>
      </c>
      <c r="D12" s="230" t="s">
        <v>473</v>
      </c>
      <c r="E12" s="230" t="s">
        <v>418</v>
      </c>
      <c r="F12" s="230" t="s">
        <v>2257</v>
      </c>
      <c r="G12" s="230" t="s">
        <v>2258</v>
      </c>
      <c r="H12" s="230" t="s">
        <v>2500</v>
      </c>
      <c r="I12" s="230" t="s">
        <v>1106</v>
      </c>
      <c r="J12" s="230" t="s">
        <v>506</v>
      </c>
      <c r="K12" s="230" t="s">
        <v>826</v>
      </c>
      <c r="L12" s="230"/>
      <c r="M12" s="230" t="s">
        <v>2492</v>
      </c>
      <c r="N12" s="230" t="s">
        <v>392</v>
      </c>
      <c r="O12" s="230" t="s">
        <v>2486</v>
      </c>
      <c r="P12" s="230" t="s">
        <v>2486</v>
      </c>
      <c r="Q12" s="230" t="s">
        <v>182</v>
      </c>
      <c r="R12" s="230"/>
    </row>
    <row r="13" spans="1:18" x14ac:dyDescent="0.2">
      <c r="A13" s="231" t="s">
        <v>2501</v>
      </c>
      <c r="B13" s="231" t="s">
        <v>303</v>
      </c>
      <c r="C13" s="231" t="s">
        <v>1156</v>
      </c>
      <c r="D13" s="231" t="s">
        <v>473</v>
      </c>
      <c r="E13" s="231" t="s">
        <v>418</v>
      </c>
      <c r="F13" s="231" t="s">
        <v>2257</v>
      </c>
      <c r="G13" s="231" t="s">
        <v>2258</v>
      </c>
      <c r="H13" s="231" t="s">
        <v>2502</v>
      </c>
      <c r="I13" s="231" t="s">
        <v>1106</v>
      </c>
      <c r="J13" s="231" t="s">
        <v>2264</v>
      </c>
      <c r="K13" s="231" t="s">
        <v>2503</v>
      </c>
      <c r="L13" s="231"/>
      <c r="M13" s="231" t="s">
        <v>2504</v>
      </c>
      <c r="N13" s="231" t="s">
        <v>392</v>
      </c>
      <c r="O13" s="231" t="s">
        <v>2486</v>
      </c>
      <c r="P13" s="231" t="s">
        <v>2486</v>
      </c>
      <c r="Q13" s="231" t="s">
        <v>182</v>
      </c>
      <c r="R13" s="231" t="s">
        <v>2505</v>
      </c>
    </row>
    <row r="14" spans="1:18" x14ac:dyDescent="0.2">
      <c r="A14" s="222" t="s">
        <v>2506</v>
      </c>
      <c r="B14" s="222" t="s">
        <v>194</v>
      </c>
      <c r="C14" s="222" t="s">
        <v>1119</v>
      </c>
      <c r="D14" s="222" t="s">
        <v>1505</v>
      </c>
      <c r="E14" s="222" t="s">
        <v>2507</v>
      </c>
      <c r="F14" s="222" t="s">
        <v>2298</v>
      </c>
      <c r="G14" s="222" t="s">
        <v>2299</v>
      </c>
      <c r="H14" s="222" t="s">
        <v>2212</v>
      </c>
      <c r="I14" s="222" t="s">
        <v>1106</v>
      </c>
      <c r="J14" s="222" t="s">
        <v>2283</v>
      </c>
      <c r="K14" s="222" t="s">
        <v>2267</v>
      </c>
      <c r="L14" s="222" t="s">
        <v>2508</v>
      </c>
      <c r="M14" s="222" t="s">
        <v>2509</v>
      </c>
      <c r="N14" s="222" t="s">
        <v>1277</v>
      </c>
      <c r="O14" s="222" t="s">
        <v>2420</v>
      </c>
      <c r="P14" s="222" t="s">
        <v>2486</v>
      </c>
      <c r="Q14" s="222" t="s">
        <v>182</v>
      </c>
      <c r="R14" s="222" t="s">
        <v>2510</v>
      </c>
    </row>
    <row r="15" spans="1:18" x14ac:dyDescent="0.2">
      <c r="A15" s="222" t="s">
        <v>2511</v>
      </c>
      <c r="B15" s="222" t="s">
        <v>194</v>
      </c>
      <c r="C15" s="222" t="s">
        <v>1119</v>
      </c>
      <c r="D15" s="222" t="s">
        <v>1505</v>
      </c>
      <c r="E15" s="222" t="s">
        <v>2507</v>
      </c>
      <c r="F15" s="222" t="s">
        <v>2298</v>
      </c>
      <c r="G15" s="222" t="s">
        <v>2299</v>
      </c>
      <c r="H15" s="222" t="s">
        <v>2118</v>
      </c>
      <c r="I15" s="222" t="s">
        <v>1106</v>
      </c>
      <c r="J15" s="222" t="s">
        <v>2242</v>
      </c>
      <c r="K15" s="222" t="s">
        <v>2267</v>
      </c>
      <c r="L15" s="222" t="s">
        <v>2508</v>
      </c>
      <c r="M15" s="222" t="s">
        <v>2509</v>
      </c>
      <c r="N15" s="222" t="s">
        <v>1277</v>
      </c>
      <c r="O15" s="222" t="s">
        <v>2420</v>
      </c>
      <c r="P15" s="222" t="s">
        <v>2486</v>
      </c>
      <c r="Q15" s="222" t="s">
        <v>200</v>
      </c>
      <c r="R15" s="222" t="s">
        <v>2512</v>
      </c>
    </row>
    <row r="16" spans="1:18" x14ac:dyDescent="0.2">
      <c r="A16" s="222" t="s">
        <v>2513</v>
      </c>
      <c r="B16" s="222" t="s">
        <v>194</v>
      </c>
      <c r="C16" s="222" t="s">
        <v>1119</v>
      </c>
      <c r="D16" s="222" t="s">
        <v>1505</v>
      </c>
      <c r="E16" s="222" t="s">
        <v>2507</v>
      </c>
      <c r="F16" s="222" t="s">
        <v>2298</v>
      </c>
      <c r="G16" s="222" t="s">
        <v>2299</v>
      </c>
      <c r="H16" s="222" t="s">
        <v>2514</v>
      </c>
      <c r="I16" s="222" t="s">
        <v>1106</v>
      </c>
      <c r="J16" s="222" t="s">
        <v>392</v>
      </c>
      <c r="K16" s="222" t="s">
        <v>2515</v>
      </c>
      <c r="L16" s="222" t="s">
        <v>506</v>
      </c>
      <c r="M16" s="222" t="s">
        <v>2509</v>
      </c>
      <c r="N16" s="222" t="s">
        <v>1270</v>
      </c>
      <c r="O16" s="222" t="s">
        <v>2420</v>
      </c>
      <c r="P16" s="222" t="s">
        <v>2486</v>
      </c>
      <c r="Q16" s="222" t="s">
        <v>182</v>
      </c>
      <c r="R16" s="222" t="s">
        <v>2516</v>
      </c>
    </row>
    <row r="17" spans="1:18" x14ac:dyDescent="0.2">
      <c r="A17" s="230" t="s">
        <v>2517</v>
      </c>
      <c r="B17" s="230" t="s">
        <v>194</v>
      </c>
      <c r="C17" s="230" t="s">
        <v>1119</v>
      </c>
      <c r="D17" s="230" t="s">
        <v>1505</v>
      </c>
      <c r="E17" s="230" t="s">
        <v>2507</v>
      </c>
      <c r="F17" s="230" t="s">
        <v>2298</v>
      </c>
      <c r="G17" s="230" t="s">
        <v>2299</v>
      </c>
      <c r="H17" s="230" t="s">
        <v>2518</v>
      </c>
      <c r="I17" s="230" t="s">
        <v>1106</v>
      </c>
      <c r="J17" s="230" t="s">
        <v>392</v>
      </c>
      <c r="K17" s="230" t="s">
        <v>1360</v>
      </c>
      <c r="L17" s="230"/>
      <c r="M17" s="230" t="s">
        <v>2519</v>
      </c>
      <c r="N17" s="230" t="s">
        <v>392</v>
      </c>
      <c r="O17" s="230" t="s">
        <v>2420</v>
      </c>
      <c r="P17" s="230" t="s">
        <v>2486</v>
      </c>
      <c r="Q17" s="230" t="s">
        <v>182</v>
      </c>
      <c r="R17" s="230" t="s">
        <v>2520</v>
      </c>
    </row>
    <row r="18" spans="1:18" x14ac:dyDescent="0.2">
      <c r="A18" s="230" t="s">
        <v>2521</v>
      </c>
      <c r="B18" s="230" t="s">
        <v>194</v>
      </c>
      <c r="C18" s="230" t="s">
        <v>1119</v>
      </c>
      <c r="D18" s="230" t="s">
        <v>1505</v>
      </c>
      <c r="E18" s="230" t="s">
        <v>2507</v>
      </c>
      <c r="F18" s="230" t="s">
        <v>2298</v>
      </c>
      <c r="G18" s="230" t="s">
        <v>2299</v>
      </c>
      <c r="H18" s="230" t="s">
        <v>2522</v>
      </c>
      <c r="I18" s="230" t="s">
        <v>1106</v>
      </c>
      <c r="J18" s="230" t="s">
        <v>392</v>
      </c>
      <c r="K18" s="230" t="s">
        <v>1360</v>
      </c>
      <c r="L18" s="230"/>
      <c r="M18" s="230" t="s">
        <v>2519</v>
      </c>
      <c r="N18" s="230" t="s">
        <v>392</v>
      </c>
      <c r="O18" s="230" t="s">
        <v>2420</v>
      </c>
      <c r="P18" s="230" t="s">
        <v>2486</v>
      </c>
      <c r="Q18" s="230" t="s">
        <v>182</v>
      </c>
      <c r="R18" s="230" t="s">
        <v>2520</v>
      </c>
    </row>
    <row r="19" spans="1:18" x14ac:dyDescent="0.2">
      <c r="A19" s="222" t="s">
        <v>2523</v>
      </c>
      <c r="B19" s="222" t="s">
        <v>194</v>
      </c>
      <c r="C19" s="222" t="s">
        <v>1119</v>
      </c>
      <c r="D19" s="222" t="s">
        <v>1505</v>
      </c>
      <c r="E19" s="222" t="s">
        <v>2507</v>
      </c>
      <c r="F19" s="222" t="s">
        <v>2272</v>
      </c>
      <c r="G19" s="222" t="s">
        <v>2273</v>
      </c>
      <c r="H19" s="222" t="s">
        <v>2407</v>
      </c>
      <c r="I19" s="222" t="s">
        <v>1106</v>
      </c>
      <c r="J19" s="222"/>
      <c r="K19" s="222" t="s">
        <v>2267</v>
      </c>
      <c r="L19" s="222" t="s">
        <v>2508</v>
      </c>
      <c r="M19" s="222" t="s">
        <v>2509</v>
      </c>
      <c r="N19" s="222" t="s">
        <v>1277</v>
      </c>
      <c r="O19" s="222" t="s">
        <v>2397</v>
      </c>
      <c r="P19" s="222" t="s">
        <v>2486</v>
      </c>
      <c r="Q19" s="222" t="s">
        <v>182</v>
      </c>
      <c r="R19" s="222" t="s">
        <v>2524</v>
      </c>
    </row>
    <row r="20" spans="1:18" x14ac:dyDescent="0.2">
      <c r="A20" s="257" t="s">
        <v>2525</v>
      </c>
      <c r="B20" s="257" t="s">
        <v>315</v>
      </c>
      <c r="C20" s="257" t="s">
        <v>1161</v>
      </c>
      <c r="D20" s="257" t="s">
        <v>473</v>
      </c>
      <c r="E20" s="257" t="s">
        <v>418</v>
      </c>
      <c r="F20" s="257" t="s">
        <v>2222</v>
      </c>
      <c r="G20" s="257" t="s">
        <v>2223</v>
      </c>
      <c r="H20" s="257" t="s">
        <v>2526</v>
      </c>
      <c r="I20" s="257" t="s">
        <v>2527</v>
      </c>
      <c r="J20" s="257" t="s">
        <v>2528</v>
      </c>
      <c r="K20" s="257" t="s">
        <v>645</v>
      </c>
      <c r="L20" s="257" t="s">
        <v>392</v>
      </c>
      <c r="M20" s="257" t="s">
        <v>2529</v>
      </c>
      <c r="N20" s="257" t="s">
        <v>1270</v>
      </c>
      <c r="O20" s="257" t="s">
        <v>2530</v>
      </c>
      <c r="P20" s="257" t="s">
        <v>2531</v>
      </c>
      <c r="Q20" s="258"/>
      <c r="R20" s="258"/>
    </row>
    <row r="21" spans="1:18" x14ac:dyDescent="0.2">
      <c r="A21" s="257" t="s">
        <v>2532</v>
      </c>
      <c r="B21" s="257" t="s">
        <v>268</v>
      </c>
      <c r="C21" s="257" t="s">
        <v>1143</v>
      </c>
      <c r="D21" s="257" t="s">
        <v>473</v>
      </c>
      <c r="E21" s="257" t="s">
        <v>418</v>
      </c>
      <c r="F21" s="257" t="s">
        <v>2257</v>
      </c>
      <c r="G21" s="257" t="s">
        <v>2258</v>
      </c>
      <c r="H21" s="257" t="s">
        <v>2526</v>
      </c>
      <c r="I21" s="257" t="s">
        <v>2527</v>
      </c>
      <c r="J21" s="257" t="s">
        <v>2528</v>
      </c>
      <c r="K21" s="257" t="s">
        <v>645</v>
      </c>
      <c r="L21" s="257" t="s">
        <v>392</v>
      </c>
      <c r="M21" s="257" t="s">
        <v>2533</v>
      </c>
      <c r="N21" s="257" t="s">
        <v>1270</v>
      </c>
      <c r="O21" s="257" t="s">
        <v>2530</v>
      </c>
      <c r="P21" s="257" t="s">
        <v>2534</v>
      </c>
      <c r="Q21" s="258"/>
      <c r="R21" s="258"/>
    </row>
    <row r="22" spans="1:18" x14ac:dyDescent="0.2">
      <c r="A22" s="259" t="s">
        <v>2535</v>
      </c>
      <c r="B22" s="259" t="s">
        <v>271</v>
      </c>
      <c r="C22" s="259" t="s">
        <v>1144</v>
      </c>
      <c r="D22" s="259" t="s">
        <v>473</v>
      </c>
      <c r="E22" s="259" t="s">
        <v>418</v>
      </c>
      <c r="F22" s="259" t="s">
        <v>2222</v>
      </c>
      <c r="G22" s="259" t="s">
        <v>2223</v>
      </c>
      <c r="H22" s="259" t="s">
        <v>2536</v>
      </c>
      <c r="I22" s="259" t="s">
        <v>2527</v>
      </c>
      <c r="J22" s="259" t="s">
        <v>2528</v>
      </c>
      <c r="K22" s="259" t="s">
        <v>645</v>
      </c>
      <c r="L22" s="259" t="s">
        <v>392</v>
      </c>
      <c r="M22" s="259" t="s">
        <v>2537</v>
      </c>
      <c r="N22" s="259" t="s">
        <v>1270</v>
      </c>
      <c r="O22" s="259" t="s">
        <v>2530</v>
      </c>
      <c r="P22" s="259" t="s">
        <v>2538</v>
      </c>
      <c r="Q22" s="260"/>
      <c r="R22" s="260"/>
    </row>
    <row r="23" spans="1:18" x14ac:dyDescent="0.2">
      <c r="A23" s="259" t="s">
        <v>2539</v>
      </c>
      <c r="B23" s="259" t="s">
        <v>274</v>
      </c>
      <c r="C23" s="259" t="s">
        <v>1145</v>
      </c>
      <c r="D23" s="259" t="s">
        <v>473</v>
      </c>
      <c r="E23" s="259" t="s">
        <v>418</v>
      </c>
      <c r="F23" s="259" t="s">
        <v>2222</v>
      </c>
      <c r="G23" s="259" t="s">
        <v>2223</v>
      </c>
      <c r="H23" s="259" t="s">
        <v>2536</v>
      </c>
      <c r="I23" s="259" t="s">
        <v>2527</v>
      </c>
      <c r="J23" s="259" t="s">
        <v>2528</v>
      </c>
      <c r="K23" s="259" t="s">
        <v>645</v>
      </c>
      <c r="L23" s="259" t="s">
        <v>392</v>
      </c>
      <c r="M23" s="259" t="s">
        <v>2540</v>
      </c>
      <c r="N23" s="259" t="s">
        <v>1270</v>
      </c>
      <c r="O23" s="259" t="s">
        <v>2530</v>
      </c>
      <c r="P23" s="259" t="s">
        <v>2541</v>
      </c>
      <c r="Q23" s="260"/>
      <c r="R23" s="260"/>
    </row>
    <row r="24" spans="1:18" x14ac:dyDescent="0.2">
      <c r="A24" s="259" t="s">
        <v>2542</v>
      </c>
      <c r="B24" s="259" t="s">
        <v>309</v>
      </c>
      <c r="C24" s="259" t="s">
        <v>1158</v>
      </c>
      <c r="D24" s="259" t="s">
        <v>473</v>
      </c>
      <c r="E24" s="259" t="s">
        <v>418</v>
      </c>
      <c r="F24" s="259" t="s">
        <v>2222</v>
      </c>
      <c r="G24" s="259" t="s">
        <v>2223</v>
      </c>
      <c r="H24" s="259" t="s">
        <v>2536</v>
      </c>
      <c r="I24" s="259" t="s">
        <v>2527</v>
      </c>
      <c r="J24" s="259" t="s">
        <v>2528</v>
      </c>
      <c r="K24" s="259" t="s">
        <v>645</v>
      </c>
      <c r="L24" s="259" t="s">
        <v>392</v>
      </c>
      <c r="M24" s="259" t="s">
        <v>2543</v>
      </c>
      <c r="N24" s="259" t="s">
        <v>1270</v>
      </c>
      <c r="O24" s="259" t="s">
        <v>2530</v>
      </c>
      <c r="P24" s="259" t="s">
        <v>2544</v>
      </c>
      <c r="Q24" s="260"/>
      <c r="R24" s="260"/>
    </row>
    <row r="25" spans="1:18" x14ac:dyDescent="0.2">
      <c r="A25" s="259" t="s">
        <v>2545</v>
      </c>
      <c r="B25" s="259" t="s">
        <v>309</v>
      </c>
      <c r="C25" s="259" t="s">
        <v>1158</v>
      </c>
      <c r="D25" s="259" t="s">
        <v>473</v>
      </c>
      <c r="E25" s="259" t="s">
        <v>418</v>
      </c>
      <c r="F25" s="259" t="s">
        <v>2257</v>
      </c>
      <c r="G25" s="259" t="s">
        <v>2258</v>
      </c>
      <c r="H25" s="259" t="s">
        <v>2536</v>
      </c>
      <c r="I25" s="259" t="s">
        <v>2527</v>
      </c>
      <c r="J25" s="259" t="s">
        <v>2528</v>
      </c>
      <c r="K25" s="259" t="s">
        <v>645</v>
      </c>
      <c r="L25" s="259" t="s">
        <v>392</v>
      </c>
      <c r="M25" s="259" t="s">
        <v>2546</v>
      </c>
      <c r="N25" s="259" t="s">
        <v>1270</v>
      </c>
      <c r="O25" s="259" t="s">
        <v>2530</v>
      </c>
      <c r="P25" s="259" t="s">
        <v>2547</v>
      </c>
      <c r="Q25" s="260"/>
      <c r="R25" s="260"/>
    </row>
    <row r="26" spans="1:18" x14ac:dyDescent="0.2">
      <c r="A26" s="257" t="s">
        <v>2548</v>
      </c>
      <c r="B26" s="257" t="s">
        <v>237</v>
      </c>
      <c r="C26" s="257" t="s">
        <v>477</v>
      </c>
      <c r="D26" s="257" t="s">
        <v>478</v>
      </c>
      <c r="E26" s="257" t="s">
        <v>2549</v>
      </c>
      <c r="F26" s="257" t="s">
        <v>2550</v>
      </c>
      <c r="G26" s="257" t="s">
        <v>2551</v>
      </c>
      <c r="H26" s="257" t="s">
        <v>2526</v>
      </c>
      <c r="I26" s="257" t="s">
        <v>2527</v>
      </c>
      <c r="J26" s="257" t="s">
        <v>2528</v>
      </c>
      <c r="K26" s="257" t="s">
        <v>874</v>
      </c>
      <c r="L26" s="257" t="s">
        <v>392</v>
      </c>
      <c r="M26" s="257" t="s">
        <v>2552</v>
      </c>
      <c r="N26" s="257" t="s">
        <v>1270</v>
      </c>
      <c r="O26" s="257" t="s">
        <v>2530</v>
      </c>
      <c r="P26" s="257" t="s">
        <v>2553</v>
      </c>
      <c r="Q26" s="258"/>
      <c r="R26" s="258"/>
    </row>
    <row r="27" spans="1:18" x14ac:dyDescent="0.2">
      <c r="A27" s="257" t="s">
        <v>2554</v>
      </c>
      <c r="B27" s="257" t="s">
        <v>257</v>
      </c>
      <c r="C27" s="257" t="s">
        <v>2555</v>
      </c>
      <c r="D27" s="257" t="s">
        <v>478</v>
      </c>
      <c r="E27" s="257" t="s">
        <v>2549</v>
      </c>
      <c r="F27" s="257" t="s">
        <v>2556</v>
      </c>
      <c r="G27" s="257" t="s">
        <v>2557</v>
      </c>
      <c r="H27" s="257" t="s">
        <v>2526</v>
      </c>
      <c r="I27" s="257" t="s">
        <v>2527</v>
      </c>
      <c r="J27" s="257" t="s">
        <v>2528</v>
      </c>
      <c r="K27" s="257" t="s">
        <v>874</v>
      </c>
      <c r="L27" s="257" t="s">
        <v>392</v>
      </c>
      <c r="M27" s="257" t="s">
        <v>2558</v>
      </c>
      <c r="N27" s="257" t="s">
        <v>1270</v>
      </c>
      <c r="O27" s="257" t="s">
        <v>2530</v>
      </c>
      <c r="P27" s="257" t="s">
        <v>2559</v>
      </c>
      <c r="Q27" s="258"/>
      <c r="R27" s="258"/>
    </row>
    <row r="28" spans="1:18" x14ac:dyDescent="0.2">
      <c r="A28" s="257" t="s">
        <v>2560</v>
      </c>
      <c r="B28" s="257" t="s">
        <v>327</v>
      </c>
      <c r="C28" s="257" t="s">
        <v>486</v>
      </c>
      <c r="D28" s="257" t="s">
        <v>487</v>
      </c>
      <c r="E28" s="257" t="s">
        <v>2561</v>
      </c>
      <c r="F28" s="257" t="s">
        <v>2562</v>
      </c>
      <c r="G28" s="257" t="s">
        <v>2563</v>
      </c>
      <c r="H28" s="257" t="s">
        <v>2526</v>
      </c>
      <c r="I28" s="257" t="s">
        <v>2527</v>
      </c>
      <c r="J28" s="257" t="s">
        <v>2528</v>
      </c>
      <c r="K28" s="257" t="s">
        <v>874</v>
      </c>
      <c r="L28" s="257" t="s">
        <v>392</v>
      </c>
      <c r="M28" s="257" t="s">
        <v>2564</v>
      </c>
      <c r="N28" s="257" t="s">
        <v>1270</v>
      </c>
      <c r="O28" s="257" t="s">
        <v>2530</v>
      </c>
      <c r="P28" s="257" t="s">
        <v>2565</v>
      </c>
      <c r="Q28" s="258"/>
      <c r="R28" s="258"/>
    </row>
    <row r="29" spans="1:18" x14ac:dyDescent="0.2">
      <c r="A29" s="259" t="s">
        <v>2566</v>
      </c>
      <c r="B29" s="259" t="s">
        <v>348</v>
      </c>
      <c r="C29" s="259" t="s">
        <v>1172</v>
      </c>
      <c r="D29" s="259" t="s">
        <v>487</v>
      </c>
      <c r="E29" s="259" t="s">
        <v>2561</v>
      </c>
      <c r="F29" s="259" t="s">
        <v>2562</v>
      </c>
      <c r="G29" s="259" t="s">
        <v>2563</v>
      </c>
      <c r="H29" s="259" t="s">
        <v>2536</v>
      </c>
      <c r="I29" s="259" t="s">
        <v>2527</v>
      </c>
      <c r="J29" s="259" t="s">
        <v>2528</v>
      </c>
      <c r="K29" s="259" t="s">
        <v>874</v>
      </c>
      <c r="L29" s="259" t="s">
        <v>392</v>
      </c>
      <c r="M29" s="259" t="s">
        <v>2567</v>
      </c>
      <c r="N29" s="259" t="s">
        <v>1270</v>
      </c>
      <c r="O29" s="259" t="s">
        <v>2530</v>
      </c>
      <c r="P29" s="259" t="s">
        <v>2568</v>
      </c>
      <c r="Q29" s="260"/>
      <c r="R29" s="260"/>
    </row>
  </sheetData>
  <autoFilter ref="A6:R6" xr:uid="{00000000-0009-0000-0000-000017000000}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S9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0" customWidth="1"/>
    <col min="4" max="4" width="22" customWidth="1"/>
    <col min="5" max="5" width="8" customWidth="1"/>
    <col min="6" max="6" width="12" customWidth="1"/>
    <col min="7" max="7" width="32" customWidth="1"/>
    <col min="8" max="8" width="35" customWidth="1"/>
    <col min="9" max="10" width="14" customWidth="1"/>
    <col min="11" max="16" width="12" customWidth="1"/>
    <col min="17" max="18" width="18" customWidth="1"/>
    <col min="19" max="19" width="30" customWidth="1"/>
  </cols>
  <sheetData>
    <row r="1" spans="1:19" ht="22" customHeight="1" x14ac:dyDescent="0.2">
      <c r="A1" s="224" t="s">
        <v>0</v>
      </c>
    </row>
    <row r="2" spans="1:19" ht="28" customHeight="1" x14ac:dyDescent="0.2">
      <c r="A2" s="225" t="s">
        <v>2569</v>
      </c>
    </row>
    <row r="3" spans="1:19" ht="18" customHeight="1" x14ac:dyDescent="0.2">
      <c r="A3" s="226" t="s">
        <v>2</v>
      </c>
    </row>
    <row r="4" spans="1:19" ht="18" customHeight="1" x14ac:dyDescent="0.2">
      <c r="A4" s="227" t="s">
        <v>2322</v>
      </c>
    </row>
    <row r="5" spans="1:19" ht="18" customHeight="1" x14ac:dyDescent="0.2">
      <c r="A5" s="226" t="s">
        <v>2570</v>
      </c>
    </row>
    <row r="6" spans="1:19" ht="36" customHeight="1" x14ac:dyDescent="0.2">
      <c r="A6" s="228" t="s">
        <v>2478</v>
      </c>
      <c r="B6" s="228" t="s">
        <v>2571</v>
      </c>
      <c r="C6" s="228" t="s">
        <v>128</v>
      </c>
      <c r="D6" s="228" t="s">
        <v>1750</v>
      </c>
      <c r="E6" s="228" t="s">
        <v>131</v>
      </c>
      <c r="F6" s="228" t="s">
        <v>2328</v>
      </c>
      <c r="G6" s="228" t="s">
        <v>2329</v>
      </c>
      <c r="H6" s="228" t="s">
        <v>2330</v>
      </c>
      <c r="I6" s="228" t="s">
        <v>2071</v>
      </c>
      <c r="J6" s="228" t="s">
        <v>2572</v>
      </c>
      <c r="K6" s="228" t="s">
        <v>2573</v>
      </c>
      <c r="L6" s="228" t="s">
        <v>2216</v>
      </c>
      <c r="M6" s="228" t="s">
        <v>2217</v>
      </c>
      <c r="N6" s="228" t="s">
        <v>2574</v>
      </c>
      <c r="O6" s="228" t="s">
        <v>2575</v>
      </c>
      <c r="P6" s="228" t="s">
        <v>2576</v>
      </c>
      <c r="Q6" s="228" t="s">
        <v>2577</v>
      </c>
      <c r="R6" s="228" t="s">
        <v>2578</v>
      </c>
      <c r="S6" s="228" t="s">
        <v>61</v>
      </c>
    </row>
    <row r="7" spans="1:19" x14ac:dyDescent="0.2">
      <c r="A7" s="232" t="s">
        <v>2579</v>
      </c>
      <c r="B7" s="232" t="s">
        <v>2580</v>
      </c>
      <c r="C7" s="232" t="s">
        <v>2581</v>
      </c>
      <c r="D7" s="232" t="s">
        <v>2582</v>
      </c>
      <c r="E7" s="232" t="s">
        <v>2583</v>
      </c>
      <c r="F7" s="232" t="s">
        <v>2584</v>
      </c>
      <c r="G7" s="232" t="s">
        <v>2585</v>
      </c>
      <c r="H7" s="232" t="s">
        <v>2586</v>
      </c>
      <c r="I7" s="232" t="s">
        <v>2587</v>
      </c>
      <c r="J7" s="232" t="s">
        <v>2588</v>
      </c>
      <c r="K7" s="232" t="s">
        <v>2589</v>
      </c>
      <c r="L7" s="232" t="s">
        <v>2590</v>
      </c>
      <c r="M7" s="232" t="s">
        <v>2591</v>
      </c>
      <c r="N7" s="232" t="s">
        <v>2592</v>
      </c>
      <c r="O7" s="232" t="s">
        <v>2593</v>
      </c>
      <c r="P7" s="232" t="s">
        <v>2594</v>
      </c>
      <c r="Q7" s="232" t="s">
        <v>2288</v>
      </c>
      <c r="R7" s="232"/>
      <c r="S7" s="232" t="s">
        <v>2595</v>
      </c>
    </row>
    <row r="9" spans="1:19" x14ac:dyDescent="0.2">
      <c r="A9" s="233" t="s">
        <v>2596</v>
      </c>
    </row>
  </sheetData>
  <autoFilter ref="A6:S6" xr:uid="{00000000-0009-0000-0000-000018000000}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N38"/>
  <sheetViews>
    <sheetView workbookViewId="0">
      <pane ySplit="6" topLeftCell="A7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4" customWidth="1"/>
    <col min="3" max="3" width="10" customWidth="1"/>
    <col min="4" max="4" width="22" customWidth="1"/>
    <col min="5" max="5" width="8" customWidth="1"/>
    <col min="6" max="6" width="12" customWidth="1"/>
    <col min="7" max="7" width="35" customWidth="1"/>
    <col min="8" max="8" width="14" customWidth="1"/>
    <col min="9" max="11" width="12" customWidth="1"/>
    <col min="12" max="12" width="14" customWidth="1"/>
    <col min="13" max="13" width="12" customWidth="1"/>
    <col min="14" max="14" width="30" customWidth="1"/>
  </cols>
  <sheetData>
    <row r="1" spans="1:14" ht="22" customHeight="1" x14ac:dyDescent="0.2">
      <c r="A1" s="224" t="s">
        <v>0</v>
      </c>
    </row>
    <row r="2" spans="1:14" ht="28" customHeight="1" x14ac:dyDescent="0.2">
      <c r="A2" s="225" t="s">
        <v>2597</v>
      </c>
    </row>
    <row r="3" spans="1:14" ht="18" customHeight="1" x14ac:dyDescent="0.2">
      <c r="A3" s="226" t="s">
        <v>2</v>
      </c>
    </row>
    <row r="4" spans="1:14" ht="18" customHeight="1" x14ac:dyDescent="0.2">
      <c r="A4" s="227" t="s">
        <v>2322</v>
      </c>
    </row>
    <row r="5" spans="1:14" ht="18" customHeight="1" x14ac:dyDescent="0.2">
      <c r="A5" s="226" t="s">
        <v>2598</v>
      </c>
    </row>
    <row r="6" spans="1:14" ht="36" customHeight="1" x14ac:dyDescent="0.2">
      <c r="A6" s="228" t="s">
        <v>2599</v>
      </c>
      <c r="B6" s="228" t="s">
        <v>2600</v>
      </c>
      <c r="C6" s="228" t="s">
        <v>128</v>
      </c>
      <c r="D6" s="228" t="s">
        <v>1750</v>
      </c>
      <c r="E6" s="228" t="s">
        <v>131</v>
      </c>
      <c r="F6" s="228" t="s">
        <v>2328</v>
      </c>
      <c r="G6" s="228" t="s">
        <v>2330</v>
      </c>
      <c r="H6" s="228" t="s">
        <v>2071</v>
      </c>
      <c r="I6" s="228" t="s">
        <v>2332</v>
      </c>
      <c r="J6" s="228" t="s">
        <v>2333</v>
      </c>
      <c r="K6" s="228" t="s">
        <v>2217</v>
      </c>
      <c r="L6" s="228" t="s">
        <v>34</v>
      </c>
      <c r="M6" s="228" t="s">
        <v>2601</v>
      </c>
      <c r="N6" s="228" t="s">
        <v>61</v>
      </c>
    </row>
    <row r="7" spans="1:14" x14ac:dyDescent="0.2">
      <c r="A7" s="221" t="s">
        <v>705</v>
      </c>
      <c r="B7" s="221" t="s">
        <v>2602</v>
      </c>
      <c r="C7" s="221" t="s">
        <v>303</v>
      </c>
      <c r="D7" s="221" t="s">
        <v>1156</v>
      </c>
      <c r="E7" s="221" t="s">
        <v>473</v>
      </c>
      <c r="F7" s="221" t="s">
        <v>2222</v>
      </c>
      <c r="G7" s="221" t="s">
        <v>2343</v>
      </c>
      <c r="H7" s="221" t="s">
        <v>1106</v>
      </c>
      <c r="I7" s="221" t="s">
        <v>2226</v>
      </c>
      <c r="J7" s="221" t="s">
        <v>2227</v>
      </c>
      <c r="K7" s="221" t="s">
        <v>980</v>
      </c>
      <c r="L7" s="221" t="s">
        <v>2228</v>
      </c>
      <c r="M7" s="221" t="s">
        <v>182</v>
      </c>
      <c r="N7" s="221"/>
    </row>
    <row r="8" spans="1:14" x14ac:dyDescent="0.2">
      <c r="A8" s="221" t="s">
        <v>705</v>
      </c>
      <c r="B8" s="221" t="s">
        <v>2602</v>
      </c>
      <c r="C8" s="221" t="s">
        <v>303</v>
      </c>
      <c r="D8" s="221" t="s">
        <v>1156</v>
      </c>
      <c r="E8" s="221" t="s">
        <v>473</v>
      </c>
      <c r="F8" s="221" t="s">
        <v>2222</v>
      </c>
      <c r="G8" s="221" t="s">
        <v>2229</v>
      </c>
      <c r="H8" s="221" t="s">
        <v>1106</v>
      </c>
      <c r="I8" s="221" t="s">
        <v>418</v>
      </c>
      <c r="J8" s="221" t="s">
        <v>418</v>
      </c>
      <c r="K8" s="221" t="s">
        <v>1235</v>
      </c>
      <c r="L8" s="221" t="s">
        <v>2228</v>
      </c>
      <c r="M8" s="221" t="s">
        <v>182</v>
      </c>
      <c r="N8" s="221"/>
    </row>
    <row r="9" spans="1:14" x14ac:dyDescent="0.2">
      <c r="A9" s="221" t="s">
        <v>705</v>
      </c>
      <c r="B9" s="221" t="s">
        <v>2602</v>
      </c>
      <c r="C9" s="221" t="s">
        <v>303</v>
      </c>
      <c r="D9" s="221" t="s">
        <v>1156</v>
      </c>
      <c r="E9" s="221" t="s">
        <v>473</v>
      </c>
      <c r="F9" s="221" t="s">
        <v>2222</v>
      </c>
      <c r="G9" s="221" t="s">
        <v>2230</v>
      </c>
      <c r="H9" s="221" t="s">
        <v>1106</v>
      </c>
      <c r="I9" s="221" t="s">
        <v>2232</v>
      </c>
      <c r="J9" s="221" t="s">
        <v>2227</v>
      </c>
      <c r="K9" s="221" t="s">
        <v>2233</v>
      </c>
      <c r="L9" s="221" t="s">
        <v>2228</v>
      </c>
      <c r="M9" s="221" t="s">
        <v>182</v>
      </c>
      <c r="N9" s="221"/>
    </row>
    <row r="10" spans="1:14" x14ac:dyDescent="0.2">
      <c r="A10" s="221" t="s">
        <v>705</v>
      </c>
      <c r="B10" s="221" t="s">
        <v>2602</v>
      </c>
      <c r="C10" s="221" t="s">
        <v>303</v>
      </c>
      <c r="D10" s="221" t="s">
        <v>1156</v>
      </c>
      <c r="E10" s="221" t="s">
        <v>473</v>
      </c>
      <c r="F10" s="221" t="s">
        <v>2222</v>
      </c>
      <c r="G10" s="221" t="s">
        <v>2234</v>
      </c>
      <c r="H10" s="221" t="s">
        <v>1106</v>
      </c>
      <c r="I10" s="221" t="s">
        <v>2235</v>
      </c>
      <c r="J10" s="221" t="s">
        <v>2235</v>
      </c>
      <c r="K10" s="221" t="s">
        <v>1235</v>
      </c>
      <c r="L10" s="221" t="s">
        <v>2228</v>
      </c>
      <c r="M10" s="221" t="s">
        <v>182</v>
      </c>
      <c r="N10" s="221"/>
    </row>
    <row r="11" spans="1:14" x14ac:dyDescent="0.2">
      <c r="A11" s="221" t="s">
        <v>705</v>
      </c>
      <c r="B11" s="221" t="s">
        <v>2602</v>
      </c>
      <c r="C11" s="221" t="s">
        <v>303</v>
      </c>
      <c r="D11" s="221" t="s">
        <v>1156</v>
      </c>
      <c r="E11" s="221" t="s">
        <v>473</v>
      </c>
      <c r="F11" s="221" t="s">
        <v>2222</v>
      </c>
      <c r="G11" s="221" t="s">
        <v>2351</v>
      </c>
      <c r="H11" s="221" t="s">
        <v>1106</v>
      </c>
      <c r="I11" s="221"/>
      <c r="J11" s="221" t="s">
        <v>2227</v>
      </c>
      <c r="K11" s="221" t="s">
        <v>2237</v>
      </c>
      <c r="L11" s="221" t="s">
        <v>2228</v>
      </c>
      <c r="M11" s="221" t="s">
        <v>182</v>
      </c>
      <c r="N11" s="221"/>
    </row>
    <row r="12" spans="1:14" x14ac:dyDescent="0.2">
      <c r="A12" s="221" t="s">
        <v>705</v>
      </c>
      <c r="B12" s="221" t="s">
        <v>2602</v>
      </c>
      <c r="C12" s="221" t="s">
        <v>303</v>
      </c>
      <c r="D12" s="221" t="s">
        <v>1156</v>
      </c>
      <c r="E12" s="221" t="s">
        <v>473</v>
      </c>
      <c r="F12" s="221" t="s">
        <v>2222</v>
      </c>
      <c r="G12" s="221" t="s">
        <v>2238</v>
      </c>
      <c r="H12" s="221" t="s">
        <v>2239</v>
      </c>
      <c r="I12" s="221" t="s">
        <v>2241</v>
      </c>
      <c r="J12" s="221" t="s">
        <v>2242</v>
      </c>
      <c r="K12" s="221" t="s">
        <v>2243</v>
      </c>
      <c r="L12" s="221" t="s">
        <v>2228</v>
      </c>
      <c r="M12" s="221" t="s">
        <v>182</v>
      </c>
      <c r="N12" s="221"/>
    </row>
    <row r="13" spans="1:14" x14ac:dyDescent="0.2">
      <c r="A13" s="221" t="s">
        <v>705</v>
      </c>
      <c r="B13" s="221" t="s">
        <v>2602</v>
      </c>
      <c r="C13" s="221" t="s">
        <v>303</v>
      </c>
      <c r="D13" s="221" t="s">
        <v>1156</v>
      </c>
      <c r="E13" s="221" t="s">
        <v>473</v>
      </c>
      <c r="F13" s="221" t="s">
        <v>2222</v>
      </c>
      <c r="G13" s="221" t="s">
        <v>2355</v>
      </c>
      <c r="H13" s="221" t="s">
        <v>1106</v>
      </c>
      <c r="I13" s="221"/>
      <c r="J13" s="221" t="s">
        <v>2227</v>
      </c>
      <c r="K13" s="221" t="s">
        <v>2246</v>
      </c>
      <c r="L13" s="221" t="s">
        <v>2228</v>
      </c>
      <c r="M13" s="221" t="s">
        <v>182</v>
      </c>
      <c r="N13" s="221"/>
    </row>
    <row r="14" spans="1:14" x14ac:dyDescent="0.2">
      <c r="A14" s="221" t="s">
        <v>705</v>
      </c>
      <c r="B14" s="221" t="s">
        <v>2602</v>
      </c>
      <c r="C14" s="221" t="s">
        <v>303</v>
      </c>
      <c r="D14" s="221" t="s">
        <v>1156</v>
      </c>
      <c r="E14" s="221" t="s">
        <v>473</v>
      </c>
      <c r="F14" s="221" t="s">
        <v>2222</v>
      </c>
      <c r="G14" s="221" t="s">
        <v>2357</v>
      </c>
      <c r="H14" s="221" t="s">
        <v>1106</v>
      </c>
      <c r="I14" s="221" t="s">
        <v>2232</v>
      </c>
      <c r="J14" s="221" t="s">
        <v>2227</v>
      </c>
      <c r="K14" s="221" t="s">
        <v>2233</v>
      </c>
      <c r="L14" s="221" t="s">
        <v>2228</v>
      </c>
      <c r="M14" s="221" t="s">
        <v>182</v>
      </c>
      <c r="N14" s="221"/>
    </row>
    <row r="15" spans="1:14" x14ac:dyDescent="0.2">
      <c r="A15" s="221" t="s">
        <v>705</v>
      </c>
      <c r="B15" s="221" t="s">
        <v>2602</v>
      </c>
      <c r="C15" s="221" t="s">
        <v>303</v>
      </c>
      <c r="D15" s="221" t="s">
        <v>1156</v>
      </c>
      <c r="E15" s="221" t="s">
        <v>473</v>
      </c>
      <c r="F15" s="221" t="s">
        <v>2222</v>
      </c>
      <c r="G15" s="221" t="s">
        <v>2603</v>
      </c>
      <c r="H15" s="221" t="s">
        <v>1106</v>
      </c>
      <c r="I15" s="221"/>
      <c r="J15" s="221" t="s">
        <v>2227</v>
      </c>
      <c r="K15" s="221" t="s">
        <v>2249</v>
      </c>
      <c r="L15" s="221" t="s">
        <v>2228</v>
      </c>
      <c r="M15" s="221" t="s">
        <v>182</v>
      </c>
      <c r="N15" s="221"/>
    </row>
    <row r="16" spans="1:14" x14ac:dyDescent="0.2">
      <c r="A16" s="222" t="s">
        <v>705</v>
      </c>
      <c r="B16" s="222" t="s">
        <v>2602</v>
      </c>
      <c r="C16" s="222" t="s">
        <v>303</v>
      </c>
      <c r="D16" s="222" t="s">
        <v>1156</v>
      </c>
      <c r="E16" s="222" t="s">
        <v>473</v>
      </c>
      <c r="F16" s="222" t="s">
        <v>2222</v>
      </c>
      <c r="G16" s="222" t="s">
        <v>2363</v>
      </c>
      <c r="H16" s="222" t="s">
        <v>1106</v>
      </c>
      <c r="I16" s="222"/>
      <c r="J16" s="222" t="s">
        <v>2251</v>
      </c>
      <c r="K16" s="222"/>
      <c r="L16" s="222" t="s">
        <v>2253</v>
      </c>
      <c r="M16" s="222" t="s">
        <v>200</v>
      </c>
      <c r="N16" s="222" t="s">
        <v>2604</v>
      </c>
    </row>
    <row r="17" spans="1:14" x14ac:dyDescent="0.2">
      <c r="A17" s="222" t="s">
        <v>705</v>
      </c>
      <c r="B17" s="222" t="s">
        <v>2602</v>
      </c>
      <c r="C17" s="222" t="s">
        <v>303</v>
      </c>
      <c r="D17" s="222" t="s">
        <v>1156</v>
      </c>
      <c r="E17" s="222" t="s">
        <v>473</v>
      </c>
      <c r="F17" s="222" t="s">
        <v>2222</v>
      </c>
      <c r="G17" s="222" t="s">
        <v>2366</v>
      </c>
      <c r="H17" s="222" t="s">
        <v>1106</v>
      </c>
      <c r="I17" s="222"/>
      <c r="J17" s="222" t="s">
        <v>2227</v>
      </c>
      <c r="K17" s="222"/>
      <c r="L17" s="222" t="s">
        <v>2253</v>
      </c>
      <c r="M17" s="222" t="s">
        <v>200</v>
      </c>
      <c r="N17" s="222" t="s">
        <v>2605</v>
      </c>
    </row>
    <row r="18" spans="1:14" x14ac:dyDescent="0.2">
      <c r="A18" s="229" t="s">
        <v>705</v>
      </c>
      <c r="B18" s="229" t="s">
        <v>2602</v>
      </c>
      <c r="C18" s="229" t="s">
        <v>303</v>
      </c>
      <c r="D18" s="229" t="s">
        <v>1156</v>
      </c>
      <c r="E18" s="229" t="s">
        <v>473</v>
      </c>
      <c r="F18" s="229" t="s">
        <v>2222</v>
      </c>
      <c r="G18" s="229" t="s">
        <v>2606</v>
      </c>
      <c r="H18" s="229" t="s">
        <v>2372</v>
      </c>
      <c r="I18" s="229"/>
      <c r="J18" s="229" t="s">
        <v>2374</v>
      </c>
      <c r="K18" s="229" t="s">
        <v>2375</v>
      </c>
      <c r="L18" s="229" t="s">
        <v>2376</v>
      </c>
      <c r="M18" s="229" t="s">
        <v>182</v>
      </c>
      <c r="N18" s="229" t="s">
        <v>2607</v>
      </c>
    </row>
    <row r="19" spans="1:14" x14ac:dyDescent="0.2">
      <c r="A19" s="221" t="s">
        <v>705</v>
      </c>
      <c r="B19" s="221" t="s">
        <v>2602</v>
      </c>
      <c r="C19" s="221" t="s">
        <v>303</v>
      </c>
      <c r="D19" s="221" t="s">
        <v>1156</v>
      </c>
      <c r="E19" s="221" t="s">
        <v>473</v>
      </c>
      <c r="F19" s="221" t="s">
        <v>2257</v>
      </c>
      <c r="G19" s="221" t="s">
        <v>2379</v>
      </c>
      <c r="H19" s="221" t="s">
        <v>2078</v>
      </c>
      <c r="I19" s="221" t="s">
        <v>506</v>
      </c>
      <c r="J19" s="221" t="s">
        <v>506</v>
      </c>
      <c r="K19" s="221" t="s">
        <v>1235</v>
      </c>
      <c r="L19" s="221" t="s">
        <v>2228</v>
      </c>
      <c r="M19" s="221" t="s">
        <v>182</v>
      </c>
      <c r="N19" s="221"/>
    </row>
    <row r="20" spans="1:14" x14ac:dyDescent="0.2">
      <c r="A20" s="221" t="s">
        <v>705</v>
      </c>
      <c r="B20" s="221" t="s">
        <v>2602</v>
      </c>
      <c r="C20" s="221" t="s">
        <v>303</v>
      </c>
      <c r="D20" s="221" t="s">
        <v>1156</v>
      </c>
      <c r="E20" s="221" t="s">
        <v>473</v>
      </c>
      <c r="F20" s="221" t="s">
        <v>2257</v>
      </c>
      <c r="G20" s="221" t="s">
        <v>2261</v>
      </c>
      <c r="H20" s="221" t="s">
        <v>1106</v>
      </c>
      <c r="I20" s="221" t="s">
        <v>2263</v>
      </c>
      <c r="J20" s="221" t="s">
        <v>2264</v>
      </c>
      <c r="K20" s="221" t="s">
        <v>1604</v>
      </c>
      <c r="L20" s="221" t="s">
        <v>2228</v>
      </c>
      <c r="M20" s="221" t="s">
        <v>182</v>
      </c>
      <c r="N20" s="221"/>
    </row>
    <row r="21" spans="1:14" x14ac:dyDescent="0.2">
      <c r="A21" s="221" t="s">
        <v>705</v>
      </c>
      <c r="B21" s="221" t="s">
        <v>2602</v>
      </c>
      <c r="C21" s="221" t="s">
        <v>303</v>
      </c>
      <c r="D21" s="221" t="s">
        <v>1156</v>
      </c>
      <c r="E21" s="221" t="s">
        <v>473</v>
      </c>
      <c r="F21" s="221" t="s">
        <v>2257</v>
      </c>
      <c r="G21" s="221" t="s">
        <v>2265</v>
      </c>
      <c r="H21" s="221" t="s">
        <v>2266</v>
      </c>
      <c r="I21" s="221" t="s">
        <v>2268</v>
      </c>
      <c r="J21" s="221" t="s">
        <v>2264</v>
      </c>
      <c r="K21" s="221" t="s">
        <v>1343</v>
      </c>
      <c r="L21" s="221" t="s">
        <v>2228</v>
      </c>
      <c r="M21" s="221" t="s">
        <v>182</v>
      </c>
      <c r="N21" s="221" t="s">
        <v>2608</v>
      </c>
    </row>
    <row r="22" spans="1:14" x14ac:dyDescent="0.2">
      <c r="A22" s="222" t="s">
        <v>705</v>
      </c>
      <c r="B22" s="222" t="s">
        <v>2602</v>
      </c>
      <c r="C22" s="222" t="s">
        <v>303</v>
      </c>
      <c r="D22" s="222" t="s">
        <v>1156</v>
      </c>
      <c r="E22" s="222" t="s">
        <v>473</v>
      </c>
      <c r="F22" s="222" t="s">
        <v>2257</v>
      </c>
      <c r="G22" s="222" t="s">
        <v>2269</v>
      </c>
      <c r="H22" s="222" t="s">
        <v>1106</v>
      </c>
      <c r="I22" s="222"/>
      <c r="J22" s="222" t="s">
        <v>2264</v>
      </c>
      <c r="K22" s="222"/>
      <c r="L22" s="222" t="s">
        <v>2253</v>
      </c>
      <c r="M22" s="222" t="s">
        <v>200</v>
      </c>
      <c r="N22" s="222" t="s">
        <v>2609</v>
      </c>
    </row>
    <row r="23" spans="1:14" x14ac:dyDescent="0.2">
      <c r="A23" s="229" t="s">
        <v>705</v>
      </c>
      <c r="B23" s="229" t="s">
        <v>2602</v>
      </c>
      <c r="C23" s="229" t="s">
        <v>303</v>
      </c>
      <c r="D23" s="229" t="s">
        <v>1156</v>
      </c>
      <c r="E23" s="229" t="s">
        <v>473</v>
      </c>
      <c r="F23" s="229" t="s">
        <v>2257</v>
      </c>
      <c r="G23" s="229" t="s">
        <v>2610</v>
      </c>
      <c r="H23" s="229" t="s">
        <v>2372</v>
      </c>
      <c r="I23" s="229" t="s">
        <v>2390</v>
      </c>
      <c r="J23" s="229" t="s">
        <v>2391</v>
      </c>
      <c r="K23" s="229" t="s">
        <v>2392</v>
      </c>
      <c r="L23" s="229" t="s">
        <v>2376</v>
      </c>
      <c r="M23" s="229" t="s">
        <v>182</v>
      </c>
      <c r="N23" s="229"/>
    </row>
    <row r="24" spans="1:14" x14ac:dyDescent="0.2">
      <c r="A24" s="221" t="s">
        <v>700</v>
      </c>
      <c r="B24" s="221" t="s">
        <v>2420</v>
      </c>
      <c r="C24" s="221" t="s">
        <v>194</v>
      </c>
      <c r="D24" s="221" t="s">
        <v>1119</v>
      </c>
      <c r="E24" s="221" t="s">
        <v>1505</v>
      </c>
      <c r="F24" s="221" t="s">
        <v>2272</v>
      </c>
      <c r="G24" s="221" t="s">
        <v>2274</v>
      </c>
      <c r="H24" s="221" t="s">
        <v>2275</v>
      </c>
      <c r="I24" s="221" t="s">
        <v>418</v>
      </c>
      <c r="J24" s="221" t="s">
        <v>418</v>
      </c>
      <c r="K24" s="221" t="s">
        <v>1235</v>
      </c>
      <c r="L24" s="221" t="s">
        <v>2228</v>
      </c>
      <c r="M24" s="221" t="s">
        <v>182</v>
      </c>
      <c r="N24" s="221"/>
    </row>
    <row r="25" spans="1:14" x14ac:dyDescent="0.2">
      <c r="A25" s="221" t="s">
        <v>700</v>
      </c>
      <c r="B25" s="221" t="s">
        <v>2420</v>
      </c>
      <c r="C25" s="221" t="s">
        <v>194</v>
      </c>
      <c r="D25" s="221" t="s">
        <v>1119</v>
      </c>
      <c r="E25" s="221" t="s">
        <v>1505</v>
      </c>
      <c r="F25" s="221" t="s">
        <v>2272</v>
      </c>
      <c r="G25" s="221" t="s">
        <v>2611</v>
      </c>
      <c r="H25" s="221" t="s">
        <v>1106</v>
      </c>
      <c r="I25" s="221"/>
      <c r="J25" s="221"/>
      <c r="K25" s="221" t="s">
        <v>1235</v>
      </c>
      <c r="L25" s="221" t="s">
        <v>2228</v>
      </c>
      <c r="M25" s="221" t="s">
        <v>182</v>
      </c>
      <c r="N25" s="221"/>
    </row>
    <row r="26" spans="1:14" x14ac:dyDescent="0.2">
      <c r="A26" s="221" t="s">
        <v>700</v>
      </c>
      <c r="B26" s="221" t="s">
        <v>2420</v>
      </c>
      <c r="C26" s="221" t="s">
        <v>194</v>
      </c>
      <c r="D26" s="221" t="s">
        <v>1119</v>
      </c>
      <c r="E26" s="221" t="s">
        <v>1505</v>
      </c>
      <c r="F26" s="221" t="s">
        <v>2272</v>
      </c>
      <c r="G26" s="221" t="s">
        <v>2278</v>
      </c>
      <c r="H26" s="221" t="s">
        <v>1106</v>
      </c>
      <c r="I26" s="221" t="s">
        <v>2280</v>
      </c>
      <c r="J26" s="221" t="s">
        <v>2281</v>
      </c>
      <c r="K26" s="221" t="s">
        <v>1327</v>
      </c>
      <c r="L26" s="221" t="s">
        <v>2228</v>
      </c>
      <c r="M26" s="221" t="s">
        <v>182</v>
      </c>
      <c r="N26" s="221"/>
    </row>
    <row r="27" spans="1:14" x14ac:dyDescent="0.2">
      <c r="A27" s="221" t="s">
        <v>700</v>
      </c>
      <c r="B27" s="221" t="s">
        <v>2420</v>
      </c>
      <c r="C27" s="221" t="s">
        <v>194</v>
      </c>
      <c r="D27" s="221" t="s">
        <v>1119</v>
      </c>
      <c r="E27" s="221" t="s">
        <v>1505</v>
      </c>
      <c r="F27" s="221" t="s">
        <v>2272</v>
      </c>
      <c r="G27" s="221" t="s">
        <v>2282</v>
      </c>
      <c r="H27" s="221" t="s">
        <v>1106</v>
      </c>
      <c r="I27" s="221" t="s">
        <v>2283</v>
      </c>
      <c r="J27" s="221" t="s">
        <v>2281</v>
      </c>
      <c r="K27" s="221" t="s">
        <v>1353</v>
      </c>
      <c r="L27" s="221" t="s">
        <v>2228</v>
      </c>
      <c r="M27" s="221" t="s">
        <v>182</v>
      </c>
      <c r="N27" s="221"/>
    </row>
    <row r="28" spans="1:14" x14ac:dyDescent="0.2">
      <c r="A28" s="229" t="s">
        <v>700</v>
      </c>
      <c r="B28" s="229" t="s">
        <v>2420</v>
      </c>
      <c r="C28" s="229" t="s">
        <v>194</v>
      </c>
      <c r="D28" s="229" t="s">
        <v>1119</v>
      </c>
      <c r="E28" s="229" t="s">
        <v>1505</v>
      </c>
      <c r="F28" s="229" t="s">
        <v>2272</v>
      </c>
      <c r="G28" s="229" t="s">
        <v>2612</v>
      </c>
      <c r="H28" s="229" t="s">
        <v>2372</v>
      </c>
      <c r="I28" s="229"/>
      <c r="J28" s="229"/>
      <c r="K28" s="229" t="s">
        <v>2416</v>
      </c>
      <c r="L28" s="229" t="s">
        <v>2376</v>
      </c>
      <c r="M28" s="229" t="s">
        <v>182</v>
      </c>
      <c r="N28" s="229"/>
    </row>
    <row r="29" spans="1:14" x14ac:dyDescent="0.2">
      <c r="A29" s="221" t="s">
        <v>700</v>
      </c>
      <c r="B29" s="221" t="s">
        <v>2420</v>
      </c>
      <c r="C29" s="221" t="s">
        <v>194</v>
      </c>
      <c r="D29" s="221" t="s">
        <v>1119</v>
      </c>
      <c r="E29" s="221" t="s">
        <v>1505</v>
      </c>
      <c r="F29" s="221" t="s">
        <v>2298</v>
      </c>
      <c r="G29" s="221" t="s">
        <v>2300</v>
      </c>
      <c r="H29" s="221" t="s">
        <v>2275</v>
      </c>
      <c r="I29" s="221" t="s">
        <v>418</v>
      </c>
      <c r="J29" s="221" t="s">
        <v>418</v>
      </c>
      <c r="K29" s="221" t="s">
        <v>1235</v>
      </c>
      <c r="L29" s="221" t="s">
        <v>2228</v>
      </c>
      <c r="M29" s="221" t="s">
        <v>182</v>
      </c>
      <c r="N29" s="221"/>
    </row>
    <row r="30" spans="1:14" x14ac:dyDescent="0.2">
      <c r="A30" s="221" t="s">
        <v>700</v>
      </c>
      <c r="B30" s="221" t="s">
        <v>2420</v>
      </c>
      <c r="C30" s="221" t="s">
        <v>194</v>
      </c>
      <c r="D30" s="221" t="s">
        <v>1119</v>
      </c>
      <c r="E30" s="221" t="s">
        <v>1505</v>
      </c>
      <c r="F30" s="221" t="s">
        <v>2298</v>
      </c>
      <c r="G30" s="221" t="s">
        <v>2301</v>
      </c>
      <c r="H30" s="221" t="s">
        <v>1106</v>
      </c>
      <c r="I30" s="221" t="s">
        <v>418</v>
      </c>
      <c r="J30" s="221" t="s">
        <v>418</v>
      </c>
      <c r="K30" s="221" t="s">
        <v>1235</v>
      </c>
      <c r="L30" s="221" t="s">
        <v>2228</v>
      </c>
      <c r="M30" s="221" t="s">
        <v>182</v>
      </c>
      <c r="N30" s="221"/>
    </row>
    <row r="31" spans="1:14" x14ac:dyDescent="0.2">
      <c r="A31" s="221" t="s">
        <v>700</v>
      </c>
      <c r="B31" s="221" t="s">
        <v>2420</v>
      </c>
      <c r="C31" s="221" t="s">
        <v>194</v>
      </c>
      <c r="D31" s="221" t="s">
        <v>1119</v>
      </c>
      <c r="E31" s="221" t="s">
        <v>1505</v>
      </c>
      <c r="F31" s="221" t="s">
        <v>2298</v>
      </c>
      <c r="G31" s="221" t="s">
        <v>2200</v>
      </c>
      <c r="H31" s="221" t="s">
        <v>1106</v>
      </c>
      <c r="I31" s="221" t="s">
        <v>418</v>
      </c>
      <c r="J31" s="221" t="s">
        <v>418</v>
      </c>
      <c r="K31" s="221" t="s">
        <v>1235</v>
      </c>
      <c r="L31" s="221" t="s">
        <v>2228</v>
      </c>
      <c r="M31" s="221" t="s">
        <v>182</v>
      </c>
      <c r="N31" s="221"/>
    </row>
    <row r="32" spans="1:14" x14ac:dyDescent="0.2">
      <c r="A32" s="221" t="s">
        <v>700</v>
      </c>
      <c r="B32" s="221" t="s">
        <v>2420</v>
      </c>
      <c r="C32" s="221" t="s">
        <v>194</v>
      </c>
      <c r="D32" s="221" t="s">
        <v>1119</v>
      </c>
      <c r="E32" s="221" t="s">
        <v>1505</v>
      </c>
      <c r="F32" s="221" t="s">
        <v>2298</v>
      </c>
      <c r="G32" s="221" t="s">
        <v>2201</v>
      </c>
      <c r="H32" s="221" t="s">
        <v>1106</v>
      </c>
      <c r="I32" s="221" t="s">
        <v>2280</v>
      </c>
      <c r="J32" s="221" t="s">
        <v>2283</v>
      </c>
      <c r="K32" s="221" t="s">
        <v>2233</v>
      </c>
      <c r="L32" s="221" t="s">
        <v>2228</v>
      </c>
      <c r="M32" s="221" t="s">
        <v>182</v>
      </c>
      <c r="N32" s="221"/>
    </row>
    <row r="33" spans="1:14" x14ac:dyDescent="0.2">
      <c r="A33" s="221" t="s">
        <v>700</v>
      </c>
      <c r="B33" s="221" t="s">
        <v>2420</v>
      </c>
      <c r="C33" s="221" t="s">
        <v>194</v>
      </c>
      <c r="D33" s="221" t="s">
        <v>1119</v>
      </c>
      <c r="E33" s="221" t="s">
        <v>1505</v>
      </c>
      <c r="F33" s="221" t="s">
        <v>2298</v>
      </c>
      <c r="G33" s="221" t="s">
        <v>2208</v>
      </c>
      <c r="H33" s="221" t="s">
        <v>2309</v>
      </c>
      <c r="I33" s="221" t="s">
        <v>2310</v>
      </c>
      <c r="J33" s="221" t="s">
        <v>2311</v>
      </c>
      <c r="K33" s="221" t="s">
        <v>2312</v>
      </c>
      <c r="L33" s="221" t="s">
        <v>2228</v>
      </c>
      <c r="M33" s="221" t="s">
        <v>182</v>
      </c>
      <c r="N33" s="221"/>
    </row>
    <row r="34" spans="1:14" x14ac:dyDescent="0.2">
      <c r="A34" s="222" t="s">
        <v>700</v>
      </c>
      <c r="B34" s="222" t="s">
        <v>2420</v>
      </c>
      <c r="C34" s="222" t="s">
        <v>194</v>
      </c>
      <c r="D34" s="222" t="s">
        <v>1119</v>
      </c>
      <c r="E34" s="222" t="s">
        <v>1505</v>
      </c>
      <c r="F34" s="222" t="s">
        <v>2298</v>
      </c>
      <c r="G34" s="222" t="s">
        <v>2212</v>
      </c>
      <c r="H34" s="222" t="s">
        <v>1106</v>
      </c>
      <c r="I34" s="222"/>
      <c r="J34" s="222" t="s">
        <v>2283</v>
      </c>
      <c r="K34" s="222"/>
      <c r="L34" s="222" t="s">
        <v>2253</v>
      </c>
      <c r="M34" s="222" t="s">
        <v>200</v>
      </c>
      <c r="N34" s="222" t="s">
        <v>2613</v>
      </c>
    </row>
    <row r="35" spans="1:14" x14ac:dyDescent="0.2">
      <c r="A35" s="222" t="s">
        <v>700</v>
      </c>
      <c r="B35" s="222" t="s">
        <v>2420</v>
      </c>
      <c r="C35" s="222" t="s">
        <v>194</v>
      </c>
      <c r="D35" s="222" t="s">
        <v>1119</v>
      </c>
      <c r="E35" s="222" t="s">
        <v>1505</v>
      </c>
      <c r="F35" s="222" t="s">
        <v>2298</v>
      </c>
      <c r="G35" s="222" t="s">
        <v>2118</v>
      </c>
      <c r="H35" s="222" t="s">
        <v>1106</v>
      </c>
      <c r="I35" s="222"/>
      <c r="J35" s="222" t="s">
        <v>2242</v>
      </c>
      <c r="K35" s="222"/>
      <c r="L35" s="222" t="s">
        <v>2253</v>
      </c>
      <c r="M35" s="222" t="s">
        <v>200</v>
      </c>
      <c r="N35" s="222" t="s">
        <v>2614</v>
      </c>
    </row>
    <row r="36" spans="1:14" x14ac:dyDescent="0.2">
      <c r="A36" s="229" t="s">
        <v>700</v>
      </c>
      <c r="B36" s="229" t="s">
        <v>2420</v>
      </c>
      <c r="C36" s="229" t="s">
        <v>194</v>
      </c>
      <c r="D36" s="229" t="s">
        <v>1119</v>
      </c>
      <c r="E36" s="229" t="s">
        <v>1505</v>
      </c>
      <c r="F36" s="229" t="s">
        <v>2298</v>
      </c>
      <c r="G36" s="229" t="s">
        <v>2615</v>
      </c>
      <c r="H36" s="229" t="s">
        <v>2372</v>
      </c>
      <c r="I36" s="229" t="s">
        <v>2446</v>
      </c>
      <c r="J36" s="229" t="s">
        <v>2447</v>
      </c>
      <c r="K36" s="229" t="s">
        <v>2448</v>
      </c>
      <c r="L36" s="229" t="s">
        <v>2376</v>
      </c>
      <c r="M36" s="229" t="s">
        <v>182</v>
      </c>
      <c r="N36" s="229"/>
    </row>
    <row r="37" spans="1:14" x14ac:dyDescent="0.2">
      <c r="A37" s="221" t="s">
        <v>700</v>
      </c>
      <c r="B37" s="221" t="s">
        <v>2420</v>
      </c>
      <c r="C37" s="221" t="s">
        <v>194</v>
      </c>
      <c r="D37" s="221" t="s">
        <v>1119</v>
      </c>
      <c r="E37" s="221" t="s">
        <v>1505</v>
      </c>
      <c r="F37" s="221" t="s">
        <v>2314</v>
      </c>
      <c r="G37" s="221" t="s">
        <v>2316</v>
      </c>
      <c r="H37" s="221" t="s">
        <v>2205</v>
      </c>
      <c r="I37" s="221" t="s">
        <v>2317</v>
      </c>
      <c r="J37" s="221" t="s">
        <v>2242</v>
      </c>
      <c r="K37" s="221" t="s">
        <v>1646</v>
      </c>
      <c r="L37" s="221" t="s">
        <v>2228</v>
      </c>
      <c r="M37" s="221" t="s">
        <v>182</v>
      </c>
      <c r="N37" s="221"/>
    </row>
    <row r="38" spans="1:14" x14ac:dyDescent="0.2">
      <c r="A38" s="229" t="s">
        <v>700</v>
      </c>
      <c r="B38" s="229" t="s">
        <v>2420</v>
      </c>
      <c r="C38" s="229" t="s">
        <v>194</v>
      </c>
      <c r="D38" s="229" t="s">
        <v>1119</v>
      </c>
      <c r="E38" s="229" t="s">
        <v>1505</v>
      </c>
      <c r="F38" s="229" t="s">
        <v>2314</v>
      </c>
      <c r="G38" s="229" t="s">
        <v>2616</v>
      </c>
      <c r="H38" s="229" t="s">
        <v>2372</v>
      </c>
      <c r="I38" s="229" t="s">
        <v>2317</v>
      </c>
      <c r="J38" s="229" t="s">
        <v>2242</v>
      </c>
      <c r="K38" s="229" t="s">
        <v>1646</v>
      </c>
      <c r="L38" s="229" t="s">
        <v>2376</v>
      </c>
      <c r="M38" s="229" t="s">
        <v>182</v>
      </c>
      <c r="N38" s="229"/>
    </row>
  </sheetData>
  <autoFilter ref="A6:N6" xr:uid="{00000000-0009-0000-0000-000019000000}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D4A017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6" width="16" customWidth="1"/>
    <col min="7" max="7" width="18" customWidth="1"/>
    <col min="8" max="8" width="20" customWidth="1"/>
    <col min="9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2617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1595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2618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2619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" t="s">
        <v>2071</v>
      </c>
      <c r="B7" s="7" t="s">
        <v>2620</v>
      </c>
      <c r="C7" s="7" t="s">
        <v>2621</v>
      </c>
      <c r="D7" s="7" t="s">
        <v>2622</v>
      </c>
      <c r="E7" s="7" t="s">
        <v>2623</v>
      </c>
      <c r="F7" s="7" t="s">
        <v>34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23" t="s">
        <v>2624</v>
      </c>
      <c r="B8" s="46" t="s">
        <v>2625</v>
      </c>
      <c r="C8" s="46" t="s">
        <v>2626</v>
      </c>
      <c r="D8" s="46" t="s">
        <v>2626</v>
      </c>
      <c r="E8" s="46" t="s">
        <v>2627</v>
      </c>
      <c r="F8" s="46" t="s">
        <v>1605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32" t="s">
        <v>2628</v>
      </c>
      <c r="B9" s="49" t="s">
        <v>2629</v>
      </c>
      <c r="C9" s="49" t="s">
        <v>2630</v>
      </c>
      <c r="D9" s="49" t="s">
        <v>2631</v>
      </c>
      <c r="E9" s="49" t="s">
        <v>2632</v>
      </c>
      <c r="F9" s="49" t="s">
        <v>1605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23" t="s">
        <v>2633</v>
      </c>
      <c r="B10" s="46" t="s">
        <v>2634</v>
      </c>
      <c r="C10" s="46" t="s">
        <v>2635</v>
      </c>
      <c r="D10" s="46" t="s">
        <v>2636</v>
      </c>
      <c r="E10" s="46" t="s">
        <v>1260</v>
      </c>
      <c r="F10" s="46" t="s">
        <v>2637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32" t="s">
        <v>2638</v>
      </c>
      <c r="B11" s="49" t="s">
        <v>2639</v>
      </c>
      <c r="C11" s="49" t="s">
        <v>2640</v>
      </c>
      <c r="D11" s="49" t="s">
        <v>2639</v>
      </c>
      <c r="E11" s="49" t="s">
        <v>1627</v>
      </c>
      <c r="F11" s="49" t="s">
        <v>1605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23" t="s">
        <v>2641</v>
      </c>
      <c r="B12" s="46" t="s">
        <v>2642</v>
      </c>
      <c r="C12" s="46" t="s">
        <v>2643</v>
      </c>
      <c r="D12" s="46" t="s">
        <v>2644</v>
      </c>
      <c r="E12" s="46" t="s">
        <v>1355</v>
      </c>
      <c r="F12" s="46" t="s">
        <v>1605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32" t="s">
        <v>2645</v>
      </c>
      <c r="B13" s="49" t="s">
        <v>2646</v>
      </c>
      <c r="C13" s="49" t="s">
        <v>2647</v>
      </c>
      <c r="D13" s="49" t="s">
        <v>2648</v>
      </c>
      <c r="E13" s="49" t="s">
        <v>1340</v>
      </c>
      <c r="F13" s="49" t="s">
        <v>1605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23" t="s">
        <v>2649</v>
      </c>
      <c r="B14" s="46" t="s">
        <v>2650</v>
      </c>
      <c r="C14" s="46" t="s">
        <v>2651</v>
      </c>
      <c r="D14" s="46" t="s">
        <v>2652</v>
      </c>
      <c r="E14" s="46" t="s">
        <v>2653</v>
      </c>
      <c r="F14" s="46" t="s">
        <v>1605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32" t="s">
        <v>2654</v>
      </c>
      <c r="B15" s="49" t="s">
        <v>2655</v>
      </c>
      <c r="C15" s="49" t="s">
        <v>2656</v>
      </c>
      <c r="D15" s="49" t="s">
        <v>2651</v>
      </c>
      <c r="E15" s="49" t="s">
        <v>2657</v>
      </c>
      <c r="F15" s="49" t="s">
        <v>1605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149" t="s">
        <v>2658</v>
      </c>
      <c r="B16" s="150" t="s">
        <v>2659</v>
      </c>
      <c r="C16" s="150" t="s">
        <v>2660</v>
      </c>
      <c r="D16" s="150" t="s">
        <v>2661</v>
      </c>
      <c r="E16" s="150" t="s">
        <v>2662</v>
      </c>
      <c r="F16" s="150" t="s">
        <v>1605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 customHeight="1" x14ac:dyDescent="0.2">
      <c r="A18" s="261"/>
      <c r="B18" s="262"/>
      <c r="C18" s="262"/>
      <c r="D18" s="262"/>
      <c r="E18" s="262"/>
      <c r="F18" s="262"/>
      <c r="G18" s="262"/>
      <c r="H18" s="262"/>
      <c r="I18" s="262"/>
      <c r="J18" s="262"/>
      <c r="K18" s="2"/>
      <c r="L18" s="2"/>
      <c r="M18" s="2"/>
      <c r="N18" s="2"/>
      <c r="O18" s="2"/>
      <c r="P18" s="2"/>
      <c r="Q18" s="2"/>
      <c r="R18" s="2"/>
      <c r="S18" s="2"/>
    </row>
    <row r="19" spans="1:19" ht="26.25" customHeight="1" x14ac:dyDescent="0.2">
      <c r="A19" s="5" t="s">
        <v>2663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34.5" customHeight="1" x14ac:dyDescent="0.2">
      <c r="A20" s="7" t="s">
        <v>1439</v>
      </c>
      <c r="B20" s="7" t="s">
        <v>31</v>
      </c>
      <c r="C20" s="7" t="s">
        <v>511</v>
      </c>
      <c r="D20" s="7" t="s">
        <v>65</v>
      </c>
      <c r="E20" s="7" t="s">
        <v>2664</v>
      </c>
      <c r="F20" s="7" t="s">
        <v>2665</v>
      </c>
      <c r="G20" s="7" t="s">
        <v>2666</v>
      </c>
      <c r="H20" s="7" t="s">
        <v>2667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4.5" customHeight="1" x14ac:dyDescent="0.2">
      <c r="A21" s="23" t="s">
        <v>2668</v>
      </c>
      <c r="B21" s="46" t="s">
        <v>2669</v>
      </c>
      <c r="C21" s="46" t="s">
        <v>400</v>
      </c>
      <c r="D21" s="23" t="s">
        <v>2670</v>
      </c>
      <c r="E21" s="46" t="s">
        <v>2671</v>
      </c>
      <c r="F21" s="23" t="s">
        <v>2672</v>
      </c>
      <c r="G21" s="23" t="s">
        <v>2673</v>
      </c>
      <c r="H21" s="23" t="s">
        <v>2674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34.5" customHeight="1" x14ac:dyDescent="0.2">
      <c r="A22" s="32" t="s">
        <v>2675</v>
      </c>
      <c r="B22" s="49" t="s">
        <v>2669</v>
      </c>
      <c r="C22" s="49" t="s">
        <v>2132</v>
      </c>
      <c r="D22" s="32" t="s">
        <v>2670</v>
      </c>
      <c r="E22" s="49" t="s">
        <v>2676</v>
      </c>
      <c r="F22" s="32" t="s">
        <v>2677</v>
      </c>
      <c r="G22" s="32" t="s">
        <v>2678</v>
      </c>
      <c r="H22" s="32" t="s">
        <v>2679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23" t="s">
        <v>2680</v>
      </c>
      <c r="B23" s="46" t="s">
        <v>2681</v>
      </c>
      <c r="C23" s="46" t="s">
        <v>407</v>
      </c>
      <c r="D23" s="23" t="s">
        <v>2670</v>
      </c>
      <c r="E23" s="46" t="s">
        <v>2676</v>
      </c>
      <c r="F23" s="23" t="s">
        <v>2682</v>
      </c>
      <c r="G23" s="23" t="s">
        <v>2683</v>
      </c>
      <c r="H23" s="23" t="s">
        <v>2684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32" t="s">
        <v>1468</v>
      </c>
      <c r="B24" s="49" t="s">
        <v>2685</v>
      </c>
      <c r="C24" s="49" t="s">
        <v>2686</v>
      </c>
      <c r="D24" s="32" t="s">
        <v>2687</v>
      </c>
      <c r="E24" s="49" t="s">
        <v>2688</v>
      </c>
      <c r="F24" s="32" t="s">
        <v>2689</v>
      </c>
      <c r="G24" s="32" t="s">
        <v>2690</v>
      </c>
      <c r="H24" s="32" t="s">
        <v>1484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3.25" customHeight="1" x14ac:dyDescent="0.2">
      <c r="A25" s="23" t="s">
        <v>1478</v>
      </c>
      <c r="B25" s="46" t="s">
        <v>2691</v>
      </c>
      <c r="C25" s="46" t="s">
        <v>479</v>
      </c>
      <c r="D25" s="23" t="s">
        <v>2687</v>
      </c>
      <c r="E25" s="46" t="s">
        <v>2676</v>
      </c>
      <c r="F25" s="23" t="s">
        <v>2692</v>
      </c>
      <c r="G25" s="23" t="s">
        <v>2693</v>
      </c>
      <c r="H25" s="23" t="s">
        <v>1484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3.25" customHeight="1" x14ac:dyDescent="0.2">
      <c r="A26" s="32" t="s">
        <v>1489</v>
      </c>
      <c r="B26" s="49" t="s">
        <v>2691</v>
      </c>
      <c r="C26" s="49" t="s">
        <v>2175</v>
      </c>
      <c r="D26" s="32" t="s">
        <v>2694</v>
      </c>
      <c r="E26" s="49" t="s">
        <v>2676</v>
      </c>
      <c r="F26" s="32" t="s">
        <v>2695</v>
      </c>
      <c r="G26" s="32" t="s">
        <v>1488</v>
      </c>
      <c r="H26" s="32" t="s">
        <v>1484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3.25" customHeight="1" x14ac:dyDescent="0.2">
      <c r="A27" s="23" t="s">
        <v>1484</v>
      </c>
      <c r="B27" s="46" t="s">
        <v>2696</v>
      </c>
      <c r="C27" s="46" t="s">
        <v>474</v>
      </c>
      <c r="D27" s="23" t="s">
        <v>2694</v>
      </c>
      <c r="E27" s="46" t="s">
        <v>2676</v>
      </c>
      <c r="F27" s="23" t="s">
        <v>2695</v>
      </c>
      <c r="G27" s="23" t="s">
        <v>1483</v>
      </c>
      <c r="H27" s="23" t="s">
        <v>1484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23.25" customHeight="1" x14ac:dyDescent="0.2">
      <c r="A28" s="32" t="s">
        <v>1494</v>
      </c>
      <c r="B28" s="49" t="s">
        <v>2691</v>
      </c>
      <c r="C28" s="49" t="s">
        <v>445</v>
      </c>
      <c r="D28" s="32" t="s">
        <v>2697</v>
      </c>
      <c r="E28" s="49" t="s">
        <v>2676</v>
      </c>
      <c r="F28" s="32" t="s">
        <v>2695</v>
      </c>
      <c r="G28" s="32" t="s">
        <v>1493</v>
      </c>
      <c r="H28" s="32" t="s">
        <v>1484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1:J1"/>
    <mergeCell ref="A5:J5"/>
    <mergeCell ref="A18:J18"/>
    <mergeCell ref="A3:J3"/>
    <mergeCell ref="A4:J4"/>
    <mergeCell ref="A2:J2"/>
  </mergeCells>
  <hyperlinks>
    <hyperlink ref="A1" location="'Cohort 2029 — Grades'!A1" display="⬅ NAVIGATE:" xr:uid="{00000000-0004-0000-1A00-000000000000}"/>
  </hyperlinks>
  <pageMargins left="0.75" right="0.75" top="1" bottom="1" header="0" footer="0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D4A017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2" width="19" customWidth="1"/>
    <col min="3" max="5" width="18" customWidth="1"/>
    <col min="6" max="6" width="43" customWidth="1"/>
    <col min="7" max="7" width="37" customWidth="1"/>
    <col min="8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2698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2699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2700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2701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" t="s">
        <v>2071</v>
      </c>
      <c r="B7" s="7" t="s">
        <v>2702</v>
      </c>
      <c r="C7" s="7" t="s">
        <v>2703</v>
      </c>
      <c r="D7" s="7" t="s">
        <v>2704</v>
      </c>
      <c r="E7" s="7" t="s">
        <v>2705</v>
      </c>
      <c r="F7" s="7" t="s">
        <v>2706</v>
      </c>
      <c r="G7" s="7" t="s">
        <v>2707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23" t="s">
        <v>2708</v>
      </c>
      <c r="B8" s="46" t="s">
        <v>2709</v>
      </c>
      <c r="C8" s="46" t="s">
        <v>2710</v>
      </c>
      <c r="D8" s="46" t="s">
        <v>2711</v>
      </c>
      <c r="E8" s="46" t="s">
        <v>2712</v>
      </c>
      <c r="F8" s="46" t="s">
        <v>2713</v>
      </c>
      <c r="G8" s="23" t="s">
        <v>2714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32" t="s">
        <v>2624</v>
      </c>
      <c r="B9" s="49" t="s">
        <v>2625</v>
      </c>
      <c r="C9" s="49" t="s">
        <v>2715</v>
      </c>
      <c r="D9" s="49" t="s">
        <v>2716</v>
      </c>
      <c r="E9" s="49" t="s">
        <v>2717</v>
      </c>
      <c r="F9" s="49" t="s">
        <v>2718</v>
      </c>
      <c r="G9" s="32" t="s">
        <v>2719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23" t="s">
        <v>2628</v>
      </c>
      <c r="B10" s="46" t="s">
        <v>2629</v>
      </c>
      <c r="C10" s="46" t="s">
        <v>2720</v>
      </c>
      <c r="D10" s="46" t="s">
        <v>2721</v>
      </c>
      <c r="E10" s="46" t="s">
        <v>2722</v>
      </c>
      <c r="F10" s="46" t="s">
        <v>2718</v>
      </c>
      <c r="G10" s="23" t="s">
        <v>2723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32" t="s">
        <v>2724</v>
      </c>
      <c r="B11" s="49" t="s">
        <v>2634</v>
      </c>
      <c r="C11" s="49" t="s">
        <v>2725</v>
      </c>
      <c r="D11" s="49" t="s">
        <v>2726</v>
      </c>
      <c r="E11" s="49" t="s">
        <v>2727</v>
      </c>
      <c r="F11" s="49" t="s">
        <v>2728</v>
      </c>
      <c r="G11" s="32" t="s">
        <v>2729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23" t="s">
        <v>2730</v>
      </c>
      <c r="B12" s="46" t="s">
        <v>2639</v>
      </c>
      <c r="C12" s="46" t="s">
        <v>2731</v>
      </c>
      <c r="D12" s="46" t="s">
        <v>2732</v>
      </c>
      <c r="E12" s="46" t="s">
        <v>2733</v>
      </c>
      <c r="F12" s="46" t="s">
        <v>2734</v>
      </c>
      <c r="G12" s="23" t="s">
        <v>2735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32" t="s">
        <v>2641</v>
      </c>
      <c r="B13" s="49" t="s">
        <v>2642</v>
      </c>
      <c r="C13" s="49" t="s">
        <v>2736</v>
      </c>
      <c r="D13" s="49" t="s">
        <v>2737</v>
      </c>
      <c r="E13" s="49" t="s">
        <v>2738</v>
      </c>
      <c r="F13" s="49" t="s">
        <v>2718</v>
      </c>
      <c r="G13" s="32" t="s">
        <v>2723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23" t="s">
        <v>2739</v>
      </c>
      <c r="B14" s="46" t="s">
        <v>2646</v>
      </c>
      <c r="C14" s="46" t="s">
        <v>2740</v>
      </c>
      <c r="D14" s="46" t="s">
        <v>2741</v>
      </c>
      <c r="E14" s="46" t="s">
        <v>2742</v>
      </c>
      <c r="F14" s="46" t="s">
        <v>2743</v>
      </c>
      <c r="G14" s="23" t="s">
        <v>2744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32" t="s">
        <v>2745</v>
      </c>
      <c r="B15" s="49" t="s">
        <v>2650</v>
      </c>
      <c r="C15" s="49" t="s">
        <v>2746</v>
      </c>
      <c r="D15" s="49" t="s">
        <v>2747</v>
      </c>
      <c r="E15" s="49" t="s">
        <v>2748</v>
      </c>
      <c r="F15" s="49" t="s">
        <v>2728</v>
      </c>
      <c r="G15" s="32" t="s">
        <v>2749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23" t="s">
        <v>2654</v>
      </c>
      <c r="B16" s="46" t="s">
        <v>2655</v>
      </c>
      <c r="C16" s="46" t="s">
        <v>2741</v>
      </c>
      <c r="D16" s="46" t="s">
        <v>2736</v>
      </c>
      <c r="E16" s="46" t="s">
        <v>2750</v>
      </c>
      <c r="F16" s="46" t="s">
        <v>2718</v>
      </c>
      <c r="G16" s="23" t="s">
        <v>2751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149" t="s">
        <v>2658</v>
      </c>
      <c r="B17" s="150" t="s">
        <v>2659</v>
      </c>
      <c r="C17" s="150" t="s">
        <v>2752</v>
      </c>
      <c r="D17" s="150" t="s">
        <v>2753</v>
      </c>
      <c r="E17" s="150" t="s">
        <v>2754</v>
      </c>
      <c r="F17" s="150" t="s">
        <v>2755</v>
      </c>
      <c r="G17" s="149" t="s">
        <v>2756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5" customHeight="1" x14ac:dyDescent="0.2">
      <c r="A19" s="261"/>
      <c r="B19" s="262"/>
      <c r="C19" s="262"/>
      <c r="D19" s="262"/>
      <c r="E19" s="262"/>
      <c r="F19" s="262"/>
      <c r="G19" s="262"/>
      <c r="H19" s="262"/>
      <c r="I19" s="262"/>
      <c r="J19" s="26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5" t="s">
        <v>2757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4.5" customHeight="1" x14ac:dyDescent="0.2">
      <c r="A21" s="7" t="s">
        <v>620</v>
      </c>
      <c r="B21" s="7" t="s">
        <v>2758</v>
      </c>
      <c r="C21" s="7" t="s">
        <v>2759</v>
      </c>
      <c r="D21" s="7" t="s">
        <v>2760</v>
      </c>
      <c r="E21" s="7" t="s">
        <v>2761</v>
      </c>
      <c r="F21" s="7" t="s">
        <v>61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3.25" customHeight="1" x14ac:dyDescent="0.2">
      <c r="A22" s="23" t="s">
        <v>2762</v>
      </c>
      <c r="B22" s="46" t="s">
        <v>2763</v>
      </c>
      <c r="C22" s="46" t="s">
        <v>2764</v>
      </c>
      <c r="D22" s="46" t="s">
        <v>2765</v>
      </c>
      <c r="E22" s="46" t="s">
        <v>2766</v>
      </c>
      <c r="F22" s="23" t="s">
        <v>2767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32" t="s">
        <v>2768</v>
      </c>
      <c r="B23" s="49" t="s">
        <v>2769</v>
      </c>
      <c r="C23" s="49" t="s">
        <v>2770</v>
      </c>
      <c r="D23" s="49" t="s">
        <v>2771</v>
      </c>
      <c r="E23" s="49" t="s">
        <v>2772</v>
      </c>
      <c r="F23" s="32" t="s">
        <v>2773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34.5" customHeight="1" x14ac:dyDescent="0.2">
      <c r="A24" s="23" t="s">
        <v>2774</v>
      </c>
      <c r="B24" s="46" t="s">
        <v>2748</v>
      </c>
      <c r="C24" s="46" t="s">
        <v>2731</v>
      </c>
      <c r="D24" s="46" t="s">
        <v>2634</v>
      </c>
      <c r="E24" s="46" t="s">
        <v>2732</v>
      </c>
      <c r="F24" s="23" t="s">
        <v>2775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34.5" customHeight="1" x14ac:dyDescent="0.2">
      <c r="A25" s="32" t="s">
        <v>2776</v>
      </c>
      <c r="B25" s="49" t="s">
        <v>2747</v>
      </c>
      <c r="C25" s="49" t="s">
        <v>2748</v>
      </c>
      <c r="D25" s="49" t="s">
        <v>2777</v>
      </c>
      <c r="E25" s="49" t="s">
        <v>2732</v>
      </c>
      <c r="F25" s="32" t="s">
        <v>2778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23.25" customHeight="1" x14ac:dyDescent="0.2">
      <c r="A26" s="23" t="s">
        <v>2779</v>
      </c>
      <c r="B26" s="46" t="s">
        <v>2780</v>
      </c>
      <c r="C26" s="46" t="s">
        <v>2781</v>
      </c>
      <c r="D26" s="46" t="s">
        <v>2782</v>
      </c>
      <c r="E26" s="46" t="s">
        <v>2783</v>
      </c>
      <c r="F26" s="23" t="s">
        <v>2784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3.25" customHeight="1" x14ac:dyDescent="0.2">
      <c r="A27" s="149" t="s">
        <v>2785</v>
      </c>
      <c r="B27" s="150" t="s">
        <v>2659</v>
      </c>
      <c r="C27" s="150" t="s">
        <v>2752</v>
      </c>
      <c r="D27" s="150" t="s">
        <v>2753</v>
      </c>
      <c r="E27" s="150" t="s">
        <v>2754</v>
      </c>
      <c r="F27" s="149" t="s">
        <v>2786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19:J19"/>
    <mergeCell ref="A1:J1"/>
    <mergeCell ref="A5:J5"/>
    <mergeCell ref="A3:J3"/>
    <mergeCell ref="A4:J4"/>
    <mergeCell ref="A2:J2"/>
  </mergeCells>
  <hyperlinks>
    <hyperlink ref="A1" location="'Cohort 2029 — Grades'!A1" display="⬅ NAVIGATE:" xr:uid="{00000000-0004-0000-1B00-000000000000}"/>
  </hyperlinks>
  <pageMargins left="0.75" right="0.75" top="1" bottom="1" header="0" footer="0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E67E22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2" width="28" customWidth="1"/>
    <col min="3" max="4" width="50" customWidth="1"/>
    <col min="5" max="5" width="16" customWidth="1"/>
    <col min="6" max="6" width="14" customWidth="1"/>
    <col min="7" max="7" width="50" customWidth="1"/>
    <col min="8" max="12" width="18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2787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2699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2788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"/>
      <c r="N5" s="2"/>
      <c r="O5" s="2"/>
      <c r="P5" s="2"/>
      <c r="Q5" s="2"/>
      <c r="R5" s="2"/>
      <c r="S5" s="2"/>
    </row>
    <row r="6" spans="1:19" ht="26.25" customHeight="1" x14ac:dyDescent="0.2">
      <c r="A6" s="5" t="s">
        <v>2789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34.5" customHeight="1" x14ac:dyDescent="0.2">
      <c r="A7" s="7" t="s">
        <v>128</v>
      </c>
      <c r="B7" s="7" t="s">
        <v>85</v>
      </c>
      <c r="C7" s="7" t="s">
        <v>131</v>
      </c>
      <c r="D7" s="7" t="s">
        <v>2790</v>
      </c>
      <c r="E7" s="7" t="s">
        <v>2791</v>
      </c>
      <c r="F7" s="7" t="s">
        <v>2792</v>
      </c>
      <c r="G7" s="7" t="s">
        <v>2793</v>
      </c>
      <c r="H7" s="7" t="s">
        <v>2794</v>
      </c>
      <c r="I7" s="7" t="s">
        <v>1252</v>
      </c>
      <c r="J7" s="7" t="s">
        <v>1187</v>
      </c>
      <c r="K7" s="7" t="s">
        <v>1287</v>
      </c>
      <c r="L7" s="7" t="s">
        <v>34</v>
      </c>
      <c r="M7" s="2"/>
      <c r="N7" s="2"/>
      <c r="O7" s="2"/>
      <c r="P7" s="2"/>
      <c r="Q7" s="2"/>
      <c r="R7" s="2"/>
      <c r="S7" s="2"/>
    </row>
    <row r="8" spans="1:19" ht="23.25" customHeight="1" x14ac:dyDescent="0.2">
      <c r="A8" s="128" t="s">
        <v>197</v>
      </c>
      <c r="B8" s="23" t="s">
        <v>1120</v>
      </c>
      <c r="C8" s="46" t="s">
        <v>1505</v>
      </c>
      <c r="D8" s="46" t="s">
        <v>635</v>
      </c>
      <c r="E8" s="46" t="s">
        <v>2795</v>
      </c>
      <c r="F8" s="46" t="s">
        <v>2796</v>
      </c>
      <c r="G8" s="23" t="s">
        <v>2797</v>
      </c>
      <c r="H8" s="46" t="s">
        <v>1340</v>
      </c>
      <c r="I8" s="46" t="s">
        <v>1260</v>
      </c>
      <c r="J8" s="46" t="s">
        <v>911</v>
      </c>
      <c r="K8" s="46" t="s">
        <v>2798</v>
      </c>
      <c r="L8" s="151" t="s">
        <v>2799</v>
      </c>
      <c r="M8" s="2"/>
      <c r="N8" s="2"/>
      <c r="O8" s="2"/>
      <c r="P8" s="2"/>
      <c r="Q8" s="2"/>
      <c r="R8" s="2"/>
      <c r="S8" s="2"/>
    </row>
    <row r="9" spans="1:19" ht="34.5" customHeight="1" x14ac:dyDescent="0.2">
      <c r="A9" s="129" t="s">
        <v>197</v>
      </c>
      <c r="B9" s="32" t="s">
        <v>1120</v>
      </c>
      <c r="C9" s="49" t="s">
        <v>1505</v>
      </c>
      <c r="D9" s="49" t="s">
        <v>635</v>
      </c>
      <c r="E9" s="49" t="s">
        <v>2795</v>
      </c>
      <c r="F9" s="49" t="s">
        <v>2800</v>
      </c>
      <c r="G9" s="32" t="s">
        <v>2801</v>
      </c>
      <c r="H9" s="49" t="s">
        <v>1376</v>
      </c>
      <c r="I9" s="49" t="s">
        <v>1604</v>
      </c>
      <c r="J9" s="49" t="s">
        <v>2802</v>
      </c>
      <c r="K9" s="49" t="s">
        <v>2803</v>
      </c>
      <c r="L9" s="152" t="s">
        <v>2804</v>
      </c>
      <c r="M9" s="2"/>
      <c r="N9" s="2"/>
      <c r="O9" s="2"/>
      <c r="P9" s="2"/>
      <c r="Q9" s="2"/>
      <c r="R9" s="2"/>
      <c r="S9" s="2"/>
    </row>
    <row r="10" spans="1:19" ht="34.5" customHeight="1" x14ac:dyDescent="0.2">
      <c r="A10" s="128" t="s">
        <v>197</v>
      </c>
      <c r="B10" s="23" t="s">
        <v>1120</v>
      </c>
      <c r="C10" s="46" t="s">
        <v>1505</v>
      </c>
      <c r="D10" s="46" t="s">
        <v>635</v>
      </c>
      <c r="E10" s="46" t="s">
        <v>2795</v>
      </c>
      <c r="F10" s="46" t="s">
        <v>2805</v>
      </c>
      <c r="G10" s="23" t="s">
        <v>2806</v>
      </c>
      <c r="H10" s="46" t="s">
        <v>2807</v>
      </c>
      <c r="I10" s="46" t="s">
        <v>2808</v>
      </c>
      <c r="J10" s="46" t="s">
        <v>2809</v>
      </c>
      <c r="K10" s="46" t="s">
        <v>181</v>
      </c>
      <c r="L10" s="151" t="s">
        <v>2799</v>
      </c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129" t="s">
        <v>197</v>
      </c>
      <c r="B11" s="32" t="s">
        <v>1120</v>
      </c>
      <c r="C11" s="49" t="s">
        <v>1505</v>
      </c>
      <c r="D11" s="49" t="s">
        <v>635</v>
      </c>
      <c r="E11" s="49" t="s">
        <v>2795</v>
      </c>
      <c r="F11" s="49" t="s">
        <v>2810</v>
      </c>
      <c r="G11" s="32" t="s">
        <v>2811</v>
      </c>
      <c r="H11" s="49" t="s">
        <v>2246</v>
      </c>
      <c r="I11" s="49" t="s">
        <v>1604</v>
      </c>
      <c r="J11" s="49" t="s">
        <v>1646</v>
      </c>
      <c r="K11" s="49" t="s">
        <v>181</v>
      </c>
      <c r="L11" s="153" t="s">
        <v>2812</v>
      </c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128" t="s">
        <v>222</v>
      </c>
      <c r="B12" s="23" t="s">
        <v>1128</v>
      </c>
      <c r="C12" s="46" t="s">
        <v>1505</v>
      </c>
      <c r="D12" s="46" t="s">
        <v>635</v>
      </c>
      <c r="E12" s="46" t="s">
        <v>2795</v>
      </c>
      <c r="F12" s="46" t="s">
        <v>2813</v>
      </c>
      <c r="G12" s="23" t="s">
        <v>2814</v>
      </c>
      <c r="H12" s="46" t="s">
        <v>2815</v>
      </c>
      <c r="I12" s="46" t="s">
        <v>2816</v>
      </c>
      <c r="J12" s="46" t="s">
        <v>2817</v>
      </c>
      <c r="K12" s="46" t="s">
        <v>2798</v>
      </c>
      <c r="L12" s="151" t="s">
        <v>2818</v>
      </c>
      <c r="M12" s="2"/>
      <c r="N12" s="2"/>
      <c r="O12" s="2"/>
      <c r="P12" s="2"/>
      <c r="Q12" s="2"/>
      <c r="R12" s="2"/>
      <c r="S12" s="2"/>
    </row>
    <row r="13" spans="1:19" ht="45.75" customHeight="1" x14ac:dyDescent="0.2">
      <c r="A13" s="129" t="s">
        <v>222</v>
      </c>
      <c r="B13" s="32" t="s">
        <v>1128</v>
      </c>
      <c r="C13" s="49" t="s">
        <v>1505</v>
      </c>
      <c r="D13" s="49" t="s">
        <v>635</v>
      </c>
      <c r="E13" s="49" t="s">
        <v>2795</v>
      </c>
      <c r="F13" s="49" t="s">
        <v>2819</v>
      </c>
      <c r="G13" s="32" t="s">
        <v>2820</v>
      </c>
      <c r="H13" s="49" t="s">
        <v>1327</v>
      </c>
      <c r="I13" s="49" t="s">
        <v>1235</v>
      </c>
      <c r="J13" s="49" t="s">
        <v>1235</v>
      </c>
      <c r="K13" s="49" t="s">
        <v>181</v>
      </c>
      <c r="L13" s="153" t="s">
        <v>2821</v>
      </c>
      <c r="M13" s="2"/>
      <c r="N13" s="2"/>
      <c r="O13" s="2"/>
      <c r="P13" s="2"/>
      <c r="Q13" s="2"/>
      <c r="R13" s="2"/>
      <c r="S13" s="2"/>
    </row>
    <row r="14" spans="1:19" ht="34.5" customHeight="1" x14ac:dyDescent="0.2">
      <c r="A14" s="128" t="s">
        <v>222</v>
      </c>
      <c r="B14" s="23" t="s">
        <v>1128</v>
      </c>
      <c r="C14" s="46" t="s">
        <v>1505</v>
      </c>
      <c r="D14" s="46" t="s">
        <v>635</v>
      </c>
      <c r="E14" s="46" t="s">
        <v>2795</v>
      </c>
      <c r="F14" s="46" t="s">
        <v>2822</v>
      </c>
      <c r="G14" s="23" t="s">
        <v>2823</v>
      </c>
      <c r="H14" s="46" t="s">
        <v>1116</v>
      </c>
      <c r="I14" s="46" t="s">
        <v>2824</v>
      </c>
      <c r="J14" s="46" t="s">
        <v>2825</v>
      </c>
      <c r="K14" s="46" t="s">
        <v>2826</v>
      </c>
      <c r="L14" s="23" t="s">
        <v>2827</v>
      </c>
      <c r="M14" s="2"/>
      <c r="N14" s="2"/>
      <c r="O14" s="2"/>
      <c r="P14" s="2"/>
      <c r="Q14" s="2"/>
      <c r="R14" s="2"/>
      <c r="S14" s="2"/>
    </row>
    <row r="15" spans="1:19" ht="34.5" customHeight="1" x14ac:dyDescent="0.2">
      <c r="A15" s="129" t="s">
        <v>222</v>
      </c>
      <c r="B15" s="32" t="s">
        <v>1128</v>
      </c>
      <c r="C15" s="49" t="s">
        <v>1505</v>
      </c>
      <c r="D15" s="49" t="s">
        <v>635</v>
      </c>
      <c r="E15" s="49" t="s">
        <v>2795</v>
      </c>
      <c r="F15" s="49" t="s">
        <v>2828</v>
      </c>
      <c r="G15" s="32" t="s">
        <v>2829</v>
      </c>
      <c r="H15" s="49" t="s">
        <v>2627</v>
      </c>
      <c r="I15" s="49" t="s">
        <v>1235</v>
      </c>
      <c r="J15" s="49" t="s">
        <v>1235</v>
      </c>
      <c r="K15" s="49" t="s">
        <v>181</v>
      </c>
      <c r="L15" s="153" t="s">
        <v>2830</v>
      </c>
      <c r="M15" s="2"/>
      <c r="N15" s="2"/>
      <c r="O15" s="2"/>
      <c r="P15" s="2"/>
      <c r="Q15" s="2"/>
      <c r="R15" s="2"/>
      <c r="S15" s="2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customHeight="1" x14ac:dyDescent="0.2">
      <c r="A17" s="261"/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"/>
      <c r="N17" s="2"/>
      <c r="O17" s="2"/>
      <c r="P17" s="2"/>
      <c r="Q17" s="2"/>
      <c r="R17" s="2"/>
      <c r="S17" s="2"/>
    </row>
    <row r="18" spans="1:19" ht="26.25" customHeight="1" x14ac:dyDescent="0.2">
      <c r="A18" s="5" t="s">
        <v>2831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7" t="s">
        <v>1316</v>
      </c>
      <c r="B19" s="7" t="s">
        <v>467</v>
      </c>
      <c r="C19" s="7" t="s">
        <v>2832</v>
      </c>
      <c r="D19" s="7" t="s">
        <v>2833</v>
      </c>
      <c r="E19" s="7" t="s">
        <v>2834</v>
      </c>
      <c r="F19" s="7" t="s">
        <v>617</v>
      </c>
      <c r="G19" s="7" t="s">
        <v>2835</v>
      </c>
      <c r="H19" s="7" t="s">
        <v>61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23" t="s">
        <v>1120</v>
      </c>
      <c r="B20" s="46" t="s">
        <v>400</v>
      </c>
      <c r="C20" s="23" t="s">
        <v>2836</v>
      </c>
      <c r="D20" s="46" t="s">
        <v>2837</v>
      </c>
      <c r="E20" s="46" t="s">
        <v>475</v>
      </c>
      <c r="F20" s="46" t="s">
        <v>2838</v>
      </c>
      <c r="G20" s="23" t="s">
        <v>2839</v>
      </c>
      <c r="H20" s="23" t="s">
        <v>2840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45.75" customHeight="1" x14ac:dyDescent="0.2">
      <c r="A21" s="32" t="s">
        <v>1120</v>
      </c>
      <c r="B21" s="49" t="s">
        <v>2132</v>
      </c>
      <c r="C21" s="32" t="s">
        <v>2836</v>
      </c>
      <c r="D21" s="49" t="s">
        <v>2837</v>
      </c>
      <c r="E21" s="49" t="s">
        <v>475</v>
      </c>
      <c r="F21" s="49" t="s">
        <v>2838</v>
      </c>
      <c r="G21" s="32" t="s">
        <v>2841</v>
      </c>
      <c r="H21" s="32" t="s">
        <v>2842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45.75" customHeight="1" x14ac:dyDescent="0.2">
      <c r="A22" s="23" t="s">
        <v>1120</v>
      </c>
      <c r="B22" s="46" t="s">
        <v>407</v>
      </c>
      <c r="C22" s="23" t="s">
        <v>2843</v>
      </c>
      <c r="D22" s="46" t="s">
        <v>2837</v>
      </c>
      <c r="E22" s="46" t="s">
        <v>475</v>
      </c>
      <c r="F22" s="46" t="s">
        <v>2838</v>
      </c>
      <c r="G22" s="23" t="s">
        <v>2844</v>
      </c>
      <c r="H22" s="23" t="s">
        <v>2845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32" t="s">
        <v>1128</v>
      </c>
      <c r="B23" s="49" t="s">
        <v>400</v>
      </c>
      <c r="C23" s="32" t="s">
        <v>2846</v>
      </c>
      <c r="D23" s="49" t="s">
        <v>2837</v>
      </c>
      <c r="E23" s="49" t="s">
        <v>475</v>
      </c>
      <c r="F23" s="49" t="s">
        <v>2838</v>
      </c>
      <c r="G23" s="32" t="s">
        <v>2839</v>
      </c>
      <c r="H23" s="32" t="s">
        <v>2840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45.75" customHeight="1" x14ac:dyDescent="0.2">
      <c r="A24" s="23" t="s">
        <v>1128</v>
      </c>
      <c r="B24" s="46" t="s">
        <v>2132</v>
      </c>
      <c r="C24" s="23" t="s">
        <v>2847</v>
      </c>
      <c r="D24" s="46" t="s">
        <v>2837</v>
      </c>
      <c r="E24" s="46" t="s">
        <v>475</v>
      </c>
      <c r="F24" s="46" t="s">
        <v>2838</v>
      </c>
      <c r="G24" s="23" t="s">
        <v>2841</v>
      </c>
      <c r="H24" s="23" t="s">
        <v>2842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45.75" customHeight="1" x14ac:dyDescent="0.2">
      <c r="A25" s="32" t="s">
        <v>1128</v>
      </c>
      <c r="B25" s="49" t="s">
        <v>407</v>
      </c>
      <c r="C25" s="32" t="s">
        <v>2848</v>
      </c>
      <c r="D25" s="49" t="s">
        <v>2837</v>
      </c>
      <c r="E25" s="49" t="s">
        <v>475</v>
      </c>
      <c r="F25" s="49" t="s">
        <v>2838</v>
      </c>
      <c r="G25" s="32" t="s">
        <v>2844</v>
      </c>
      <c r="H25" s="32" t="s">
        <v>2845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2:L2"/>
    <mergeCell ref="A1:L1"/>
    <mergeCell ref="A5:L5"/>
    <mergeCell ref="A17:L17"/>
    <mergeCell ref="A3:L3"/>
    <mergeCell ref="A4:L4"/>
  </mergeCells>
  <hyperlinks>
    <hyperlink ref="A1" location="'Cohort 2029 — Grades'!A1" display="⬅ NAVIGATE:" xr:uid="{00000000-0004-0000-1C00-000000000000}"/>
  </hyperlinks>
  <pageMargins left="0.75" right="0.75" top="1" bottom="1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2D8A4E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2" width="37" customWidth="1"/>
    <col min="3" max="3" width="14" customWidth="1"/>
    <col min="4" max="4" width="34" customWidth="1"/>
    <col min="5" max="6" width="29" customWidth="1"/>
    <col min="7" max="7" width="37" customWidth="1"/>
    <col min="8" max="12" width="20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2849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2699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2850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2851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7" t="s">
        <v>2852</v>
      </c>
      <c r="B7" s="7" t="s">
        <v>2853</v>
      </c>
      <c r="C7" s="7" t="s">
        <v>2854</v>
      </c>
      <c r="D7" s="7" t="s">
        <v>2855</v>
      </c>
      <c r="E7" s="7" t="s">
        <v>2856</v>
      </c>
      <c r="F7" s="7" t="s">
        <v>467</v>
      </c>
      <c r="G7" s="7" t="s">
        <v>2666</v>
      </c>
      <c r="H7" s="7" t="s">
        <v>2857</v>
      </c>
      <c r="I7" s="7" t="s">
        <v>2858</v>
      </c>
      <c r="J7" s="7" t="s">
        <v>1287</v>
      </c>
      <c r="K7" s="7" t="s">
        <v>2859</v>
      </c>
      <c r="L7" s="7" t="s">
        <v>34</v>
      </c>
      <c r="M7" s="2"/>
      <c r="N7" s="2"/>
      <c r="O7" s="2"/>
      <c r="P7" s="2"/>
      <c r="Q7" s="2"/>
      <c r="R7" s="2"/>
      <c r="S7" s="2"/>
    </row>
    <row r="8" spans="1:19" ht="23.25" customHeight="1" x14ac:dyDescent="0.2">
      <c r="A8" s="128" t="s">
        <v>2860</v>
      </c>
      <c r="B8" s="23" t="s">
        <v>2861</v>
      </c>
      <c r="C8" s="46" t="s">
        <v>2862</v>
      </c>
      <c r="D8" s="23" t="s">
        <v>1325</v>
      </c>
      <c r="E8" s="46" t="s">
        <v>1326</v>
      </c>
      <c r="F8" s="46" t="s">
        <v>474</v>
      </c>
      <c r="G8" s="46" t="s">
        <v>2863</v>
      </c>
      <c r="H8" s="46" t="s">
        <v>1277</v>
      </c>
      <c r="I8" s="46" t="s">
        <v>674</v>
      </c>
      <c r="J8" s="46" t="s">
        <v>2864</v>
      </c>
      <c r="K8" s="82" t="s">
        <v>2864</v>
      </c>
      <c r="L8" s="23" t="s">
        <v>2865</v>
      </c>
      <c r="M8" s="2"/>
      <c r="N8" s="2"/>
      <c r="O8" s="2"/>
      <c r="P8" s="2"/>
      <c r="Q8" s="2"/>
      <c r="R8" s="2"/>
      <c r="S8" s="2"/>
    </row>
    <row r="9" spans="1:19" ht="23.25" customHeight="1" x14ac:dyDescent="0.2">
      <c r="A9" s="129" t="s">
        <v>2866</v>
      </c>
      <c r="B9" s="32" t="s">
        <v>2867</v>
      </c>
      <c r="C9" s="49" t="s">
        <v>2868</v>
      </c>
      <c r="D9" s="32" t="s">
        <v>1345</v>
      </c>
      <c r="E9" s="49" t="s">
        <v>1346</v>
      </c>
      <c r="F9" s="49" t="s">
        <v>474</v>
      </c>
      <c r="G9" s="49" t="s">
        <v>2869</v>
      </c>
      <c r="H9" s="49" t="s">
        <v>1277</v>
      </c>
      <c r="I9" s="49" t="s">
        <v>1407</v>
      </c>
      <c r="J9" s="49" t="s">
        <v>2870</v>
      </c>
      <c r="K9" s="127" t="s">
        <v>2870</v>
      </c>
      <c r="L9" s="32" t="s">
        <v>2865</v>
      </c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128" t="s">
        <v>2871</v>
      </c>
      <c r="B10" s="23" t="s">
        <v>2872</v>
      </c>
      <c r="C10" s="46" t="s">
        <v>1085</v>
      </c>
      <c r="D10" s="23" t="s">
        <v>1333</v>
      </c>
      <c r="E10" s="46" t="s">
        <v>933</v>
      </c>
      <c r="F10" s="46" t="s">
        <v>479</v>
      </c>
      <c r="G10" s="46" t="s">
        <v>2873</v>
      </c>
      <c r="H10" s="46" t="s">
        <v>1277</v>
      </c>
      <c r="I10" s="46" t="s">
        <v>1402</v>
      </c>
      <c r="J10" s="46" t="s">
        <v>2874</v>
      </c>
      <c r="K10" s="82" t="s">
        <v>2874</v>
      </c>
      <c r="L10" s="23" t="s">
        <v>2865</v>
      </c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129" t="s">
        <v>2875</v>
      </c>
      <c r="B11" s="32" t="s">
        <v>2876</v>
      </c>
      <c r="C11" s="49" t="s">
        <v>2877</v>
      </c>
      <c r="D11" s="32" t="s">
        <v>1338</v>
      </c>
      <c r="E11" s="49" t="s">
        <v>1339</v>
      </c>
      <c r="F11" s="49" t="s">
        <v>474</v>
      </c>
      <c r="G11" s="49" t="s">
        <v>2878</v>
      </c>
      <c r="H11" s="49" t="s">
        <v>1277</v>
      </c>
      <c r="I11" s="49" t="s">
        <v>1407</v>
      </c>
      <c r="J11" s="49" t="s">
        <v>2879</v>
      </c>
      <c r="K11" s="127" t="s">
        <v>2879</v>
      </c>
      <c r="L11" s="32" t="s">
        <v>2880</v>
      </c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128" t="s">
        <v>2881</v>
      </c>
      <c r="B12" s="23" t="s">
        <v>2882</v>
      </c>
      <c r="C12" s="46" t="s">
        <v>1088</v>
      </c>
      <c r="D12" s="23" t="s">
        <v>1352</v>
      </c>
      <c r="E12" s="46" t="s">
        <v>1072</v>
      </c>
      <c r="F12" s="46" t="s">
        <v>445</v>
      </c>
      <c r="G12" s="46" t="s">
        <v>2883</v>
      </c>
      <c r="H12" s="46" t="s">
        <v>1277</v>
      </c>
      <c r="I12" s="46" t="s">
        <v>1414</v>
      </c>
      <c r="J12" s="46" t="s">
        <v>2884</v>
      </c>
      <c r="K12" s="82" t="s">
        <v>2884</v>
      </c>
      <c r="L12" s="23" t="s">
        <v>2880</v>
      </c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129" t="s">
        <v>2885</v>
      </c>
      <c r="B13" s="32" t="s">
        <v>2886</v>
      </c>
      <c r="C13" s="49" t="s">
        <v>1092</v>
      </c>
      <c r="D13" s="32" t="s">
        <v>1368</v>
      </c>
      <c r="E13" s="49" t="s">
        <v>1076</v>
      </c>
      <c r="F13" s="49" t="s">
        <v>445</v>
      </c>
      <c r="G13" s="49" t="s">
        <v>2887</v>
      </c>
      <c r="H13" s="49" t="s">
        <v>1277</v>
      </c>
      <c r="I13" s="49" t="s">
        <v>1414</v>
      </c>
      <c r="J13" s="49" t="s">
        <v>1204</v>
      </c>
      <c r="K13" s="127" t="s">
        <v>1204</v>
      </c>
      <c r="L13" s="32" t="s">
        <v>2880</v>
      </c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128" t="s">
        <v>2888</v>
      </c>
      <c r="B14" s="23" t="s">
        <v>2889</v>
      </c>
      <c r="C14" s="46" t="s">
        <v>1085</v>
      </c>
      <c r="D14" s="23" t="s">
        <v>1375</v>
      </c>
      <c r="E14" s="46" t="s">
        <v>1083</v>
      </c>
      <c r="F14" s="46" t="s">
        <v>445</v>
      </c>
      <c r="G14" s="46" t="s">
        <v>2890</v>
      </c>
      <c r="H14" s="46" t="s">
        <v>1270</v>
      </c>
      <c r="I14" s="46" t="s">
        <v>694</v>
      </c>
      <c r="J14" s="46" t="s">
        <v>2891</v>
      </c>
      <c r="K14" s="82" t="s">
        <v>2891</v>
      </c>
      <c r="L14" s="23" t="s">
        <v>2892</v>
      </c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129" t="s">
        <v>2893</v>
      </c>
      <c r="B15" s="32" t="s">
        <v>2894</v>
      </c>
      <c r="C15" s="49" t="s">
        <v>1061</v>
      </c>
      <c r="D15" s="32" t="s">
        <v>2895</v>
      </c>
      <c r="E15" s="49" t="s">
        <v>1100</v>
      </c>
      <c r="F15" s="49" t="s">
        <v>445</v>
      </c>
      <c r="G15" s="49" t="s">
        <v>2890</v>
      </c>
      <c r="H15" s="49" t="s">
        <v>1270</v>
      </c>
      <c r="I15" s="49" t="s">
        <v>694</v>
      </c>
      <c r="J15" s="49" t="s">
        <v>2896</v>
      </c>
      <c r="K15" s="127" t="s">
        <v>2896</v>
      </c>
      <c r="L15" s="32" t="s">
        <v>2892</v>
      </c>
      <c r="M15" s="2"/>
      <c r="N15" s="2"/>
      <c r="O15" s="2"/>
      <c r="P15" s="2"/>
      <c r="Q15" s="2"/>
      <c r="R15" s="2"/>
      <c r="S15" s="2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customHeight="1" x14ac:dyDescent="0.2">
      <c r="A17" s="261"/>
      <c r="B17" s="262"/>
      <c r="C17" s="262"/>
      <c r="D17" s="262"/>
      <c r="E17" s="262"/>
      <c r="F17" s="262"/>
      <c r="G17" s="262"/>
      <c r="H17" s="262"/>
      <c r="I17" s="262"/>
      <c r="J17" s="262"/>
      <c r="K17" s="262"/>
      <c r="L17" s="262"/>
      <c r="M17" s="2"/>
      <c r="N17" s="2"/>
      <c r="O17" s="2"/>
      <c r="P17" s="2"/>
      <c r="Q17" s="2"/>
      <c r="R17" s="2"/>
      <c r="S17" s="2"/>
    </row>
    <row r="18" spans="1:19" ht="26.25" customHeight="1" x14ac:dyDescent="0.2">
      <c r="A18" s="5" t="s">
        <v>2897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34.5" customHeight="1" x14ac:dyDescent="0.2">
      <c r="A19" s="7" t="s">
        <v>466</v>
      </c>
      <c r="B19" s="7" t="s">
        <v>2855</v>
      </c>
      <c r="C19" s="7" t="s">
        <v>468</v>
      </c>
      <c r="D19" s="7" t="s">
        <v>467</v>
      </c>
      <c r="E19" s="7" t="s">
        <v>2898</v>
      </c>
      <c r="F19" s="7" t="s">
        <v>2854</v>
      </c>
      <c r="G19" s="7" t="s">
        <v>2899</v>
      </c>
      <c r="H19" s="7" t="s">
        <v>2900</v>
      </c>
      <c r="I19" s="7" t="s">
        <v>455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46" t="s">
        <v>2901</v>
      </c>
      <c r="B20" s="23" t="s">
        <v>1357</v>
      </c>
      <c r="C20" s="46" t="s">
        <v>1358</v>
      </c>
      <c r="D20" s="46" t="s">
        <v>474</v>
      </c>
      <c r="E20" s="23" t="s">
        <v>2902</v>
      </c>
      <c r="F20" s="46" t="s">
        <v>2903</v>
      </c>
      <c r="G20" s="46" t="s">
        <v>2904</v>
      </c>
      <c r="H20" s="46" t="s">
        <v>184</v>
      </c>
      <c r="I20" s="23" t="s">
        <v>2905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4.5" customHeight="1" x14ac:dyDescent="0.2">
      <c r="A21" s="49" t="s">
        <v>2906</v>
      </c>
      <c r="B21" s="32" t="s">
        <v>1363</v>
      </c>
      <c r="C21" s="49" t="s">
        <v>977</v>
      </c>
      <c r="D21" s="49" t="s">
        <v>479</v>
      </c>
      <c r="E21" s="32" t="s">
        <v>1372</v>
      </c>
      <c r="F21" s="49" t="s">
        <v>973</v>
      </c>
      <c r="G21" s="49" t="s">
        <v>2907</v>
      </c>
      <c r="H21" s="49" t="s">
        <v>2908</v>
      </c>
      <c r="I21" s="32" t="s">
        <v>2909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34.5" customHeight="1" x14ac:dyDescent="0.2">
      <c r="A22" s="46" t="s">
        <v>2906</v>
      </c>
      <c r="B22" s="23" t="s">
        <v>2910</v>
      </c>
      <c r="C22" s="46" t="s">
        <v>2911</v>
      </c>
      <c r="D22" s="46" t="s">
        <v>474</v>
      </c>
      <c r="E22" s="23" t="s">
        <v>2912</v>
      </c>
      <c r="F22" s="46" t="s">
        <v>919</v>
      </c>
      <c r="G22" s="46" t="s">
        <v>2913</v>
      </c>
      <c r="H22" s="46" t="s">
        <v>2914</v>
      </c>
      <c r="I22" s="23" t="s">
        <v>2915</v>
      </c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34.5" customHeight="1" x14ac:dyDescent="0.2">
      <c r="A23" s="49" t="s">
        <v>2906</v>
      </c>
      <c r="B23" s="32" t="s">
        <v>2916</v>
      </c>
      <c r="C23" s="49" t="s">
        <v>1094</v>
      </c>
      <c r="D23" s="49" t="s">
        <v>445</v>
      </c>
      <c r="E23" s="32" t="s">
        <v>2917</v>
      </c>
      <c r="F23" s="49" t="s">
        <v>919</v>
      </c>
      <c r="G23" s="49" t="s">
        <v>2918</v>
      </c>
      <c r="H23" s="49" t="s">
        <v>184</v>
      </c>
      <c r="I23" s="32" t="s">
        <v>2905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2:L2"/>
    <mergeCell ref="A1:L1"/>
    <mergeCell ref="A5:L5"/>
    <mergeCell ref="A17:L17"/>
    <mergeCell ref="A3:L3"/>
    <mergeCell ref="A4:L4"/>
  </mergeCells>
  <hyperlinks>
    <hyperlink ref="A1" location="'Cohort 2029 — Grades'!A1" display="⬅ NAVIGATE:" xr:uid="{00000000-0004-0000-1D00-000000000000}"/>
  </hyperlinks>
  <pageMargins left="0.75" right="0.75" top="1" bottom="1" header="0" footer="0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D4A017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2" width="31" customWidth="1"/>
    <col min="3" max="4" width="15" customWidth="1"/>
    <col min="5" max="5" width="25" customWidth="1"/>
    <col min="6" max="9" width="16" customWidth="1"/>
    <col min="10" max="10" width="23" customWidth="1"/>
    <col min="11" max="11" width="35" customWidth="1"/>
    <col min="12" max="12" width="30" customWidth="1"/>
    <col min="13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2919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2180</v>
      </c>
      <c r="B4" s="262"/>
      <c r="C4" s="262"/>
      <c r="D4" s="262"/>
      <c r="E4" s="262"/>
      <c r="F4" s="262"/>
      <c r="G4" s="262"/>
      <c r="H4" s="262"/>
      <c r="I4" s="262"/>
      <c r="J4" s="262"/>
      <c r="K4" s="262"/>
      <c r="L4" s="26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2920</v>
      </c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2921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7" t="s">
        <v>2922</v>
      </c>
      <c r="B7" s="7" t="s">
        <v>2923</v>
      </c>
      <c r="C7" s="7" t="s">
        <v>2924</v>
      </c>
      <c r="D7" s="7" t="s">
        <v>2925</v>
      </c>
      <c r="E7" s="7" t="s">
        <v>2926</v>
      </c>
      <c r="F7" s="7" t="s">
        <v>131</v>
      </c>
      <c r="G7" s="7" t="s">
        <v>2927</v>
      </c>
      <c r="H7" s="7" t="s">
        <v>2928</v>
      </c>
      <c r="I7" s="7" t="s">
        <v>2929</v>
      </c>
      <c r="J7" s="7" t="s">
        <v>2930</v>
      </c>
      <c r="K7" s="7" t="s">
        <v>2931</v>
      </c>
      <c r="L7" s="7" t="s">
        <v>34</v>
      </c>
      <c r="M7" s="2"/>
      <c r="N7" s="2"/>
      <c r="O7" s="2"/>
      <c r="P7" s="2"/>
      <c r="Q7" s="2"/>
      <c r="R7" s="2"/>
      <c r="S7" s="2"/>
    </row>
    <row r="8" spans="1:19" ht="23.25" customHeight="1" x14ac:dyDescent="0.2">
      <c r="A8" s="46" t="s">
        <v>2932</v>
      </c>
      <c r="B8" s="23" t="s">
        <v>2933</v>
      </c>
      <c r="C8" s="46" t="s">
        <v>2934</v>
      </c>
      <c r="D8" s="46" t="s">
        <v>2935</v>
      </c>
      <c r="E8" s="23" t="s">
        <v>2936</v>
      </c>
      <c r="F8" s="46" t="s">
        <v>2937</v>
      </c>
      <c r="G8" s="46" t="s">
        <v>2938</v>
      </c>
      <c r="H8" s="46" t="s">
        <v>2939</v>
      </c>
      <c r="I8" s="46" t="s">
        <v>2940</v>
      </c>
      <c r="J8" s="46" t="s">
        <v>2941</v>
      </c>
      <c r="K8" s="46" t="s">
        <v>1265</v>
      </c>
      <c r="L8" s="23" t="s">
        <v>2942</v>
      </c>
      <c r="M8" s="2"/>
      <c r="N8" s="2"/>
      <c r="O8" s="2"/>
      <c r="P8" s="2"/>
      <c r="Q8" s="2"/>
      <c r="R8" s="2"/>
      <c r="S8" s="2"/>
    </row>
    <row r="9" spans="1:19" ht="23.25" customHeight="1" x14ac:dyDescent="0.2">
      <c r="A9" s="49" t="s">
        <v>2943</v>
      </c>
      <c r="B9" s="32" t="s">
        <v>2944</v>
      </c>
      <c r="C9" s="49" t="s">
        <v>2934</v>
      </c>
      <c r="D9" s="49" t="s">
        <v>2945</v>
      </c>
      <c r="E9" s="32" t="s">
        <v>2936</v>
      </c>
      <c r="F9" s="49" t="s">
        <v>2937</v>
      </c>
      <c r="G9" s="49" t="s">
        <v>2938</v>
      </c>
      <c r="H9" s="49" t="s">
        <v>2939</v>
      </c>
      <c r="I9" s="49" t="s">
        <v>2940</v>
      </c>
      <c r="J9" s="49" t="s">
        <v>2941</v>
      </c>
      <c r="K9" s="49" t="s">
        <v>1265</v>
      </c>
      <c r="L9" s="32" t="s">
        <v>2942</v>
      </c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46" t="s">
        <v>2946</v>
      </c>
      <c r="B10" s="23" t="s">
        <v>2947</v>
      </c>
      <c r="C10" s="46" t="s">
        <v>2934</v>
      </c>
      <c r="D10" s="46" t="s">
        <v>2948</v>
      </c>
      <c r="E10" s="23" t="s">
        <v>479</v>
      </c>
      <c r="F10" s="46" t="s">
        <v>478</v>
      </c>
      <c r="G10" s="46" t="s">
        <v>2938</v>
      </c>
      <c r="H10" s="46" t="s">
        <v>2939</v>
      </c>
      <c r="I10" s="46" t="s">
        <v>2949</v>
      </c>
      <c r="J10" s="46" t="s">
        <v>1340</v>
      </c>
      <c r="K10" s="46" t="s">
        <v>1265</v>
      </c>
      <c r="L10" s="23" t="s">
        <v>2950</v>
      </c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49" t="s">
        <v>2951</v>
      </c>
      <c r="B11" s="32" t="s">
        <v>2952</v>
      </c>
      <c r="C11" s="49" t="s">
        <v>2953</v>
      </c>
      <c r="D11" s="49" t="s">
        <v>2954</v>
      </c>
      <c r="E11" s="32" t="s">
        <v>2132</v>
      </c>
      <c r="F11" s="49" t="s">
        <v>1505</v>
      </c>
      <c r="G11" s="49" t="s">
        <v>2955</v>
      </c>
      <c r="H11" s="49" t="s">
        <v>2939</v>
      </c>
      <c r="I11" s="49" t="s">
        <v>2956</v>
      </c>
      <c r="J11" s="49" t="s">
        <v>2957</v>
      </c>
      <c r="K11" s="49" t="s">
        <v>1353</v>
      </c>
      <c r="L11" s="32" t="s">
        <v>2958</v>
      </c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46" t="s">
        <v>2959</v>
      </c>
      <c r="B12" s="23" t="s">
        <v>2960</v>
      </c>
      <c r="C12" s="46" t="s">
        <v>2934</v>
      </c>
      <c r="D12" s="46" t="s">
        <v>2961</v>
      </c>
      <c r="E12" s="23" t="s">
        <v>400</v>
      </c>
      <c r="F12" s="46" t="s">
        <v>1505</v>
      </c>
      <c r="G12" s="46" t="s">
        <v>2938</v>
      </c>
      <c r="H12" s="46" t="s">
        <v>2696</v>
      </c>
      <c r="I12" s="46" t="s">
        <v>2962</v>
      </c>
      <c r="J12" s="46" t="s">
        <v>2963</v>
      </c>
      <c r="K12" s="46" t="s">
        <v>1265</v>
      </c>
      <c r="L12" s="23" t="s">
        <v>2958</v>
      </c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49" t="s">
        <v>2964</v>
      </c>
      <c r="B13" s="32" t="s">
        <v>2965</v>
      </c>
      <c r="C13" s="49" t="s">
        <v>2953</v>
      </c>
      <c r="D13" s="49" t="s">
        <v>2966</v>
      </c>
      <c r="E13" s="32" t="s">
        <v>407</v>
      </c>
      <c r="F13" s="49" t="s">
        <v>1505</v>
      </c>
      <c r="G13" s="49" t="s">
        <v>2967</v>
      </c>
      <c r="H13" s="49" t="s">
        <v>2939</v>
      </c>
      <c r="I13" s="49" t="s">
        <v>2968</v>
      </c>
      <c r="J13" s="49" t="s">
        <v>1260</v>
      </c>
      <c r="K13" s="49" t="s">
        <v>1604</v>
      </c>
      <c r="L13" s="32" t="s">
        <v>2969</v>
      </c>
      <c r="M13" s="2"/>
      <c r="N13" s="2"/>
      <c r="O13" s="2"/>
      <c r="P13" s="2"/>
      <c r="Q13" s="2"/>
      <c r="R13" s="2"/>
      <c r="S13" s="2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customHeight="1" x14ac:dyDescent="0.2">
      <c r="A15" s="261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"/>
      <c r="N15" s="2"/>
      <c r="O15" s="2"/>
      <c r="P15" s="2"/>
      <c r="Q15" s="2"/>
      <c r="R15" s="2"/>
      <c r="S15" s="2"/>
    </row>
    <row r="16" spans="1:19" ht="26.25" customHeight="1" x14ac:dyDescent="0.2">
      <c r="A16" s="5" t="s">
        <v>2970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7" t="s">
        <v>128</v>
      </c>
      <c r="B17" s="7" t="s">
        <v>85</v>
      </c>
      <c r="C17" s="7" t="s">
        <v>2971</v>
      </c>
      <c r="D17" s="7" t="s">
        <v>2972</v>
      </c>
      <c r="E17" s="7" t="s">
        <v>2973</v>
      </c>
      <c r="F17" s="7" t="s">
        <v>2974</v>
      </c>
      <c r="G17" s="7" t="s">
        <v>2975</v>
      </c>
      <c r="H17" s="7" t="s">
        <v>2976</v>
      </c>
      <c r="I17" s="7" t="s">
        <v>2977</v>
      </c>
      <c r="J17" s="7" t="s">
        <v>2978</v>
      </c>
      <c r="K17" s="7" t="s">
        <v>2979</v>
      </c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128" t="s">
        <v>166</v>
      </c>
      <c r="B18" s="23" t="s">
        <v>1114</v>
      </c>
      <c r="C18" s="46" t="s">
        <v>2826</v>
      </c>
      <c r="D18" s="46" t="s">
        <v>2980</v>
      </c>
      <c r="E18" s="46" t="s">
        <v>390</v>
      </c>
      <c r="F18" s="46" t="s">
        <v>2826</v>
      </c>
      <c r="G18" s="46" t="s">
        <v>2981</v>
      </c>
      <c r="H18" s="46" t="s">
        <v>2982</v>
      </c>
      <c r="I18" s="154" t="s">
        <v>2983</v>
      </c>
      <c r="J18" s="46" t="s">
        <v>2984</v>
      </c>
      <c r="K18" s="23" t="s">
        <v>2985</v>
      </c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129" t="s">
        <v>186</v>
      </c>
      <c r="B19" s="32" t="s">
        <v>1117</v>
      </c>
      <c r="C19" s="49" t="s">
        <v>2826</v>
      </c>
      <c r="D19" s="49" t="s">
        <v>2980</v>
      </c>
      <c r="E19" s="49" t="s">
        <v>390</v>
      </c>
      <c r="F19" s="49" t="s">
        <v>2826</v>
      </c>
      <c r="G19" s="49" t="s">
        <v>2981</v>
      </c>
      <c r="H19" s="49" t="s">
        <v>2982</v>
      </c>
      <c r="I19" s="155" t="s">
        <v>2983</v>
      </c>
      <c r="J19" s="49" t="s">
        <v>2984</v>
      </c>
      <c r="K19" s="32" t="s">
        <v>2985</v>
      </c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128" t="s">
        <v>189</v>
      </c>
      <c r="B20" s="23" t="s">
        <v>1118</v>
      </c>
      <c r="C20" s="46" t="s">
        <v>2826</v>
      </c>
      <c r="D20" s="46" t="s">
        <v>2980</v>
      </c>
      <c r="E20" s="46" t="s">
        <v>390</v>
      </c>
      <c r="F20" s="46" t="s">
        <v>2826</v>
      </c>
      <c r="G20" s="46" t="s">
        <v>2981</v>
      </c>
      <c r="H20" s="46" t="s">
        <v>2982</v>
      </c>
      <c r="I20" s="154" t="s">
        <v>2983</v>
      </c>
      <c r="J20" s="46" t="s">
        <v>2984</v>
      </c>
      <c r="K20" s="23" t="s">
        <v>2985</v>
      </c>
      <c r="L20" s="2"/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129" t="s">
        <v>194</v>
      </c>
      <c r="B21" s="32" t="s">
        <v>1119</v>
      </c>
      <c r="C21" s="49" t="s">
        <v>2826</v>
      </c>
      <c r="D21" s="49" t="s">
        <v>2980</v>
      </c>
      <c r="E21" s="49" t="s">
        <v>390</v>
      </c>
      <c r="F21" s="49" t="s">
        <v>2826</v>
      </c>
      <c r="G21" s="49" t="s">
        <v>2981</v>
      </c>
      <c r="H21" s="49" t="s">
        <v>2982</v>
      </c>
      <c r="I21" s="155" t="s">
        <v>2983</v>
      </c>
      <c r="J21" s="49" t="s">
        <v>2984</v>
      </c>
      <c r="K21" s="32" t="s">
        <v>2985</v>
      </c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128" t="s">
        <v>197</v>
      </c>
      <c r="B22" s="23" t="s">
        <v>1120</v>
      </c>
      <c r="C22" s="46" t="s">
        <v>2826</v>
      </c>
      <c r="D22" s="46" t="s">
        <v>2980</v>
      </c>
      <c r="E22" s="46" t="s">
        <v>390</v>
      </c>
      <c r="F22" s="46" t="s">
        <v>2826</v>
      </c>
      <c r="G22" s="46" t="s">
        <v>2981</v>
      </c>
      <c r="H22" s="46" t="s">
        <v>2982</v>
      </c>
      <c r="I22" s="154" t="s">
        <v>2983</v>
      </c>
      <c r="J22" s="46" t="s">
        <v>2984</v>
      </c>
      <c r="K22" s="23" t="s">
        <v>2985</v>
      </c>
      <c r="L22" s="2"/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129" t="s">
        <v>201</v>
      </c>
      <c r="B23" s="32" t="s">
        <v>1121</v>
      </c>
      <c r="C23" s="49" t="s">
        <v>2826</v>
      </c>
      <c r="D23" s="49" t="s">
        <v>2980</v>
      </c>
      <c r="E23" s="49" t="s">
        <v>390</v>
      </c>
      <c r="F23" s="49" t="s">
        <v>2826</v>
      </c>
      <c r="G23" s="49" t="s">
        <v>2981</v>
      </c>
      <c r="H23" s="49" t="s">
        <v>2982</v>
      </c>
      <c r="I23" s="155" t="s">
        <v>2983</v>
      </c>
      <c r="J23" s="49" t="s">
        <v>2984</v>
      </c>
      <c r="K23" s="32" t="s">
        <v>2985</v>
      </c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128" t="s">
        <v>204</v>
      </c>
      <c r="B24" s="23" t="s">
        <v>1122</v>
      </c>
      <c r="C24" s="46" t="s">
        <v>2826</v>
      </c>
      <c r="D24" s="46" t="s">
        <v>2980</v>
      </c>
      <c r="E24" s="46" t="s">
        <v>390</v>
      </c>
      <c r="F24" s="46" t="s">
        <v>2826</v>
      </c>
      <c r="G24" s="46" t="s">
        <v>2981</v>
      </c>
      <c r="H24" s="46" t="s">
        <v>2982</v>
      </c>
      <c r="I24" s="154" t="s">
        <v>2983</v>
      </c>
      <c r="J24" s="46" t="s">
        <v>2984</v>
      </c>
      <c r="K24" s="23" t="s">
        <v>2985</v>
      </c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129" t="s">
        <v>207</v>
      </c>
      <c r="B25" s="32" t="s">
        <v>1123</v>
      </c>
      <c r="C25" s="49" t="s">
        <v>2826</v>
      </c>
      <c r="D25" s="49" t="s">
        <v>2980</v>
      </c>
      <c r="E25" s="49" t="s">
        <v>390</v>
      </c>
      <c r="F25" s="49" t="s">
        <v>2826</v>
      </c>
      <c r="G25" s="49" t="s">
        <v>2981</v>
      </c>
      <c r="H25" s="49" t="s">
        <v>2982</v>
      </c>
      <c r="I25" s="155" t="s">
        <v>2983</v>
      </c>
      <c r="J25" s="49" t="s">
        <v>2984</v>
      </c>
      <c r="K25" s="32" t="s">
        <v>2985</v>
      </c>
      <c r="L25" s="2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128" t="s">
        <v>210</v>
      </c>
      <c r="B26" s="23" t="s">
        <v>1124</v>
      </c>
      <c r="C26" s="46" t="s">
        <v>2826</v>
      </c>
      <c r="D26" s="46" t="s">
        <v>2980</v>
      </c>
      <c r="E26" s="46" t="s">
        <v>390</v>
      </c>
      <c r="F26" s="46" t="s">
        <v>2826</v>
      </c>
      <c r="G26" s="46" t="s">
        <v>2981</v>
      </c>
      <c r="H26" s="46" t="s">
        <v>2982</v>
      </c>
      <c r="I26" s="154" t="s">
        <v>2983</v>
      </c>
      <c r="J26" s="46" t="s">
        <v>2984</v>
      </c>
      <c r="K26" s="23" t="s">
        <v>2985</v>
      </c>
      <c r="L26" s="2"/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129" t="s">
        <v>213</v>
      </c>
      <c r="B27" s="32" t="s">
        <v>1125</v>
      </c>
      <c r="C27" s="49" t="s">
        <v>2826</v>
      </c>
      <c r="D27" s="49" t="s">
        <v>2980</v>
      </c>
      <c r="E27" s="49" t="s">
        <v>390</v>
      </c>
      <c r="F27" s="49" t="s">
        <v>2826</v>
      </c>
      <c r="G27" s="49" t="s">
        <v>2981</v>
      </c>
      <c r="H27" s="49" t="s">
        <v>2982</v>
      </c>
      <c r="I27" s="155" t="s">
        <v>2983</v>
      </c>
      <c r="J27" s="49" t="s">
        <v>2984</v>
      </c>
      <c r="K27" s="32" t="s">
        <v>2985</v>
      </c>
      <c r="L27" s="2"/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128" t="s">
        <v>216</v>
      </c>
      <c r="B28" s="23" t="s">
        <v>1126</v>
      </c>
      <c r="C28" s="46" t="s">
        <v>2826</v>
      </c>
      <c r="D28" s="46" t="s">
        <v>2980</v>
      </c>
      <c r="E28" s="46" t="s">
        <v>390</v>
      </c>
      <c r="F28" s="46" t="s">
        <v>2826</v>
      </c>
      <c r="G28" s="46" t="s">
        <v>2981</v>
      </c>
      <c r="H28" s="46" t="s">
        <v>2982</v>
      </c>
      <c r="I28" s="154" t="s">
        <v>2983</v>
      </c>
      <c r="J28" s="46" t="s">
        <v>2984</v>
      </c>
      <c r="K28" s="23" t="s">
        <v>2985</v>
      </c>
      <c r="L28" s="2"/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129" t="s">
        <v>219</v>
      </c>
      <c r="B29" s="32" t="s">
        <v>1127</v>
      </c>
      <c r="C29" s="49" t="s">
        <v>2826</v>
      </c>
      <c r="D29" s="49" t="s">
        <v>2980</v>
      </c>
      <c r="E29" s="49" t="s">
        <v>390</v>
      </c>
      <c r="F29" s="49" t="s">
        <v>2826</v>
      </c>
      <c r="G29" s="49" t="s">
        <v>2981</v>
      </c>
      <c r="H29" s="49" t="s">
        <v>2982</v>
      </c>
      <c r="I29" s="155" t="s">
        <v>2983</v>
      </c>
      <c r="J29" s="49" t="s">
        <v>2984</v>
      </c>
      <c r="K29" s="32" t="s">
        <v>2985</v>
      </c>
      <c r="L29" s="2"/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128" t="s">
        <v>222</v>
      </c>
      <c r="B30" s="23" t="s">
        <v>1128</v>
      </c>
      <c r="C30" s="46" t="s">
        <v>2826</v>
      </c>
      <c r="D30" s="46" t="s">
        <v>2980</v>
      </c>
      <c r="E30" s="46" t="s">
        <v>390</v>
      </c>
      <c r="F30" s="46" t="s">
        <v>2826</v>
      </c>
      <c r="G30" s="46" t="s">
        <v>2981</v>
      </c>
      <c r="H30" s="46" t="s">
        <v>2982</v>
      </c>
      <c r="I30" s="154" t="s">
        <v>2983</v>
      </c>
      <c r="J30" s="46" t="s">
        <v>2984</v>
      </c>
      <c r="K30" s="23" t="s">
        <v>2985</v>
      </c>
      <c r="L30" s="2"/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129" t="s">
        <v>225</v>
      </c>
      <c r="B31" s="32" t="s">
        <v>1129</v>
      </c>
      <c r="C31" s="49" t="s">
        <v>2826</v>
      </c>
      <c r="D31" s="49" t="s">
        <v>2980</v>
      </c>
      <c r="E31" s="49" t="s">
        <v>390</v>
      </c>
      <c r="F31" s="49" t="s">
        <v>2826</v>
      </c>
      <c r="G31" s="49" t="s">
        <v>2981</v>
      </c>
      <c r="H31" s="49" t="s">
        <v>2982</v>
      </c>
      <c r="I31" s="155" t="s">
        <v>2983</v>
      </c>
      <c r="J31" s="49" t="s">
        <v>2984</v>
      </c>
      <c r="K31" s="32" t="s">
        <v>2985</v>
      </c>
      <c r="L31" s="2"/>
      <c r="M31" s="2"/>
      <c r="N31" s="2"/>
      <c r="O31" s="2"/>
      <c r="P31" s="2"/>
      <c r="Q31" s="2"/>
      <c r="R31" s="2"/>
      <c r="S31" s="2"/>
    </row>
    <row r="32" spans="1:19" ht="18" customHeight="1" x14ac:dyDescent="0.2">
      <c r="A32" s="128" t="s">
        <v>228</v>
      </c>
      <c r="B32" s="23" t="s">
        <v>1130</v>
      </c>
      <c r="C32" s="46" t="s">
        <v>2826</v>
      </c>
      <c r="D32" s="46" t="s">
        <v>2980</v>
      </c>
      <c r="E32" s="46" t="s">
        <v>390</v>
      </c>
      <c r="F32" s="46" t="s">
        <v>2826</v>
      </c>
      <c r="G32" s="46" t="s">
        <v>2981</v>
      </c>
      <c r="H32" s="46" t="s">
        <v>2982</v>
      </c>
      <c r="I32" s="154" t="s">
        <v>2983</v>
      </c>
      <c r="J32" s="46" t="s">
        <v>2984</v>
      </c>
      <c r="K32" s="23" t="s">
        <v>2985</v>
      </c>
      <c r="L32" s="2"/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129" t="s">
        <v>231</v>
      </c>
      <c r="B33" s="32" t="s">
        <v>1131</v>
      </c>
      <c r="C33" s="49" t="s">
        <v>2826</v>
      </c>
      <c r="D33" s="49" t="s">
        <v>2980</v>
      </c>
      <c r="E33" s="49" t="s">
        <v>390</v>
      </c>
      <c r="F33" s="49" t="s">
        <v>2826</v>
      </c>
      <c r="G33" s="49" t="s">
        <v>2981</v>
      </c>
      <c r="H33" s="49" t="s">
        <v>2982</v>
      </c>
      <c r="I33" s="155" t="s">
        <v>2983</v>
      </c>
      <c r="J33" s="49" t="s">
        <v>2984</v>
      </c>
      <c r="K33" s="32" t="s">
        <v>2985</v>
      </c>
      <c r="L33" s="2"/>
      <c r="M33" s="2"/>
      <c r="N33" s="2"/>
      <c r="O33" s="2"/>
      <c r="P33" s="2"/>
      <c r="Q33" s="2"/>
      <c r="R33" s="2"/>
      <c r="S33" s="2"/>
    </row>
    <row r="34" spans="1:19" ht="18" customHeight="1" x14ac:dyDescent="0.2">
      <c r="A34" s="128" t="s">
        <v>234</v>
      </c>
      <c r="B34" s="23" t="s">
        <v>1132</v>
      </c>
      <c r="C34" s="46" t="s">
        <v>2826</v>
      </c>
      <c r="D34" s="46" t="s">
        <v>2980</v>
      </c>
      <c r="E34" s="46" t="s">
        <v>390</v>
      </c>
      <c r="F34" s="46" t="s">
        <v>2826</v>
      </c>
      <c r="G34" s="46" t="s">
        <v>2981</v>
      </c>
      <c r="H34" s="46" t="s">
        <v>2982</v>
      </c>
      <c r="I34" s="154" t="s">
        <v>2983</v>
      </c>
      <c r="J34" s="46" t="s">
        <v>2984</v>
      </c>
      <c r="K34" s="23" t="s">
        <v>2985</v>
      </c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2:L2"/>
    <mergeCell ref="A15:L15"/>
    <mergeCell ref="A1:L1"/>
    <mergeCell ref="A5:L5"/>
    <mergeCell ref="A3:L3"/>
    <mergeCell ref="A4:L4"/>
  </mergeCells>
  <hyperlinks>
    <hyperlink ref="A1" location="'Cohort 2029 — Grades'!A1" display="⬅ NAVIGATE:" xr:uid="{00000000-0004-0000-1E00-000000000000}"/>
  </hyperlinks>
  <pageMargins left="0.75" right="0.75" top="1" bottom="1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2D8A4E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6" width="43" customWidth="1"/>
    <col min="7" max="7" width="14" customWidth="1"/>
    <col min="8" max="9" width="12" customWidth="1"/>
    <col min="10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2986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2180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2987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6" t="s">
        <v>2988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5" customHeight="1" x14ac:dyDescent="0.2">
      <c r="A7" s="261"/>
      <c r="B7" s="262"/>
      <c r="C7" s="262"/>
      <c r="D7" s="262"/>
      <c r="E7" s="262"/>
      <c r="F7" s="262"/>
      <c r="G7" s="262"/>
      <c r="H7" s="262"/>
      <c r="I7" s="262"/>
      <c r="J7" s="26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5" t="s">
        <v>2989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7" t="s">
        <v>2990</v>
      </c>
      <c r="B9" s="7" t="s">
        <v>2991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12" t="s">
        <v>1750</v>
      </c>
      <c r="B10" s="13" t="s">
        <v>2992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12" t="s">
        <v>128</v>
      </c>
      <c r="B11" s="13" t="s">
        <v>2993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12" t="s">
        <v>131</v>
      </c>
      <c r="B12" s="13" t="s">
        <v>2994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12" t="s">
        <v>2995</v>
      </c>
      <c r="B13" s="13" t="s">
        <v>2996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12" t="s">
        <v>2997</v>
      </c>
      <c r="B14" s="13" t="s">
        <v>2998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12" t="s">
        <v>2999</v>
      </c>
      <c r="B15" s="13" t="s">
        <v>3000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12" t="s">
        <v>158</v>
      </c>
      <c r="B16" s="13" t="s">
        <v>3001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12" t="s">
        <v>159</v>
      </c>
      <c r="B17" s="13" t="s">
        <v>3002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12" t="s">
        <v>34</v>
      </c>
      <c r="B18" s="13" t="s">
        <v>3003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12" t="s">
        <v>165</v>
      </c>
      <c r="B19" s="13" t="s">
        <v>3004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" customHeight="1" x14ac:dyDescent="0.2">
      <c r="A21" s="261"/>
      <c r="B21" s="262"/>
      <c r="C21" s="262"/>
      <c r="D21" s="262"/>
      <c r="E21" s="262"/>
      <c r="F21" s="262"/>
      <c r="G21" s="262"/>
      <c r="H21" s="262"/>
      <c r="I21" s="262"/>
      <c r="J21" s="262"/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5" t="s">
        <v>3005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7" t="s">
        <v>467</v>
      </c>
      <c r="B23" s="7" t="s">
        <v>1438</v>
      </c>
      <c r="C23" s="7" t="s">
        <v>3006</v>
      </c>
      <c r="D23" s="7" t="s">
        <v>3007</v>
      </c>
      <c r="E23" s="7" t="s">
        <v>3008</v>
      </c>
      <c r="F23" s="7" t="s">
        <v>3009</v>
      </c>
      <c r="G23" s="7" t="s">
        <v>468</v>
      </c>
      <c r="H23" s="7" t="s">
        <v>162</v>
      </c>
      <c r="I23" s="7" t="s">
        <v>1252</v>
      </c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13" t="s">
        <v>3010</v>
      </c>
      <c r="B24" s="13" t="s">
        <v>3011</v>
      </c>
      <c r="C24" s="8" t="s">
        <v>390</v>
      </c>
      <c r="D24" s="8" t="s">
        <v>390</v>
      </c>
      <c r="E24" s="8" t="s">
        <v>390</v>
      </c>
      <c r="F24" s="8" t="s">
        <v>390</v>
      </c>
      <c r="G24" s="8" t="s">
        <v>390</v>
      </c>
      <c r="H24" s="8" t="s">
        <v>390</v>
      </c>
      <c r="I24" s="8" t="s">
        <v>390</v>
      </c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13" t="s">
        <v>3012</v>
      </c>
      <c r="B25" s="13" t="s">
        <v>3011</v>
      </c>
      <c r="C25" s="8" t="s">
        <v>390</v>
      </c>
      <c r="D25" s="8" t="s">
        <v>390</v>
      </c>
      <c r="E25" s="8" t="s">
        <v>390</v>
      </c>
      <c r="F25" s="8" t="s">
        <v>390</v>
      </c>
      <c r="G25" s="8" t="s">
        <v>390</v>
      </c>
      <c r="H25" s="8" t="s">
        <v>390</v>
      </c>
      <c r="I25" s="8" t="s">
        <v>390</v>
      </c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13" t="s">
        <v>3013</v>
      </c>
      <c r="B26" s="13" t="s">
        <v>3011</v>
      </c>
      <c r="C26" s="8" t="s">
        <v>390</v>
      </c>
      <c r="D26" s="8" t="s">
        <v>390</v>
      </c>
      <c r="E26" s="8" t="s">
        <v>390</v>
      </c>
      <c r="F26" s="8" t="s">
        <v>390</v>
      </c>
      <c r="G26" s="8" t="s">
        <v>390</v>
      </c>
      <c r="H26" s="8" t="s">
        <v>390</v>
      </c>
      <c r="I26" s="8" t="s">
        <v>390</v>
      </c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13" t="s">
        <v>3014</v>
      </c>
      <c r="B27" s="13" t="s">
        <v>3011</v>
      </c>
      <c r="C27" s="8" t="s">
        <v>390</v>
      </c>
      <c r="D27" s="8" t="s">
        <v>390</v>
      </c>
      <c r="E27" s="8" t="s">
        <v>390</v>
      </c>
      <c r="F27" s="8" t="s">
        <v>390</v>
      </c>
      <c r="G27" s="8" t="s">
        <v>390</v>
      </c>
      <c r="H27" s="8" t="s">
        <v>390</v>
      </c>
      <c r="I27" s="8" t="s">
        <v>390</v>
      </c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13" t="s">
        <v>3015</v>
      </c>
      <c r="B28" s="13" t="s">
        <v>3011</v>
      </c>
      <c r="C28" s="8" t="s">
        <v>390</v>
      </c>
      <c r="D28" s="8" t="s">
        <v>390</v>
      </c>
      <c r="E28" s="8" t="s">
        <v>390</v>
      </c>
      <c r="F28" s="8" t="s">
        <v>390</v>
      </c>
      <c r="G28" s="8" t="s">
        <v>390</v>
      </c>
      <c r="H28" s="8" t="s">
        <v>390</v>
      </c>
      <c r="I28" s="8" t="s">
        <v>390</v>
      </c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13" t="s">
        <v>3016</v>
      </c>
      <c r="B29" s="13" t="s">
        <v>3011</v>
      </c>
      <c r="C29" s="8" t="s">
        <v>390</v>
      </c>
      <c r="D29" s="8" t="s">
        <v>390</v>
      </c>
      <c r="E29" s="8" t="s">
        <v>390</v>
      </c>
      <c r="F29" s="8" t="s">
        <v>390</v>
      </c>
      <c r="G29" s="8" t="s">
        <v>390</v>
      </c>
      <c r="H29" s="8" t="s">
        <v>390</v>
      </c>
      <c r="I29" s="8" t="s">
        <v>390</v>
      </c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13" t="s">
        <v>3017</v>
      </c>
      <c r="B30" s="13" t="s">
        <v>3011</v>
      </c>
      <c r="C30" s="8" t="s">
        <v>390</v>
      </c>
      <c r="D30" s="8" t="s">
        <v>390</v>
      </c>
      <c r="E30" s="8" t="s">
        <v>390</v>
      </c>
      <c r="F30" s="8" t="s">
        <v>390</v>
      </c>
      <c r="G30" s="8" t="s">
        <v>390</v>
      </c>
      <c r="H30" s="8" t="s">
        <v>390</v>
      </c>
      <c r="I30" s="8" t="s">
        <v>390</v>
      </c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" customHeight="1" x14ac:dyDescent="0.2">
      <c r="A32" s="261"/>
      <c r="B32" s="262"/>
      <c r="C32" s="262"/>
      <c r="D32" s="262"/>
      <c r="E32" s="262"/>
      <c r="F32" s="262"/>
      <c r="G32" s="262"/>
      <c r="H32" s="262"/>
      <c r="I32" s="262"/>
      <c r="J32" s="262"/>
      <c r="K32" s="2"/>
      <c r="L32" s="2"/>
      <c r="M32" s="2"/>
      <c r="N32" s="2"/>
      <c r="O32" s="2"/>
      <c r="P32" s="2"/>
      <c r="Q32" s="2"/>
      <c r="R32" s="2"/>
      <c r="S32" s="2"/>
    </row>
    <row r="33" spans="1:19" ht="26.25" customHeight="1" x14ac:dyDescent="0.2">
      <c r="A33" s="5" t="s">
        <v>3018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8" customHeight="1" x14ac:dyDescent="0.2">
      <c r="A34" s="7" t="s">
        <v>467</v>
      </c>
      <c r="B34" s="7" t="s">
        <v>2081</v>
      </c>
      <c r="C34" s="7" t="s">
        <v>2073</v>
      </c>
      <c r="D34" s="7" t="s">
        <v>3019</v>
      </c>
      <c r="E34" s="7" t="s">
        <v>2072</v>
      </c>
      <c r="F34" s="7" t="s">
        <v>2071</v>
      </c>
      <c r="G34" s="7" t="s">
        <v>466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22" t="s">
        <v>3020</v>
      </c>
      <c r="B35" s="26"/>
      <c r="C35" s="26"/>
      <c r="D35" s="26"/>
      <c r="E35" s="26"/>
      <c r="F35" s="26"/>
      <c r="G35" s="26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31" t="s">
        <v>3020</v>
      </c>
      <c r="B36" s="35"/>
      <c r="C36" s="35"/>
      <c r="D36" s="35"/>
      <c r="E36" s="35"/>
      <c r="F36" s="35"/>
      <c r="G36" s="35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22" t="s">
        <v>3020</v>
      </c>
      <c r="B37" s="26"/>
      <c r="C37" s="26"/>
      <c r="D37" s="26"/>
      <c r="E37" s="26"/>
      <c r="F37" s="26"/>
      <c r="G37" s="26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31" t="s">
        <v>3020</v>
      </c>
      <c r="B38" s="35"/>
      <c r="C38" s="35"/>
      <c r="D38" s="35"/>
      <c r="E38" s="35"/>
      <c r="F38" s="35"/>
      <c r="G38" s="35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22" t="s">
        <v>3020</v>
      </c>
      <c r="B39" s="26"/>
      <c r="C39" s="26"/>
      <c r="D39" s="26"/>
      <c r="E39" s="26"/>
      <c r="F39" s="26"/>
      <c r="G39" s="26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31" t="s">
        <v>3020</v>
      </c>
      <c r="B40" s="35"/>
      <c r="C40" s="35"/>
      <c r="D40" s="35"/>
      <c r="E40" s="35"/>
      <c r="F40" s="35"/>
      <c r="G40" s="35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22" t="s">
        <v>3020</v>
      </c>
      <c r="B41" s="26"/>
      <c r="C41" s="26"/>
      <c r="D41" s="26"/>
      <c r="E41" s="26"/>
      <c r="F41" s="26"/>
      <c r="G41" s="26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31" t="s">
        <v>3020</v>
      </c>
      <c r="B42" s="35"/>
      <c r="C42" s="35"/>
      <c r="D42" s="35"/>
      <c r="E42" s="35"/>
      <c r="F42" s="35"/>
      <c r="G42" s="35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" customHeight="1" x14ac:dyDescent="0.2">
      <c r="A44" s="261"/>
      <c r="B44" s="262"/>
      <c r="C44" s="262"/>
      <c r="D44" s="262"/>
      <c r="E44" s="262"/>
      <c r="F44" s="262"/>
      <c r="G44" s="262"/>
      <c r="H44" s="262"/>
      <c r="I44" s="262"/>
      <c r="J44" s="262"/>
      <c r="K44" s="2"/>
      <c r="L44" s="2"/>
      <c r="M44" s="2"/>
      <c r="N44" s="2"/>
      <c r="O44" s="2"/>
      <c r="P44" s="2"/>
      <c r="Q44" s="2"/>
      <c r="R44" s="2"/>
      <c r="S44" s="2"/>
    </row>
    <row r="45" spans="1:19" ht="18" customHeight="1" x14ac:dyDescent="0.2">
      <c r="A45" s="264" t="s">
        <v>3021</v>
      </c>
      <c r="B45" s="262"/>
      <c r="C45" s="262"/>
      <c r="D45" s="262"/>
      <c r="E45" s="262"/>
      <c r="F45" s="262"/>
      <c r="G45" s="262"/>
      <c r="H45" s="262"/>
      <c r="I45" s="262"/>
      <c r="J45" s="262"/>
      <c r="K45" s="2"/>
      <c r="L45" s="2"/>
      <c r="M45" s="2"/>
      <c r="N45" s="2"/>
      <c r="O45" s="2"/>
      <c r="P45" s="2"/>
      <c r="Q45" s="2"/>
      <c r="R45" s="2"/>
      <c r="S45" s="2"/>
    </row>
    <row r="46" spans="1:19" ht="26.25" customHeight="1" x14ac:dyDescent="0.2">
      <c r="A46" s="156" t="s">
        <v>3022</v>
      </c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7" t="s">
        <v>467</v>
      </c>
      <c r="B47" s="7" t="s">
        <v>3023</v>
      </c>
      <c r="C47" s="7" t="s">
        <v>3024</v>
      </c>
      <c r="D47" s="7" t="s">
        <v>3025</v>
      </c>
      <c r="E47" s="7" t="s">
        <v>3026</v>
      </c>
      <c r="F47" s="7" t="s">
        <v>3027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13" t="s">
        <v>3010</v>
      </c>
      <c r="B48" s="8" t="s">
        <v>390</v>
      </c>
      <c r="C48" s="157"/>
      <c r="D48" s="8">
        <v>3</v>
      </c>
      <c r="E48" s="158" t="str">
        <f>IF(B48="—","",B48/100*4*D48)</f>
        <v/>
      </c>
      <c r="F48" s="158" t="str">
        <f>IF(C48="","",C48/100*4*D48)</f>
        <v/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13" t="s">
        <v>3012</v>
      </c>
      <c r="B49" s="8" t="s">
        <v>390</v>
      </c>
      <c r="C49" s="157"/>
      <c r="D49" s="8">
        <v>3</v>
      </c>
      <c r="E49" s="158" t="str">
        <f t="shared" ref="E49:E54" si="0">IF(B48="—","",B48/100*4*D48)</f>
        <v/>
      </c>
      <c r="F49" s="158" t="str">
        <f t="shared" ref="F49:F54" si="1">IF(C48="","",C48/100*4*D48)</f>
        <v/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13" t="s">
        <v>3013</v>
      </c>
      <c r="B50" s="8" t="s">
        <v>390</v>
      </c>
      <c r="C50" s="157"/>
      <c r="D50" s="8">
        <v>3</v>
      </c>
      <c r="E50" s="158" t="str">
        <f t="shared" si="0"/>
        <v/>
      </c>
      <c r="F50" s="158" t="str">
        <f t="shared" si="1"/>
        <v/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13" t="s">
        <v>3014</v>
      </c>
      <c r="B51" s="8" t="s">
        <v>390</v>
      </c>
      <c r="C51" s="157"/>
      <c r="D51" s="8">
        <v>3</v>
      </c>
      <c r="E51" s="158" t="str">
        <f t="shared" si="0"/>
        <v/>
      </c>
      <c r="F51" s="158" t="str">
        <f t="shared" si="1"/>
        <v/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13" t="s">
        <v>3015</v>
      </c>
      <c r="B52" s="8" t="s">
        <v>390</v>
      </c>
      <c r="C52" s="157"/>
      <c r="D52" s="8">
        <v>3</v>
      </c>
      <c r="E52" s="158" t="str">
        <f t="shared" si="0"/>
        <v/>
      </c>
      <c r="F52" s="158" t="str">
        <f t="shared" si="1"/>
        <v/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8" customHeight="1" x14ac:dyDescent="0.2">
      <c r="A53" s="13" t="s">
        <v>3016</v>
      </c>
      <c r="B53" s="8" t="s">
        <v>390</v>
      </c>
      <c r="C53" s="157"/>
      <c r="D53" s="8">
        <v>3</v>
      </c>
      <c r="E53" s="158" t="str">
        <f t="shared" si="0"/>
        <v/>
      </c>
      <c r="F53" s="158" t="str">
        <f t="shared" si="1"/>
        <v/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8" customHeight="1" x14ac:dyDescent="0.2">
      <c r="A54" s="13" t="s">
        <v>3017</v>
      </c>
      <c r="B54" s="8" t="s">
        <v>390</v>
      </c>
      <c r="C54" s="157"/>
      <c r="D54" s="8">
        <v>3</v>
      </c>
      <c r="E54" s="158" t="str">
        <f t="shared" si="0"/>
        <v/>
      </c>
      <c r="F54" s="158" t="str">
        <f t="shared" si="1"/>
        <v/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7.2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8" customHeight="1" x14ac:dyDescent="0.2">
      <c r="A56" s="159" t="s">
        <v>3028</v>
      </c>
      <c r="B56" s="2"/>
      <c r="C56" s="160" t="str">
        <f>IF(SUM(F48:F54)&gt;0,SUM(F48:F54)/SUM(D48:D54),"Enter grades above")</f>
        <v>Enter grades above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10">
    <mergeCell ref="A44:J44"/>
    <mergeCell ref="A45:J45"/>
    <mergeCell ref="A1:J1"/>
    <mergeCell ref="A32:J32"/>
    <mergeCell ref="A5:J5"/>
    <mergeCell ref="A3:J3"/>
    <mergeCell ref="A21:J21"/>
    <mergeCell ref="A4:J4"/>
    <mergeCell ref="A7:J7"/>
    <mergeCell ref="A2:J2"/>
  </mergeCells>
  <hyperlinks>
    <hyperlink ref="A1" location="'Cohort 2029 — Grades'!A1" display="⬅ NAVIGATE:" xr:uid="{00000000-0004-0000-1F00-000000000000}"/>
  </hyperlinks>
  <pageMargins left="0.75" right="0.75" top="1" bottom="1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1A5276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3" width="18" customWidth="1"/>
    <col min="4" max="4" width="20" customWidth="1"/>
    <col min="5" max="9" width="47" customWidth="1"/>
    <col min="10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3029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2699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3030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3031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" t="s">
        <v>1186</v>
      </c>
      <c r="B7" s="7" t="s">
        <v>3032</v>
      </c>
      <c r="C7" s="7" t="s">
        <v>3033</v>
      </c>
      <c r="D7" s="7" t="s">
        <v>3034</v>
      </c>
      <c r="E7" s="7" t="s">
        <v>3035</v>
      </c>
      <c r="F7" s="7" t="s">
        <v>3036</v>
      </c>
      <c r="G7" s="7" t="s">
        <v>3037</v>
      </c>
      <c r="H7" s="7" t="s">
        <v>3038</v>
      </c>
      <c r="I7" s="7" t="s">
        <v>3039</v>
      </c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23" t="s">
        <v>3040</v>
      </c>
      <c r="B8" s="46" t="s">
        <v>3041</v>
      </c>
      <c r="C8" s="46" t="s">
        <v>3042</v>
      </c>
      <c r="D8" s="46" t="s">
        <v>2709</v>
      </c>
      <c r="E8" s="82" t="s">
        <v>3043</v>
      </c>
      <c r="F8" s="46" t="s">
        <v>3044</v>
      </c>
      <c r="G8" s="46" t="s">
        <v>1116</v>
      </c>
      <c r="H8" s="46" t="s">
        <v>390</v>
      </c>
      <c r="I8" s="46" t="s">
        <v>2710</v>
      </c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32" t="s">
        <v>3045</v>
      </c>
      <c r="B9" s="49" t="s">
        <v>3046</v>
      </c>
      <c r="C9" s="49" t="s">
        <v>2264</v>
      </c>
      <c r="D9" s="49" t="s">
        <v>505</v>
      </c>
      <c r="E9" s="127" t="s">
        <v>3047</v>
      </c>
      <c r="F9" s="49" t="s">
        <v>3044</v>
      </c>
      <c r="G9" s="49" t="s">
        <v>1116</v>
      </c>
      <c r="H9" s="49" t="s">
        <v>390</v>
      </c>
      <c r="I9" s="49" t="s">
        <v>3048</v>
      </c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23" t="s">
        <v>1194</v>
      </c>
      <c r="B10" s="46" t="s">
        <v>3049</v>
      </c>
      <c r="C10" s="46" t="s">
        <v>3050</v>
      </c>
      <c r="D10" s="46" t="s">
        <v>1195</v>
      </c>
      <c r="E10" s="82" t="s">
        <v>3051</v>
      </c>
      <c r="F10" s="46" t="s">
        <v>1331</v>
      </c>
      <c r="G10" s="46" t="s">
        <v>1011</v>
      </c>
      <c r="H10" s="46" t="s">
        <v>3052</v>
      </c>
      <c r="I10" s="46" t="s">
        <v>920</v>
      </c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32" t="s">
        <v>1202</v>
      </c>
      <c r="B11" s="49" t="s">
        <v>3053</v>
      </c>
      <c r="C11" s="49" t="s">
        <v>1274</v>
      </c>
      <c r="D11" s="49" t="s">
        <v>1203</v>
      </c>
      <c r="E11" s="127" t="s">
        <v>3054</v>
      </c>
      <c r="F11" s="49" t="s">
        <v>3055</v>
      </c>
      <c r="G11" s="49" t="s">
        <v>975</v>
      </c>
      <c r="H11" s="49" t="s">
        <v>3056</v>
      </c>
      <c r="I11" s="49" t="s">
        <v>3057</v>
      </c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23" t="s">
        <v>1208</v>
      </c>
      <c r="B12" s="46" t="s">
        <v>3058</v>
      </c>
      <c r="C12" s="46" t="s">
        <v>3059</v>
      </c>
      <c r="D12" s="46" t="s">
        <v>1209</v>
      </c>
      <c r="E12" s="82" t="s">
        <v>3060</v>
      </c>
      <c r="F12" s="46" t="s">
        <v>3061</v>
      </c>
      <c r="G12" s="46" t="s">
        <v>3062</v>
      </c>
      <c r="H12" s="46" t="s">
        <v>3063</v>
      </c>
      <c r="I12" s="46" t="s">
        <v>1221</v>
      </c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32" t="s">
        <v>1216</v>
      </c>
      <c r="B13" s="49" t="s">
        <v>3064</v>
      </c>
      <c r="C13" s="49" t="s">
        <v>3065</v>
      </c>
      <c r="D13" s="49" t="s">
        <v>1217</v>
      </c>
      <c r="E13" s="127" t="s">
        <v>3066</v>
      </c>
      <c r="F13" s="49" t="s">
        <v>1331</v>
      </c>
      <c r="G13" s="49" t="s">
        <v>3067</v>
      </c>
      <c r="H13" s="49" t="s">
        <v>3068</v>
      </c>
      <c r="I13" s="49" t="s">
        <v>975</v>
      </c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23" t="s">
        <v>3069</v>
      </c>
      <c r="B14" s="46" t="s">
        <v>3058</v>
      </c>
      <c r="C14" s="46" t="s">
        <v>3070</v>
      </c>
      <c r="D14" s="46" t="s">
        <v>1224</v>
      </c>
      <c r="E14" s="82" t="s">
        <v>3071</v>
      </c>
      <c r="F14" s="46" t="s">
        <v>3072</v>
      </c>
      <c r="G14" s="46" t="s">
        <v>3073</v>
      </c>
      <c r="H14" s="46" t="s">
        <v>3074</v>
      </c>
      <c r="I14" s="46" t="s">
        <v>3075</v>
      </c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32" t="s">
        <v>3076</v>
      </c>
      <c r="B15" s="49" t="s">
        <v>3077</v>
      </c>
      <c r="C15" s="49" t="s">
        <v>1030</v>
      </c>
      <c r="D15" s="49" t="s">
        <v>1232</v>
      </c>
      <c r="E15" s="127" t="s">
        <v>2879</v>
      </c>
      <c r="F15" s="49" t="s">
        <v>1331</v>
      </c>
      <c r="G15" s="49" t="s">
        <v>3078</v>
      </c>
      <c r="H15" s="49" t="s">
        <v>3079</v>
      </c>
      <c r="I15" s="49" t="s">
        <v>3080</v>
      </c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23" t="s">
        <v>573</v>
      </c>
      <c r="B16" s="46" t="s">
        <v>3081</v>
      </c>
      <c r="C16" s="46" t="s">
        <v>1219</v>
      </c>
      <c r="D16" s="46" t="s">
        <v>1237</v>
      </c>
      <c r="E16" s="82" t="s">
        <v>3047</v>
      </c>
      <c r="F16" s="46" t="s">
        <v>3055</v>
      </c>
      <c r="G16" s="46" t="s">
        <v>1241</v>
      </c>
      <c r="H16" s="46" t="s">
        <v>1242</v>
      </c>
      <c r="I16" s="46" t="s">
        <v>1274</v>
      </c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32" t="s">
        <v>3082</v>
      </c>
      <c r="B17" s="49" t="s">
        <v>417</v>
      </c>
      <c r="C17" s="49" t="s">
        <v>3083</v>
      </c>
      <c r="D17" s="49" t="s">
        <v>418</v>
      </c>
      <c r="E17" s="127" t="s">
        <v>3084</v>
      </c>
      <c r="F17" s="49" t="s">
        <v>3085</v>
      </c>
      <c r="G17" s="49" t="s">
        <v>1116</v>
      </c>
      <c r="H17" s="49" t="s">
        <v>390</v>
      </c>
      <c r="I17" s="49" t="s">
        <v>2507</v>
      </c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23" t="s">
        <v>3086</v>
      </c>
      <c r="B18" s="46" t="s">
        <v>3087</v>
      </c>
      <c r="C18" s="46" t="s">
        <v>506</v>
      </c>
      <c r="D18" s="46" t="s">
        <v>3088</v>
      </c>
      <c r="E18" s="82" t="s">
        <v>3084</v>
      </c>
      <c r="F18" s="46" t="s">
        <v>3085</v>
      </c>
      <c r="G18" s="46" t="s">
        <v>1116</v>
      </c>
      <c r="H18" s="46" t="s">
        <v>390</v>
      </c>
      <c r="I18" s="46" t="s">
        <v>418</v>
      </c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32" t="s">
        <v>3089</v>
      </c>
      <c r="B19" s="49" t="s">
        <v>392</v>
      </c>
      <c r="C19" s="49" t="s">
        <v>392</v>
      </c>
      <c r="D19" s="49" t="s">
        <v>3090</v>
      </c>
      <c r="E19" s="49" t="s">
        <v>390</v>
      </c>
      <c r="F19" s="49" t="s">
        <v>3091</v>
      </c>
      <c r="G19" s="49" t="s">
        <v>1116</v>
      </c>
      <c r="H19" s="49" t="s">
        <v>390</v>
      </c>
      <c r="I19" s="49" t="s">
        <v>2507</v>
      </c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23" t="s">
        <v>1243</v>
      </c>
      <c r="B20" s="46" t="s">
        <v>3092</v>
      </c>
      <c r="C20" s="46" t="s">
        <v>3093</v>
      </c>
      <c r="D20" s="46" t="s">
        <v>1244</v>
      </c>
      <c r="E20" s="82" t="s">
        <v>3094</v>
      </c>
      <c r="F20" s="46" t="s">
        <v>3072</v>
      </c>
      <c r="G20" s="46" t="s">
        <v>1116</v>
      </c>
      <c r="H20" s="46" t="s">
        <v>390</v>
      </c>
      <c r="I20" s="46" t="s">
        <v>3095</v>
      </c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32" t="s">
        <v>3096</v>
      </c>
      <c r="B21" s="49" t="s">
        <v>1350</v>
      </c>
      <c r="C21" s="49" t="s">
        <v>3097</v>
      </c>
      <c r="D21" s="49" t="s">
        <v>1265</v>
      </c>
      <c r="E21" s="127" t="s">
        <v>2743</v>
      </c>
      <c r="F21" s="49" t="s">
        <v>3055</v>
      </c>
      <c r="G21" s="49" t="s">
        <v>1355</v>
      </c>
      <c r="H21" s="49" t="s">
        <v>3098</v>
      </c>
      <c r="I21" s="49" t="s">
        <v>1260</v>
      </c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customHeight="1" x14ac:dyDescent="0.2">
      <c r="A23" s="261"/>
      <c r="B23" s="262"/>
      <c r="C23" s="262"/>
      <c r="D23" s="262"/>
      <c r="E23" s="262"/>
      <c r="F23" s="262"/>
      <c r="G23" s="262"/>
      <c r="H23" s="262"/>
      <c r="I23" s="262"/>
      <c r="J23" s="262"/>
      <c r="K23" s="2"/>
      <c r="L23" s="2"/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5" t="s">
        <v>3099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34.5" customHeight="1" x14ac:dyDescent="0.2">
      <c r="A25" s="7" t="s">
        <v>1186</v>
      </c>
      <c r="B25" s="7" t="s">
        <v>3100</v>
      </c>
      <c r="C25" s="7" t="s">
        <v>3101</v>
      </c>
      <c r="D25" s="7" t="s">
        <v>3102</v>
      </c>
      <c r="E25" s="7" t="s">
        <v>2707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34.5" customHeight="1" x14ac:dyDescent="0.2">
      <c r="A26" s="46" t="s">
        <v>3103</v>
      </c>
      <c r="B26" s="46" t="s">
        <v>2710</v>
      </c>
      <c r="C26" s="46" t="s">
        <v>2711</v>
      </c>
      <c r="D26" s="46" t="s">
        <v>2712</v>
      </c>
      <c r="E26" s="23" t="s">
        <v>3104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34.5" customHeight="1" x14ac:dyDescent="0.2">
      <c r="A27" s="49" t="s">
        <v>1194</v>
      </c>
      <c r="B27" s="49" t="s">
        <v>920</v>
      </c>
      <c r="C27" s="49" t="s">
        <v>3105</v>
      </c>
      <c r="D27" s="49" t="s">
        <v>1275</v>
      </c>
      <c r="E27" s="32" t="s">
        <v>3106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4.5" customHeight="1" x14ac:dyDescent="0.2">
      <c r="A28" s="46" t="s">
        <v>3107</v>
      </c>
      <c r="B28" s="46" t="s">
        <v>3057</v>
      </c>
      <c r="C28" s="46" t="s">
        <v>896</v>
      </c>
      <c r="D28" s="46" t="s">
        <v>3108</v>
      </c>
      <c r="E28" s="23" t="s">
        <v>3109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34.5" customHeight="1" x14ac:dyDescent="0.2">
      <c r="A29" s="49" t="s">
        <v>3110</v>
      </c>
      <c r="B29" s="49" t="s">
        <v>1327</v>
      </c>
      <c r="C29" s="49" t="s">
        <v>1376</v>
      </c>
      <c r="D29" s="49" t="s">
        <v>1260</v>
      </c>
      <c r="E29" s="32" t="s">
        <v>3111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34.5" customHeight="1" x14ac:dyDescent="0.2">
      <c r="A30" s="46" t="s">
        <v>573</v>
      </c>
      <c r="B30" s="46" t="s">
        <v>1265</v>
      </c>
      <c r="C30" s="46" t="s">
        <v>2802</v>
      </c>
      <c r="D30" s="46" t="s">
        <v>3112</v>
      </c>
      <c r="E30" s="23" t="s">
        <v>3113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34.5" customHeight="1" x14ac:dyDescent="0.2">
      <c r="A31" s="49" t="s">
        <v>3114</v>
      </c>
      <c r="B31" s="49" t="s">
        <v>3115</v>
      </c>
      <c r="C31" s="49" t="s">
        <v>3116</v>
      </c>
      <c r="D31" s="49" t="s">
        <v>3117</v>
      </c>
      <c r="E31" s="32" t="s">
        <v>3118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6">
    <mergeCell ref="A1:J1"/>
    <mergeCell ref="A23:J23"/>
    <mergeCell ref="A5:J5"/>
    <mergeCell ref="A3:J3"/>
    <mergeCell ref="A4:J4"/>
    <mergeCell ref="A2:J2"/>
  </mergeCells>
  <hyperlinks>
    <hyperlink ref="A1" location="'Cohort 2029 — Grades'!A1" display="⬅ NAVIGATE:" xr:uid="{00000000-0004-0000-2000-000000000000}"/>
  </hyperlinks>
  <pageMargins left="0.75" right="0.75" top="1" bottom="1" header="0" footer="0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1A5276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8" width="50" customWidth="1"/>
    <col min="9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3119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1595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3120</v>
      </c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26.25" customHeight="1" x14ac:dyDescent="0.2">
      <c r="A6" s="5" t="s">
        <v>3121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7" t="s">
        <v>26</v>
      </c>
      <c r="B7" s="7" t="s">
        <v>3122</v>
      </c>
      <c r="C7" s="7" t="s">
        <v>2071</v>
      </c>
      <c r="D7" s="7" t="s">
        <v>3123</v>
      </c>
      <c r="E7" s="7" t="s">
        <v>3124</v>
      </c>
      <c r="F7" s="7" t="s">
        <v>466</v>
      </c>
      <c r="G7" s="7" t="s">
        <v>451</v>
      </c>
      <c r="H7" s="7" t="s">
        <v>3125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34.5" customHeight="1" x14ac:dyDescent="0.2">
      <c r="A8" s="46">
        <v>1</v>
      </c>
      <c r="B8" s="23" t="s">
        <v>3126</v>
      </c>
      <c r="C8" s="46" t="s">
        <v>3127</v>
      </c>
      <c r="D8" s="86" t="s">
        <v>3128</v>
      </c>
      <c r="E8" s="46" t="s">
        <v>3129</v>
      </c>
      <c r="F8" s="46" t="s">
        <v>3130</v>
      </c>
      <c r="G8" s="23" t="s">
        <v>3131</v>
      </c>
      <c r="H8" s="23" t="s">
        <v>3132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34.5" customHeight="1" x14ac:dyDescent="0.2">
      <c r="A9" s="49">
        <v>2</v>
      </c>
      <c r="B9" s="32" t="s">
        <v>3133</v>
      </c>
      <c r="C9" s="49" t="s">
        <v>3127</v>
      </c>
      <c r="D9" s="83" t="s">
        <v>3128</v>
      </c>
      <c r="E9" s="49" t="s">
        <v>3129</v>
      </c>
      <c r="F9" s="49" t="s">
        <v>3130</v>
      </c>
      <c r="G9" s="32" t="s">
        <v>3134</v>
      </c>
      <c r="H9" s="32" t="s">
        <v>3135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34.5" customHeight="1" x14ac:dyDescent="0.2">
      <c r="A10" s="46">
        <v>3</v>
      </c>
      <c r="B10" s="23" t="s">
        <v>3136</v>
      </c>
      <c r="C10" s="46" t="s">
        <v>3137</v>
      </c>
      <c r="D10" s="84" t="s">
        <v>3138</v>
      </c>
      <c r="E10" s="46" t="s">
        <v>3139</v>
      </c>
      <c r="F10" s="82" t="s">
        <v>3140</v>
      </c>
      <c r="G10" s="23" t="s">
        <v>3141</v>
      </c>
      <c r="H10" s="23" t="s">
        <v>3142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49">
        <v>4</v>
      </c>
      <c r="B11" s="32" t="s">
        <v>3143</v>
      </c>
      <c r="C11" s="49" t="s">
        <v>3144</v>
      </c>
      <c r="D11" s="85" t="s">
        <v>3138</v>
      </c>
      <c r="E11" s="49" t="s">
        <v>3145</v>
      </c>
      <c r="F11" s="127" t="s">
        <v>3140</v>
      </c>
      <c r="G11" s="32" t="s">
        <v>3146</v>
      </c>
      <c r="H11" s="32" t="s">
        <v>3147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34.5" customHeight="1" x14ac:dyDescent="0.2">
      <c r="A12" s="46">
        <v>5</v>
      </c>
      <c r="B12" s="23" t="s">
        <v>3148</v>
      </c>
      <c r="C12" s="46" t="s">
        <v>3149</v>
      </c>
      <c r="D12" s="84" t="s">
        <v>3138</v>
      </c>
      <c r="E12" s="46" t="s">
        <v>3139</v>
      </c>
      <c r="F12" s="82" t="s">
        <v>3140</v>
      </c>
      <c r="G12" s="23" t="s">
        <v>3150</v>
      </c>
      <c r="H12" s="23" t="s">
        <v>3151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49">
        <v>6</v>
      </c>
      <c r="B13" s="32" t="s">
        <v>3152</v>
      </c>
      <c r="C13" s="49" t="s">
        <v>1308</v>
      </c>
      <c r="D13" s="49" t="s">
        <v>3153</v>
      </c>
      <c r="E13" s="49" t="s">
        <v>3129</v>
      </c>
      <c r="F13" s="49" t="s">
        <v>3154</v>
      </c>
      <c r="G13" s="32" t="s">
        <v>3155</v>
      </c>
      <c r="H13" s="32" t="s">
        <v>3156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46">
        <v>7</v>
      </c>
      <c r="B14" s="23" t="s">
        <v>3157</v>
      </c>
      <c r="C14" s="46" t="s">
        <v>3158</v>
      </c>
      <c r="D14" s="46" t="s">
        <v>3153</v>
      </c>
      <c r="E14" s="46" t="s">
        <v>3145</v>
      </c>
      <c r="F14" s="46" t="s">
        <v>3154</v>
      </c>
      <c r="G14" s="23" t="s">
        <v>3159</v>
      </c>
      <c r="H14" s="23" t="s">
        <v>3160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34.5" customHeight="1" x14ac:dyDescent="0.2">
      <c r="A15" s="49">
        <v>8</v>
      </c>
      <c r="B15" s="32" t="s">
        <v>3161</v>
      </c>
      <c r="C15" s="49" t="s">
        <v>3162</v>
      </c>
      <c r="D15" s="49" t="s">
        <v>3153</v>
      </c>
      <c r="E15" s="49" t="s">
        <v>3139</v>
      </c>
      <c r="F15" s="49" t="s">
        <v>3154</v>
      </c>
      <c r="G15" s="32" t="s">
        <v>3163</v>
      </c>
      <c r="H15" s="32" t="s">
        <v>3164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34.5" customHeight="1" x14ac:dyDescent="0.2">
      <c r="A16" s="46">
        <v>9</v>
      </c>
      <c r="B16" s="23" t="s">
        <v>3165</v>
      </c>
      <c r="C16" s="46" t="s">
        <v>3166</v>
      </c>
      <c r="D16" s="46" t="s">
        <v>3167</v>
      </c>
      <c r="E16" s="46" t="s">
        <v>3145</v>
      </c>
      <c r="F16" s="82" t="s">
        <v>3140</v>
      </c>
      <c r="G16" s="23" t="s">
        <v>3168</v>
      </c>
      <c r="H16" s="23" t="s">
        <v>3169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34.5" customHeight="1" x14ac:dyDescent="0.2">
      <c r="A17" s="49">
        <v>10</v>
      </c>
      <c r="B17" s="32" t="s">
        <v>3170</v>
      </c>
      <c r="C17" s="49" t="s">
        <v>3171</v>
      </c>
      <c r="D17" s="49" t="s">
        <v>3167</v>
      </c>
      <c r="E17" s="49" t="s">
        <v>3129</v>
      </c>
      <c r="F17" s="127" t="s">
        <v>3140</v>
      </c>
      <c r="G17" s="32" t="s">
        <v>3172</v>
      </c>
      <c r="H17" s="32" t="s">
        <v>3173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34.5" customHeight="1" x14ac:dyDescent="0.2">
      <c r="A18" s="46">
        <v>11</v>
      </c>
      <c r="B18" s="23" t="s">
        <v>3174</v>
      </c>
      <c r="C18" s="46" t="s">
        <v>3175</v>
      </c>
      <c r="D18" s="46" t="s">
        <v>3167</v>
      </c>
      <c r="E18" s="46" t="s">
        <v>3139</v>
      </c>
      <c r="F18" s="46" t="s">
        <v>3176</v>
      </c>
      <c r="G18" s="23" t="s">
        <v>3177</v>
      </c>
      <c r="H18" s="23" t="s">
        <v>3178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34.5" customHeight="1" x14ac:dyDescent="0.2">
      <c r="A19" s="49">
        <v>12</v>
      </c>
      <c r="B19" s="32" t="s">
        <v>3179</v>
      </c>
      <c r="C19" s="49" t="s">
        <v>3180</v>
      </c>
      <c r="D19" s="49" t="s">
        <v>3153</v>
      </c>
      <c r="E19" s="49" t="s">
        <v>3129</v>
      </c>
      <c r="F19" s="127" t="s">
        <v>3140</v>
      </c>
      <c r="G19" s="32" t="s">
        <v>3181</v>
      </c>
      <c r="H19" s="32" t="s">
        <v>3182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34.5" customHeight="1" x14ac:dyDescent="0.2">
      <c r="A20" s="46">
        <v>13</v>
      </c>
      <c r="B20" s="23" t="s">
        <v>3183</v>
      </c>
      <c r="C20" s="46" t="s">
        <v>3184</v>
      </c>
      <c r="D20" s="46" t="s">
        <v>3167</v>
      </c>
      <c r="E20" s="46" t="s">
        <v>3129</v>
      </c>
      <c r="F20" s="82" t="s">
        <v>3140</v>
      </c>
      <c r="G20" s="23" t="s">
        <v>3185</v>
      </c>
      <c r="H20" s="23" t="s">
        <v>3186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49">
        <v>14</v>
      </c>
      <c r="B21" s="32" t="s">
        <v>3187</v>
      </c>
      <c r="C21" s="49" t="s">
        <v>3188</v>
      </c>
      <c r="D21" s="49" t="s">
        <v>3153</v>
      </c>
      <c r="E21" s="49" t="s">
        <v>3145</v>
      </c>
      <c r="F21" s="127" t="s">
        <v>3140</v>
      </c>
      <c r="G21" s="32" t="s">
        <v>3189</v>
      </c>
      <c r="H21" s="32" t="s">
        <v>3190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3.25" customHeight="1" x14ac:dyDescent="0.2">
      <c r="A22" s="46">
        <v>15</v>
      </c>
      <c r="B22" s="23" t="s">
        <v>3191</v>
      </c>
      <c r="C22" s="46" t="s">
        <v>3166</v>
      </c>
      <c r="D22" s="46" t="s">
        <v>3167</v>
      </c>
      <c r="E22" s="46" t="s">
        <v>3139</v>
      </c>
      <c r="F22" s="46" t="s">
        <v>3176</v>
      </c>
      <c r="G22" s="23" t="s">
        <v>3192</v>
      </c>
      <c r="H22" s="23" t="s">
        <v>3193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5">
    <mergeCell ref="A1:J1"/>
    <mergeCell ref="A5:J5"/>
    <mergeCell ref="A3:J3"/>
    <mergeCell ref="A4:J4"/>
    <mergeCell ref="A2:J2"/>
  </mergeCells>
  <hyperlinks>
    <hyperlink ref="A1" location="'Cohort 2029 — Grades'!A1" display="⬅ NAVIGATE:" xr:uid="{00000000-0004-0000-2100-000000000000}"/>
  </hyperlinks>
  <pageMargins left="0.75" right="0.75" top="1" bottom="1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333333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35" customWidth="1"/>
    <col min="3" max="3" width="50" customWidth="1"/>
    <col min="4" max="6" width="18" customWidth="1"/>
    <col min="7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9.5" customHeight="1" x14ac:dyDescent="0.25">
      <c r="A2" s="263" t="s">
        <v>3194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1595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3195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7" t="s">
        <v>26</v>
      </c>
      <c r="B6" s="7" t="s">
        <v>3196</v>
      </c>
      <c r="C6" s="7" t="s">
        <v>3197</v>
      </c>
      <c r="D6" s="7" t="s">
        <v>3198</v>
      </c>
      <c r="E6" s="7" t="s">
        <v>2071</v>
      </c>
      <c r="F6" s="7" t="s">
        <v>34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46">
        <v>1</v>
      </c>
      <c r="B7" s="23" t="s">
        <v>3199</v>
      </c>
      <c r="C7" s="23" t="s">
        <v>3200</v>
      </c>
      <c r="D7" s="23" t="s">
        <v>3201</v>
      </c>
      <c r="E7" s="46" t="s">
        <v>3202</v>
      </c>
      <c r="F7" s="82" t="s">
        <v>1291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3.25" customHeight="1" x14ac:dyDescent="0.2">
      <c r="A8" s="49">
        <v>2</v>
      </c>
      <c r="B8" s="32" t="s">
        <v>517</v>
      </c>
      <c r="C8" s="32" t="s">
        <v>3203</v>
      </c>
      <c r="D8" s="32" t="s">
        <v>3204</v>
      </c>
      <c r="E8" s="49" t="s">
        <v>3205</v>
      </c>
      <c r="F8" s="127" t="s">
        <v>1291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46">
        <v>3</v>
      </c>
      <c r="B9" s="23" t="s">
        <v>519</v>
      </c>
      <c r="C9" s="23" t="s">
        <v>3206</v>
      </c>
      <c r="D9" s="23" t="s">
        <v>3207</v>
      </c>
      <c r="E9" s="46" t="s">
        <v>3208</v>
      </c>
      <c r="F9" s="82" t="s">
        <v>1291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49">
        <v>4</v>
      </c>
      <c r="B10" s="32" t="s">
        <v>551</v>
      </c>
      <c r="C10" s="32" t="s">
        <v>3209</v>
      </c>
      <c r="D10" s="32" t="s">
        <v>3210</v>
      </c>
      <c r="E10" s="49" t="s">
        <v>3171</v>
      </c>
      <c r="F10" s="127" t="s">
        <v>1291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46">
        <v>5</v>
      </c>
      <c r="B11" s="23" t="s">
        <v>553</v>
      </c>
      <c r="C11" s="23" t="s">
        <v>3211</v>
      </c>
      <c r="D11" s="23" t="s">
        <v>3212</v>
      </c>
      <c r="E11" s="46" t="s">
        <v>1305</v>
      </c>
      <c r="F11" s="82" t="s">
        <v>1291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49">
        <v>6</v>
      </c>
      <c r="B12" s="32" t="s">
        <v>564</v>
      </c>
      <c r="C12" s="32" t="s">
        <v>3213</v>
      </c>
      <c r="D12" s="32" t="s">
        <v>3214</v>
      </c>
      <c r="E12" s="49" t="s">
        <v>1317</v>
      </c>
      <c r="F12" s="127" t="s">
        <v>1291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46">
        <v>7</v>
      </c>
      <c r="B13" s="23" t="s">
        <v>566</v>
      </c>
      <c r="C13" s="23" t="s">
        <v>3215</v>
      </c>
      <c r="D13" s="23" t="s">
        <v>3216</v>
      </c>
      <c r="E13" s="46" t="s">
        <v>3180</v>
      </c>
      <c r="F13" s="82" t="s">
        <v>1291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49">
        <v>8</v>
      </c>
      <c r="B14" s="32" t="s">
        <v>568</v>
      </c>
      <c r="C14" s="32" t="s">
        <v>3217</v>
      </c>
      <c r="D14" s="32" t="s">
        <v>3218</v>
      </c>
      <c r="E14" s="49" t="s">
        <v>3219</v>
      </c>
      <c r="F14" s="127" t="s">
        <v>1291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46">
        <v>9</v>
      </c>
      <c r="B15" s="23" t="s">
        <v>573</v>
      </c>
      <c r="C15" s="23" t="s">
        <v>3220</v>
      </c>
      <c r="D15" s="23" t="s">
        <v>3221</v>
      </c>
      <c r="E15" s="46" t="s">
        <v>3222</v>
      </c>
      <c r="F15" s="82" t="s">
        <v>1291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3.25" customHeight="1" x14ac:dyDescent="0.2">
      <c r="A16" s="49">
        <v>10</v>
      </c>
      <c r="B16" s="32" t="s">
        <v>590</v>
      </c>
      <c r="C16" s="32" t="s">
        <v>3223</v>
      </c>
      <c r="D16" s="32" t="s">
        <v>3224</v>
      </c>
      <c r="E16" s="49" t="s">
        <v>3225</v>
      </c>
      <c r="F16" s="127" t="s">
        <v>1291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23.25" customHeight="1" x14ac:dyDescent="0.2">
      <c r="A17" s="46">
        <v>11</v>
      </c>
      <c r="B17" s="23" t="s">
        <v>595</v>
      </c>
      <c r="C17" s="23" t="s">
        <v>3226</v>
      </c>
      <c r="D17" s="23" t="s">
        <v>3227</v>
      </c>
      <c r="E17" s="46" t="s">
        <v>3228</v>
      </c>
      <c r="F17" s="82" t="s">
        <v>1291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49">
        <v>12</v>
      </c>
      <c r="B18" s="32" t="s">
        <v>597</v>
      </c>
      <c r="C18" s="32" t="s">
        <v>3229</v>
      </c>
      <c r="D18" s="32" t="s">
        <v>3230</v>
      </c>
      <c r="E18" s="49" t="s">
        <v>3231</v>
      </c>
      <c r="F18" s="127" t="s">
        <v>1291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46">
        <v>13</v>
      </c>
      <c r="B19" s="23" t="s">
        <v>526</v>
      </c>
      <c r="C19" s="23" t="s">
        <v>3232</v>
      </c>
      <c r="D19" s="23" t="s">
        <v>3233</v>
      </c>
      <c r="E19" s="46" t="s">
        <v>3234</v>
      </c>
      <c r="F19" s="82" t="s">
        <v>1291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49">
        <v>14</v>
      </c>
      <c r="B20" s="32" t="s">
        <v>528</v>
      </c>
      <c r="C20" s="32" t="s">
        <v>3235</v>
      </c>
      <c r="D20" s="32" t="s">
        <v>3236</v>
      </c>
      <c r="E20" s="49" t="s">
        <v>3234</v>
      </c>
      <c r="F20" s="127" t="s">
        <v>1291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8" customHeight="1" x14ac:dyDescent="0.2">
      <c r="A21" s="46">
        <v>15</v>
      </c>
      <c r="B21" s="23" t="s">
        <v>530</v>
      </c>
      <c r="C21" s="23" t="s">
        <v>3237</v>
      </c>
      <c r="D21" s="23" t="s">
        <v>3238</v>
      </c>
      <c r="E21" s="46" t="s">
        <v>3234</v>
      </c>
      <c r="F21" s="82" t="s">
        <v>1291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23.25" customHeight="1" x14ac:dyDescent="0.2">
      <c r="A22" s="49">
        <v>16</v>
      </c>
      <c r="B22" s="32" t="s">
        <v>532</v>
      </c>
      <c r="C22" s="32" t="s">
        <v>3239</v>
      </c>
      <c r="D22" s="32" t="s">
        <v>3240</v>
      </c>
      <c r="E22" s="49" t="s">
        <v>3234</v>
      </c>
      <c r="F22" s="127" t="s">
        <v>1291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46">
        <v>17</v>
      </c>
      <c r="B23" s="23" t="s">
        <v>562</v>
      </c>
      <c r="C23" s="23" t="s">
        <v>3241</v>
      </c>
      <c r="D23" s="23" t="s">
        <v>3242</v>
      </c>
      <c r="E23" s="46" t="s">
        <v>1317</v>
      </c>
      <c r="F23" s="82" t="s">
        <v>1291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49">
        <v>18</v>
      </c>
      <c r="B24" s="32" t="s">
        <v>557</v>
      </c>
      <c r="C24" s="32" t="s">
        <v>3243</v>
      </c>
      <c r="D24" s="32" t="s">
        <v>3244</v>
      </c>
      <c r="E24" s="49" t="s">
        <v>3171</v>
      </c>
      <c r="F24" s="127" t="s">
        <v>1291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23.25" customHeight="1" x14ac:dyDescent="0.2">
      <c r="A25" s="46">
        <v>19</v>
      </c>
      <c r="B25" s="23" t="s">
        <v>555</v>
      </c>
      <c r="C25" s="23" t="s">
        <v>3245</v>
      </c>
      <c r="D25" s="23" t="s">
        <v>3246</v>
      </c>
      <c r="E25" s="46" t="s">
        <v>3171</v>
      </c>
      <c r="F25" s="82" t="s">
        <v>1291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49">
        <v>20</v>
      </c>
      <c r="B26" s="32" t="s">
        <v>584</v>
      </c>
      <c r="C26" s="32" t="s">
        <v>3247</v>
      </c>
      <c r="D26" s="32" t="s">
        <v>3248</v>
      </c>
      <c r="E26" s="49" t="s">
        <v>3249</v>
      </c>
      <c r="F26" s="161" t="s">
        <v>3250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23.25" customHeight="1" x14ac:dyDescent="0.2">
      <c r="A27" s="46">
        <v>21</v>
      </c>
      <c r="B27" s="23" t="s">
        <v>603</v>
      </c>
      <c r="C27" s="23" t="s">
        <v>3251</v>
      </c>
      <c r="D27" s="23" t="s">
        <v>3252</v>
      </c>
      <c r="E27" s="46" t="s">
        <v>3180</v>
      </c>
      <c r="F27" s="82" t="s">
        <v>1291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8" customHeight="1" x14ac:dyDescent="0.2">
      <c r="A28" s="49">
        <v>22</v>
      </c>
      <c r="B28" s="32" t="s">
        <v>599</v>
      </c>
      <c r="C28" s="32" t="s">
        <v>3253</v>
      </c>
      <c r="D28" s="32" t="s">
        <v>3231</v>
      </c>
      <c r="E28" s="49" t="s">
        <v>3254</v>
      </c>
      <c r="F28" s="127" t="s">
        <v>1291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3.25" customHeight="1" x14ac:dyDescent="0.2">
      <c r="A29" s="46">
        <v>23</v>
      </c>
      <c r="B29" s="23" t="s">
        <v>601</v>
      </c>
      <c r="C29" s="23" t="s">
        <v>3255</v>
      </c>
      <c r="D29" s="23" t="s">
        <v>3256</v>
      </c>
      <c r="E29" s="46" t="s">
        <v>3257</v>
      </c>
      <c r="F29" s="82" t="s">
        <v>1291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23.25" customHeight="1" x14ac:dyDescent="0.2">
      <c r="A30" s="49">
        <v>24</v>
      </c>
      <c r="B30" s="32" t="s">
        <v>3258</v>
      </c>
      <c r="C30" s="32" t="s">
        <v>3259</v>
      </c>
      <c r="D30" s="32" t="s">
        <v>3260</v>
      </c>
      <c r="E30" s="49" t="s">
        <v>3261</v>
      </c>
      <c r="F30" s="127" t="s">
        <v>3262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3.25" customHeight="1" x14ac:dyDescent="0.2">
      <c r="A31" s="46">
        <v>25</v>
      </c>
      <c r="B31" s="23" t="s">
        <v>3263</v>
      </c>
      <c r="C31" s="23" t="s">
        <v>3264</v>
      </c>
      <c r="D31" s="23" t="s">
        <v>3265</v>
      </c>
      <c r="E31" s="46" t="s">
        <v>3261</v>
      </c>
      <c r="F31" s="82" t="s">
        <v>3262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23.25" customHeight="1" x14ac:dyDescent="0.2">
      <c r="A32" s="49">
        <v>26</v>
      </c>
      <c r="B32" s="32" t="s">
        <v>3266</v>
      </c>
      <c r="C32" s="32" t="s">
        <v>3267</v>
      </c>
      <c r="D32" s="32" t="s">
        <v>3268</v>
      </c>
      <c r="E32" s="49" t="s">
        <v>3261</v>
      </c>
      <c r="F32" s="127" t="s">
        <v>3262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23.25" customHeight="1" x14ac:dyDescent="0.2">
      <c r="A33" s="46">
        <v>27</v>
      </c>
      <c r="B33" s="23" t="s">
        <v>3269</v>
      </c>
      <c r="C33" s="23" t="s">
        <v>3270</v>
      </c>
      <c r="D33" s="23" t="s">
        <v>3271</v>
      </c>
      <c r="E33" s="46" t="s">
        <v>3261</v>
      </c>
      <c r="F33" s="82" t="s">
        <v>3262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49">
        <v>28</v>
      </c>
      <c r="B34" s="32" t="s">
        <v>3272</v>
      </c>
      <c r="C34" s="32" t="s">
        <v>3273</v>
      </c>
      <c r="D34" s="32" t="s">
        <v>3274</v>
      </c>
      <c r="E34" s="49" t="s">
        <v>3261</v>
      </c>
      <c r="F34" s="127" t="s">
        <v>3262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23.25" customHeight="1" x14ac:dyDescent="0.2">
      <c r="A35" s="46">
        <v>29</v>
      </c>
      <c r="B35" s="23" t="s">
        <v>3275</v>
      </c>
      <c r="C35" s="23" t="s">
        <v>3276</v>
      </c>
      <c r="D35" s="23" t="s">
        <v>3277</v>
      </c>
      <c r="E35" s="46" t="s">
        <v>3261</v>
      </c>
      <c r="F35" s="82" t="s">
        <v>3262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23.25" customHeight="1" x14ac:dyDescent="0.2">
      <c r="A36" s="49">
        <v>30</v>
      </c>
      <c r="B36" s="32" t="s">
        <v>3278</v>
      </c>
      <c r="C36" s="32" t="s">
        <v>3279</v>
      </c>
      <c r="D36" s="32" t="s">
        <v>3280</v>
      </c>
      <c r="E36" s="49" t="s">
        <v>3261</v>
      </c>
      <c r="F36" s="127" t="s">
        <v>3262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70">
        <v>34</v>
      </c>
      <c r="B38" s="70" t="s">
        <v>521</v>
      </c>
      <c r="C38" s="19" t="s">
        <v>3281</v>
      </c>
      <c r="D38" s="19" t="s">
        <v>3282</v>
      </c>
      <c r="E38" s="19" t="s">
        <v>3283</v>
      </c>
      <c r="F38" s="19" t="s">
        <v>515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8" customHeight="1" x14ac:dyDescent="0.2">
      <c r="A39" s="70">
        <v>35</v>
      </c>
      <c r="B39" s="70" t="s">
        <v>535</v>
      </c>
      <c r="C39" s="19" t="s">
        <v>3284</v>
      </c>
      <c r="D39" s="19" t="s">
        <v>506</v>
      </c>
      <c r="E39" s="19" t="s">
        <v>3285</v>
      </c>
      <c r="F39" s="19" t="s">
        <v>515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8" customHeight="1" x14ac:dyDescent="0.2">
      <c r="A40" s="70">
        <v>36</v>
      </c>
      <c r="B40" s="70" t="s">
        <v>538</v>
      </c>
      <c r="C40" s="19" t="s">
        <v>545</v>
      </c>
      <c r="D40" s="19" t="s">
        <v>2508</v>
      </c>
      <c r="E40" s="19" t="s">
        <v>3285</v>
      </c>
      <c r="F40" s="19" t="s">
        <v>515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70">
        <v>37</v>
      </c>
      <c r="B41" s="70" t="s">
        <v>540</v>
      </c>
      <c r="C41" s="19" t="s">
        <v>541</v>
      </c>
      <c r="D41" s="19" t="s">
        <v>3286</v>
      </c>
      <c r="E41" s="19" t="s">
        <v>3285</v>
      </c>
      <c r="F41" s="19" t="s">
        <v>515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8" customHeight="1" x14ac:dyDescent="0.2">
      <c r="A42" s="70">
        <v>38</v>
      </c>
      <c r="B42" s="70" t="s">
        <v>542</v>
      </c>
      <c r="C42" s="19" t="s">
        <v>543</v>
      </c>
      <c r="D42" s="19" t="s">
        <v>2281</v>
      </c>
      <c r="E42" s="19" t="s">
        <v>3285</v>
      </c>
      <c r="F42" s="19" t="s">
        <v>515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8" customHeight="1" x14ac:dyDescent="0.2">
      <c r="A43" s="70">
        <v>39</v>
      </c>
      <c r="B43" s="70" t="s">
        <v>544</v>
      </c>
      <c r="C43" s="19" t="s">
        <v>545</v>
      </c>
      <c r="D43" s="19" t="s">
        <v>3287</v>
      </c>
      <c r="E43" s="19" t="s">
        <v>3285</v>
      </c>
      <c r="F43" s="19" t="s">
        <v>515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8" customHeight="1" x14ac:dyDescent="0.2">
      <c r="A44" s="70">
        <v>40</v>
      </c>
      <c r="B44" s="70" t="s">
        <v>546</v>
      </c>
      <c r="C44" s="19" t="s">
        <v>3288</v>
      </c>
      <c r="D44" s="19" t="s">
        <v>3289</v>
      </c>
      <c r="E44" s="19" t="s">
        <v>3285</v>
      </c>
      <c r="F44" s="19" t="s">
        <v>515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8" customHeight="1" x14ac:dyDescent="0.2">
      <c r="A45" s="70">
        <v>41</v>
      </c>
      <c r="B45" s="70" t="s">
        <v>548</v>
      </c>
      <c r="C45" s="19" t="s">
        <v>3290</v>
      </c>
      <c r="D45" s="19" t="s">
        <v>3291</v>
      </c>
      <c r="E45" s="19" t="s">
        <v>3285</v>
      </c>
      <c r="F45" s="19" t="s">
        <v>515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1:J1"/>
    <mergeCell ref="A4:J4"/>
    <mergeCell ref="A3:J3"/>
    <mergeCell ref="A2:J2"/>
  </mergeCells>
  <hyperlinks>
    <hyperlink ref="A1" location="'Cohort 2029 — Grades'!A1" display="⬅ NAVIGATE:" xr:uid="{00000000-0004-0000-2200-000000000000}"/>
  </hyperlinks>
  <pageMargins left="0.75" right="0.75" top="1" bottom="1" header="0" footer="0"/>
  <pageSetup paperSize="9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D4A017"/>
  </sheetPr>
  <dimension ref="A1:S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2" width="50" customWidth="1"/>
    <col min="3" max="3" width="46" customWidth="1"/>
    <col min="4" max="4" width="35" customWidth="1"/>
    <col min="5" max="5" width="29" customWidth="1"/>
    <col min="6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3292</v>
      </c>
      <c r="B2" s="262"/>
      <c r="C2" s="262"/>
      <c r="D2" s="262"/>
      <c r="E2" s="262"/>
      <c r="F2" s="262"/>
      <c r="G2" s="262"/>
      <c r="H2" s="26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2066</v>
      </c>
      <c r="B4" s="262"/>
      <c r="C4" s="262"/>
      <c r="D4" s="262"/>
      <c r="E4" s="262"/>
      <c r="F4" s="262"/>
      <c r="G4" s="262"/>
      <c r="H4" s="26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277" t="s">
        <v>3293</v>
      </c>
      <c r="B5" s="262"/>
      <c r="C5" s="262"/>
      <c r="D5" s="262"/>
      <c r="E5" s="262"/>
      <c r="F5" s="262"/>
      <c r="G5" s="262"/>
      <c r="H5" s="26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18" customHeight="1" x14ac:dyDescent="0.2">
      <c r="A6" s="5" t="s">
        <v>3294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7" t="s">
        <v>3295</v>
      </c>
      <c r="B7" s="7" t="s">
        <v>3296</v>
      </c>
      <c r="C7" s="7" t="s">
        <v>3297</v>
      </c>
      <c r="D7" s="7" t="s">
        <v>3298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9" t="s">
        <v>3299</v>
      </c>
      <c r="B8" s="162" t="s">
        <v>3300</v>
      </c>
      <c r="C8" s="9" t="s">
        <v>3301</v>
      </c>
      <c r="D8" s="9" t="s">
        <v>3302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9" t="s">
        <v>3303</v>
      </c>
      <c r="B9" s="163" t="s">
        <v>3304</v>
      </c>
      <c r="C9" s="9" t="s">
        <v>3305</v>
      </c>
      <c r="D9" s="9" t="s">
        <v>3306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8" customHeight="1" x14ac:dyDescent="0.2">
      <c r="A10" s="9" t="s">
        <v>3307</v>
      </c>
      <c r="B10" s="164" t="s">
        <v>3308</v>
      </c>
      <c r="C10" s="9" t="s">
        <v>3309</v>
      </c>
      <c r="D10" s="9" t="s">
        <v>3310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18" customHeight="1" x14ac:dyDescent="0.2">
      <c r="A11" s="9" t="s">
        <v>3311</v>
      </c>
      <c r="B11" s="165" t="s">
        <v>3312</v>
      </c>
      <c r="C11" s="9" t="s">
        <v>3313</v>
      </c>
      <c r="D11" s="9" t="s">
        <v>3314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9" t="s">
        <v>3315</v>
      </c>
      <c r="B12" s="166" t="s">
        <v>3316</v>
      </c>
      <c r="C12" s="9" t="s">
        <v>3317</v>
      </c>
      <c r="D12" s="9" t="s">
        <v>3318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9" t="s">
        <v>3319</v>
      </c>
      <c r="B13" s="167" t="s">
        <v>3320</v>
      </c>
      <c r="C13" s="9" t="s">
        <v>3321</v>
      </c>
      <c r="D13" s="9" t="s">
        <v>3322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9" t="s">
        <v>3323</v>
      </c>
      <c r="B14" s="46" t="s">
        <v>3324</v>
      </c>
      <c r="C14" s="9" t="s">
        <v>3325</v>
      </c>
      <c r="D14" s="9" t="s">
        <v>3326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9" t="s">
        <v>3327</v>
      </c>
      <c r="B15" s="49" t="s">
        <v>3328</v>
      </c>
      <c r="C15" s="9" t="s">
        <v>3329</v>
      </c>
      <c r="D15" s="9" t="s">
        <v>3330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9" t="s">
        <v>3331</v>
      </c>
      <c r="B16" s="168" t="s">
        <v>3332</v>
      </c>
      <c r="C16" s="9" t="s">
        <v>3333</v>
      </c>
      <c r="D16" s="9" t="s">
        <v>3334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5" customHeight="1" x14ac:dyDescent="0.2">
      <c r="A18" s="261"/>
      <c r="B18" s="262"/>
      <c r="C18" s="262"/>
      <c r="D18" s="262"/>
      <c r="E18" s="262"/>
      <c r="F18" s="262"/>
      <c r="G18" s="262"/>
      <c r="H18" s="26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6.25" customHeight="1" x14ac:dyDescent="0.2">
      <c r="A19" s="5" t="s">
        <v>3335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45.75" customHeight="1" x14ac:dyDescent="0.2">
      <c r="A20" s="7" t="s">
        <v>3336</v>
      </c>
      <c r="B20" s="7" t="s">
        <v>3297</v>
      </c>
      <c r="C20" s="7" t="s">
        <v>3337</v>
      </c>
      <c r="D20" s="7" t="s">
        <v>3338</v>
      </c>
      <c r="E20" s="7" t="s">
        <v>3339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4.5" customHeight="1" x14ac:dyDescent="0.2">
      <c r="A21" s="23" t="s">
        <v>3340</v>
      </c>
      <c r="B21" s="23" t="s">
        <v>3341</v>
      </c>
      <c r="C21" s="23" t="s">
        <v>3342</v>
      </c>
      <c r="D21" s="23" t="s">
        <v>3343</v>
      </c>
      <c r="E21" s="23" t="s">
        <v>3344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45.75" customHeight="1" x14ac:dyDescent="0.2">
      <c r="A22" s="32" t="s">
        <v>3345</v>
      </c>
      <c r="B22" s="32" t="s">
        <v>3346</v>
      </c>
      <c r="C22" s="32" t="s">
        <v>3347</v>
      </c>
      <c r="D22" s="32" t="s">
        <v>3348</v>
      </c>
      <c r="E22" s="32" t="s">
        <v>3349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45.75" customHeight="1" x14ac:dyDescent="0.2">
      <c r="A23" s="23" t="s">
        <v>3350</v>
      </c>
      <c r="B23" s="23" t="s">
        <v>3351</v>
      </c>
      <c r="C23" s="23" t="s">
        <v>3352</v>
      </c>
      <c r="D23" s="23" t="s">
        <v>3353</v>
      </c>
      <c r="E23" s="23" t="s">
        <v>3354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32" t="s">
        <v>3345</v>
      </c>
      <c r="B24" s="32" t="s">
        <v>3355</v>
      </c>
      <c r="C24" s="32" t="s">
        <v>3352</v>
      </c>
      <c r="D24" s="32" t="s">
        <v>3356</v>
      </c>
      <c r="E24" s="32" t="s">
        <v>3357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45.75" customHeight="1" x14ac:dyDescent="0.2">
      <c r="A25" s="23" t="s">
        <v>3358</v>
      </c>
      <c r="B25" s="23" t="s">
        <v>3359</v>
      </c>
      <c r="C25" s="23" t="s">
        <v>3352</v>
      </c>
      <c r="D25" s="23" t="s">
        <v>3353</v>
      </c>
      <c r="E25" s="23" t="s">
        <v>3360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45.75" customHeight="1" x14ac:dyDescent="0.2">
      <c r="A26" s="32" t="s">
        <v>3361</v>
      </c>
      <c r="B26" s="32" t="s">
        <v>3362</v>
      </c>
      <c r="C26" s="32" t="s">
        <v>3363</v>
      </c>
      <c r="D26" s="32" t="s">
        <v>3364</v>
      </c>
      <c r="E26" s="32" t="s">
        <v>3365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 customHeight="1" x14ac:dyDescent="0.2">
      <c r="A28" s="261"/>
      <c r="B28" s="262"/>
      <c r="C28" s="262"/>
      <c r="D28" s="262"/>
      <c r="E28" s="262"/>
      <c r="F28" s="262"/>
      <c r="G28" s="262"/>
      <c r="H28" s="26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8" customHeight="1" x14ac:dyDescent="0.2">
      <c r="A29" s="5" t="s">
        <v>3366</v>
      </c>
      <c r="B29" s="261"/>
      <c r="C29" s="262"/>
      <c r="D29" s="26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8" customHeight="1" x14ac:dyDescent="0.2">
      <c r="A30" s="12" t="s">
        <v>3367</v>
      </c>
      <c r="B30" s="278" t="s">
        <v>3368</v>
      </c>
      <c r="C30" s="273"/>
      <c r="D30" s="273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8" customHeight="1" x14ac:dyDescent="0.2">
      <c r="A31" s="12" t="s">
        <v>3369</v>
      </c>
      <c r="B31" s="278" t="s">
        <v>3370</v>
      </c>
      <c r="C31" s="273"/>
      <c r="D31" s="273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8" customHeight="1" x14ac:dyDescent="0.2">
      <c r="A32" s="12" t="s">
        <v>3371</v>
      </c>
      <c r="B32" s="278" t="s">
        <v>3372</v>
      </c>
      <c r="C32" s="273"/>
      <c r="D32" s="273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12" t="s">
        <v>3373</v>
      </c>
      <c r="B33" s="278" t="s">
        <v>3374</v>
      </c>
      <c r="C33" s="273"/>
      <c r="D33" s="273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8" customHeight="1" x14ac:dyDescent="0.2">
      <c r="A34" s="12" t="s">
        <v>3375</v>
      </c>
      <c r="B34" s="278" t="s">
        <v>3376</v>
      </c>
      <c r="C34" s="273"/>
      <c r="D34" s="273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12" t="s">
        <v>3377</v>
      </c>
      <c r="B35" s="278" t="s">
        <v>3378</v>
      </c>
      <c r="C35" s="273"/>
      <c r="D35" s="273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12" t="s">
        <v>3379</v>
      </c>
      <c r="B36" s="278" t="s">
        <v>2</v>
      </c>
      <c r="C36" s="273"/>
      <c r="D36" s="273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8" customHeight="1" x14ac:dyDescent="0.2">
      <c r="A37" s="12" t="s">
        <v>3380</v>
      </c>
      <c r="B37" s="278" t="s">
        <v>3381</v>
      </c>
      <c r="C37" s="273"/>
      <c r="D37" s="273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8" customHeight="1" x14ac:dyDescent="0.2">
      <c r="A38" s="12" t="s">
        <v>3382</v>
      </c>
      <c r="B38" s="169" t="s">
        <v>3383</v>
      </c>
      <c r="C38" s="170"/>
      <c r="D38" s="170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16">
    <mergeCell ref="A1:H1"/>
    <mergeCell ref="B29:D29"/>
    <mergeCell ref="B34:D34"/>
    <mergeCell ref="B37:D37"/>
    <mergeCell ref="A5:H5"/>
    <mergeCell ref="B31:D31"/>
    <mergeCell ref="A2:H2"/>
    <mergeCell ref="B32:D32"/>
    <mergeCell ref="B35:D35"/>
    <mergeCell ref="A28:H28"/>
    <mergeCell ref="B30:D30"/>
    <mergeCell ref="A18:H18"/>
    <mergeCell ref="A4:H4"/>
    <mergeCell ref="B33:D33"/>
    <mergeCell ref="A3:H3"/>
    <mergeCell ref="B36:D36"/>
  </mergeCells>
  <hyperlinks>
    <hyperlink ref="A1" location="'Cohort 2029 — Grades'!A1" display="⬅ NAVIGATE:" xr:uid="{00000000-0004-0000-2300-000000000000}"/>
  </hyperlinks>
  <pageMargins left="0.75" right="0.75" top="1" bottom="1" header="0" footer="0"/>
  <pageSetup paperSize="9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3366"/>
  </sheetPr>
  <dimension ref="A1:S1000"/>
  <sheetViews>
    <sheetView workbookViewId="0">
      <pane ySplit="4" topLeftCell="A5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1" width="10" customWidth="1"/>
    <col min="2" max="2" width="30" customWidth="1"/>
    <col min="3" max="3" width="55" customWidth="1"/>
    <col min="4" max="4" width="40" customWidth="1"/>
    <col min="5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7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3384</v>
      </c>
      <c r="B2" s="262"/>
      <c r="C2" s="262"/>
      <c r="D2" s="262"/>
      <c r="E2" s="262"/>
      <c r="F2" s="262"/>
      <c r="G2" s="262"/>
      <c r="H2" s="26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2066</v>
      </c>
      <c r="B4" s="262"/>
      <c r="C4" s="262"/>
      <c r="D4" s="262"/>
      <c r="E4" s="262"/>
      <c r="F4" s="262"/>
      <c r="G4" s="262"/>
      <c r="H4" s="26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3385</v>
      </c>
      <c r="B5" s="261"/>
      <c r="C5" s="262"/>
      <c r="D5" s="26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171"/>
      <c r="B6" s="172" t="s">
        <v>3386</v>
      </c>
      <c r="C6" s="170"/>
      <c r="D6" s="170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32" t="s">
        <v>1270</v>
      </c>
      <c r="B7" s="173" t="s">
        <v>3387</v>
      </c>
      <c r="C7" s="32" t="s">
        <v>3388</v>
      </c>
      <c r="D7" s="32" t="s">
        <v>3389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23" t="s">
        <v>1277</v>
      </c>
      <c r="B8" s="174" t="s">
        <v>3390</v>
      </c>
      <c r="C8" s="23" t="s">
        <v>3391</v>
      </c>
      <c r="D8" s="23" t="s">
        <v>3392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32" t="s">
        <v>3087</v>
      </c>
      <c r="B9" s="173" t="s">
        <v>3393</v>
      </c>
      <c r="C9" s="32" t="s">
        <v>3394</v>
      </c>
      <c r="D9" s="32" t="s">
        <v>3395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ht="15" customHeight="1" x14ac:dyDescent="0.2">
      <c r="A10" s="13"/>
      <c r="B10" s="279"/>
      <c r="C10" s="273"/>
      <c r="D10" s="27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171"/>
      <c r="B11" s="172" t="s">
        <v>3396</v>
      </c>
      <c r="C11" s="170"/>
      <c r="D11" s="170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23" t="s">
        <v>417</v>
      </c>
      <c r="B12" s="174" t="s">
        <v>3397</v>
      </c>
      <c r="C12" s="23" t="s">
        <v>3398</v>
      </c>
      <c r="D12" s="23" t="s">
        <v>3399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32" t="s">
        <v>506</v>
      </c>
      <c r="B13" s="173" t="s">
        <v>3400</v>
      </c>
      <c r="C13" s="32" t="s">
        <v>3401</v>
      </c>
      <c r="D13" s="32" t="s">
        <v>3402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23" t="s">
        <v>3286</v>
      </c>
      <c r="B14" s="174" t="s">
        <v>3403</v>
      </c>
      <c r="C14" s="23" t="s">
        <v>3404</v>
      </c>
      <c r="D14" s="23" t="s">
        <v>3405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32" t="s">
        <v>3083</v>
      </c>
      <c r="B15" s="173" t="s">
        <v>3406</v>
      </c>
      <c r="C15" s="32" t="s">
        <v>3407</v>
      </c>
      <c r="D15" s="32" t="s">
        <v>3408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23" t="s">
        <v>3088</v>
      </c>
      <c r="B16" s="174" t="s">
        <v>3409</v>
      </c>
      <c r="C16" s="23" t="s">
        <v>3410</v>
      </c>
      <c r="D16" s="23" t="s">
        <v>3411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5" customHeight="1" x14ac:dyDescent="0.2">
      <c r="A17" s="13"/>
      <c r="B17" s="279"/>
      <c r="C17" s="273"/>
      <c r="D17" s="276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171"/>
      <c r="B18" s="172" t="s">
        <v>3412</v>
      </c>
      <c r="C18" s="170"/>
      <c r="D18" s="170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32" t="s">
        <v>2561</v>
      </c>
      <c r="B19" s="173" t="s">
        <v>517</v>
      </c>
      <c r="C19" s="32" t="s">
        <v>3413</v>
      </c>
      <c r="D19" s="32" t="s">
        <v>3414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23" t="s">
        <v>418</v>
      </c>
      <c r="B20" s="174" t="s">
        <v>551</v>
      </c>
      <c r="C20" s="23" t="s">
        <v>3415</v>
      </c>
      <c r="D20" s="23" t="s">
        <v>3416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32" t="s">
        <v>2549</v>
      </c>
      <c r="B21" s="173" t="s">
        <v>555</v>
      </c>
      <c r="C21" s="32" t="s">
        <v>3417</v>
      </c>
      <c r="D21" s="32" t="s">
        <v>3418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23" t="s">
        <v>2507</v>
      </c>
      <c r="B22" s="174" t="s">
        <v>568</v>
      </c>
      <c r="C22" s="23" t="s">
        <v>3419</v>
      </c>
      <c r="D22" s="23" t="s">
        <v>3420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" customHeight="1" x14ac:dyDescent="0.2">
      <c r="A23" s="13"/>
      <c r="B23" s="279"/>
      <c r="C23" s="273"/>
      <c r="D23" s="276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8" customHeight="1" x14ac:dyDescent="0.2">
      <c r="A24" s="171"/>
      <c r="B24" s="172" t="s">
        <v>3421</v>
      </c>
      <c r="C24" s="170"/>
      <c r="D24" s="170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32" t="s">
        <v>2306</v>
      </c>
      <c r="B25" s="173" t="s">
        <v>3422</v>
      </c>
      <c r="C25" s="32" t="s">
        <v>3423</v>
      </c>
      <c r="D25" s="32" t="s">
        <v>3424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8" customHeight="1" x14ac:dyDescent="0.2">
      <c r="A26" s="23" t="s">
        <v>2280</v>
      </c>
      <c r="B26" s="174" t="s">
        <v>3425</v>
      </c>
      <c r="C26" s="23" t="s">
        <v>3426</v>
      </c>
      <c r="D26" s="23" t="s">
        <v>3427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8" customHeight="1" x14ac:dyDescent="0.2">
      <c r="A27" s="32" t="s">
        <v>2283</v>
      </c>
      <c r="B27" s="173" t="s">
        <v>3428</v>
      </c>
      <c r="C27" s="32" t="s">
        <v>3429</v>
      </c>
      <c r="D27" s="32" t="s">
        <v>3430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" customHeight="1" x14ac:dyDescent="0.2">
      <c r="A28" s="13"/>
      <c r="B28" s="279"/>
      <c r="C28" s="273"/>
      <c r="D28" s="276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23.25" customHeight="1" x14ac:dyDescent="0.2">
      <c r="A29" s="171"/>
      <c r="B29" s="172" t="s">
        <v>3431</v>
      </c>
      <c r="C29" s="170"/>
      <c r="D29" s="170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23.25" customHeight="1" x14ac:dyDescent="0.2">
      <c r="A30" s="23" t="s">
        <v>3287</v>
      </c>
      <c r="B30" s="174" t="s">
        <v>3432</v>
      </c>
      <c r="C30" s="23" t="s">
        <v>3433</v>
      </c>
      <c r="D30" s="23" t="s">
        <v>3434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23.25" customHeight="1" x14ac:dyDescent="0.2">
      <c r="A31" s="32" t="s">
        <v>2508</v>
      </c>
      <c r="B31" s="173" t="s">
        <v>176</v>
      </c>
      <c r="C31" s="32" t="s">
        <v>3435</v>
      </c>
      <c r="D31" s="32" t="s">
        <v>3436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8" customHeight="1" x14ac:dyDescent="0.2">
      <c r="A32" s="23" t="s">
        <v>3437</v>
      </c>
      <c r="B32" s="174" t="s">
        <v>1463</v>
      </c>
      <c r="C32" s="23" t="s">
        <v>3438</v>
      </c>
      <c r="D32" s="23" t="s">
        <v>3439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" customHeight="1" x14ac:dyDescent="0.2">
      <c r="A33" s="13"/>
      <c r="B33" s="279"/>
      <c r="C33" s="273"/>
      <c r="D33" s="276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23.25" customHeight="1" x14ac:dyDescent="0.2">
      <c r="A34" s="171"/>
      <c r="B34" s="172" t="s">
        <v>3440</v>
      </c>
      <c r="C34" s="170"/>
      <c r="D34" s="170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8" customHeight="1" x14ac:dyDescent="0.2">
      <c r="A35" s="32" t="s">
        <v>3441</v>
      </c>
      <c r="B35" s="173" t="s">
        <v>3442</v>
      </c>
      <c r="C35" s="32" t="s">
        <v>3443</v>
      </c>
      <c r="D35" s="32" t="s">
        <v>3444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8" customHeight="1" x14ac:dyDescent="0.2">
      <c r="A36" s="23" t="s">
        <v>2281</v>
      </c>
      <c r="B36" s="174" t="s">
        <v>3445</v>
      </c>
      <c r="C36" s="23" t="s">
        <v>3446</v>
      </c>
      <c r="D36" s="23" t="s">
        <v>3447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23.25" customHeight="1" x14ac:dyDescent="0.2">
      <c r="A37" s="32" t="s">
        <v>3448</v>
      </c>
      <c r="B37" s="173" t="s">
        <v>3449</v>
      </c>
      <c r="C37" s="32" t="s">
        <v>3450</v>
      </c>
      <c r="D37" s="32" t="s">
        <v>3451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23.25" customHeight="1" x14ac:dyDescent="0.2">
      <c r="A38" s="23" t="s">
        <v>3452</v>
      </c>
      <c r="B38" s="174" t="s">
        <v>3453</v>
      </c>
      <c r="C38" s="23" t="s">
        <v>3454</v>
      </c>
      <c r="D38" s="23" t="s">
        <v>3455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10">
    <mergeCell ref="A2:H2"/>
    <mergeCell ref="B17:D17"/>
    <mergeCell ref="A1:H1"/>
    <mergeCell ref="B33:D33"/>
    <mergeCell ref="B28:D28"/>
    <mergeCell ref="A4:H4"/>
    <mergeCell ref="A3:H3"/>
    <mergeCell ref="B5:D5"/>
    <mergeCell ref="B10:D10"/>
    <mergeCell ref="B23:D23"/>
  </mergeCells>
  <hyperlinks>
    <hyperlink ref="A1" location="'Cohort 2029 — Grades'!A1" display="⬅ NAVIGATE:" xr:uid="{00000000-0004-0000-2400-000000000000}"/>
  </hyperlinks>
  <pageMargins left="0.75" right="0.75" top="1" bottom="1" header="0" footer="0"/>
  <pageSetup paperSize="9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C0392B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6" width="50" customWidth="1"/>
    <col min="7" max="9" width="15" customWidth="1"/>
    <col min="10" max="10" width="25" customWidth="1"/>
    <col min="11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7"/>
      <c r="K1" s="1"/>
      <c r="L1" s="1"/>
      <c r="M1" s="1"/>
      <c r="N1" s="1"/>
      <c r="O1" s="1"/>
      <c r="P1" s="1"/>
      <c r="Q1" s="1"/>
      <c r="R1" s="1"/>
      <c r="S1" s="1"/>
    </row>
    <row r="2" spans="1:19" ht="18" customHeight="1" x14ac:dyDescent="0.25">
      <c r="A2" s="263" t="s">
        <v>3456</v>
      </c>
      <c r="B2" s="262"/>
      <c r="C2" s="262"/>
      <c r="D2" s="262"/>
      <c r="E2" s="262"/>
      <c r="F2" s="262"/>
      <c r="G2" s="262"/>
      <c r="H2" s="262"/>
      <c r="I2" s="262"/>
      <c r="J2" s="262"/>
      <c r="K2" s="2"/>
      <c r="L2" s="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69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"/>
      <c r="L3" s="2"/>
      <c r="M3" s="2"/>
      <c r="N3" s="2"/>
      <c r="O3" s="2"/>
      <c r="P3" s="2"/>
      <c r="Q3" s="2"/>
      <c r="R3" s="2"/>
      <c r="S3" s="2"/>
    </row>
    <row r="4" spans="1:19" ht="18" customHeight="1" x14ac:dyDescent="0.2">
      <c r="A4" s="271" t="s">
        <v>2066</v>
      </c>
      <c r="B4" s="262"/>
      <c r="C4" s="262"/>
      <c r="D4" s="262"/>
      <c r="E4" s="262"/>
      <c r="F4" s="262"/>
      <c r="G4" s="262"/>
      <c r="H4" s="262"/>
      <c r="I4" s="262"/>
      <c r="J4" s="262"/>
      <c r="K4" s="2"/>
      <c r="L4" s="2"/>
      <c r="M4" s="2"/>
      <c r="N4" s="2"/>
      <c r="O4" s="2"/>
      <c r="P4" s="2"/>
      <c r="Q4" s="2"/>
      <c r="R4" s="2"/>
      <c r="S4" s="2"/>
    </row>
    <row r="5" spans="1:19" ht="18" customHeight="1" x14ac:dyDescent="0.2">
      <c r="A5" s="17" t="s">
        <v>3457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23.25" customHeight="1" x14ac:dyDescent="0.2">
      <c r="A6" s="58" t="s">
        <v>1935</v>
      </c>
      <c r="B6" s="58" t="s">
        <v>3458</v>
      </c>
      <c r="C6" s="58" t="s">
        <v>86</v>
      </c>
      <c r="D6" s="58" t="s">
        <v>455</v>
      </c>
      <c r="E6" s="58" t="s">
        <v>3459</v>
      </c>
      <c r="F6" s="58" t="s">
        <v>3460</v>
      </c>
      <c r="G6" s="58" t="s">
        <v>3461</v>
      </c>
      <c r="H6" s="58" t="s">
        <v>3462</v>
      </c>
      <c r="I6" s="58" t="s">
        <v>3463</v>
      </c>
      <c r="J6" s="58" t="s">
        <v>61</v>
      </c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46" t="s">
        <v>3464</v>
      </c>
      <c r="B7" s="46" t="s">
        <v>45</v>
      </c>
      <c r="C7" s="46" t="s">
        <v>46</v>
      </c>
      <c r="D7" s="46" t="s">
        <v>3465</v>
      </c>
      <c r="E7" s="46" t="s">
        <v>517</v>
      </c>
      <c r="F7" s="23" t="s">
        <v>3466</v>
      </c>
      <c r="G7" s="46" t="s">
        <v>3467</v>
      </c>
      <c r="H7" s="46" t="s">
        <v>3468</v>
      </c>
      <c r="I7" s="46" t="s">
        <v>515</v>
      </c>
      <c r="J7" s="23" t="s">
        <v>3469</v>
      </c>
      <c r="K7" s="2"/>
      <c r="L7" s="2"/>
      <c r="M7" s="2"/>
      <c r="N7" s="2"/>
      <c r="O7" s="2"/>
      <c r="P7" s="2"/>
      <c r="Q7" s="2"/>
      <c r="R7" s="2"/>
      <c r="S7" s="2"/>
    </row>
    <row r="8" spans="1:19" ht="23.25" customHeight="1" x14ac:dyDescent="0.2">
      <c r="A8" s="49" t="s">
        <v>3470</v>
      </c>
      <c r="B8" s="49" t="s">
        <v>45</v>
      </c>
      <c r="C8" s="49" t="s">
        <v>46</v>
      </c>
      <c r="D8" s="49" t="s">
        <v>3471</v>
      </c>
      <c r="E8" s="49" t="s">
        <v>519</v>
      </c>
      <c r="F8" s="32" t="s">
        <v>3472</v>
      </c>
      <c r="G8" s="49" t="s">
        <v>3467</v>
      </c>
      <c r="H8" s="49" t="s">
        <v>3468</v>
      </c>
      <c r="I8" s="49" t="s">
        <v>515</v>
      </c>
      <c r="J8" s="32" t="s">
        <v>1394</v>
      </c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46" t="s">
        <v>3473</v>
      </c>
      <c r="B9" s="46" t="s">
        <v>36</v>
      </c>
      <c r="C9" s="46" t="s">
        <v>37</v>
      </c>
      <c r="D9" s="46" t="s">
        <v>3471</v>
      </c>
      <c r="E9" s="46" t="s">
        <v>553</v>
      </c>
      <c r="F9" s="23" t="s">
        <v>3474</v>
      </c>
      <c r="G9" s="46" t="s">
        <v>3475</v>
      </c>
      <c r="H9" s="46" t="s">
        <v>3468</v>
      </c>
      <c r="I9" s="46" t="s">
        <v>515</v>
      </c>
      <c r="J9" s="23" t="s">
        <v>3476</v>
      </c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49" t="s">
        <v>3477</v>
      </c>
      <c r="B10" s="49" t="s">
        <v>45</v>
      </c>
      <c r="C10" s="49" t="s">
        <v>46</v>
      </c>
      <c r="D10" s="49" t="s">
        <v>3465</v>
      </c>
      <c r="E10" s="49" t="s">
        <v>564</v>
      </c>
      <c r="F10" s="32" t="s">
        <v>3478</v>
      </c>
      <c r="G10" s="49" t="s">
        <v>3467</v>
      </c>
      <c r="H10" s="49" t="s">
        <v>3468</v>
      </c>
      <c r="I10" s="49" t="s">
        <v>515</v>
      </c>
      <c r="J10" s="32" t="s">
        <v>3479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46" t="s">
        <v>3480</v>
      </c>
      <c r="B11" s="46" t="s">
        <v>48</v>
      </c>
      <c r="C11" s="46" t="s">
        <v>49</v>
      </c>
      <c r="D11" s="46" t="s">
        <v>3471</v>
      </c>
      <c r="E11" s="46" t="s">
        <v>517</v>
      </c>
      <c r="F11" s="23" t="s">
        <v>3481</v>
      </c>
      <c r="G11" s="46" t="s">
        <v>3482</v>
      </c>
      <c r="H11" s="46" t="s">
        <v>3468</v>
      </c>
      <c r="I11" s="46" t="s">
        <v>515</v>
      </c>
      <c r="J11" s="23"/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49" t="s">
        <v>3483</v>
      </c>
      <c r="B12" s="49" t="s">
        <v>45</v>
      </c>
      <c r="C12" s="49" t="s">
        <v>46</v>
      </c>
      <c r="D12" s="49" t="s">
        <v>3465</v>
      </c>
      <c r="E12" s="49" t="s">
        <v>562</v>
      </c>
      <c r="F12" s="32" t="s">
        <v>3484</v>
      </c>
      <c r="G12" s="49" t="s">
        <v>3467</v>
      </c>
      <c r="H12" s="49" t="s">
        <v>3468</v>
      </c>
      <c r="I12" s="49" t="s">
        <v>515</v>
      </c>
      <c r="J12" s="32" t="s">
        <v>3485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46" t="s">
        <v>3486</v>
      </c>
      <c r="B13" s="46" t="s">
        <v>52</v>
      </c>
      <c r="C13" s="46" t="s">
        <v>53</v>
      </c>
      <c r="D13" s="46" t="s">
        <v>3471</v>
      </c>
      <c r="E13" s="46" t="s">
        <v>568</v>
      </c>
      <c r="F13" s="23" t="s">
        <v>3487</v>
      </c>
      <c r="G13" s="46" t="s">
        <v>3488</v>
      </c>
      <c r="H13" s="46" t="s">
        <v>3468</v>
      </c>
      <c r="I13" s="46" t="s">
        <v>515</v>
      </c>
      <c r="J13" s="23" t="s">
        <v>3489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23.25" customHeight="1" x14ac:dyDescent="0.2">
      <c r="A14" s="49" t="s">
        <v>3490</v>
      </c>
      <c r="B14" s="49" t="s">
        <v>45</v>
      </c>
      <c r="C14" s="49" t="s">
        <v>46</v>
      </c>
      <c r="D14" s="49" t="s">
        <v>3491</v>
      </c>
      <c r="E14" s="49" t="s">
        <v>573</v>
      </c>
      <c r="F14" s="32" t="s">
        <v>3492</v>
      </c>
      <c r="G14" s="49" t="s">
        <v>3467</v>
      </c>
      <c r="H14" s="49" t="s">
        <v>3468</v>
      </c>
      <c r="I14" s="49" t="s">
        <v>515</v>
      </c>
      <c r="J14" s="32" t="s">
        <v>3493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46" t="s">
        <v>3494</v>
      </c>
      <c r="B15" s="46" t="s">
        <v>55</v>
      </c>
      <c r="C15" s="46" t="s">
        <v>56</v>
      </c>
      <c r="D15" s="46" t="s">
        <v>3471</v>
      </c>
      <c r="E15" s="46" t="s">
        <v>532</v>
      </c>
      <c r="F15" s="23" t="s">
        <v>3495</v>
      </c>
      <c r="G15" s="46" t="s">
        <v>3496</v>
      </c>
      <c r="H15" s="46" t="s">
        <v>3468</v>
      </c>
      <c r="I15" s="46" t="s">
        <v>515</v>
      </c>
      <c r="J15" s="23"/>
      <c r="K15" s="2"/>
      <c r="L15" s="2"/>
      <c r="M15" s="2"/>
      <c r="N15" s="2"/>
      <c r="O15" s="2"/>
      <c r="P15" s="2"/>
      <c r="Q15" s="2"/>
      <c r="R15" s="2"/>
      <c r="S15" s="2"/>
    </row>
    <row r="16" spans="1:19" ht="23.25" customHeight="1" x14ac:dyDescent="0.2">
      <c r="A16" s="49" t="s">
        <v>3497</v>
      </c>
      <c r="B16" s="49" t="s">
        <v>57</v>
      </c>
      <c r="C16" s="49" t="s">
        <v>58</v>
      </c>
      <c r="D16" s="49" t="s">
        <v>3471</v>
      </c>
      <c r="E16" s="49" t="s">
        <v>517</v>
      </c>
      <c r="F16" s="32" t="s">
        <v>3498</v>
      </c>
      <c r="G16" s="49" t="s">
        <v>3499</v>
      </c>
      <c r="H16" s="49" t="s">
        <v>3468</v>
      </c>
      <c r="I16" s="49" t="s">
        <v>515</v>
      </c>
      <c r="J16" s="32" t="s">
        <v>3500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23.25" customHeight="1" x14ac:dyDescent="0.2">
      <c r="A17" s="46" t="s">
        <v>3501</v>
      </c>
      <c r="B17" s="46" t="s">
        <v>45</v>
      </c>
      <c r="C17" s="46" t="s">
        <v>46</v>
      </c>
      <c r="D17" s="46" t="s">
        <v>3465</v>
      </c>
      <c r="E17" s="46" t="s">
        <v>517</v>
      </c>
      <c r="F17" s="23" t="s">
        <v>3502</v>
      </c>
      <c r="G17" s="46" t="s">
        <v>3467</v>
      </c>
      <c r="H17" s="46" t="s">
        <v>3468</v>
      </c>
      <c r="I17" s="46" t="s">
        <v>515</v>
      </c>
      <c r="J17" s="23" t="s">
        <v>3503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49" t="s">
        <v>3504</v>
      </c>
      <c r="B18" s="49" t="s">
        <v>45</v>
      </c>
      <c r="C18" s="49" t="s">
        <v>46</v>
      </c>
      <c r="D18" s="49" t="s">
        <v>3505</v>
      </c>
      <c r="E18" s="49" t="s">
        <v>526</v>
      </c>
      <c r="F18" s="32" t="s">
        <v>3506</v>
      </c>
      <c r="G18" s="49" t="s">
        <v>3467</v>
      </c>
      <c r="H18" s="49" t="s">
        <v>3468</v>
      </c>
      <c r="I18" s="49" t="s">
        <v>515</v>
      </c>
      <c r="J18" s="32" t="s">
        <v>3507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46" t="s">
        <v>3508</v>
      </c>
      <c r="B19" s="46" t="s">
        <v>36</v>
      </c>
      <c r="C19" s="46" t="s">
        <v>37</v>
      </c>
      <c r="D19" s="46" t="s">
        <v>3509</v>
      </c>
      <c r="E19" s="46" t="s">
        <v>3199</v>
      </c>
      <c r="F19" s="23" t="s">
        <v>3510</v>
      </c>
      <c r="G19" s="46" t="s">
        <v>3475</v>
      </c>
      <c r="H19" s="46" t="s">
        <v>3468</v>
      </c>
      <c r="I19" s="46" t="s">
        <v>515</v>
      </c>
      <c r="J19" s="23" t="s">
        <v>3511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49" t="s">
        <v>3512</v>
      </c>
      <c r="B20" s="49" t="s">
        <v>45</v>
      </c>
      <c r="C20" s="49" t="s">
        <v>46</v>
      </c>
      <c r="D20" s="49" t="s">
        <v>3465</v>
      </c>
      <c r="E20" s="49" t="s">
        <v>517</v>
      </c>
      <c r="F20" s="32" t="s">
        <v>3513</v>
      </c>
      <c r="G20" s="49" t="s">
        <v>3467</v>
      </c>
      <c r="H20" s="49" t="s">
        <v>3468</v>
      </c>
      <c r="I20" s="49" t="s">
        <v>515</v>
      </c>
      <c r="J20" s="32" t="s">
        <v>3514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46" t="s">
        <v>3515</v>
      </c>
      <c r="B21" s="46" t="s">
        <v>36</v>
      </c>
      <c r="C21" s="46" t="s">
        <v>37</v>
      </c>
      <c r="D21" s="46" t="s">
        <v>3509</v>
      </c>
      <c r="E21" s="46" t="s">
        <v>3199</v>
      </c>
      <c r="F21" s="23" t="s">
        <v>3516</v>
      </c>
      <c r="G21" s="46" t="s">
        <v>3475</v>
      </c>
      <c r="H21" s="46" t="s">
        <v>3468</v>
      </c>
      <c r="I21" s="46" t="s">
        <v>515</v>
      </c>
      <c r="J21" s="23" t="s">
        <v>3517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1:J1"/>
    <mergeCell ref="A4:J4"/>
    <mergeCell ref="A3:J3"/>
    <mergeCell ref="A2:J2"/>
  </mergeCells>
  <hyperlinks>
    <hyperlink ref="A1" location="'Cohort 2029 — Grades'!A1" display="⬅ NAVIGATE:" xr:uid="{00000000-0004-0000-2500-000000000000}"/>
  </hyperlinks>
  <pageMargins left="0.75" right="0.75" top="1" bottom="1" header="0" footer="0"/>
  <pageSetup paperSize="9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808080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2" width="12" customWidth="1"/>
    <col min="3" max="3" width="13" customWidth="1"/>
    <col min="4" max="4" width="18" customWidth="1"/>
    <col min="5" max="5" width="17" customWidth="1"/>
    <col min="6" max="6" width="18" customWidth="1"/>
    <col min="7" max="7" width="16" customWidth="1"/>
    <col min="8" max="8" width="14" customWidth="1"/>
    <col min="9" max="9" width="13" customWidth="1"/>
    <col min="10" max="10" width="17" customWidth="1"/>
    <col min="11" max="16" width="13" customWidth="1"/>
    <col min="17" max="17" width="14" customWidth="1"/>
    <col min="18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3518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"/>
      <c r="Q5" s="2"/>
      <c r="R5" s="2"/>
      <c r="S5" s="2"/>
    </row>
    <row r="6" spans="1:19" ht="18" customHeight="1" x14ac:dyDescent="0.2">
      <c r="A6" s="17" t="s">
        <v>3520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39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ht="23.25" customHeight="1" x14ac:dyDescent="0.2">
      <c r="A8" s="18" t="s">
        <v>128</v>
      </c>
      <c r="B8" s="18" t="s">
        <v>129</v>
      </c>
      <c r="C8" s="18" t="s">
        <v>130</v>
      </c>
      <c r="D8" s="18" t="s">
        <v>3521</v>
      </c>
      <c r="E8" s="18" t="s">
        <v>3522</v>
      </c>
      <c r="F8" s="18" t="s">
        <v>3523</v>
      </c>
      <c r="G8" s="18" t="s">
        <v>3524</v>
      </c>
      <c r="H8" s="18" t="s">
        <v>154</v>
      </c>
      <c r="I8" s="18" t="s">
        <v>159</v>
      </c>
      <c r="J8" s="18" t="s">
        <v>3525</v>
      </c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70" t="s">
        <v>379</v>
      </c>
      <c r="B9" s="70" t="s">
        <v>235</v>
      </c>
      <c r="C9" s="70" t="s">
        <v>236</v>
      </c>
      <c r="D9" s="70" t="s">
        <v>3526</v>
      </c>
      <c r="E9" s="70">
        <v>3.52</v>
      </c>
      <c r="F9" s="70">
        <v>2</v>
      </c>
      <c r="G9" s="70">
        <v>7</v>
      </c>
      <c r="H9" s="70">
        <v>82.7</v>
      </c>
      <c r="I9" s="70" t="s">
        <v>3527</v>
      </c>
      <c r="J9" s="42" t="s">
        <v>3528</v>
      </c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70" t="s">
        <v>394</v>
      </c>
      <c r="B10" s="70" t="s">
        <v>395</v>
      </c>
      <c r="C10" s="70" t="s">
        <v>396</v>
      </c>
      <c r="D10" s="70" t="s">
        <v>3526</v>
      </c>
      <c r="E10" s="70">
        <v>3.21</v>
      </c>
      <c r="F10" s="70">
        <v>2</v>
      </c>
      <c r="G10" s="70">
        <v>8</v>
      </c>
      <c r="H10" s="70">
        <v>85</v>
      </c>
      <c r="I10" s="70" t="s">
        <v>3527</v>
      </c>
      <c r="J10" s="42" t="s">
        <v>3528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70" t="s">
        <v>403</v>
      </c>
      <c r="B11" s="70" t="s">
        <v>361</v>
      </c>
      <c r="C11" s="70" t="s">
        <v>404</v>
      </c>
      <c r="D11" s="70" t="s">
        <v>3526</v>
      </c>
      <c r="E11" s="70">
        <v>3.65</v>
      </c>
      <c r="F11" s="70">
        <v>2</v>
      </c>
      <c r="G11" s="70">
        <v>7</v>
      </c>
      <c r="H11" s="70">
        <v>86.7</v>
      </c>
      <c r="I11" s="70" t="s">
        <v>3527</v>
      </c>
      <c r="J11" s="42" t="s">
        <v>3528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70" t="s">
        <v>408</v>
      </c>
      <c r="B12" s="70" t="s">
        <v>409</v>
      </c>
      <c r="C12" s="70" t="s">
        <v>410</v>
      </c>
      <c r="D12" s="70" t="s">
        <v>3526</v>
      </c>
      <c r="E12" s="70">
        <v>3.72</v>
      </c>
      <c r="F12" s="70">
        <v>2</v>
      </c>
      <c r="G12" s="70">
        <v>7</v>
      </c>
      <c r="H12" s="70">
        <v>91.5</v>
      </c>
      <c r="I12" s="70" t="s">
        <v>3527</v>
      </c>
      <c r="J12" s="42" t="s">
        <v>3528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23.25" customHeight="1" x14ac:dyDescent="0.2">
      <c r="A13" s="70" t="s">
        <v>411</v>
      </c>
      <c r="B13" s="70" t="s">
        <v>412</v>
      </c>
      <c r="C13" s="70" t="s">
        <v>413</v>
      </c>
      <c r="D13" s="70" t="s">
        <v>3526</v>
      </c>
      <c r="E13" s="70">
        <v>3.81</v>
      </c>
      <c r="F13" s="70">
        <v>2</v>
      </c>
      <c r="G13" s="70">
        <v>7</v>
      </c>
      <c r="H13" s="70">
        <v>94</v>
      </c>
      <c r="I13" s="70" t="s">
        <v>3527</v>
      </c>
      <c r="J13" s="42" t="s">
        <v>3528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5" customHeight="1" x14ac:dyDescent="0.2">
      <c r="A15" s="261"/>
      <c r="B15" s="262"/>
      <c r="C15" s="262"/>
      <c r="D15" s="262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"/>
      <c r="Q15" s="2"/>
      <c r="R15" s="2"/>
      <c r="S15" s="2"/>
    </row>
    <row r="16" spans="1:19" ht="18" customHeight="1" x14ac:dyDescent="0.2">
      <c r="A16" s="280" t="s">
        <v>3529</v>
      </c>
      <c r="B16" s="262"/>
      <c r="C16" s="262"/>
      <c r="D16" s="262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"/>
      <c r="Q16" s="2"/>
      <c r="R16" s="2"/>
      <c r="S16" s="2"/>
    </row>
    <row r="17" spans="1:19" ht="26.25" customHeight="1" x14ac:dyDescent="0.2">
      <c r="A17" s="175" t="s">
        <v>381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18" customHeight="1" x14ac:dyDescent="0.2">
      <c r="A18" s="18" t="s">
        <v>467</v>
      </c>
      <c r="B18" s="18" t="s">
        <v>632</v>
      </c>
      <c r="C18" s="18" t="s">
        <v>684</v>
      </c>
      <c r="D18" s="18" t="s">
        <v>687</v>
      </c>
      <c r="E18" s="18" t="s">
        <v>691</v>
      </c>
      <c r="F18" s="18" t="s">
        <v>3530</v>
      </c>
      <c r="G18" s="18" t="s">
        <v>2396</v>
      </c>
      <c r="H18" s="18" t="s">
        <v>700</v>
      </c>
      <c r="I18" s="18" t="s">
        <v>705</v>
      </c>
      <c r="J18" s="18" t="s">
        <v>645</v>
      </c>
      <c r="K18" s="18" t="s">
        <v>714</v>
      </c>
      <c r="L18" s="18" t="s">
        <v>717</v>
      </c>
      <c r="M18" s="18" t="s">
        <v>649</v>
      </c>
      <c r="N18" s="18" t="s">
        <v>653</v>
      </c>
      <c r="O18" s="18" t="s">
        <v>721</v>
      </c>
      <c r="P18" s="18" t="s">
        <v>660</v>
      </c>
      <c r="Q18" s="18" t="s">
        <v>3531</v>
      </c>
      <c r="R18" s="2"/>
      <c r="S18" s="2"/>
    </row>
    <row r="19" spans="1:19" ht="18" customHeight="1" x14ac:dyDescent="0.2">
      <c r="A19" s="19" t="s">
        <v>240</v>
      </c>
      <c r="B19" s="176">
        <v>100</v>
      </c>
      <c r="C19" s="176">
        <v>93.7</v>
      </c>
      <c r="D19" s="176">
        <v>93.7</v>
      </c>
      <c r="E19" s="176">
        <v>98</v>
      </c>
      <c r="F19" s="176">
        <v>98</v>
      </c>
      <c r="G19" s="176">
        <v>93.91</v>
      </c>
      <c r="H19" s="176">
        <v>92.5</v>
      </c>
      <c r="I19" s="176">
        <v>92.5</v>
      </c>
      <c r="J19" s="176">
        <v>91.5</v>
      </c>
      <c r="K19" s="176">
        <v>90.8</v>
      </c>
      <c r="L19" s="176">
        <v>90.2</v>
      </c>
      <c r="M19" s="177">
        <v>89.5</v>
      </c>
      <c r="N19" s="177">
        <v>89.5</v>
      </c>
      <c r="O19" s="177">
        <v>89</v>
      </c>
      <c r="P19" s="177">
        <v>89</v>
      </c>
      <c r="Q19" s="117">
        <v>89</v>
      </c>
      <c r="R19" s="2"/>
      <c r="S19" s="2"/>
    </row>
    <row r="20" spans="1:19" ht="18" customHeight="1" x14ac:dyDescent="0.2">
      <c r="A20" s="19" t="s">
        <v>241</v>
      </c>
      <c r="B20" s="176">
        <v>98.33</v>
      </c>
      <c r="C20" s="176">
        <v>98.33</v>
      </c>
      <c r="D20" s="178">
        <v>78.89</v>
      </c>
      <c r="E20" s="178">
        <v>78.89</v>
      </c>
      <c r="F20" s="178">
        <v>79.17</v>
      </c>
      <c r="G20" s="178">
        <v>76.67</v>
      </c>
      <c r="H20" s="178">
        <v>76.67</v>
      </c>
      <c r="I20" s="178">
        <v>71.11</v>
      </c>
      <c r="J20" s="178">
        <v>72.5</v>
      </c>
      <c r="K20" s="178">
        <v>73</v>
      </c>
      <c r="L20" s="178">
        <v>73</v>
      </c>
      <c r="M20" s="178">
        <v>73.5</v>
      </c>
      <c r="N20" s="178">
        <v>74</v>
      </c>
      <c r="O20" s="178">
        <v>74</v>
      </c>
      <c r="P20" s="92" t="s">
        <v>390</v>
      </c>
      <c r="Q20" s="115">
        <v>74</v>
      </c>
      <c r="R20" s="2"/>
      <c r="S20" s="2"/>
    </row>
    <row r="21" spans="1:19" ht="18" customHeight="1" x14ac:dyDescent="0.2">
      <c r="A21" s="19" t="s">
        <v>3532</v>
      </c>
      <c r="B21" s="176">
        <v>100</v>
      </c>
      <c r="C21" s="178">
        <v>75</v>
      </c>
      <c r="D21" s="178">
        <v>75</v>
      </c>
      <c r="E21" s="178">
        <v>78.86</v>
      </c>
      <c r="F21" s="178">
        <v>78.86</v>
      </c>
      <c r="G21" s="178">
        <v>78.86</v>
      </c>
      <c r="H21" s="178">
        <v>78.86</v>
      </c>
      <c r="I21" s="178">
        <v>78.86</v>
      </c>
      <c r="J21" s="178">
        <v>78.86</v>
      </c>
      <c r="K21" s="178">
        <v>79</v>
      </c>
      <c r="L21" s="178">
        <v>79.5</v>
      </c>
      <c r="M21" s="178">
        <v>80</v>
      </c>
      <c r="N21" s="178">
        <v>80</v>
      </c>
      <c r="O21" s="178">
        <v>80</v>
      </c>
      <c r="P21" s="92" t="s">
        <v>390</v>
      </c>
      <c r="Q21" s="115">
        <v>80</v>
      </c>
      <c r="R21" s="2"/>
      <c r="S21" s="2"/>
    </row>
    <row r="22" spans="1:19" ht="18" customHeight="1" x14ac:dyDescent="0.2">
      <c r="A22" s="19" t="s">
        <v>930</v>
      </c>
      <c r="B22" s="176">
        <v>100</v>
      </c>
      <c r="C22" s="176">
        <v>100</v>
      </c>
      <c r="D22" s="176">
        <v>100</v>
      </c>
      <c r="E22" s="176">
        <v>114.33</v>
      </c>
      <c r="F22" s="176">
        <v>114.33</v>
      </c>
      <c r="G22" s="176">
        <v>96.86</v>
      </c>
      <c r="H22" s="176">
        <v>96.86</v>
      </c>
      <c r="I22" s="176">
        <v>96.86</v>
      </c>
      <c r="J22" s="176">
        <v>96.86</v>
      </c>
      <c r="K22" s="176">
        <v>95</v>
      </c>
      <c r="L22" s="176">
        <v>95</v>
      </c>
      <c r="M22" s="176">
        <v>95</v>
      </c>
      <c r="N22" s="176">
        <v>94.5</v>
      </c>
      <c r="O22" s="176">
        <v>94.5</v>
      </c>
      <c r="P22" s="92" t="s">
        <v>390</v>
      </c>
      <c r="Q22" s="116">
        <v>94.5</v>
      </c>
      <c r="R22" s="2"/>
      <c r="S22" s="2"/>
    </row>
    <row r="23" spans="1:19" ht="15" customHeight="1" x14ac:dyDescent="0.2">
      <c r="A23" s="261"/>
      <c r="B23" s="262"/>
      <c r="C23" s="262"/>
      <c r="D23" s="262"/>
      <c r="E23" s="262"/>
      <c r="F23" s="262"/>
      <c r="G23" s="262"/>
      <c r="H23" s="262"/>
      <c r="I23" s="262"/>
      <c r="J23" s="262"/>
      <c r="K23" s="262"/>
      <c r="L23" s="262"/>
      <c r="M23" s="262"/>
      <c r="N23" s="262"/>
      <c r="O23" s="262"/>
      <c r="P23" s="2"/>
      <c r="Q23" s="2"/>
      <c r="R23" s="2"/>
      <c r="S23" s="2"/>
    </row>
    <row r="24" spans="1:19" ht="26.25" customHeight="1" x14ac:dyDescent="0.2">
      <c r="A24" s="175" t="s">
        <v>386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8" customHeight="1" x14ac:dyDescent="0.2">
      <c r="A25" s="18" t="s">
        <v>467</v>
      </c>
      <c r="B25" s="18" t="s">
        <v>632</v>
      </c>
      <c r="C25" s="18" t="s">
        <v>684</v>
      </c>
      <c r="D25" s="18" t="s">
        <v>687</v>
      </c>
      <c r="E25" s="18" t="s">
        <v>691</v>
      </c>
      <c r="F25" s="18" t="s">
        <v>3530</v>
      </c>
      <c r="G25" s="18" t="s">
        <v>2396</v>
      </c>
      <c r="H25" s="18" t="s">
        <v>700</v>
      </c>
      <c r="I25" s="18" t="s">
        <v>705</v>
      </c>
      <c r="J25" s="18" t="s">
        <v>645</v>
      </c>
      <c r="K25" s="18" t="s">
        <v>714</v>
      </c>
      <c r="L25" s="18" t="s">
        <v>717</v>
      </c>
      <c r="M25" s="18" t="s">
        <v>649</v>
      </c>
      <c r="N25" s="18" t="s">
        <v>653</v>
      </c>
      <c r="O25" s="18" t="s">
        <v>721</v>
      </c>
      <c r="P25" s="18" t="s">
        <v>660</v>
      </c>
      <c r="Q25" s="18" t="s">
        <v>3531</v>
      </c>
      <c r="R25" s="2"/>
      <c r="S25" s="2"/>
    </row>
    <row r="26" spans="1:19" ht="18" customHeight="1" x14ac:dyDescent="0.2">
      <c r="A26" s="19" t="s">
        <v>929</v>
      </c>
      <c r="B26" s="176">
        <v>100</v>
      </c>
      <c r="C26" s="92" t="s">
        <v>390</v>
      </c>
      <c r="D26" s="177">
        <v>85</v>
      </c>
      <c r="E26" s="177">
        <v>85</v>
      </c>
      <c r="F26" s="177">
        <v>85</v>
      </c>
      <c r="G26" s="178">
        <v>81.75</v>
      </c>
      <c r="H26" s="178">
        <v>82</v>
      </c>
      <c r="I26" s="178">
        <v>83</v>
      </c>
      <c r="J26" s="178">
        <v>83.5</v>
      </c>
      <c r="K26" s="178">
        <v>84</v>
      </c>
      <c r="L26" s="178">
        <v>84</v>
      </c>
      <c r="M26" s="178">
        <v>84.5</v>
      </c>
      <c r="N26" s="177">
        <v>85</v>
      </c>
      <c r="O26" s="177">
        <v>85</v>
      </c>
      <c r="P26" s="177">
        <v>85.2</v>
      </c>
      <c r="Q26" s="117">
        <v>85.2</v>
      </c>
      <c r="R26" s="2"/>
      <c r="S26" s="2"/>
    </row>
    <row r="27" spans="1:19" ht="18" customHeight="1" x14ac:dyDescent="0.2">
      <c r="A27" s="19" t="s">
        <v>931</v>
      </c>
      <c r="B27" s="92" t="s">
        <v>390</v>
      </c>
      <c r="C27" s="92" t="s">
        <v>390</v>
      </c>
      <c r="D27" s="92" t="s">
        <v>390</v>
      </c>
      <c r="E27" s="92" t="s">
        <v>390</v>
      </c>
      <c r="F27" s="92" t="s">
        <v>390</v>
      </c>
      <c r="G27" s="92" t="s">
        <v>390</v>
      </c>
      <c r="H27" s="178">
        <v>70</v>
      </c>
      <c r="I27" s="178">
        <v>72</v>
      </c>
      <c r="J27" s="178">
        <v>73.5</v>
      </c>
      <c r="K27" s="178">
        <v>74</v>
      </c>
      <c r="L27" s="178">
        <v>75</v>
      </c>
      <c r="M27" s="178">
        <v>75.5</v>
      </c>
      <c r="N27" s="178">
        <v>76</v>
      </c>
      <c r="O27" s="178">
        <v>76.5</v>
      </c>
      <c r="P27" s="178">
        <v>77</v>
      </c>
      <c r="Q27" s="115">
        <v>77</v>
      </c>
      <c r="R27" s="2"/>
      <c r="S27" s="2"/>
    </row>
    <row r="28" spans="1:19" ht="18" customHeight="1" x14ac:dyDescent="0.2">
      <c r="A28" s="19" t="s">
        <v>3533</v>
      </c>
      <c r="B28" s="92" t="s">
        <v>390</v>
      </c>
      <c r="C28" s="177">
        <v>85</v>
      </c>
      <c r="D28" s="178">
        <v>80.2</v>
      </c>
      <c r="E28" s="178">
        <v>80.2</v>
      </c>
      <c r="F28" s="178">
        <v>80.2</v>
      </c>
      <c r="G28" s="179">
        <v>67.650000000000006</v>
      </c>
      <c r="H28" s="178">
        <v>70</v>
      </c>
      <c r="I28" s="178">
        <v>72</v>
      </c>
      <c r="J28" s="178">
        <v>74.5</v>
      </c>
      <c r="K28" s="178">
        <v>76</v>
      </c>
      <c r="L28" s="178">
        <v>77</v>
      </c>
      <c r="M28" s="178">
        <v>78</v>
      </c>
      <c r="N28" s="178">
        <v>78.5</v>
      </c>
      <c r="O28" s="178">
        <v>79</v>
      </c>
      <c r="P28" s="178">
        <v>79.5</v>
      </c>
      <c r="Q28" s="115">
        <v>79.5</v>
      </c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" customHeight="1" x14ac:dyDescent="0.2">
      <c r="A30" s="261"/>
      <c r="B30" s="262"/>
      <c r="C30" s="262"/>
      <c r="D30" s="262"/>
      <c r="E30" s="262"/>
      <c r="F30" s="262"/>
      <c r="G30" s="262"/>
      <c r="H30" s="262"/>
      <c r="I30" s="262"/>
      <c r="J30" s="262"/>
      <c r="K30" s="262"/>
      <c r="L30" s="262"/>
      <c r="M30" s="262"/>
      <c r="N30" s="262"/>
      <c r="O30" s="262"/>
      <c r="P30" s="2"/>
      <c r="Q30" s="2"/>
      <c r="R30" s="2"/>
      <c r="S30" s="2"/>
    </row>
    <row r="31" spans="1:19" ht="18" customHeight="1" x14ac:dyDescent="0.2">
      <c r="A31" s="280" t="s">
        <v>3534</v>
      </c>
      <c r="B31" s="262"/>
      <c r="C31" s="262"/>
      <c r="D31" s="262"/>
      <c r="E31" s="262"/>
      <c r="F31" s="262"/>
      <c r="G31" s="262"/>
      <c r="H31" s="262"/>
      <c r="I31" s="262"/>
      <c r="J31" s="262"/>
      <c r="K31" s="262"/>
      <c r="L31" s="262"/>
      <c r="M31" s="262"/>
      <c r="N31" s="262"/>
      <c r="O31" s="262"/>
      <c r="P31" s="2"/>
      <c r="Q31" s="2"/>
      <c r="R31" s="2"/>
      <c r="S31" s="2"/>
    </row>
    <row r="32" spans="1:19" ht="26.25" customHeight="1" x14ac:dyDescent="0.2">
      <c r="A32" s="175" t="s">
        <v>381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8" customHeight="1" x14ac:dyDescent="0.2">
      <c r="A33" s="18" t="s">
        <v>467</v>
      </c>
      <c r="B33" s="18" t="s">
        <v>632</v>
      </c>
      <c r="C33" s="18" t="s">
        <v>684</v>
      </c>
      <c r="D33" s="18" t="s">
        <v>687</v>
      </c>
      <c r="E33" s="18" t="s">
        <v>691</v>
      </c>
      <c r="F33" s="18" t="s">
        <v>3530</v>
      </c>
      <c r="G33" s="18" t="s">
        <v>2396</v>
      </c>
      <c r="H33" s="18" t="s">
        <v>700</v>
      </c>
      <c r="I33" s="18" t="s">
        <v>705</v>
      </c>
      <c r="J33" s="18" t="s">
        <v>645</v>
      </c>
      <c r="K33" s="18" t="s">
        <v>714</v>
      </c>
      <c r="L33" s="18" t="s">
        <v>717</v>
      </c>
      <c r="M33" s="18" t="s">
        <v>649</v>
      </c>
      <c r="N33" s="18" t="s">
        <v>653</v>
      </c>
      <c r="O33" s="18" t="s">
        <v>721</v>
      </c>
      <c r="P33" s="18" t="s">
        <v>660</v>
      </c>
      <c r="Q33" s="18" t="s">
        <v>3531</v>
      </c>
      <c r="R33" s="2"/>
      <c r="S33" s="2"/>
    </row>
    <row r="34" spans="1:19" ht="18" customHeight="1" x14ac:dyDescent="0.2">
      <c r="A34" s="19" t="s">
        <v>3535</v>
      </c>
      <c r="B34" s="176">
        <v>94.4</v>
      </c>
      <c r="C34" s="92" t="s">
        <v>390</v>
      </c>
      <c r="D34" s="179">
        <v>61.67</v>
      </c>
      <c r="E34" s="177">
        <v>85.63</v>
      </c>
      <c r="F34" s="177">
        <v>85.63</v>
      </c>
      <c r="G34" s="177">
        <v>85.63</v>
      </c>
      <c r="H34" s="177">
        <v>86</v>
      </c>
      <c r="I34" s="177">
        <v>88</v>
      </c>
      <c r="J34" s="177">
        <v>88</v>
      </c>
      <c r="K34" s="177">
        <v>88</v>
      </c>
      <c r="L34" s="177">
        <v>87.5</v>
      </c>
      <c r="M34" s="177">
        <v>87</v>
      </c>
      <c r="N34" s="177">
        <v>87</v>
      </c>
      <c r="O34" s="177">
        <v>86.5</v>
      </c>
      <c r="P34" s="92" t="s">
        <v>390</v>
      </c>
      <c r="Q34" s="117">
        <v>86.5</v>
      </c>
      <c r="R34" s="2"/>
      <c r="S34" s="2"/>
    </row>
    <row r="35" spans="1:19" ht="18" customHeight="1" x14ac:dyDescent="0.2">
      <c r="A35" s="19" t="s">
        <v>3536</v>
      </c>
      <c r="B35" s="176">
        <v>94.4</v>
      </c>
      <c r="C35" s="92" t="s">
        <v>390</v>
      </c>
      <c r="D35" s="92" t="s">
        <v>390</v>
      </c>
      <c r="E35" s="177">
        <v>88</v>
      </c>
      <c r="F35" s="179">
        <v>69.58</v>
      </c>
      <c r="G35" s="179">
        <v>68</v>
      </c>
      <c r="H35" s="179">
        <v>69</v>
      </c>
      <c r="I35" s="179">
        <v>67.94</v>
      </c>
      <c r="J35" s="179">
        <v>68</v>
      </c>
      <c r="K35" s="179">
        <v>68</v>
      </c>
      <c r="L35" s="179">
        <v>68.06</v>
      </c>
      <c r="M35" s="179">
        <v>68.5</v>
      </c>
      <c r="N35" s="179">
        <v>69</v>
      </c>
      <c r="O35" s="179">
        <v>69.5</v>
      </c>
      <c r="P35" s="92" t="s">
        <v>390</v>
      </c>
      <c r="Q35" s="119">
        <v>69.5</v>
      </c>
      <c r="R35" s="2"/>
      <c r="S35" s="2"/>
    </row>
    <row r="36" spans="1:19" ht="18" customHeight="1" x14ac:dyDescent="0.2">
      <c r="A36" s="19" t="s">
        <v>3533</v>
      </c>
      <c r="B36" s="176">
        <v>94.4</v>
      </c>
      <c r="C36" s="92" t="s">
        <v>390</v>
      </c>
      <c r="D36" s="176">
        <v>92.73</v>
      </c>
      <c r="E36" s="177">
        <v>88.67</v>
      </c>
      <c r="F36" s="178">
        <v>78.239999999999995</v>
      </c>
      <c r="G36" s="178">
        <v>72.86</v>
      </c>
      <c r="H36" s="178">
        <v>73</v>
      </c>
      <c r="I36" s="178">
        <v>74</v>
      </c>
      <c r="J36" s="178">
        <v>75</v>
      </c>
      <c r="K36" s="178">
        <v>76</v>
      </c>
      <c r="L36" s="178">
        <v>77</v>
      </c>
      <c r="M36" s="178">
        <v>77.5</v>
      </c>
      <c r="N36" s="178">
        <v>78</v>
      </c>
      <c r="O36" s="178">
        <v>78.5</v>
      </c>
      <c r="P36" s="92" t="s">
        <v>390</v>
      </c>
      <c r="Q36" s="115">
        <v>78.5</v>
      </c>
      <c r="R36" s="2"/>
      <c r="S36" s="2"/>
    </row>
    <row r="37" spans="1:19" ht="18" customHeight="1" x14ac:dyDescent="0.2">
      <c r="A37" s="19" t="s">
        <v>3537</v>
      </c>
      <c r="B37" s="176">
        <v>95</v>
      </c>
      <c r="C37" s="176">
        <v>91.43</v>
      </c>
      <c r="D37" s="177">
        <v>88.9</v>
      </c>
      <c r="E37" s="176">
        <v>94.44</v>
      </c>
      <c r="F37" s="176">
        <v>94.59</v>
      </c>
      <c r="G37" s="176">
        <v>94.59</v>
      </c>
      <c r="H37" s="176">
        <v>94</v>
      </c>
      <c r="I37" s="176">
        <v>93.5</v>
      </c>
      <c r="J37" s="176">
        <v>93.5</v>
      </c>
      <c r="K37" s="176">
        <v>93</v>
      </c>
      <c r="L37" s="176">
        <v>93</v>
      </c>
      <c r="M37" s="176">
        <v>93</v>
      </c>
      <c r="N37" s="176">
        <v>92.5</v>
      </c>
      <c r="O37" s="176">
        <v>92.5</v>
      </c>
      <c r="P37" s="92" t="s">
        <v>390</v>
      </c>
      <c r="Q37" s="116">
        <v>92.5</v>
      </c>
      <c r="R37" s="2"/>
      <c r="S37" s="2"/>
    </row>
    <row r="38" spans="1:19" ht="18" customHeight="1" x14ac:dyDescent="0.2">
      <c r="A38" s="19" t="s">
        <v>3538</v>
      </c>
      <c r="B38" s="176">
        <v>100</v>
      </c>
      <c r="C38" s="176">
        <v>100</v>
      </c>
      <c r="D38" s="176">
        <v>100</v>
      </c>
      <c r="E38" s="177">
        <v>85.77</v>
      </c>
      <c r="F38" s="177">
        <v>89.5</v>
      </c>
      <c r="G38" s="176">
        <v>91.98</v>
      </c>
      <c r="H38" s="176">
        <v>92</v>
      </c>
      <c r="I38" s="176">
        <v>92.5</v>
      </c>
      <c r="J38" s="176">
        <v>93</v>
      </c>
      <c r="K38" s="176">
        <v>93</v>
      </c>
      <c r="L38" s="176">
        <v>93.5</v>
      </c>
      <c r="M38" s="176">
        <v>93.5</v>
      </c>
      <c r="N38" s="176">
        <v>94</v>
      </c>
      <c r="O38" s="176">
        <v>94</v>
      </c>
      <c r="P38" s="92" t="s">
        <v>390</v>
      </c>
      <c r="Q38" s="116">
        <v>94</v>
      </c>
      <c r="R38" s="2"/>
      <c r="S38" s="2"/>
    </row>
    <row r="39" spans="1:19" ht="15" customHeight="1" x14ac:dyDescent="0.2">
      <c r="A39" s="261"/>
      <c r="B39" s="262"/>
      <c r="C39" s="262"/>
      <c r="D39" s="262"/>
      <c r="E39" s="262"/>
      <c r="F39" s="262"/>
      <c r="G39" s="262"/>
      <c r="H39" s="262"/>
      <c r="I39" s="262"/>
      <c r="J39" s="262"/>
      <c r="K39" s="262"/>
      <c r="L39" s="262"/>
      <c r="M39" s="262"/>
      <c r="N39" s="262"/>
      <c r="O39" s="262"/>
      <c r="P39" s="2"/>
      <c r="Q39" s="2"/>
      <c r="R39" s="2"/>
      <c r="S39" s="2"/>
    </row>
    <row r="40" spans="1:19" ht="26.25" customHeight="1" x14ac:dyDescent="0.2">
      <c r="A40" s="175" t="s">
        <v>386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8" customHeight="1" x14ac:dyDescent="0.2">
      <c r="A41" s="18" t="s">
        <v>467</v>
      </c>
      <c r="B41" s="18" t="s">
        <v>632</v>
      </c>
      <c r="C41" s="18" t="s">
        <v>684</v>
      </c>
      <c r="D41" s="18" t="s">
        <v>687</v>
      </c>
      <c r="E41" s="18" t="s">
        <v>691</v>
      </c>
      <c r="F41" s="18" t="s">
        <v>3530</v>
      </c>
      <c r="G41" s="18" t="s">
        <v>2396</v>
      </c>
      <c r="H41" s="18" t="s">
        <v>700</v>
      </c>
      <c r="I41" s="18" t="s">
        <v>705</v>
      </c>
      <c r="J41" s="18" t="s">
        <v>645</v>
      </c>
      <c r="K41" s="18" t="s">
        <v>714</v>
      </c>
      <c r="L41" s="18" t="s">
        <v>717</v>
      </c>
      <c r="M41" s="18" t="s">
        <v>649</v>
      </c>
      <c r="N41" s="18" t="s">
        <v>653</v>
      </c>
      <c r="O41" s="18" t="s">
        <v>721</v>
      </c>
      <c r="P41" s="18" t="s">
        <v>660</v>
      </c>
      <c r="Q41" s="18" t="s">
        <v>3531</v>
      </c>
      <c r="R41" s="2"/>
      <c r="S41" s="2"/>
    </row>
    <row r="42" spans="1:19" ht="18" customHeight="1" x14ac:dyDescent="0.2">
      <c r="A42" s="19" t="s">
        <v>3539</v>
      </c>
      <c r="B42" s="176">
        <v>100</v>
      </c>
      <c r="C42" s="176">
        <v>96.67</v>
      </c>
      <c r="D42" s="176">
        <v>96</v>
      </c>
      <c r="E42" s="176">
        <v>96</v>
      </c>
      <c r="F42" s="178">
        <v>82.38</v>
      </c>
      <c r="G42" s="178">
        <v>76.89</v>
      </c>
      <c r="H42" s="178">
        <v>76.89</v>
      </c>
      <c r="I42" s="178">
        <v>78</v>
      </c>
      <c r="J42" s="178">
        <v>79.5</v>
      </c>
      <c r="K42" s="178">
        <v>80</v>
      </c>
      <c r="L42" s="178">
        <v>81</v>
      </c>
      <c r="M42" s="178">
        <v>82</v>
      </c>
      <c r="N42" s="178">
        <v>82.5</v>
      </c>
      <c r="O42" s="178">
        <v>83</v>
      </c>
      <c r="P42" s="178">
        <v>83</v>
      </c>
      <c r="Q42" s="115">
        <v>83</v>
      </c>
      <c r="R42" s="2"/>
      <c r="S42" s="2"/>
    </row>
    <row r="43" spans="1:19" ht="18" customHeight="1" x14ac:dyDescent="0.2">
      <c r="A43" s="19" t="s">
        <v>3540</v>
      </c>
      <c r="B43" s="92" t="s">
        <v>390</v>
      </c>
      <c r="C43" s="176">
        <v>100</v>
      </c>
      <c r="D43" s="176">
        <v>100</v>
      </c>
      <c r="E43" s="176">
        <v>100</v>
      </c>
      <c r="F43" s="176">
        <v>95.79</v>
      </c>
      <c r="G43" s="178">
        <v>78.89</v>
      </c>
      <c r="H43" s="178">
        <v>78.89</v>
      </c>
      <c r="I43" s="178">
        <v>80</v>
      </c>
      <c r="J43" s="178">
        <v>81</v>
      </c>
      <c r="K43" s="178">
        <v>82</v>
      </c>
      <c r="L43" s="178">
        <v>83</v>
      </c>
      <c r="M43" s="178">
        <v>83.5</v>
      </c>
      <c r="N43" s="178">
        <v>84</v>
      </c>
      <c r="O43" s="178">
        <v>84</v>
      </c>
      <c r="P43" s="178">
        <v>84.5</v>
      </c>
      <c r="Q43" s="115">
        <v>84.5</v>
      </c>
      <c r="R43" s="2"/>
      <c r="S43" s="2"/>
    </row>
    <row r="44" spans="1:19" ht="18" customHeight="1" x14ac:dyDescent="0.2">
      <c r="A44" s="19" t="s">
        <v>3541</v>
      </c>
      <c r="B44" s="176">
        <v>100</v>
      </c>
      <c r="C44" s="176">
        <v>100</v>
      </c>
      <c r="D44" s="177">
        <v>85.25</v>
      </c>
      <c r="E44" s="177">
        <v>85.25</v>
      </c>
      <c r="F44" s="177">
        <v>89.52</v>
      </c>
      <c r="G44" s="177">
        <v>88.27</v>
      </c>
      <c r="H44" s="177">
        <v>88.27</v>
      </c>
      <c r="I44" s="177">
        <v>89</v>
      </c>
      <c r="J44" s="177">
        <v>89.5</v>
      </c>
      <c r="K44" s="176">
        <v>90</v>
      </c>
      <c r="L44" s="176">
        <v>90.5</v>
      </c>
      <c r="M44" s="176">
        <v>91</v>
      </c>
      <c r="N44" s="176">
        <v>91</v>
      </c>
      <c r="O44" s="176">
        <v>91.5</v>
      </c>
      <c r="P44" s="176">
        <v>91.5</v>
      </c>
      <c r="Q44" s="116">
        <v>91.5</v>
      </c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" customHeight="1" x14ac:dyDescent="0.2">
      <c r="A46" s="261"/>
      <c r="B46" s="262"/>
      <c r="C46" s="262"/>
      <c r="D46" s="262"/>
      <c r="E46" s="262"/>
      <c r="F46" s="262"/>
      <c r="G46" s="262"/>
      <c r="H46" s="262"/>
      <c r="I46" s="262"/>
      <c r="J46" s="262"/>
      <c r="K46" s="262"/>
      <c r="L46" s="262"/>
      <c r="M46" s="262"/>
      <c r="N46" s="262"/>
      <c r="O46" s="262"/>
      <c r="P46" s="2"/>
      <c r="Q46" s="2"/>
      <c r="R46" s="2"/>
      <c r="S46" s="2"/>
    </row>
    <row r="47" spans="1:19" ht="18" customHeight="1" x14ac:dyDescent="0.2">
      <c r="A47" s="280" t="s">
        <v>3542</v>
      </c>
      <c r="B47" s="262"/>
      <c r="C47" s="262"/>
      <c r="D47" s="262"/>
      <c r="E47" s="262"/>
      <c r="F47" s="262"/>
      <c r="G47" s="262"/>
      <c r="H47" s="262"/>
      <c r="I47" s="262"/>
      <c r="J47" s="262"/>
      <c r="K47" s="262"/>
      <c r="L47" s="262"/>
      <c r="M47" s="262"/>
      <c r="N47" s="262"/>
      <c r="O47" s="262"/>
      <c r="P47" s="2"/>
      <c r="Q47" s="2"/>
      <c r="R47" s="2"/>
      <c r="S47" s="2"/>
    </row>
    <row r="48" spans="1:19" ht="26.25" customHeight="1" x14ac:dyDescent="0.2">
      <c r="A48" s="175" t="s">
        <v>381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18" t="s">
        <v>467</v>
      </c>
      <c r="B49" s="18" t="s">
        <v>632</v>
      </c>
      <c r="C49" s="18" t="s">
        <v>684</v>
      </c>
      <c r="D49" s="18" t="s">
        <v>687</v>
      </c>
      <c r="E49" s="18" t="s">
        <v>691</v>
      </c>
      <c r="F49" s="18" t="s">
        <v>3530</v>
      </c>
      <c r="G49" s="18" t="s">
        <v>2396</v>
      </c>
      <c r="H49" s="18" t="s">
        <v>700</v>
      </c>
      <c r="I49" s="18" t="s">
        <v>705</v>
      </c>
      <c r="J49" s="18" t="s">
        <v>645</v>
      </c>
      <c r="K49" s="18" t="s">
        <v>714</v>
      </c>
      <c r="L49" s="18" t="s">
        <v>717</v>
      </c>
      <c r="M49" s="18" t="s">
        <v>649</v>
      </c>
      <c r="N49" s="18" t="s">
        <v>653</v>
      </c>
      <c r="O49" s="18" t="s">
        <v>721</v>
      </c>
      <c r="P49" s="18" t="s">
        <v>660</v>
      </c>
      <c r="Q49" s="18" t="s">
        <v>3531</v>
      </c>
      <c r="R49" s="2"/>
      <c r="S49" s="2"/>
    </row>
    <row r="50" spans="1:19" ht="18" customHeight="1" x14ac:dyDescent="0.2">
      <c r="A50" s="19" t="s">
        <v>3535</v>
      </c>
      <c r="B50" s="176">
        <v>95</v>
      </c>
      <c r="C50" s="176">
        <v>91.43</v>
      </c>
      <c r="D50" s="178">
        <v>76.67</v>
      </c>
      <c r="E50" s="178">
        <v>82.5</v>
      </c>
      <c r="F50" s="178">
        <v>82.5</v>
      </c>
      <c r="G50" s="177">
        <v>87.5</v>
      </c>
      <c r="H50" s="177">
        <v>85</v>
      </c>
      <c r="I50" s="178">
        <v>84.67</v>
      </c>
      <c r="J50" s="178">
        <v>84.67</v>
      </c>
      <c r="K50" s="177">
        <v>87.5</v>
      </c>
      <c r="L50" s="177">
        <v>88</v>
      </c>
      <c r="M50" s="177">
        <v>88.5</v>
      </c>
      <c r="N50" s="177">
        <v>89</v>
      </c>
      <c r="O50" s="177">
        <v>89</v>
      </c>
      <c r="P50" s="92" t="s">
        <v>390</v>
      </c>
      <c r="Q50" s="117">
        <v>89</v>
      </c>
      <c r="R50" s="2"/>
      <c r="S50" s="2"/>
    </row>
    <row r="51" spans="1:19" ht="18" customHeight="1" x14ac:dyDescent="0.2">
      <c r="A51" s="19" t="s">
        <v>3536</v>
      </c>
      <c r="B51" s="176">
        <v>95</v>
      </c>
      <c r="C51" s="176">
        <v>91.43</v>
      </c>
      <c r="D51" s="92" t="s">
        <v>390</v>
      </c>
      <c r="E51" s="176">
        <v>97</v>
      </c>
      <c r="F51" s="177">
        <v>88.33</v>
      </c>
      <c r="G51" s="178">
        <v>83.29</v>
      </c>
      <c r="H51" s="178">
        <v>83.24</v>
      </c>
      <c r="I51" s="178">
        <v>83.29</v>
      </c>
      <c r="J51" s="178">
        <v>82.41</v>
      </c>
      <c r="K51" s="178">
        <v>82.2</v>
      </c>
      <c r="L51" s="178">
        <v>82.12</v>
      </c>
      <c r="M51" s="178">
        <v>82.5</v>
      </c>
      <c r="N51" s="178">
        <v>83</v>
      </c>
      <c r="O51" s="178">
        <v>83.5</v>
      </c>
      <c r="P51" s="92" t="s">
        <v>390</v>
      </c>
      <c r="Q51" s="115">
        <v>83.5</v>
      </c>
      <c r="R51" s="2"/>
      <c r="S51" s="2"/>
    </row>
    <row r="52" spans="1:19" ht="18" customHeight="1" x14ac:dyDescent="0.2">
      <c r="A52" s="19" t="s">
        <v>3543</v>
      </c>
      <c r="B52" s="176">
        <v>95</v>
      </c>
      <c r="C52" s="176">
        <v>91.43</v>
      </c>
      <c r="D52" s="176">
        <v>90</v>
      </c>
      <c r="E52" s="176">
        <v>90</v>
      </c>
      <c r="F52" s="176">
        <v>93.33</v>
      </c>
      <c r="G52" s="176">
        <v>92.26</v>
      </c>
      <c r="H52" s="176">
        <v>92.26</v>
      </c>
      <c r="I52" s="176">
        <v>92.26</v>
      </c>
      <c r="J52" s="176">
        <v>92.26</v>
      </c>
      <c r="K52" s="176">
        <v>91.67</v>
      </c>
      <c r="L52" s="176">
        <v>94.12</v>
      </c>
      <c r="M52" s="176">
        <v>94</v>
      </c>
      <c r="N52" s="176">
        <v>93.5</v>
      </c>
      <c r="O52" s="176">
        <v>93.5</v>
      </c>
      <c r="P52" s="92" t="s">
        <v>390</v>
      </c>
      <c r="Q52" s="116">
        <v>93.5</v>
      </c>
      <c r="R52" s="2"/>
      <c r="S52" s="2"/>
    </row>
    <row r="53" spans="1:19" ht="18" customHeight="1" x14ac:dyDescent="0.2">
      <c r="A53" s="19" t="s">
        <v>3533</v>
      </c>
      <c r="B53" s="176">
        <v>95</v>
      </c>
      <c r="C53" s="176">
        <v>91.43</v>
      </c>
      <c r="D53" s="176">
        <v>92.73</v>
      </c>
      <c r="E53" s="176">
        <v>90.67</v>
      </c>
      <c r="F53" s="176">
        <v>91.26</v>
      </c>
      <c r="G53" s="180">
        <v>49</v>
      </c>
      <c r="H53" s="180">
        <v>50</v>
      </c>
      <c r="I53" s="180">
        <v>55</v>
      </c>
      <c r="J53" s="179">
        <v>60</v>
      </c>
      <c r="K53" s="179">
        <v>65</v>
      </c>
      <c r="L53" s="178">
        <v>70</v>
      </c>
      <c r="M53" s="178">
        <v>72</v>
      </c>
      <c r="N53" s="178">
        <v>74</v>
      </c>
      <c r="O53" s="178">
        <v>76</v>
      </c>
      <c r="P53" s="92" t="s">
        <v>390</v>
      </c>
      <c r="Q53" s="115">
        <v>76</v>
      </c>
      <c r="R53" s="2"/>
      <c r="S53" s="2"/>
    </row>
    <row r="54" spans="1:19" ht="15" customHeight="1" x14ac:dyDescent="0.2">
      <c r="A54" s="261"/>
      <c r="B54" s="262"/>
      <c r="C54" s="262"/>
      <c r="D54" s="262"/>
      <c r="E54" s="262"/>
      <c r="F54" s="262"/>
      <c r="G54" s="262"/>
      <c r="H54" s="262"/>
      <c r="I54" s="262"/>
      <c r="J54" s="262"/>
      <c r="K54" s="262"/>
      <c r="L54" s="262"/>
      <c r="M54" s="262"/>
      <c r="N54" s="262"/>
      <c r="O54" s="262"/>
      <c r="P54" s="2"/>
      <c r="Q54" s="2"/>
      <c r="R54" s="2"/>
      <c r="S54" s="2"/>
    </row>
    <row r="55" spans="1:19" ht="26.25" customHeight="1" x14ac:dyDescent="0.2">
      <c r="A55" s="175" t="s">
        <v>386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8" customHeight="1" x14ac:dyDescent="0.2">
      <c r="A56" s="18" t="s">
        <v>467</v>
      </c>
      <c r="B56" s="18" t="s">
        <v>632</v>
      </c>
      <c r="C56" s="18" t="s">
        <v>684</v>
      </c>
      <c r="D56" s="18" t="s">
        <v>687</v>
      </c>
      <c r="E56" s="18" t="s">
        <v>691</v>
      </c>
      <c r="F56" s="18" t="s">
        <v>3530</v>
      </c>
      <c r="G56" s="18" t="s">
        <v>2396</v>
      </c>
      <c r="H56" s="18" t="s">
        <v>700</v>
      </c>
      <c r="I56" s="18" t="s">
        <v>705</v>
      </c>
      <c r="J56" s="18" t="s">
        <v>645</v>
      </c>
      <c r="K56" s="18" t="s">
        <v>714</v>
      </c>
      <c r="L56" s="18" t="s">
        <v>717</v>
      </c>
      <c r="M56" s="18" t="s">
        <v>649</v>
      </c>
      <c r="N56" s="18" t="s">
        <v>653</v>
      </c>
      <c r="O56" s="18" t="s">
        <v>721</v>
      </c>
      <c r="P56" s="18" t="s">
        <v>660</v>
      </c>
      <c r="Q56" s="18" t="s">
        <v>3531</v>
      </c>
      <c r="R56" s="2"/>
      <c r="S56" s="2"/>
    </row>
    <row r="57" spans="1:19" ht="18" customHeight="1" x14ac:dyDescent="0.2">
      <c r="A57" s="19" t="s">
        <v>3539</v>
      </c>
      <c r="B57" s="176">
        <v>100</v>
      </c>
      <c r="C57" s="176">
        <v>100</v>
      </c>
      <c r="D57" s="176">
        <v>97.14</v>
      </c>
      <c r="E57" s="176">
        <v>97.14</v>
      </c>
      <c r="F57" s="176">
        <v>97.14</v>
      </c>
      <c r="G57" s="177">
        <v>88.84</v>
      </c>
      <c r="H57" s="177">
        <v>88.84</v>
      </c>
      <c r="I57" s="177">
        <v>89</v>
      </c>
      <c r="J57" s="176">
        <v>90</v>
      </c>
      <c r="K57" s="176">
        <v>91</v>
      </c>
      <c r="L57" s="176">
        <v>91.5</v>
      </c>
      <c r="M57" s="176">
        <v>92</v>
      </c>
      <c r="N57" s="176">
        <v>92.5</v>
      </c>
      <c r="O57" s="176">
        <v>93</v>
      </c>
      <c r="P57" s="176">
        <v>93</v>
      </c>
      <c r="Q57" s="116">
        <v>93</v>
      </c>
      <c r="R57" s="2"/>
      <c r="S57" s="2"/>
    </row>
    <row r="58" spans="1:19" ht="18" customHeight="1" x14ac:dyDescent="0.2">
      <c r="A58" s="19" t="s">
        <v>3544</v>
      </c>
      <c r="B58" s="92" t="s">
        <v>390</v>
      </c>
      <c r="C58" s="92" t="s">
        <v>390</v>
      </c>
      <c r="D58" s="177">
        <v>88.89</v>
      </c>
      <c r="E58" s="177">
        <v>88.89</v>
      </c>
      <c r="F58" s="177">
        <v>88.89</v>
      </c>
      <c r="G58" s="176">
        <v>96.15</v>
      </c>
      <c r="H58" s="177">
        <v>87.5</v>
      </c>
      <c r="I58" s="177">
        <v>88</v>
      </c>
      <c r="J58" s="177">
        <v>89</v>
      </c>
      <c r="K58" s="176">
        <v>90</v>
      </c>
      <c r="L58" s="176">
        <v>90.5</v>
      </c>
      <c r="M58" s="176">
        <v>91</v>
      </c>
      <c r="N58" s="176">
        <v>91.5</v>
      </c>
      <c r="O58" s="176">
        <v>92</v>
      </c>
      <c r="P58" s="176">
        <v>92</v>
      </c>
      <c r="Q58" s="116">
        <v>92</v>
      </c>
      <c r="R58" s="2"/>
      <c r="S58" s="2"/>
    </row>
    <row r="59" spans="1:19" ht="18" customHeight="1" x14ac:dyDescent="0.2">
      <c r="A59" s="19" t="s">
        <v>3545</v>
      </c>
      <c r="B59" s="92" t="s">
        <v>390</v>
      </c>
      <c r="C59" s="92" t="s">
        <v>390</v>
      </c>
      <c r="D59" s="178">
        <v>74</v>
      </c>
      <c r="E59" s="178">
        <v>74</v>
      </c>
      <c r="F59" s="178">
        <v>74</v>
      </c>
      <c r="G59" s="179">
        <v>64.67</v>
      </c>
      <c r="H59" s="179">
        <v>64.67</v>
      </c>
      <c r="I59" s="179">
        <v>68</v>
      </c>
      <c r="J59" s="178">
        <v>70</v>
      </c>
      <c r="K59" s="178">
        <v>72</v>
      </c>
      <c r="L59" s="178">
        <v>74</v>
      </c>
      <c r="M59" s="178">
        <v>76</v>
      </c>
      <c r="N59" s="178">
        <v>78</v>
      </c>
      <c r="O59" s="178">
        <v>79</v>
      </c>
      <c r="P59" s="178">
        <v>80</v>
      </c>
      <c r="Q59" s="115">
        <v>80</v>
      </c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" customHeight="1" x14ac:dyDescent="0.2">
      <c r="A61" s="261"/>
      <c r="B61" s="262"/>
      <c r="C61" s="262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"/>
      <c r="Q61" s="2"/>
      <c r="R61" s="2"/>
      <c r="S61" s="2"/>
    </row>
    <row r="62" spans="1:19" ht="18" customHeight="1" x14ac:dyDescent="0.2">
      <c r="A62" s="280" t="s">
        <v>3546</v>
      </c>
      <c r="B62" s="262"/>
      <c r="C62" s="262"/>
      <c r="D62" s="262"/>
      <c r="E62" s="262"/>
      <c r="F62" s="262"/>
      <c r="G62" s="262"/>
      <c r="H62" s="262"/>
      <c r="I62" s="262"/>
      <c r="J62" s="262"/>
      <c r="K62" s="262"/>
      <c r="L62" s="262"/>
      <c r="M62" s="262"/>
      <c r="N62" s="262"/>
      <c r="O62" s="262"/>
      <c r="P62" s="2"/>
      <c r="Q62" s="2"/>
      <c r="R62" s="2"/>
      <c r="S62" s="2"/>
    </row>
    <row r="63" spans="1:19" ht="26.25" customHeight="1" x14ac:dyDescent="0.2">
      <c r="A63" s="175" t="s">
        <v>381</v>
      </c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8" customHeight="1" x14ac:dyDescent="0.2">
      <c r="A64" s="18" t="s">
        <v>467</v>
      </c>
      <c r="B64" s="18" t="s">
        <v>632</v>
      </c>
      <c r="C64" s="18" t="s">
        <v>684</v>
      </c>
      <c r="D64" s="18" t="s">
        <v>687</v>
      </c>
      <c r="E64" s="18" t="s">
        <v>691</v>
      </c>
      <c r="F64" s="18" t="s">
        <v>3530</v>
      </c>
      <c r="G64" s="18" t="s">
        <v>2396</v>
      </c>
      <c r="H64" s="18" t="s">
        <v>700</v>
      </c>
      <c r="I64" s="18" t="s">
        <v>705</v>
      </c>
      <c r="J64" s="18" t="s">
        <v>645</v>
      </c>
      <c r="K64" s="18" t="s">
        <v>714</v>
      </c>
      <c r="L64" s="18" t="s">
        <v>717</v>
      </c>
      <c r="M64" s="18" t="s">
        <v>649</v>
      </c>
      <c r="N64" s="18" t="s">
        <v>653</v>
      </c>
      <c r="O64" s="18" t="s">
        <v>721</v>
      </c>
      <c r="P64" s="18" t="s">
        <v>660</v>
      </c>
      <c r="Q64" s="18" t="s">
        <v>3531</v>
      </c>
      <c r="R64" s="2"/>
      <c r="S64" s="2"/>
    </row>
    <row r="65" spans="1:19" ht="18" customHeight="1" x14ac:dyDescent="0.2">
      <c r="A65" s="19" t="s">
        <v>3535</v>
      </c>
      <c r="B65" s="176">
        <v>100</v>
      </c>
      <c r="C65" s="177">
        <v>87.55</v>
      </c>
      <c r="D65" s="176">
        <v>90.83</v>
      </c>
      <c r="E65" s="176">
        <v>90.31</v>
      </c>
      <c r="F65" s="176">
        <v>90.3</v>
      </c>
      <c r="G65" s="176">
        <v>90.31</v>
      </c>
      <c r="H65" s="176">
        <v>90</v>
      </c>
      <c r="I65" s="176">
        <v>91.25</v>
      </c>
      <c r="J65" s="176">
        <v>91.5</v>
      </c>
      <c r="K65" s="176">
        <v>91.5</v>
      </c>
      <c r="L65" s="176">
        <v>90.63</v>
      </c>
      <c r="M65" s="176">
        <v>91</v>
      </c>
      <c r="N65" s="176">
        <v>91.5</v>
      </c>
      <c r="O65" s="176">
        <v>91.5</v>
      </c>
      <c r="P65" s="92" t="s">
        <v>390</v>
      </c>
      <c r="Q65" s="116">
        <v>91.5</v>
      </c>
      <c r="R65" s="2"/>
      <c r="S65" s="2"/>
    </row>
    <row r="66" spans="1:19" ht="18" customHeight="1" x14ac:dyDescent="0.2">
      <c r="A66" s="19" t="s">
        <v>3536</v>
      </c>
      <c r="B66" s="176">
        <v>100</v>
      </c>
      <c r="C66" s="177">
        <v>87.55</v>
      </c>
      <c r="D66" s="178">
        <v>80.25</v>
      </c>
      <c r="E66" s="176">
        <v>96</v>
      </c>
      <c r="F66" s="178">
        <v>82.42</v>
      </c>
      <c r="G66" s="178">
        <v>78.760000000000005</v>
      </c>
      <c r="H66" s="178">
        <v>78.67</v>
      </c>
      <c r="I66" s="178">
        <v>78.760000000000005</v>
      </c>
      <c r="J66" s="178">
        <v>79.489999999999995</v>
      </c>
      <c r="K66" s="178">
        <v>79.489999999999995</v>
      </c>
      <c r="L66" s="178">
        <v>78.88</v>
      </c>
      <c r="M66" s="178">
        <v>80</v>
      </c>
      <c r="N66" s="178">
        <v>81</v>
      </c>
      <c r="O66" s="178">
        <v>82</v>
      </c>
      <c r="P66" s="92" t="s">
        <v>390</v>
      </c>
      <c r="Q66" s="115">
        <v>82</v>
      </c>
      <c r="R66" s="2"/>
      <c r="S66" s="2"/>
    </row>
    <row r="67" spans="1:19" ht="18" customHeight="1" x14ac:dyDescent="0.2">
      <c r="A67" s="19" t="s">
        <v>3543</v>
      </c>
      <c r="B67" s="176">
        <v>100</v>
      </c>
      <c r="C67" s="177">
        <v>87.55</v>
      </c>
      <c r="D67" s="177">
        <v>85</v>
      </c>
      <c r="E67" s="177">
        <v>85</v>
      </c>
      <c r="F67" s="176">
        <v>90</v>
      </c>
      <c r="G67" s="176">
        <v>91.61</v>
      </c>
      <c r="H67" s="176">
        <v>91</v>
      </c>
      <c r="I67" s="176">
        <v>91.61</v>
      </c>
      <c r="J67" s="176">
        <v>91.61</v>
      </c>
      <c r="K67" s="176">
        <v>91.61</v>
      </c>
      <c r="L67" s="176">
        <v>99.12</v>
      </c>
      <c r="M67" s="176">
        <v>98</v>
      </c>
      <c r="N67" s="176">
        <v>97</v>
      </c>
      <c r="O67" s="176">
        <v>96.5</v>
      </c>
      <c r="P67" s="92" t="s">
        <v>390</v>
      </c>
      <c r="Q67" s="116">
        <v>96.5</v>
      </c>
      <c r="R67" s="2"/>
      <c r="S67" s="2"/>
    </row>
    <row r="68" spans="1:19" ht="18" customHeight="1" x14ac:dyDescent="0.2">
      <c r="A68" s="19" t="s">
        <v>3533</v>
      </c>
      <c r="B68" s="176">
        <v>100</v>
      </c>
      <c r="C68" s="177">
        <v>87.55</v>
      </c>
      <c r="D68" s="176">
        <v>90</v>
      </c>
      <c r="E68" s="176">
        <v>92.67</v>
      </c>
      <c r="F68" s="176">
        <v>93.53</v>
      </c>
      <c r="G68" s="176">
        <v>90.5</v>
      </c>
      <c r="H68" s="176">
        <v>91</v>
      </c>
      <c r="I68" s="176">
        <v>91.5</v>
      </c>
      <c r="J68" s="176">
        <v>92</v>
      </c>
      <c r="K68" s="176">
        <v>92</v>
      </c>
      <c r="L68" s="176">
        <v>92.5</v>
      </c>
      <c r="M68" s="176">
        <v>93</v>
      </c>
      <c r="N68" s="176">
        <v>93</v>
      </c>
      <c r="O68" s="176">
        <v>93.5</v>
      </c>
      <c r="P68" s="92" t="s">
        <v>390</v>
      </c>
      <c r="Q68" s="116">
        <v>93.5</v>
      </c>
      <c r="R68" s="2"/>
      <c r="S68" s="2"/>
    </row>
    <row r="69" spans="1:19" ht="15" customHeight="1" x14ac:dyDescent="0.2">
      <c r="A69" s="261"/>
      <c r="B69" s="262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"/>
      <c r="Q69" s="2"/>
      <c r="R69" s="2"/>
      <c r="S69" s="2"/>
    </row>
    <row r="70" spans="1:19" ht="26.25" customHeight="1" x14ac:dyDescent="0.2">
      <c r="A70" s="175" t="s">
        <v>386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8" customHeight="1" x14ac:dyDescent="0.2">
      <c r="A71" s="18" t="s">
        <v>467</v>
      </c>
      <c r="B71" s="18" t="s">
        <v>632</v>
      </c>
      <c r="C71" s="18" t="s">
        <v>684</v>
      </c>
      <c r="D71" s="18" t="s">
        <v>687</v>
      </c>
      <c r="E71" s="18" t="s">
        <v>691</v>
      </c>
      <c r="F71" s="18" t="s">
        <v>3530</v>
      </c>
      <c r="G71" s="18" t="s">
        <v>2396</v>
      </c>
      <c r="H71" s="18" t="s">
        <v>700</v>
      </c>
      <c r="I71" s="18" t="s">
        <v>705</v>
      </c>
      <c r="J71" s="18" t="s">
        <v>645</v>
      </c>
      <c r="K71" s="18" t="s">
        <v>714</v>
      </c>
      <c r="L71" s="18" t="s">
        <v>717</v>
      </c>
      <c r="M71" s="18" t="s">
        <v>649</v>
      </c>
      <c r="N71" s="18" t="s">
        <v>653</v>
      </c>
      <c r="O71" s="18" t="s">
        <v>721</v>
      </c>
      <c r="P71" s="18" t="s">
        <v>660</v>
      </c>
      <c r="Q71" s="18" t="s">
        <v>3531</v>
      </c>
      <c r="R71" s="2"/>
      <c r="S71" s="2"/>
    </row>
    <row r="72" spans="1:19" ht="18" customHeight="1" x14ac:dyDescent="0.2">
      <c r="A72" s="19" t="s">
        <v>3539</v>
      </c>
      <c r="B72" s="176">
        <v>100</v>
      </c>
      <c r="C72" s="176">
        <v>100</v>
      </c>
      <c r="D72" s="176">
        <v>100</v>
      </c>
      <c r="E72" s="176">
        <v>100</v>
      </c>
      <c r="F72" s="176">
        <v>94.55</v>
      </c>
      <c r="G72" s="177">
        <v>89.35</v>
      </c>
      <c r="H72" s="177">
        <v>89.33</v>
      </c>
      <c r="I72" s="176">
        <v>90</v>
      </c>
      <c r="J72" s="176">
        <v>91</v>
      </c>
      <c r="K72" s="176">
        <v>92</v>
      </c>
      <c r="L72" s="176">
        <v>92.5</v>
      </c>
      <c r="M72" s="176">
        <v>93</v>
      </c>
      <c r="N72" s="176">
        <v>93.5</v>
      </c>
      <c r="O72" s="176">
        <v>94</v>
      </c>
      <c r="P72" s="176">
        <v>94</v>
      </c>
      <c r="Q72" s="116">
        <v>94</v>
      </c>
      <c r="R72" s="2"/>
      <c r="S72" s="2"/>
    </row>
    <row r="73" spans="1:19" ht="18" customHeight="1" x14ac:dyDescent="0.2">
      <c r="A73" s="19" t="s">
        <v>3544</v>
      </c>
      <c r="B73" s="92" t="s">
        <v>390</v>
      </c>
      <c r="C73" s="92" t="s">
        <v>390</v>
      </c>
      <c r="D73" s="176">
        <v>100</v>
      </c>
      <c r="E73" s="176">
        <v>100</v>
      </c>
      <c r="F73" s="176">
        <v>100</v>
      </c>
      <c r="G73" s="176">
        <v>100</v>
      </c>
      <c r="H73" s="178">
        <v>83.78</v>
      </c>
      <c r="I73" s="177">
        <v>85</v>
      </c>
      <c r="J73" s="177">
        <v>87</v>
      </c>
      <c r="K73" s="177">
        <v>88</v>
      </c>
      <c r="L73" s="177">
        <v>89</v>
      </c>
      <c r="M73" s="176">
        <v>90</v>
      </c>
      <c r="N73" s="176">
        <v>91</v>
      </c>
      <c r="O73" s="176">
        <v>91.5</v>
      </c>
      <c r="P73" s="176">
        <v>92</v>
      </c>
      <c r="Q73" s="116">
        <v>92</v>
      </c>
      <c r="R73" s="2"/>
      <c r="S73" s="2"/>
    </row>
    <row r="74" spans="1:19" ht="18" customHeight="1" x14ac:dyDescent="0.2">
      <c r="A74" s="19" t="s">
        <v>3545</v>
      </c>
      <c r="B74" s="92" t="s">
        <v>390</v>
      </c>
      <c r="C74" s="176">
        <v>100</v>
      </c>
      <c r="D74" s="178">
        <v>82.96</v>
      </c>
      <c r="E74" s="178">
        <v>82.96</v>
      </c>
      <c r="F74" s="177">
        <v>85.49</v>
      </c>
      <c r="G74" s="177">
        <v>86.79</v>
      </c>
      <c r="H74" s="177">
        <v>86.79</v>
      </c>
      <c r="I74" s="177">
        <v>87</v>
      </c>
      <c r="J74" s="177">
        <v>88</v>
      </c>
      <c r="K74" s="177">
        <v>89</v>
      </c>
      <c r="L74" s="177">
        <v>89.5</v>
      </c>
      <c r="M74" s="176">
        <v>90</v>
      </c>
      <c r="N74" s="176">
        <v>90.5</v>
      </c>
      <c r="O74" s="176">
        <v>91</v>
      </c>
      <c r="P74" s="176">
        <v>91</v>
      </c>
      <c r="Q74" s="116">
        <v>91</v>
      </c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" customHeight="1" x14ac:dyDescent="0.2">
      <c r="A76" s="261"/>
      <c r="B76" s="262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"/>
      <c r="Q76" s="2"/>
      <c r="R76" s="2"/>
      <c r="S76" s="2"/>
    </row>
    <row r="77" spans="1:19" ht="18" customHeight="1" x14ac:dyDescent="0.2">
      <c r="A77" s="280" t="s">
        <v>3547</v>
      </c>
      <c r="B77" s="262"/>
      <c r="C77" s="262"/>
      <c r="D77" s="262"/>
      <c r="E77" s="262"/>
      <c r="F77" s="262"/>
      <c r="G77" s="262"/>
      <c r="H77" s="262"/>
      <c r="I77" s="262"/>
      <c r="J77" s="262"/>
      <c r="K77" s="262"/>
      <c r="L77" s="262"/>
      <c r="M77" s="262"/>
      <c r="N77" s="262"/>
      <c r="O77" s="262"/>
      <c r="P77" s="2"/>
      <c r="Q77" s="2"/>
      <c r="R77" s="2"/>
      <c r="S77" s="2"/>
    </row>
    <row r="78" spans="1:19" ht="26.25" customHeight="1" x14ac:dyDescent="0.2">
      <c r="A78" s="175" t="s">
        <v>381</v>
      </c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8" customHeight="1" x14ac:dyDescent="0.2">
      <c r="A79" s="18" t="s">
        <v>467</v>
      </c>
      <c r="B79" s="18" t="s">
        <v>632</v>
      </c>
      <c r="C79" s="18" t="s">
        <v>684</v>
      </c>
      <c r="D79" s="18" t="s">
        <v>687</v>
      </c>
      <c r="E79" s="18" t="s">
        <v>691</v>
      </c>
      <c r="F79" s="18" t="s">
        <v>3530</v>
      </c>
      <c r="G79" s="18" t="s">
        <v>2396</v>
      </c>
      <c r="H79" s="18" t="s">
        <v>700</v>
      </c>
      <c r="I79" s="18" t="s">
        <v>705</v>
      </c>
      <c r="J79" s="18" t="s">
        <v>645</v>
      </c>
      <c r="K79" s="18" t="s">
        <v>714</v>
      </c>
      <c r="L79" s="18" t="s">
        <v>717</v>
      </c>
      <c r="M79" s="18" t="s">
        <v>649</v>
      </c>
      <c r="N79" s="18" t="s">
        <v>653</v>
      </c>
      <c r="O79" s="18" t="s">
        <v>721</v>
      </c>
      <c r="P79" s="18" t="s">
        <v>660</v>
      </c>
      <c r="Q79" s="18" t="s">
        <v>3531</v>
      </c>
      <c r="R79" s="2"/>
      <c r="S79" s="2"/>
    </row>
    <row r="80" spans="1:19" ht="18" customHeight="1" x14ac:dyDescent="0.2">
      <c r="A80" s="19" t="s">
        <v>3535</v>
      </c>
      <c r="B80" s="176">
        <v>100</v>
      </c>
      <c r="C80" s="176">
        <v>100</v>
      </c>
      <c r="D80" s="178">
        <v>81.67</v>
      </c>
      <c r="E80" s="176">
        <v>93.13</v>
      </c>
      <c r="F80" s="176">
        <v>93.13</v>
      </c>
      <c r="G80" s="176">
        <v>93.13</v>
      </c>
      <c r="H80" s="176">
        <v>92</v>
      </c>
      <c r="I80" s="176">
        <v>92</v>
      </c>
      <c r="J80" s="176">
        <v>90.61</v>
      </c>
      <c r="K80" s="176">
        <v>90.61</v>
      </c>
      <c r="L80" s="176">
        <v>92</v>
      </c>
      <c r="M80" s="176">
        <v>92.5</v>
      </c>
      <c r="N80" s="176">
        <v>93</v>
      </c>
      <c r="O80" s="176">
        <v>93</v>
      </c>
      <c r="P80" s="92" t="s">
        <v>390</v>
      </c>
      <c r="Q80" s="116">
        <v>93</v>
      </c>
      <c r="R80" s="2"/>
      <c r="S80" s="2"/>
    </row>
    <row r="81" spans="1:19" ht="18" customHeight="1" x14ac:dyDescent="0.2">
      <c r="A81" s="19" t="s">
        <v>3536</v>
      </c>
      <c r="B81" s="176">
        <v>100</v>
      </c>
      <c r="C81" s="176">
        <v>100</v>
      </c>
      <c r="D81" s="92" t="s">
        <v>390</v>
      </c>
      <c r="E81" s="176">
        <v>91</v>
      </c>
      <c r="F81" s="178">
        <v>78.150000000000006</v>
      </c>
      <c r="G81" s="178">
        <v>83.82</v>
      </c>
      <c r="H81" s="178">
        <v>83.93</v>
      </c>
      <c r="I81" s="178">
        <v>83.82</v>
      </c>
      <c r="J81" s="178">
        <v>83.71</v>
      </c>
      <c r="K81" s="178">
        <v>83.71</v>
      </c>
      <c r="L81" s="178">
        <v>83.71</v>
      </c>
      <c r="M81" s="178">
        <v>84</v>
      </c>
      <c r="N81" s="178">
        <v>84.5</v>
      </c>
      <c r="O81" s="177">
        <v>85</v>
      </c>
      <c r="P81" s="92" t="s">
        <v>390</v>
      </c>
      <c r="Q81" s="117">
        <v>85</v>
      </c>
      <c r="R81" s="2"/>
      <c r="S81" s="2"/>
    </row>
    <row r="82" spans="1:19" ht="18" customHeight="1" x14ac:dyDescent="0.2">
      <c r="A82" s="19" t="s">
        <v>3543</v>
      </c>
      <c r="B82" s="176">
        <v>100</v>
      </c>
      <c r="C82" s="176">
        <v>100</v>
      </c>
      <c r="D82" s="176">
        <v>95</v>
      </c>
      <c r="E82" s="176">
        <v>95</v>
      </c>
      <c r="F82" s="176">
        <v>92.29</v>
      </c>
      <c r="G82" s="176">
        <v>99.35</v>
      </c>
      <c r="H82" s="176">
        <v>99.35</v>
      </c>
      <c r="I82" s="176">
        <v>99.35</v>
      </c>
      <c r="J82" s="176">
        <v>99.35</v>
      </c>
      <c r="K82" s="176">
        <v>99.35</v>
      </c>
      <c r="L82" s="176">
        <v>98.82</v>
      </c>
      <c r="M82" s="176">
        <v>98.5</v>
      </c>
      <c r="N82" s="176">
        <v>98</v>
      </c>
      <c r="O82" s="176">
        <v>98</v>
      </c>
      <c r="P82" s="92" t="s">
        <v>390</v>
      </c>
      <c r="Q82" s="116">
        <v>98</v>
      </c>
      <c r="R82" s="2"/>
      <c r="S82" s="2"/>
    </row>
    <row r="83" spans="1:19" ht="18" customHeight="1" x14ac:dyDescent="0.2">
      <c r="A83" s="19" t="s">
        <v>3533</v>
      </c>
      <c r="B83" s="176">
        <v>100</v>
      </c>
      <c r="C83" s="176">
        <v>100</v>
      </c>
      <c r="D83" s="176">
        <v>97.5</v>
      </c>
      <c r="E83" s="176">
        <v>94.67</v>
      </c>
      <c r="F83" s="176">
        <v>96.67</v>
      </c>
      <c r="G83" s="176">
        <v>96</v>
      </c>
      <c r="H83" s="176">
        <v>96.5</v>
      </c>
      <c r="I83" s="176">
        <v>97</v>
      </c>
      <c r="J83" s="176">
        <v>97</v>
      </c>
      <c r="K83" s="176">
        <v>97</v>
      </c>
      <c r="L83" s="176">
        <v>97.5</v>
      </c>
      <c r="M83" s="176">
        <v>97.5</v>
      </c>
      <c r="N83" s="176">
        <v>97.5</v>
      </c>
      <c r="O83" s="176">
        <v>98</v>
      </c>
      <c r="P83" s="92" t="s">
        <v>390</v>
      </c>
      <c r="Q83" s="116">
        <v>98</v>
      </c>
      <c r="R83" s="2"/>
      <c r="S83" s="2"/>
    </row>
    <row r="84" spans="1:19" ht="15" customHeight="1" x14ac:dyDescent="0.2">
      <c r="A84" s="261"/>
      <c r="B84" s="262"/>
      <c r="C84" s="262"/>
      <c r="D84" s="262"/>
      <c r="E84" s="262"/>
      <c r="F84" s="262"/>
      <c r="G84" s="262"/>
      <c r="H84" s="262"/>
      <c r="I84" s="262"/>
      <c r="J84" s="262"/>
      <c r="K84" s="262"/>
      <c r="L84" s="262"/>
      <c r="M84" s="262"/>
      <c r="N84" s="262"/>
      <c r="O84" s="262"/>
      <c r="P84" s="2"/>
      <c r="Q84" s="2"/>
      <c r="R84" s="2"/>
      <c r="S84" s="2"/>
    </row>
    <row r="85" spans="1:19" ht="26.25" customHeight="1" x14ac:dyDescent="0.2">
      <c r="A85" s="175" t="s">
        <v>386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8" customHeight="1" x14ac:dyDescent="0.2">
      <c r="A86" s="18" t="s">
        <v>467</v>
      </c>
      <c r="B86" s="18" t="s">
        <v>632</v>
      </c>
      <c r="C86" s="18" t="s">
        <v>684</v>
      </c>
      <c r="D86" s="18" t="s">
        <v>687</v>
      </c>
      <c r="E86" s="18" t="s">
        <v>691</v>
      </c>
      <c r="F86" s="18" t="s">
        <v>3530</v>
      </c>
      <c r="G86" s="18" t="s">
        <v>2396</v>
      </c>
      <c r="H86" s="18" t="s">
        <v>700</v>
      </c>
      <c r="I86" s="18" t="s">
        <v>705</v>
      </c>
      <c r="J86" s="18" t="s">
        <v>645</v>
      </c>
      <c r="K86" s="18" t="s">
        <v>714</v>
      </c>
      <c r="L86" s="18" t="s">
        <v>717</v>
      </c>
      <c r="M86" s="18" t="s">
        <v>649</v>
      </c>
      <c r="N86" s="18" t="s">
        <v>653</v>
      </c>
      <c r="O86" s="18" t="s">
        <v>721</v>
      </c>
      <c r="P86" s="18" t="s">
        <v>660</v>
      </c>
      <c r="Q86" s="18" t="s">
        <v>3531</v>
      </c>
      <c r="R86" s="2"/>
      <c r="S86" s="2"/>
    </row>
    <row r="87" spans="1:19" ht="18" customHeight="1" x14ac:dyDescent="0.2">
      <c r="A87" s="19" t="s">
        <v>3539</v>
      </c>
      <c r="B87" s="176">
        <v>100</v>
      </c>
      <c r="C87" s="176">
        <v>100</v>
      </c>
      <c r="D87" s="176">
        <v>100</v>
      </c>
      <c r="E87" s="176">
        <v>100</v>
      </c>
      <c r="F87" s="176">
        <v>98.18</v>
      </c>
      <c r="G87" s="177">
        <v>88.84</v>
      </c>
      <c r="H87" s="177">
        <v>88.84</v>
      </c>
      <c r="I87" s="176">
        <v>90</v>
      </c>
      <c r="J87" s="176">
        <v>91</v>
      </c>
      <c r="K87" s="176">
        <v>92</v>
      </c>
      <c r="L87" s="176">
        <v>93</v>
      </c>
      <c r="M87" s="176">
        <v>93.5</v>
      </c>
      <c r="N87" s="176">
        <v>94</v>
      </c>
      <c r="O87" s="176">
        <v>94.5</v>
      </c>
      <c r="P87" s="176">
        <v>95</v>
      </c>
      <c r="Q87" s="116">
        <v>95</v>
      </c>
      <c r="R87" s="2"/>
      <c r="S87" s="2"/>
    </row>
    <row r="88" spans="1:19" ht="18" customHeight="1" x14ac:dyDescent="0.2">
      <c r="A88" s="19" t="s">
        <v>3544</v>
      </c>
      <c r="B88" s="92" t="s">
        <v>390</v>
      </c>
      <c r="C88" s="92" t="s">
        <v>390</v>
      </c>
      <c r="D88" s="176">
        <v>100</v>
      </c>
      <c r="E88" s="176">
        <v>100</v>
      </c>
      <c r="F88" s="176">
        <v>100</v>
      </c>
      <c r="G88" s="176">
        <v>98.38</v>
      </c>
      <c r="H88" s="176">
        <v>98.38</v>
      </c>
      <c r="I88" s="176">
        <v>97</v>
      </c>
      <c r="J88" s="176">
        <v>96</v>
      </c>
      <c r="K88" s="176">
        <v>95.5</v>
      </c>
      <c r="L88" s="176">
        <v>95</v>
      </c>
      <c r="M88" s="176">
        <v>95</v>
      </c>
      <c r="N88" s="176">
        <v>95.5</v>
      </c>
      <c r="O88" s="176">
        <v>96</v>
      </c>
      <c r="P88" s="176">
        <v>96</v>
      </c>
      <c r="Q88" s="116">
        <v>96</v>
      </c>
      <c r="R88" s="2"/>
      <c r="S88" s="2"/>
    </row>
    <row r="89" spans="1:19" ht="18" customHeight="1" x14ac:dyDescent="0.2">
      <c r="A89" s="19" t="s">
        <v>3545</v>
      </c>
      <c r="B89" s="92" t="s">
        <v>390</v>
      </c>
      <c r="C89" s="176">
        <v>100</v>
      </c>
      <c r="D89" s="177">
        <v>85.93</v>
      </c>
      <c r="E89" s="177">
        <v>85.93</v>
      </c>
      <c r="F89" s="177">
        <v>87.06</v>
      </c>
      <c r="G89" s="177">
        <v>88.21</v>
      </c>
      <c r="H89" s="177">
        <v>88.21</v>
      </c>
      <c r="I89" s="177">
        <v>89</v>
      </c>
      <c r="J89" s="176">
        <v>90</v>
      </c>
      <c r="K89" s="176">
        <v>91</v>
      </c>
      <c r="L89" s="176">
        <v>91.5</v>
      </c>
      <c r="M89" s="176">
        <v>92</v>
      </c>
      <c r="N89" s="176">
        <v>92.5</v>
      </c>
      <c r="O89" s="176">
        <v>93</v>
      </c>
      <c r="P89" s="176">
        <v>93</v>
      </c>
      <c r="Q89" s="116">
        <v>93</v>
      </c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19">
    <mergeCell ref="A1:L1"/>
    <mergeCell ref="A61:O61"/>
    <mergeCell ref="A3:L3"/>
    <mergeCell ref="A2:L2"/>
    <mergeCell ref="A76:O76"/>
    <mergeCell ref="A47:O47"/>
    <mergeCell ref="A5:O5"/>
    <mergeCell ref="A23:O23"/>
    <mergeCell ref="A62:O62"/>
    <mergeCell ref="A31:O31"/>
    <mergeCell ref="A30:O30"/>
    <mergeCell ref="A39:O39"/>
    <mergeCell ref="A15:O15"/>
    <mergeCell ref="A69:O69"/>
    <mergeCell ref="A16:O16"/>
    <mergeCell ref="A54:O54"/>
    <mergeCell ref="A46:O46"/>
    <mergeCell ref="A84:O84"/>
    <mergeCell ref="A77:O77"/>
  </mergeCells>
  <hyperlinks>
    <hyperlink ref="A1" location="'Cohort 2029 — Grades'!A1" display="⬅ NAVIGATE:" xr:uid="{00000000-0004-0000-2600-000000000000}"/>
  </hyperlinks>
  <pageMargins left="0.75" right="0.75" top="1" bottom="1" header="0" footer="0"/>
  <pageSetup paperSize="9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3366"/>
  </sheetPr>
  <dimension ref="A1:S1000"/>
  <sheetViews>
    <sheetView workbookViewId="0">
      <pane ySplit="6" topLeftCell="A7" activePane="bottomLeft" state="frozen"/>
      <selection pane="bottomLeft" activeCell="B8" sqref="B8"/>
    </sheetView>
  </sheetViews>
  <sheetFormatPr baseColWidth="10" defaultColWidth="14.5" defaultRowHeight="15" customHeight="1" x14ac:dyDescent="0.2"/>
  <cols>
    <col min="1" max="1" width="50" customWidth="1"/>
    <col min="2" max="2" width="20" customWidth="1"/>
    <col min="3" max="3" width="18" customWidth="1"/>
    <col min="4" max="4" width="16" customWidth="1"/>
    <col min="5" max="5" width="13" customWidth="1"/>
    <col min="6" max="6" width="15" customWidth="1"/>
    <col min="7" max="7" width="14" customWidth="1"/>
    <col min="8" max="8" width="18" customWidth="1"/>
    <col min="9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3548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77.25" customHeight="1" x14ac:dyDescent="0.2">
      <c r="A6" s="75" t="s">
        <v>3549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18" t="s">
        <v>128</v>
      </c>
      <c r="B7" s="18" t="s">
        <v>129</v>
      </c>
      <c r="C7" s="18" t="s">
        <v>130</v>
      </c>
      <c r="D7" s="18" t="s">
        <v>3550</v>
      </c>
      <c r="E7" s="18" t="s">
        <v>3551</v>
      </c>
      <c r="F7" s="18" t="s">
        <v>3552</v>
      </c>
      <c r="G7" s="18" t="s">
        <v>3553</v>
      </c>
      <c r="H7" s="18" t="s">
        <v>3554</v>
      </c>
      <c r="I7" s="18" t="s">
        <v>3555</v>
      </c>
      <c r="J7" s="18" t="s">
        <v>34</v>
      </c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70" t="s">
        <v>166</v>
      </c>
      <c r="B8" s="70" t="s">
        <v>167</v>
      </c>
      <c r="C8" s="70" t="s">
        <v>168</v>
      </c>
      <c r="D8" s="176">
        <v>94</v>
      </c>
      <c r="E8" s="177">
        <v>88.9</v>
      </c>
      <c r="F8" s="176">
        <v>91.5</v>
      </c>
      <c r="G8" s="70" t="s">
        <v>3556</v>
      </c>
      <c r="H8" s="176">
        <v>94.7</v>
      </c>
      <c r="I8" s="181">
        <v>3.2</v>
      </c>
      <c r="J8" s="70" t="s">
        <v>427</v>
      </c>
      <c r="K8" s="2"/>
      <c r="L8" s="2"/>
      <c r="M8" s="2"/>
      <c r="N8" s="2"/>
      <c r="O8" s="2"/>
      <c r="P8" s="2"/>
      <c r="Q8" s="2"/>
      <c r="R8" s="2"/>
      <c r="S8" s="2"/>
    </row>
    <row r="9" spans="1:19" ht="23.25" customHeight="1" x14ac:dyDescent="0.2">
      <c r="A9" s="70" t="s">
        <v>186</v>
      </c>
      <c r="B9" s="70" t="s">
        <v>187</v>
      </c>
      <c r="C9" s="70" t="s">
        <v>188</v>
      </c>
      <c r="D9" s="177">
        <v>87.25</v>
      </c>
      <c r="E9" s="176">
        <v>95.83</v>
      </c>
      <c r="F9" s="176">
        <v>91.5</v>
      </c>
      <c r="G9" s="70" t="s">
        <v>3557</v>
      </c>
      <c r="H9" s="176">
        <v>92.5</v>
      </c>
      <c r="I9" s="181">
        <v>1</v>
      </c>
      <c r="J9" s="70" t="s">
        <v>427</v>
      </c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70" t="s">
        <v>189</v>
      </c>
      <c r="B10" s="70" t="s">
        <v>190</v>
      </c>
      <c r="C10" s="70" t="s">
        <v>191</v>
      </c>
      <c r="D10" s="177">
        <v>87.33</v>
      </c>
      <c r="E10" s="178">
        <v>80.56</v>
      </c>
      <c r="F10" s="178">
        <v>83.9</v>
      </c>
      <c r="G10" s="70" t="s">
        <v>3556</v>
      </c>
      <c r="H10" s="176">
        <v>93</v>
      </c>
      <c r="I10" s="181">
        <v>9.1</v>
      </c>
      <c r="J10" s="70" t="s">
        <v>427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70" t="s">
        <v>194</v>
      </c>
      <c r="B11" s="70" t="s">
        <v>195</v>
      </c>
      <c r="C11" s="70" t="s">
        <v>196</v>
      </c>
      <c r="D11" s="176">
        <v>91.5</v>
      </c>
      <c r="E11" s="177">
        <v>89.4</v>
      </c>
      <c r="F11" s="176">
        <v>90.5</v>
      </c>
      <c r="G11" s="70" t="s">
        <v>3556</v>
      </c>
      <c r="H11" s="176">
        <v>95</v>
      </c>
      <c r="I11" s="181">
        <v>4.5</v>
      </c>
      <c r="J11" s="70" t="s">
        <v>427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23.25" customHeight="1" x14ac:dyDescent="0.2">
      <c r="A12" s="70" t="s">
        <v>197</v>
      </c>
      <c r="B12" s="70" t="s">
        <v>198</v>
      </c>
      <c r="C12" s="70" t="s">
        <v>199</v>
      </c>
      <c r="D12" s="176">
        <v>91.11</v>
      </c>
      <c r="E12" s="178">
        <v>82.78</v>
      </c>
      <c r="F12" s="177">
        <v>86.9</v>
      </c>
      <c r="G12" s="70" t="s">
        <v>3556</v>
      </c>
      <c r="H12" s="176">
        <v>94</v>
      </c>
      <c r="I12" s="181">
        <v>7.1</v>
      </c>
      <c r="J12" s="70" t="s">
        <v>427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70" t="s">
        <v>201</v>
      </c>
      <c r="B13" s="70" t="s">
        <v>202</v>
      </c>
      <c r="C13" s="70" t="s">
        <v>203</v>
      </c>
      <c r="D13" s="176">
        <v>95.65</v>
      </c>
      <c r="E13" s="177">
        <v>88.89</v>
      </c>
      <c r="F13" s="176">
        <v>92.3</v>
      </c>
      <c r="G13" s="70" t="s">
        <v>3556</v>
      </c>
      <c r="H13" s="176">
        <v>96</v>
      </c>
      <c r="I13" s="181">
        <v>3.7</v>
      </c>
      <c r="J13" s="70" t="s">
        <v>427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70" t="s">
        <v>204</v>
      </c>
      <c r="B14" s="70" t="s">
        <v>205</v>
      </c>
      <c r="C14" s="70" t="s">
        <v>206</v>
      </c>
      <c r="D14" s="176">
        <v>98</v>
      </c>
      <c r="E14" s="176">
        <v>100</v>
      </c>
      <c r="F14" s="176">
        <v>99</v>
      </c>
      <c r="G14" s="70" t="s">
        <v>3557</v>
      </c>
      <c r="H14" s="176">
        <v>98</v>
      </c>
      <c r="I14" s="182">
        <v>-1</v>
      </c>
      <c r="J14" s="70" t="s">
        <v>427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23.25" customHeight="1" x14ac:dyDescent="0.2">
      <c r="A15" s="70" t="s">
        <v>207</v>
      </c>
      <c r="B15" s="70" t="s">
        <v>208</v>
      </c>
      <c r="C15" s="70" t="s">
        <v>209</v>
      </c>
      <c r="D15" s="176">
        <v>92.42</v>
      </c>
      <c r="E15" s="176">
        <v>91.67</v>
      </c>
      <c r="F15" s="176">
        <v>92</v>
      </c>
      <c r="G15" s="70" t="s">
        <v>3557</v>
      </c>
      <c r="H15" s="176">
        <v>93.5</v>
      </c>
      <c r="I15" s="181">
        <v>1.5</v>
      </c>
      <c r="J15" s="70" t="s">
        <v>427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23.25" customHeight="1" x14ac:dyDescent="0.2">
      <c r="A16" s="70" t="s">
        <v>210</v>
      </c>
      <c r="B16" s="70" t="s">
        <v>211</v>
      </c>
      <c r="C16" s="70" t="s">
        <v>212</v>
      </c>
      <c r="D16" s="176">
        <v>92.05</v>
      </c>
      <c r="E16" s="176">
        <v>92.05</v>
      </c>
      <c r="F16" s="176">
        <v>92</v>
      </c>
      <c r="G16" s="70" t="s">
        <v>3556</v>
      </c>
      <c r="H16" s="176">
        <v>95</v>
      </c>
      <c r="I16" s="181">
        <v>3</v>
      </c>
      <c r="J16" s="70" t="s">
        <v>427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23.25" customHeight="1" x14ac:dyDescent="0.2">
      <c r="A17" s="70" t="s">
        <v>213</v>
      </c>
      <c r="B17" s="70" t="s">
        <v>214</v>
      </c>
      <c r="C17" s="70" t="s">
        <v>215</v>
      </c>
      <c r="D17" s="176">
        <v>96.43</v>
      </c>
      <c r="E17" s="177">
        <v>88.79</v>
      </c>
      <c r="F17" s="176">
        <v>92.6</v>
      </c>
      <c r="G17" s="70" t="s">
        <v>3556</v>
      </c>
      <c r="H17" s="176">
        <v>96.5</v>
      </c>
      <c r="I17" s="181">
        <v>3.9</v>
      </c>
      <c r="J17" s="70" t="s">
        <v>427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70" t="s">
        <v>216</v>
      </c>
      <c r="B18" s="70" t="s">
        <v>217</v>
      </c>
      <c r="C18" s="70" t="s">
        <v>218</v>
      </c>
      <c r="D18" s="176">
        <v>95</v>
      </c>
      <c r="E18" s="177">
        <v>88.86</v>
      </c>
      <c r="F18" s="176">
        <v>91.9</v>
      </c>
      <c r="G18" s="70" t="s">
        <v>3556</v>
      </c>
      <c r="H18" s="176">
        <v>95.5</v>
      </c>
      <c r="I18" s="181">
        <v>3.6</v>
      </c>
      <c r="J18" s="70" t="s">
        <v>427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70" t="s">
        <v>219</v>
      </c>
      <c r="B19" s="70" t="s">
        <v>220</v>
      </c>
      <c r="C19" s="70" t="s">
        <v>221</v>
      </c>
      <c r="D19" s="177">
        <v>87.25</v>
      </c>
      <c r="E19" s="178">
        <v>80.42</v>
      </c>
      <c r="F19" s="178">
        <v>83.8</v>
      </c>
      <c r="G19" s="70" t="s">
        <v>3556</v>
      </c>
      <c r="H19" s="176">
        <v>90</v>
      </c>
      <c r="I19" s="181">
        <v>6.2</v>
      </c>
      <c r="J19" s="70" t="s">
        <v>427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70" t="s">
        <v>222</v>
      </c>
      <c r="B20" s="70" t="s">
        <v>223</v>
      </c>
      <c r="C20" s="70" t="s">
        <v>224</v>
      </c>
      <c r="D20" s="176">
        <v>94.75</v>
      </c>
      <c r="E20" s="176">
        <v>95.83</v>
      </c>
      <c r="F20" s="176">
        <v>95.3</v>
      </c>
      <c r="G20" s="70" t="s">
        <v>3557</v>
      </c>
      <c r="H20" s="176">
        <v>96</v>
      </c>
      <c r="I20" s="181">
        <v>0.7</v>
      </c>
      <c r="J20" s="70" t="s">
        <v>427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70" t="s">
        <v>225</v>
      </c>
      <c r="B21" s="70" t="s">
        <v>226</v>
      </c>
      <c r="C21" s="70" t="s">
        <v>227</v>
      </c>
      <c r="D21" s="176">
        <v>97.47</v>
      </c>
      <c r="E21" s="176">
        <v>93.33</v>
      </c>
      <c r="F21" s="176">
        <v>95.4</v>
      </c>
      <c r="G21" s="70" t="s">
        <v>3556</v>
      </c>
      <c r="H21" s="176">
        <v>97.5</v>
      </c>
      <c r="I21" s="181">
        <v>2.1</v>
      </c>
      <c r="J21" s="70" t="s">
        <v>427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70" t="s">
        <v>228</v>
      </c>
      <c r="B22" s="70" t="s">
        <v>229</v>
      </c>
      <c r="C22" s="70" t="s">
        <v>230</v>
      </c>
      <c r="D22" s="177">
        <v>89.92</v>
      </c>
      <c r="E22" s="177">
        <v>85.28</v>
      </c>
      <c r="F22" s="177">
        <v>87.6</v>
      </c>
      <c r="G22" s="70" t="s">
        <v>3556</v>
      </c>
      <c r="H22" s="176">
        <v>91.2</v>
      </c>
      <c r="I22" s="181">
        <v>3.6</v>
      </c>
      <c r="J22" s="70" t="s">
        <v>427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23.25" customHeight="1" x14ac:dyDescent="0.2">
      <c r="A23" s="70" t="s">
        <v>231</v>
      </c>
      <c r="B23" s="70" t="s">
        <v>232</v>
      </c>
      <c r="C23" s="70" t="s">
        <v>233</v>
      </c>
      <c r="D23" s="176">
        <v>91.5</v>
      </c>
      <c r="E23" s="176">
        <v>92.78</v>
      </c>
      <c r="F23" s="176">
        <v>92.1</v>
      </c>
      <c r="G23" s="70" t="s">
        <v>3557</v>
      </c>
      <c r="H23" s="176">
        <v>93.5</v>
      </c>
      <c r="I23" s="181">
        <v>1.4</v>
      </c>
      <c r="J23" s="70" t="s">
        <v>427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23.25" customHeight="1" x14ac:dyDescent="0.2">
      <c r="A24" s="70" t="s">
        <v>234</v>
      </c>
      <c r="B24" s="70" t="s">
        <v>235</v>
      </c>
      <c r="C24" s="70" t="s">
        <v>236</v>
      </c>
      <c r="D24" s="178">
        <v>78.89</v>
      </c>
      <c r="E24" s="178">
        <v>73.61</v>
      </c>
      <c r="F24" s="178">
        <v>76.2</v>
      </c>
      <c r="G24" s="70" t="s">
        <v>3556</v>
      </c>
      <c r="H24" s="178">
        <v>83.4</v>
      </c>
      <c r="I24" s="181">
        <v>7.2</v>
      </c>
      <c r="J24" s="70" t="s">
        <v>427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6:J23" xr:uid="{00000000-0009-0000-0000-000027000000}"/>
  <mergeCells count="4">
    <mergeCell ref="A3:L3"/>
    <mergeCell ref="A2:L2"/>
    <mergeCell ref="A1:L1"/>
    <mergeCell ref="A5:J5"/>
  </mergeCells>
  <hyperlinks>
    <hyperlink ref="A1" location="'Cohort 2029 — Grades'!A1" display="⬅ NAVIGATE:" xr:uid="{00000000-0004-0000-2700-000000000000}"/>
  </hyperlinks>
  <pageMargins left="0.75" right="0.75" top="1" bottom="1" header="0" footer="0"/>
  <pageSetup paperSize="9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3366"/>
  </sheetPr>
  <dimension ref="A1:S100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14.5" defaultRowHeight="15" customHeight="1" x14ac:dyDescent="0.2"/>
  <cols>
    <col min="1" max="1" width="50" customWidth="1"/>
    <col min="2" max="2" width="18" customWidth="1"/>
    <col min="3" max="3" width="13" customWidth="1"/>
    <col min="4" max="4" width="14" customWidth="1"/>
    <col min="5" max="6" width="13" customWidth="1"/>
    <col min="7" max="9" width="14" customWidth="1"/>
    <col min="10" max="13" width="13" customWidth="1"/>
    <col min="14" max="15" width="14" customWidth="1"/>
    <col min="16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3558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62"/>
      <c r="P5" s="262"/>
      <c r="Q5" s="262"/>
      <c r="R5" s="262"/>
      <c r="S5" s="2"/>
    </row>
    <row r="6" spans="1:19" ht="77.25" customHeight="1" x14ac:dyDescent="0.2">
      <c r="A6" s="17" t="s">
        <v>3559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18" t="s">
        <v>128</v>
      </c>
      <c r="B7" s="18" t="s">
        <v>129</v>
      </c>
      <c r="C7" s="18" t="s">
        <v>130</v>
      </c>
      <c r="D7" s="18" t="s">
        <v>3560</v>
      </c>
      <c r="E7" s="18" t="s">
        <v>3561</v>
      </c>
      <c r="F7" s="18" t="s">
        <v>3562</v>
      </c>
      <c r="G7" s="18" t="s">
        <v>3563</v>
      </c>
      <c r="H7" s="18" t="s">
        <v>3564</v>
      </c>
      <c r="I7" s="18" t="s">
        <v>3565</v>
      </c>
      <c r="J7" s="18" t="s">
        <v>3566</v>
      </c>
      <c r="K7" s="18" t="s">
        <v>3550</v>
      </c>
      <c r="L7" s="18" t="s">
        <v>3551</v>
      </c>
      <c r="M7" s="18" t="s">
        <v>3567</v>
      </c>
      <c r="N7" s="18" t="s">
        <v>3568</v>
      </c>
      <c r="O7" s="18" t="s">
        <v>3569</v>
      </c>
      <c r="P7" s="18" t="s">
        <v>3570</v>
      </c>
      <c r="Q7" s="18" t="s">
        <v>162</v>
      </c>
      <c r="R7" s="18" t="s">
        <v>34</v>
      </c>
      <c r="S7" s="2"/>
    </row>
    <row r="8" spans="1:19" ht="18" customHeight="1" x14ac:dyDescent="0.2">
      <c r="A8" s="70" t="s">
        <v>237</v>
      </c>
      <c r="B8" s="70" t="s">
        <v>238</v>
      </c>
      <c r="C8" s="70" t="s">
        <v>239</v>
      </c>
      <c r="D8" s="178">
        <v>73.819999999999993</v>
      </c>
      <c r="E8" s="176">
        <v>90.86</v>
      </c>
      <c r="F8" s="178">
        <v>82.3</v>
      </c>
      <c r="G8" s="180">
        <v>56.43</v>
      </c>
      <c r="H8" s="176">
        <v>106.67</v>
      </c>
      <c r="I8" s="178">
        <v>78.2</v>
      </c>
      <c r="J8" s="178">
        <v>77.599999999999994</v>
      </c>
      <c r="K8" s="177">
        <v>87.17</v>
      </c>
      <c r="L8" s="179">
        <v>64.12</v>
      </c>
      <c r="M8" s="178">
        <v>76.3</v>
      </c>
      <c r="N8" s="178">
        <v>76.3</v>
      </c>
      <c r="O8" s="178">
        <v>78.3</v>
      </c>
      <c r="P8" s="70">
        <v>4</v>
      </c>
      <c r="Q8" s="70" t="s">
        <v>3571</v>
      </c>
      <c r="R8" s="70" t="s">
        <v>427</v>
      </c>
      <c r="S8" s="2"/>
    </row>
    <row r="9" spans="1:19" ht="18" customHeight="1" x14ac:dyDescent="0.2">
      <c r="A9" s="70" t="s">
        <v>247</v>
      </c>
      <c r="B9" s="70" t="s">
        <v>248</v>
      </c>
      <c r="C9" s="70" t="s">
        <v>249</v>
      </c>
      <c r="D9" s="178">
        <v>70.900000000000006</v>
      </c>
      <c r="E9" s="177">
        <v>88</v>
      </c>
      <c r="F9" s="178">
        <v>79.5</v>
      </c>
      <c r="G9" s="179">
        <v>67.25</v>
      </c>
      <c r="H9" s="176">
        <v>91.43</v>
      </c>
      <c r="I9" s="178">
        <v>79.3</v>
      </c>
      <c r="J9" s="178">
        <v>79.099999999999994</v>
      </c>
      <c r="K9" s="178">
        <v>83.51</v>
      </c>
      <c r="L9" s="178">
        <v>74.900000000000006</v>
      </c>
      <c r="M9" s="178">
        <v>79.2</v>
      </c>
      <c r="N9" s="178">
        <v>78.599999999999994</v>
      </c>
      <c r="O9" s="178">
        <v>79.2</v>
      </c>
      <c r="P9" s="70">
        <v>4</v>
      </c>
      <c r="Q9" s="70" t="s">
        <v>3571</v>
      </c>
      <c r="R9" s="70" t="s">
        <v>427</v>
      </c>
      <c r="S9" s="2"/>
    </row>
    <row r="10" spans="1:19" ht="18" customHeight="1" x14ac:dyDescent="0.2">
      <c r="A10" s="70" t="s">
        <v>251</v>
      </c>
      <c r="B10" s="70" t="s">
        <v>252</v>
      </c>
      <c r="C10" s="70" t="s">
        <v>253</v>
      </c>
      <c r="D10" s="179">
        <v>67.260000000000005</v>
      </c>
      <c r="E10" s="177">
        <v>86</v>
      </c>
      <c r="F10" s="178">
        <v>76.599999999999994</v>
      </c>
      <c r="G10" s="178">
        <v>71.52</v>
      </c>
      <c r="H10" s="176">
        <v>101.67</v>
      </c>
      <c r="I10" s="177">
        <v>85.8</v>
      </c>
      <c r="J10" s="178">
        <v>80.2</v>
      </c>
      <c r="K10" s="176">
        <v>93.64</v>
      </c>
      <c r="L10" s="176">
        <v>92.94</v>
      </c>
      <c r="M10" s="177">
        <v>88.9</v>
      </c>
      <c r="N10" s="178">
        <v>71.8</v>
      </c>
      <c r="O10" s="178">
        <v>80.8</v>
      </c>
      <c r="P10" s="70">
        <v>4</v>
      </c>
      <c r="Q10" s="70" t="s">
        <v>3572</v>
      </c>
      <c r="R10" s="70" t="s">
        <v>428</v>
      </c>
      <c r="S10" s="2"/>
    </row>
    <row r="11" spans="1:19" ht="18" customHeight="1" x14ac:dyDescent="0.2">
      <c r="A11" s="70" t="s">
        <v>254</v>
      </c>
      <c r="B11" s="70" t="s">
        <v>255</v>
      </c>
      <c r="C11" s="70" t="s">
        <v>256</v>
      </c>
      <c r="D11" s="178">
        <v>75.11</v>
      </c>
      <c r="E11" s="177">
        <v>87.33</v>
      </c>
      <c r="F11" s="178">
        <v>81.2</v>
      </c>
      <c r="G11" s="176">
        <v>91.7</v>
      </c>
      <c r="H11" s="176">
        <v>101.67</v>
      </c>
      <c r="I11" s="176">
        <v>95.8</v>
      </c>
      <c r="J11" s="177">
        <v>88.95</v>
      </c>
      <c r="K11" s="176">
        <v>93.73</v>
      </c>
      <c r="L11" s="176">
        <v>97.95</v>
      </c>
      <c r="M11" s="176">
        <v>93.5</v>
      </c>
      <c r="N11" s="178">
        <v>76</v>
      </c>
      <c r="O11" s="177">
        <v>86.6</v>
      </c>
      <c r="P11" s="70">
        <v>4</v>
      </c>
      <c r="Q11" s="70" t="s">
        <v>3572</v>
      </c>
      <c r="R11" s="70" t="s">
        <v>427</v>
      </c>
      <c r="S11" s="2"/>
    </row>
    <row r="12" spans="1:19" ht="18" customHeight="1" x14ac:dyDescent="0.2">
      <c r="A12" s="70" t="s">
        <v>257</v>
      </c>
      <c r="B12" s="70" t="s">
        <v>258</v>
      </c>
      <c r="C12" s="70" t="s">
        <v>259</v>
      </c>
      <c r="D12" s="178">
        <v>77.11</v>
      </c>
      <c r="E12" s="178">
        <v>79.33</v>
      </c>
      <c r="F12" s="178">
        <v>78.2</v>
      </c>
      <c r="G12" s="178">
        <v>73.569999999999993</v>
      </c>
      <c r="H12" s="177">
        <v>85</v>
      </c>
      <c r="I12" s="178">
        <v>79.3</v>
      </c>
      <c r="J12" s="178">
        <v>82</v>
      </c>
      <c r="K12" s="176">
        <v>91.28</v>
      </c>
      <c r="L12" s="178">
        <v>84.1</v>
      </c>
      <c r="M12" s="177">
        <v>85.8</v>
      </c>
      <c r="N12" s="178">
        <v>78.3</v>
      </c>
      <c r="O12" s="178">
        <v>80.400000000000006</v>
      </c>
      <c r="P12" s="70">
        <v>4</v>
      </c>
      <c r="Q12" s="70" t="s">
        <v>3572</v>
      </c>
      <c r="R12" s="70" t="s">
        <v>427</v>
      </c>
      <c r="S12" s="2"/>
    </row>
    <row r="13" spans="1:19" ht="18" customHeight="1" x14ac:dyDescent="0.2">
      <c r="A13" s="70" t="s">
        <v>260</v>
      </c>
      <c r="B13" s="70" t="s">
        <v>261</v>
      </c>
      <c r="C13" s="70" t="s">
        <v>262</v>
      </c>
      <c r="D13" s="178">
        <v>80.37</v>
      </c>
      <c r="E13" s="179">
        <v>67.33</v>
      </c>
      <c r="F13" s="178">
        <v>73.8</v>
      </c>
      <c r="G13" s="179">
        <v>67.95</v>
      </c>
      <c r="H13" s="176">
        <v>91.67</v>
      </c>
      <c r="I13" s="178">
        <v>79.8</v>
      </c>
      <c r="J13" s="178">
        <v>80.2</v>
      </c>
      <c r="K13" s="178">
        <v>72.930000000000007</v>
      </c>
      <c r="L13" s="179">
        <v>68.44</v>
      </c>
      <c r="M13" s="178">
        <v>73.900000000000006</v>
      </c>
      <c r="N13" s="177">
        <v>85.6</v>
      </c>
      <c r="O13" s="178">
        <v>78.3</v>
      </c>
      <c r="P13" s="70">
        <v>4</v>
      </c>
      <c r="Q13" s="70" t="s">
        <v>3573</v>
      </c>
      <c r="R13" s="70" t="s">
        <v>427</v>
      </c>
      <c r="S13" s="2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6:R12" xr:uid="{00000000-0009-0000-0000-000028000000}"/>
  <mergeCells count="4">
    <mergeCell ref="A3:L3"/>
    <mergeCell ref="A2:L2"/>
    <mergeCell ref="A1:L1"/>
    <mergeCell ref="A5:R5"/>
  </mergeCells>
  <hyperlinks>
    <hyperlink ref="A1" location="'Cohort 2029 — Grades'!A1" display="⬅ NAVIGATE:" xr:uid="{00000000-0004-0000-2800-000000000000}"/>
  </hyperlinks>
  <pageMargins left="0.75" right="0.75" top="1" bottom="1" header="0" footer="0"/>
  <pageSetup paperSize="9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3366"/>
  </sheetPr>
  <dimension ref="A1:S100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14.5" defaultRowHeight="15" customHeight="1" x14ac:dyDescent="0.2"/>
  <cols>
    <col min="1" max="1" width="50" customWidth="1"/>
    <col min="2" max="2" width="22" customWidth="1"/>
    <col min="3" max="3" width="13" customWidth="1"/>
    <col min="4" max="4" width="15" customWidth="1"/>
    <col min="5" max="5" width="14" customWidth="1"/>
    <col min="6" max="8" width="13" customWidth="1"/>
    <col min="9" max="10" width="14" customWidth="1"/>
    <col min="11" max="13" width="13" customWidth="1"/>
    <col min="14" max="14" width="18" customWidth="1"/>
    <col min="15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3574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62"/>
      <c r="N5" s="262"/>
      <c r="O5" s="2"/>
      <c r="P5" s="2"/>
      <c r="Q5" s="2"/>
      <c r="R5" s="2"/>
      <c r="S5" s="2"/>
    </row>
    <row r="6" spans="1:19" ht="77.25" customHeight="1" x14ac:dyDescent="0.2">
      <c r="A6" s="17" t="s">
        <v>3575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18" customHeight="1" x14ac:dyDescent="0.2">
      <c r="A7" s="18" t="s">
        <v>128</v>
      </c>
      <c r="B7" s="18" t="s">
        <v>129</v>
      </c>
      <c r="C7" s="18" t="s">
        <v>130</v>
      </c>
      <c r="D7" s="18" t="s">
        <v>3576</v>
      </c>
      <c r="E7" s="18" t="s">
        <v>3577</v>
      </c>
      <c r="F7" s="18" t="s">
        <v>3578</v>
      </c>
      <c r="G7" s="18" t="s">
        <v>3579</v>
      </c>
      <c r="H7" s="18" t="s">
        <v>3567</v>
      </c>
      <c r="I7" s="18" t="s">
        <v>3568</v>
      </c>
      <c r="J7" s="18" t="s">
        <v>3569</v>
      </c>
      <c r="K7" s="18" t="s">
        <v>3580</v>
      </c>
      <c r="L7" s="18" t="s">
        <v>3581</v>
      </c>
      <c r="M7" s="18" t="s">
        <v>162</v>
      </c>
      <c r="N7" s="18" t="s">
        <v>34</v>
      </c>
      <c r="O7" s="2"/>
      <c r="P7" s="2"/>
      <c r="Q7" s="2"/>
      <c r="R7" s="2"/>
      <c r="S7" s="2"/>
    </row>
    <row r="8" spans="1:19" ht="18" customHeight="1" x14ac:dyDescent="0.2">
      <c r="A8" s="70" t="s">
        <v>263</v>
      </c>
      <c r="B8" s="70" t="s">
        <v>264</v>
      </c>
      <c r="C8" s="70" t="s">
        <v>265</v>
      </c>
      <c r="D8" s="178">
        <v>82.5</v>
      </c>
      <c r="E8" s="70" t="s">
        <v>427</v>
      </c>
      <c r="F8" s="180">
        <v>57</v>
      </c>
      <c r="G8" s="178">
        <v>78.5</v>
      </c>
      <c r="H8" s="179">
        <v>67.8</v>
      </c>
      <c r="I8" s="178">
        <v>77.8</v>
      </c>
      <c r="J8" s="178">
        <v>76</v>
      </c>
      <c r="K8" s="70">
        <v>3</v>
      </c>
      <c r="L8" s="181">
        <v>10</v>
      </c>
      <c r="M8" s="70" t="s">
        <v>3573</v>
      </c>
      <c r="N8" s="183" t="s">
        <v>427</v>
      </c>
      <c r="O8" s="2"/>
      <c r="P8" s="2"/>
      <c r="Q8" s="2"/>
      <c r="R8" s="2"/>
      <c r="S8" s="2"/>
    </row>
    <row r="9" spans="1:19" ht="18" customHeight="1" x14ac:dyDescent="0.2">
      <c r="A9" s="70" t="s">
        <v>268</v>
      </c>
      <c r="B9" s="70" t="s">
        <v>269</v>
      </c>
      <c r="C9" s="70" t="s">
        <v>270</v>
      </c>
      <c r="D9" s="177">
        <v>88</v>
      </c>
      <c r="E9" s="70" t="s">
        <v>427</v>
      </c>
      <c r="F9" s="177">
        <v>87.38</v>
      </c>
      <c r="G9" s="178">
        <v>82</v>
      </c>
      <c r="H9" s="178">
        <v>84.7</v>
      </c>
      <c r="I9" s="178">
        <v>79.099999999999994</v>
      </c>
      <c r="J9" s="178">
        <v>83.9</v>
      </c>
      <c r="K9" s="70">
        <v>3</v>
      </c>
      <c r="L9" s="182">
        <v>-5.6</v>
      </c>
      <c r="M9" s="70" t="s">
        <v>3572</v>
      </c>
      <c r="N9" s="183" t="s">
        <v>427</v>
      </c>
      <c r="O9" s="2"/>
      <c r="P9" s="2"/>
      <c r="Q9" s="2"/>
      <c r="R9" s="2"/>
      <c r="S9" s="2"/>
    </row>
    <row r="10" spans="1:19" ht="23.25" customHeight="1" x14ac:dyDescent="0.2">
      <c r="A10" s="70" t="s">
        <v>271</v>
      </c>
      <c r="B10" s="70" t="s">
        <v>272</v>
      </c>
      <c r="C10" s="70" t="s">
        <v>273</v>
      </c>
      <c r="D10" s="178">
        <v>78.5</v>
      </c>
      <c r="E10" s="70" t="s">
        <v>427</v>
      </c>
      <c r="F10" s="178">
        <v>76</v>
      </c>
      <c r="G10" s="178">
        <v>75</v>
      </c>
      <c r="H10" s="178">
        <v>75.5</v>
      </c>
      <c r="I10" s="178">
        <v>82.7</v>
      </c>
      <c r="J10" s="178">
        <v>78.900000000000006</v>
      </c>
      <c r="K10" s="70">
        <v>3</v>
      </c>
      <c r="L10" s="181">
        <v>7.2</v>
      </c>
      <c r="M10" s="70" t="s">
        <v>3573</v>
      </c>
      <c r="N10" s="183" t="s">
        <v>427</v>
      </c>
      <c r="O10" s="2"/>
      <c r="P10" s="2"/>
      <c r="Q10" s="2"/>
      <c r="R10" s="2"/>
      <c r="S10" s="2"/>
    </row>
    <row r="11" spans="1:19" ht="18" customHeight="1" x14ac:dyDescent="0.2">
      <c r="A11" s="70" t="s">
        <v>274</v>
      </c>
      <c r="B11" s="70" t="s">
        <v>275</v>
      </c>
      <c r="C11" s="70" t="s">
        <v>276</v>
      </c>
      <c r="D11" s="178">
        <v>72</v>
      </c>
      <c r="E11" s="70" t="s">
        <v>428</v>
      </c>
      <c r="F11" s="178">
        <v>74.75</v>
      </c>
      <c r="G11" s="179">
        <v>65</v>
      </c>
      <c r="H11" s="179">
        <v>69.900000000000006</v>
      </c>
      <c r="I11" s="178">
        <v>73.8</v>
      </c>
      <c r="J11" s="178">
        <v>71.900000000000006</v>
      </c>
      <c r="K11" s="70">
        <v>3</v>
      </c>
      <c r="L11" s="181">
        <v>3.9</v>
      </c>
      <c r="M11" s="70" t="s">
        <v>3573</v>
      </c>
      <c r="N11" s="184" t="s">
        <v>428</v>
      </c>
      <c r="O11" s="2"/>
      <c r="P11" s="2"/>
      <c r="Q11" s="2"/>
      <c r="R11" s="2"/>
      <c r="S11" s="2"/>
    </row>
    <row r="12" spans="1:19" ht="18" customHeight="1" x14ac:dyDescent="0.2">
      <c r="A12" s="70" t="s">
        <v>277</v>
      </c>
      <c r="B12" s="70" t="s">
        <v>278</v>
      </c>
      <c r="C12" s="70" t="s">
        <v>279</v>
      </c>
      <c r="D12" s="178">
        <v>80</v>
      </c>
      <c r="E12" s="70" t="s">
        <v>427</v>
      </c>
      <c r="F12" s="179">
        <v>61.23</v>
      </c>
      <c r="G12" s="178">
        <v>78</v>
      </c>
      <c r="H12" s="179">
        <v>69.599999999999994</v>
      </c>
      <c r="I12" s="178">
        <v>77.599999999999994</v>
      </c>
      <c r="J12" s="178">
        <v>75.7</v>
      </c>
      <c r="K12" s="70">
        <v>3</v>
      </c>
      <c r="L12" s="181">
        <v>8</v>
      </c>
      <c r="M12" s="70" t="s">
        <v>3573</v>
      </c>
      <c r="N12" s="183" t="s">
        <v>427</v>
      </c>
      <c r="O12" s="2"/>
      <c r="P12" s="2"/>
      <c r="Q12" s="2"/>
      <c r="R12" s="2"/>
      <c r="S12" s="2"/>
    </row>
    <row r="13" spans="1:19" ht="34.5" customHeight="1" x14ac:dyDescent="0.2">
      <c r="A13" s="70" t="s">
        <v>280</v>
      </c>
      <c r="B13" s="70" t="s">
        <v>195</v>
      </c>
      <c r="C13" s="70" t="s">
        <v>281</v>
      </c>
      <c r="D13" s="177">
        <v>85</v>
      </c>
      <c r="E13" s="70" t="s">
        <v>427</v>
      </c>
      <c r="F13" s="178">
        <v>72.62</v>
      </c>
      <c r="G13" s="178">
        <v>81</v>
      </c>
      <c r="H13" s="178">
        <v>76.8</v>
      </c>
      <c r="I13" s="178">
        <v>79.8</v>
      </c>
      <c r="J13" s="178">
        <v>80.5</v>
      </c>
      <c r="K13" s="70">
        <v>3</v>
      </c>
      <c r="L13" s="181">
        <v>3</v>
      </c>
      <c r="M13" s="70" t="s">
        <v>3573</v>
      </c>
      <c r="N13" s="183" t="s">
        <v>427</v>
      </c>
      <c r="O13" s="2"/>
      <c r="P13" s="2"/>
      <c r="Q13" s="2"/>
      <c r="R13" s="2"/>
      <c r="S13" s="2"/>
    </row>
    <row r="14" spans="1:19" ht="18" customHeight="1" x14ac:dyDescent="0.2">
      <c r="A14" s="70" t="s">
        <v>282</v>
      </c>
      <c r="B14" s="70" t="s">
        <v>198</v>
      </c>
      <c r="C14" s="70" t="s">
        <v>283</v>
      </c>
      <c r="D14" s="180">
        <v>55</v>
      </c>
      <c r="E14" s="70" t="s">
        <v>429</v>
      </c>
      <c r="F14" s="180">
        <v>47.15</v>
      </c>
      <c r="G14" s="180">
        <v>55</v>
      </c>
      <c r="H14" s="180">
        <v>51.1</v>
      </c>
      <c r="I14" s="180">
        <v>56.1</v>
      </c>
      <c r="J14" s="180">
        <v>54.1</v>
      </c>
      <c r="K14" s="70">
        <v>3</v>
      </c>
      <c r="L14" s="181">
        <v>5</v>
      </c>
      <c r="M14" s="70" t="s">
        <v>3573</v>
      </c>
      <c r="N14" s="185" t="s">
        <v>462</v>
      </c>
      <c r="O14" s="2"/>
      <c r="P14" s="2"/>
      <c r="Q14" s="2"/>
      <c r="R14" s="2"/>
      <c r="S14" s="2"/>
    </row>
    <row r="15" spans="1:19" ht="23.25" customHeight="1" x14ac:dyDescent="0.2">
      <c r="A15" s="70" t="s">
        <v>288</v>
      </c>
      <c r="B15" s="70" t="s">
        <v>289</v>
      </c>
      <c r="C15" s="70" t="s">
        <v>290</v>
      </c>
      <c r="D15" s="177">
        <v>86</v>
      </c>
      <c r="E15" s="70" t="s">
        <v>427</v>
      </c>
      <c r="F15" s="177">
        <v>87.14</v>
      </c>
      <c r="G15" s="178">
        <v>84</v>
      </c>
      <c r="H15" s="177">
        <v>85.6</v>
      </c>
      <c r="I15" s="178">
        <v>73.099999999999994</v>
      </c>
      <c r="J15" s="178">
        <v>81.599999999999994</v>
      </c>
      <c r="K15" s="70">
        <v>3</v>
      </c>
      <c r="L15" s="182">
        <v>-12.5</v>
      </c>
      <c r="M15" s="70" t="s">
        <v>3572</v>
      </c>
      <c r="N15" s="184" t="s">
        <v>428</v>
      </c>
      <c r="O15" s="2"/>
      <c r="P15" s="2"/>
      <c r="Q15" s="2"/>
      <c r="R15" s="2"/>
      <c r="S15" s="2"/>
    </row>
    <row r="16" spans="1:19" ht="18" customHeight="1" x14ac:dyDescent="0.2">
      <c r="A16" s="70" t="s">
        <v>291</v>
      </c>
      <c r="B16" s="70" t="s">
        <v>292</v>
      </c>
      <c r="C16" s="70" t="s">
        <v>293</v>
      </c>
      <c r="D16" s="178">
        <v>82</v>
      </c>
      <c r="E16" s="70" t="s">
        <v>427</v>
      </c>
      <c r="F16" s="178">
        <v>78.099999999999994</v>
      </c>
      <c r="G16" s="178">
        <v>79</v>
      </c>
      <c r="H16" s="178">
        <v>78.5</v>
      </c>
      <c r="I16" s="178">
        <v>79.5</v>
      </c>
      <c r="J16" s="178">
        <v>80</v>
      </c>
      <c r="K16" s="70">
        <v>3</v>
      </c>
      <c r="L16" s="181">
        <v>1</v>
      </c>
      <c r="M16" s="70" t="s">
        <v>3571</v>
      </c>
      <c r="N16" s="183" t="s">
        <v>427</v>
      </c>
      <c r="O16" s="2"/>
      <c r="P16" s="2"/>
      <c r="Q16" s="2"/>
      <c r="R16" s="2"/>
      <c r="S16" s="2"/>
    </row>
    <row r="17" spans="1:19" ht="34.5" customHeight="1" x14ac:dyDescent="0.2">
      <c r="A17" s="70" t="s">
        <v>294</v>
      </c>
      <c r="B17" s="70" t="s">
        <v>295</v>
      </c>
      <c r="C17" s="70" t="s">
        <v>296</v>
      </c>
      <c r="D17" s="177">
        <v>88</v>
      </c>
      <c r="E17" s="70" t="s">
        <v>427</v>
      </c>
      <c r="F17" s="176">
        <v>91.28</v>
      </c>
      <c r="G17" s="177">
        <v>88</v>
      </c>
      <c r="H17" s="177">
        <v>89.6</v>
      </c>
      <c r="I17" s="178">
        <v>83</v>
      </c>
      <c r="J17" s="177">
        <v>86.9</v>
      </c>
      <c r="K17" s="70">
        <v>3</v>
      </c>
      <c r="L17" s="182">
        <v>-6.6</v>
      </c>
      <c r="M17" s="70" t="s">
        <v>3572</v>
      </c>
      <c r="N17" s="183" t="s">
        <v>427</v>
      </c>
      <c r="O17" s="2"/>
      <c r="P17" s="2"/>
      <c r="Q17" s="2"/>
      <c r="R17" s="2"/>
      <c r="S17" s="2"/>
    </row>
    <row r="18" spans="1:19" ht="18" customHeight="1" x14ac:dyDescent="0.2">
      <c r="A18" s="70" t="s">
        <v>297</v>
      </c>
      <c r="B18" s="70" t="s">
        <v>298</v>
      </c>
      <c r="C18" s="70" t="s">
        <v>299</v>
      </c>
      <c r="D18" s="179">
        <v>60</v>
      </c>
      <c r="E18" s="70" t="s">
        <v>429</v>
      </c>
      <c r="F18" s="180">
        <v>58.31</v>
      </c>
      <c r="G18" s="180">
        <v>59</v>
      </c>
      <c r="H18" s="180">
        <v>58.7</v>
      </c>
      <c r="I18" s="180">
        <v>59.8</v>
      </c>
      <c r="J18" s="180">
        <v>59.5</v>
      </c>
      <c r="K18" s="70">
        <v>3</v>
      </c>
      <c r="L18" s="181">
        <v>1.1000000000000001</v>
      </c>
      <c r="M18" s="70" t="s">
        <v>3571</v>
      </c>
      <c r="N18" s="185" t="s">
        <v>462</v>
      </c>
      <c r="O18" s="2"/>
      <c r="P18" s="2"/>
      <c r="Q18" s="2"/>
      <c r="R18" s="2"/>
      <c r="S18" s="2"/>
    </row>
    <row r="19" spans="1:19" ht="18" customHeight="1" x14ac:dyDescent="0.2">
      <c r="A19" s="70" t="s">
        <v>300</v>
      </c>
      <c r="B19" s="70" t="s">
        <v>301</v>
      </c>
      <c r="C19" s="70" t="s">
        <v>302</v>
      </c>
      <c r="D19" s="177">
        <v>87</v>
      </c>
      <c r="E19" s="70" t="s">
        <v>427</v>
      </c>
      <c r="F19" s="177">
        <v>89.23</v>
      </c>
      <c r="G19" s="177">
        <v>87</v>
      </c>
      <c r="H19" s="177">
        <v>88.1</v>
      </c>
      <c r="I19" s="177">
        <v>88.7</v>
      </c>
      <c r="J19" s="177">
        <v>87.9</v>
      </c>
      <c r="K19" s="70">
        <v>3</v>
      </c>
      <c r="L19" s="181">
        <v>0.6</v>
      </c>
      <c r="M19" s="70" t="s">
        <v>3571</v>
      </c>
      <c r="N19" s="183" t="s">
        <v>427</v>
      </c>
      <c r="O19" s="2"/>
      <c r="P19" s="2"/>
      <c r="Q19" s="2"/>
      <c r="R19" s="2"/>
      <c r="S19" s="2"/>
    </row>
    <row r="20" spans="1:19" ht="23.25" customHeight="1" x14ac:dyDescent="0.2">
      <c r="A20" s="70" t="s">
        <v>303</v>
      </c>
      <c r="B20" s="70" t="s">
        <v>304</v>
      </c>
      <c r="C20" s="70" t="s">
        <v>305</v>
      </c>
      <c r="D20" s="178">
        <v>78</v>
      </c>
      <c r="E20" s="70" t="s">
        <v>427</v>
      </c>
      <c r="F20" s="178">
        <v>77.540000000000006</v>
      </c>
      <c r="G20" s="178">
        <v>76</v>
      </c>
      <c r="H20" s="178">
        <v>76.8</v>
      </c>
      <c r="I20" s="178">
        <v>77.900000000000006</v>
      </c>
      <c r="J20" s="178">
        <v>77.599999999999994</v>
      </c>
      <c r="K20" s="70">
        <v>3</v>
      </c>
      <c r="L20" s="181">
        <v>1.1000000000000001</v>
      </c>
      <c r="M20" s="70" t="s">
        <v>3571</v>
      </c>
      <c r="N20" s="183" t="s">
        <v>427</v>
      </c>
      <c r="O20" s="2"/>
      <c r="P20" s="2"/>
      <c r="Q20" s="2"/>
      <c r="R20" s="2"/>
      <c r="S20" s="2"/>
    </row>
    <row r="21" spans="1:19" ht="18" customHeight="1" x14ac:dyDescent="0.2">
      <c r="A21" s="70" t="s">
        <v>306</v>
      </c>
      <c r="B21" s="70" t="s">
        <v>307</v>
      </c>
      <c r="C21" s="70" t="s">
        <v>308</v>
      </c>
      <c r="D21" s="178">
        <v>80</v>
      </c>
      <c r="E21" s="70" t="s">
        <v>427</v>
      </c>
      <c r="F21" s="178">
        <v>83.15</v>
      </c>
      <c r="G21" s="178">
        <v>80</v>
      </c>
      <c r="H21" s="178">
        <v>81.599999999999994</v>
      </c>
      <c r="I21" s="178">
        <v>78.3</v>
      </c>
      <c r="J21" s="178">
        <v>80</v>
      </c>
      <c r="K21" s="70">
        <v>3</v>
      </c>
      <c r="L21" s="182">
        <v>-3.3</v>
      </c>
      <c r="M21" s="70" t="s">
        <v>3572</v>
      </c>
      <c r="N21" s="183" t="s">
        <v>427</v>
      </c>
      <c r="O21" s="2"/>
      <c r="P21" s="2"/>
      <c r="Q21" s="2"/>
      <c r="R21" s="2"/>
      <c r="S21" s="2"/>
    </row>
    <row r="22" spans="1:19" ht="18" customHeight="1" x14ac:dyDescent="0.2">
      <c r="A22" s="70" t="s">
        <v>309</v>
      </c>
      <c r="B22" s="70" t="s">
        <v>310</v>
      </c>
      <c r="C22" s="70" t="s">
        <v>311</v>
      </c>
      <c r="D22" s="179">
        <v>68</v>
      </c>
      <c r="E22" s="70" t="s">
        <v>428</v>
      </c>
      <c r="F22" s="178">
        <v>72.41</v>
      </c>
      <c r="G22" s="179">
        <v>67</v>
      </c>
      <c r="H22" s="179">
        <v>69.7</v>
      </c>
      <c r="I22" s="179">
        <v>65.599999999999994</v>
      </c>
      <c r="J22" s="179">
        <v>67.8</v>
      </c>
      <c r="K22" s="70">
        <v>3</v>
      </c>
      <c r="L22" s="182">
        <v>-4.0999999999999996</v>
      </c>
      <c r="M22" s="70" t="s">
        <v>3572</v>
      </c>
      <c r="N22" s="184" t="s">
        <v>428</v>
      </c>
      <c r="O22" s="2"/>
      <c r="P22" s="2"/>
      <c r="Q22" s="2"/>
      <c r="R22" s="2"/>
      <c r="S22" s="2"/>
    </row>
    <row r="23" spans="1:19" ht="23.25" customHeight="1" x14ac:dyDescent="0.2">
      <c r="A23" s="70" t="s">
        <v>312</v>
      </c>
      <c r="B23" s="70" t="s">
        <v>313</v>
      </c>
      <c r="C23" s="70" t="s">
        <v>314</v>
      </c>
      <c r="D23" s="176">
        <v>90</v>
      </c>
      <c r="E23" s="70" t="s">
        <v>427</v>
      </c>
      <c r="F23" s="176">
        <v>94.87</v>
      </c>
      <c r="G23" s="176">
        <v>91</v>
      </c>
      <c r="H23" s="176">
        <v>92.9</v>
      </c>
      <c r="I23" s="178">
        <v>76.2</v>
      </c>
      <c r="J23" s="177">
        <v>86.4</v>
      </c>
      <c r="K23" s="70">
        <v>3</v>
      </c>
      <c r="L23" s="182">
        <v>-16.7</v>
      </c>
      <c r="M23" s="70" t="s">
        <v>3572</v>
      </c>
      <c r="N23" s="183" t="s">
        <v>427</v>
      </c>
      <c r="O23" s="2"/>
      <c r="P23" s="2"/>
      <c r="Q23" s="2"/>
      <c r="R23" s="2"/>
      <c r="S23" s="2"/>
    </row>
    <row r="24" spans="1:19" ht="18" customHeight="1" x14ac:dyDescent="0.2">
      <c r="A24" s="70" t="s">
        <v>315</v>
      </c>
      <c r="B24" s="70" t="s">
        <v>316</v>
      </c>
      <c r="C24" s="70" t="s">
        <v>317</v>
      </c>
      <c r="D24" s="178">
        <v>81</v>
      </c>
      <c r="E24" s="70" t="s">
        <v>427</v>
      </c>
      <c r="F24" s="178">
        <v>80.150000000000006</v>
      </c>
      <c r="G24" s="178">
        <v>82</v>
      </c>
      <c r="H24" s="178">
        <v>81.099999999999994</v>
      </c>
      <c r="I24" s="178">
        <v>82.6</v>
      </c>
      <c r="J24" s="178">
        <v>81.599999999999994</v>
      </c>
      <c r="K24" s="70">
        <v>3</v>
      </c>
      <c r="L24" s="181">
        <v>1.5</v>
      </c>
      <c r="M24" s="70" t="s">
        <v>3571</v>
      </c>
      <c r="N24" s="183" t="s">
        <v>427</v>
      </c>
      <c r="O24" s="2"/>
      <c r="P24" s="2"/>
      <c r="Q24" s="2"/>
      <c r="R24" s="2"/>
      <c r="S24" s="2"/>
    </row>
    <row r="25" spans="1:19" ht="18" customHeight="1" x14ac:dyDescent="0.2">
      <c r="A25" s="70" t="s">
        <v>318</v>
      </c>
      <c r="B25" s="70" t="s">
        <v>319</v>
      </c>
      <c r="C25" s="70" t="s">
        <v>320</v>
      </c>
      <c r="D25" s="178">
        <v>75</v>
      </c>
      <c r="E25" s="70" t="s">
        <v>427</v>
      </c>
      <c r="F25" s="178">
        <v>79.400000000000006</v>
      </c>
      <c r="G25" s="178">
        <v>72</v>
      </c>
      <c r="H25" s="178">
        <v>75.7</v>
      </c>
      <c r="I25" s="179">
        <v>67</v>
      </c>
      <c r="J25" s="178">
        <v>72.599999999999994</v>
      </c>
      <c r="K25" s="70">
        <v>3</v>
      </c>
      <c r="L25" s="182">
        <v>-8.6999999999999993</v>
      </c>
      <c r="M25" s="70" t="s">
        <v>3572</v>
      </c>
      <c r="N25" s="184" t="s">
        <v>428</v>
      </c>
      <c r="O25" s="2"/>
      <c r="P25" s="2"/>
      <c r="Q25" s="2"/>
      <c r="R25" s="2"/>
      <c r="S25" s="2"/>
    </row>
    <row r="26" spans="1:19" ht="23.25" customHeight="1" x14ac:dyDescent="0.2">
      <c r="A26" s="70" t="s">
        <v>321</v>
      </c>
      <c r="B26" s="70" t="s">
        <v>322</v>
      </c>
      <c r="C26" s="70" t="s">
        <v>323</v>
      </c>
      <c r="D26" s="177">
        <v>88</v>
      </c>
      <c r="E26" s="70" t="s">
        <v>427</v>
      </c>
      <c r="F26" s="176">
        <v>90.15</v>
      </c>
      <c r="G26" s="177">
        <v>89</v>
      </c>
      <c r="H26" s="177">
        <v>89.6</v>
      </c>
      <c r="I26" s="177">
        <v>87.1</v>
      </c>
      <c r="J26" s="177">
        <v>88.2</v>
      </c>
      <c r="K26" s="70">
        <v>3</v>
      </c>
      <c r="L26" s="182">
        <v>-2.5</v>
      </c>
      <c r="M26" s="70" t="s">
        <v>3572</v>
      </c>
      <c r="N26" s="183" t="s">
        <v>427</v>
      </c>
      <c r="O26" s="2"/>
      <c r="P26" s="2"/>
      <c r="Q26" s="2"/>
      <c r="R26" s="2"/>
      <c r="S26" s="2"/>
    </row>
    <row r="27" spans="1:19" ht="23.25" customHeight="1" x14ac:dyDescent="0.2">
      <c r="A27" s="70" t="s">
        <v>324</v>
      </c>
      <c r="B27" s="70" t="s">
        <v>325</v>
      </c>
      <c r="C27" s="70" t="s">
        <v>326</v>
      </c>
      <c r="D27" s="178">
        <v>72</v>
      </c>
      <c r="E27" s="70" t="s">
        <v>428</v>
      </c>
      <c r="F27" s="178">
        <v>80.150000000000006</v>
      </c>
      <c r="G27" s="178">
        <v>75</v>
      </c>
      <c r="H27" s="178">
        <v>77.599999999999994</v>
      </c>
      <c r="I27" s="179">
        <v>69.2</v>
      </c>
      <c r="J27" s="178">
        <v>72.900000000000006</v>
      </c>
      <c r="K27" s="70">
        <v>3</v>
      </c>
      <c r="L27" s="182">
        <v>-8.4</v>
      </c>
      <c r="M27" s="70" t="s">
        <v>3572</v>
      </c>
      <c r="N27" s="184" t="s">
        <v>428</v>
      </c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6:N26" xr:uid="{00000000-0009-0000-0000-000029000000}"/>
  <mergeCells count="4">
    <mergeCell ref="A5:N5"/>
    <mergeCell ref="A3:L3"/>
    <mergeCell ref="A2:L2"/>
    <mergeCell ref="A1:L1"/>
  </mergeCells>
  <hyperlinks>
    <hyperlink ref="A1" location="'Cohort 2029 — Grades'!A1" display="⬅ NAVIGATE:" xr:uid="{00000000-0004-0000-2900-000000000000}"/>
  </hyperlinks>
  <pageMargins left="0.75" right="0.75" top="1" bottom="1" header="0" footer="0"/>
  <pageSetup paperSize="9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3366"/>
  </sheetPr>
  <dimension ref="A1:S1000"/>
  <sheetViews>
    <sheetView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D7" sqref="D7"/>
    </sheetView>
  </sheetViews>
  <sheetFormatPr baseColWidth="10" defaultColWidth="14.5" defaultRowHeight="15" customHeight="1" x14ac:dyDescent="0.2"/>
  <cols>
    <col min="1" max="1" width="50" customWidth="1"/>
    <col min="2" max="2" width="22" customWidth="1"/>
    <col min="3" max="3" width="14" customWidth="1"/>
    <col min="4" max="4" width="16" customWidth="1"/>
    <col min="5" max="5" width="13" customWidth="1"/>
    <col min="6" max="7" width="14" customWidth="1"/>
    <col min="8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3582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62"/>
      <c r="L5" s="262"/>
      <c r="M5" s="2"/>
      <c r="N5" s="2"/>
      <c r="O5" s="2"/>
      <c r="P5" s="2"/>
      <c r="Q5" s="2"/>
      <c r="R5" s="2"/>
      <c r="S5" s="2"/>
    </row>
    <row r="6" spans="1:19" ht="77.25" customHeight="1" x14ac:dyDescent="0.2">
      <c r="A6" s="17" t="s">
        <v>3583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18" t="s">
        <v>128</v>
      </c>
      <c r="B7" s="18" t="s">
        <v>129</v>
      </c>
      <c r="C7" s="18" t="s">
        <v>130</v>
      </c>
      <c r="D7" s="18" t="s">
        <v>3584</v>
      </c>
      <c r="E7" s="18" t="s">
        <v>3585</v>
      </c>
      <c r="F7" s="18" t="s">
        <v>3568</v>
      </c>
      <c r="G7" s="18" t="s">
        <v>3569</v>
      </c>
      <c r="H7" s="18" t="s">
        <v>3555</v>
      </c>
      <c r="I7" s="18" t="s">
        <v>162</v>
      </c>
      <c r="J7" s="18" t="s">
        <v>34</v>
      </c>
      <c r="K7" s="2"/>
      <c r="L7" s="2"/>
      <c r="M7" s="2"/>
      <c r="N7" s="2"/>
      <c r="O7" s="2"/>
      <c r="P7" s="2"/>
      <c r="Q7" s="2"/>
      <c r="R7" s="2"/>
      <c r="S7" s="2"/>
    </row>
    <row r="8" spans="1:19" ht="18" customHeight="1" x14ac:dyDescent="0.2">
      <c r="A8" s="70" t="s">
        <v>327</v>
      </c>
      <c r="B8" s="70" t="s">
        <v>328</v>
      </c>
      <c r="C8" s="70" t="s">
        <v>329</v>
      </c>
      <c r="D8" s="177">
        <v>85.22</v>
      </c>
      <c r="E8" s="70" t="s">
        <v>427</v>
      </c>
      <c r="F8" s="177">
        <v>87.8</v>
      </c>
      <c r="G8" s="177">
        <v>86.5</v>
      </c>
      <c r="H8" s="181">
        <v>2.6</v>
      </c>
      <c r="I8" s="70" t="s">
        <v>3573</v>
      </c>
      <c r="J8" s="183" t="s">
        <v>427</v>
      </c>
      <c r="K8" s="2"/>
      <c r="L8" s="2"/>
      <c r="M8" s="2"/>
      <c r="N8" s="2"/>
      <c r="O8" s="2"/>
      <c r="P8" s="2"/>
      <c r="Q8" s="2"/>
      <c r="R8" s="2"/>
      <c r="S8" s="2"/>
    </row>
    <row r="9" spans="1:19" ht="18" customHeight="1" x14ac:dyDescent="0.2">
      <c r="A9" s="70" t="s">
        <v>333</v>
      </c>
      <c r="B9" s="70" t="s">
        <v>334</v>
      </c>
      <c r="C9" s="70" t="s">
        <v>335</v>
      </c>
      <c r="D9" s="179">
        <v>62.61</v>
      </c>
      <c r="E9" s="70" t="s">
        <v>429</v>
      </c>
      <c r="F9" s="178">
        <v>73.3</v>
      </c>
      <c r="G9" s="179">
        <v>68</v>
      </c>
      <c r="H9" s="181">
        <v>10.7</v>
      </c>
      <c r="I9" s="70" t="s">
        <v>3573</v>
      </c>
      <c r="J9" s="184" t="s">
        <v>428</v>
      </c>
      <c r="K9" s="2"/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70" t="s">
        <v>336</v>
      </c>
      <c r="B10" s="70" t="s">
        <v>337</v>
      </c>
      <c r="C10" s="70" t="s">
        <v>338</v>
      </c>
      <c r="D10" s="178">
        <v>77.680000000000007</v>
      </c>
      <c r="E10" s="70" t="s">
        <v>427</v>
      </c>
      <c r="F10" s="178">
        <v>77</v>
      </c>
      <c r="G10" s="178">
        <v>77.3</v>
      </c>
      <c r="H10" s="182">
        <v>-0.7</v>
      </c>
      <c r="I10" s="70" t="s">
        <v>3571</v>
      </c>
      <c r="J10" s="183" t="s">
        <v>427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70" t="s">
        <v>339</v>
      </c>
      <c r="B11" s="70" t="s">
        <v>340</v>
      </c>
      <c r="C11" s="70" t="s">
        <v>341</v>
      </c>
      <c r="D11" s="177">
        <v>85.78</v>
      </c>
      <c r="E11" s="70" t="s">
        <v>427</v>
      </c>
      <c r="F11" s="177">
        <v>85.8</v>
      </c>
      <c r="G11" s="177">
        <v>85.8</v>
      </c>
      <c r="H11" s="186">
        <v>0</v>
      </c>
      <c r="I11" s="70" t="s">
        <v>3571</v>
      </c>
      <c r="J11" s="183" t="s">
        <v>427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18" customHeight="1" x14ac:dyDescent="0.2">
      <c r="A12" s="70" t="s">
        <v>342</v>
      </c>
      <c r="B12" s="70" t="s">
        <v>343</v>
      </c>
      <c r="C12" s="70" t="s">
        <v>344</v>
      </c>
      <c r="D12" s="179">
        <v>63.16</v>
      </c>
      <c r="E12" s="70" t="s">
        <v>429</v>
      </c>
      <c r="F12" s="179">
        <v>63.2</v>
      </c>
      <c r="G12" s="179">
        <v>63.2</v>
      </c>
      <c r="H12" s="186">
        <v>0</v>
      </c>
      <c r="I12" s="70" t="s">
        <v>3571</v>
      </c>
      <c r="J12" s="187" t="s">
        <v>429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18" customHeight="1" x14ac:dyDescent="0.2">
      <c r="A13" s="70" t="s">
        <v>345</v>
      </c>
      <c r="B13" s="70" t="s">
        <v>346</v>
      </c>
      <c r="C13" s="70" t="s">
        <v>347</v>
      </c>
      <c r="D13" s="179">
        <v>68.069999999999993</v>
      </c>
      <c r="E13" s="70" t="s">
        <v>428</v>
      </c>
      <c r="F13" s="179">
        <v>68.099999999999994</v>
      </c>
      <c r="G13" s="179">
        <v>68.099999999999994</v>
      </c>
      <c r="H13" s="186">
        <v>0</v>
      </c>
      <c r="I13" s="70" t="s">
        <v>3571</v>
      </c>
      <c r="J13" s="184" t="s">
        <v>428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70" t="s">
        <v>348</v>
      </c>
      <c r="B14" s="70" t="s">
        <v>349</v>
      </c>
      <c r="C14" s="70" t="s">
        <v>350</v>
      </c>
      <c r="D14" s="179">
        <v>60.85</v>
      </c>
      <c r="E14" s="70" t="s">
        <v>429</v>
      </c>
      <c r="F14" s="179">
        <v>60.9</v>
      </c>
      <c r="G14" s="179">
        <v>60.9</v>
      </c>
      <c r="H14" s="186">
        <v>0</v>
      </c>
      <c r="I14" s="70" t="s">
        <v>3571</v>
      </c>
      <c r="J14" s="187" t="s">
        <v>429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70" t="s">
        <v>351</v>
      </c>
      <c r="B15" s="70" t="s">
        <v>352</v>
      </c>
      <c r="C15" s="70" t="s">
        <v>353</v>
      </c>
      <c r="D15" s="178">
        <v>71.58</v>
      </c>
      <c r="E15" s="70" t="s">
        <v>428</v>
      </c>
      <c r="F15" s="178">
        <v>71.599999999999994</v>
      </c>
      <c r="G15" s="178">
        <v>71.599999999999994</v>
      </c>
      <c r="H15" s="186">
        <v>0</v>
      </c>
      <c r="I15" s="70" t="s">
        <v>3571</v>
      </c>
      <c r="J15" s="184" t="s">
        <v>428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18" customHeight="1" x14ac:dyDescent="0.2">
      <c r="A16" s="70" t="s">
        <v>354</v>
      </c>
      <c r="B16" s="70" t="s">
        <v>355</v>
      </c>
      <c r="C16" s="70" t="s">
        <v>356</v>
      </c>
      <c r="D16" s="178">
        <v>72.28</v>
      </c>
      <c r="E16" s="70" t="s">
        <v>428</v>
      </c>
      <c r="F16" s="178">
        <v>72.3</v>
      </c>
      <c r="G16" s="178">
        <v>72.3</v>
      </c>
      <c r="H16" s="186">
        <v>0</v>
      </c>
      <c r="I16" s="70" t="s">
        <v>3571</v>
      </c>
      <c r="J16" s="184" t="s">
        <v>428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23.25" customHeight="1" x14ac:dyDescent="0.2">
      <c r="A17" s="70" t="s">
        <v>357</v>
      </c>
      <c r="B17" s="70" t="s">
        <v>358</v>
      </c>
      <c r="C17" s="70" t="s">
        <v>359</v>
      </c>
      <c r="D17" s="178">
        <v>75.56</v>
      </c>
      <c r="E17" s="70" t="s">
        <v>427</v>
      </c>
      <c r="F17" s="178">
        <v>75.599999999999994</v>
      </c>
      <c r="G17" s="178">
        <v>75.599999999999994</v>
      </c>
      <c r="H17" s="186">
        <v>0</v>
      </c>
      <c r="I17" s="70" t="s">
        <v>3571</v>
      </c>
      <c r="J17" s="183" t="s">
        <v>427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70" t="s">
        <v>360</v>
      </c>
      <c r="B18" s="70" t="s">
        <v>361</v>
      </c>
      <c r="C18" s="70" t="s">
        <v>362</v>
      </c>
      <c r="D18" s="177">
        <v>88.75</v>
      </c>
      <c r="E18" s="70" t="s">
        <v>427</v>
      </c>
      <c r="F18" s="177">
        <v>88.8</v>
      </c>
      <c r="G18" s="177">
        <v>88.8</v>
      </c>
      <c r="H18" s="186">
        <v>0</v>
      </c>
      <c r="I18" s="70" t="s">
        <v>3571</v>
      </c>
      <c r="J18" s="183" t="s">
        <v>427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23.25" customHeight="1" x14ac:dyDescent="0.2">
      <c r="A19" s="70" t="s">
        <v>363</v>
      </c>
      <c r="B19" s="70" t="s">
        <v>364</v>
      </c>
      <c r="C19" s="70" t="s">
        <v>365</v>
      </c>
      <c r="D19" s="178">
        <v>83.75</v>
      </c>
      <c r="E19" s="70" t="s">
        <v>427</v>
      </c>
      <c r="F19" s="178">
        <v>83.8</v>
      </c>
      <c r="G19" s="178">
        <v>83.8</v>
      </c>
      <c r="H19" s="186">
        <v>0</v>
      </c>
      <c r="I19" s="70" t="s">
        <v>3571</v>
      </c>
      <c r="J19" s="183" t="s">
        <v>427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23.25" customHeight="1" x14ac:dyDescent="0.2">
      <c r="A20" s="70" t="s">
        <v>366</v>
      </c>
      <c r="B20" s="70" t="s">
        <v>367</v>
      </c>
      <c r="C20" s="70" t="s">
        <v>368</v>
      </c>
      <c r="D20" s="178">
        <v>80.739999999999995</v>
      </c>
      <c r="E20" s="70" t="s">
        <v>427</v>
      </c>
      <c r="F20" s="178">
        <v>80.7</v>
      </c>
      <c r="G20" s="178">
        <v>80.7</v>
      </c>
      <c r="H20" s="186">
        <v>0</v>
      </c>
      <c r="I20" s="70" t="s">
        <v>3571</v>
      </c>
      <c r="J20" s="183" t="s">
        <v>427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23.25" customHeight="1" x14ac:dyDescent="0.2">
      <c r="A21" s="70" t="s">
        <v>369</v>
      </c>
      <c r="B21" s="70" t="s">
        <v>370</v>
      </c>
      <c r="C21" s="70" t="s">
        <v>371</v>
      </c>
      <c r="D21" s="178">
        <v>80.94</v>
      </c>
      <c r="E21" s="70" t="s">
        <v>427</v>
      </c>
      <c r="F21" s="178">
        <v>80.900000000000006</v>
      </c>
      <c r="G21" s="178">
        <v>80.900000000000006</v>
      </c>
      <c r="H21" s="186">
        <v>0</v>
      </c>
      <c r="I21" s="70" t="s">
        <v>3571</v>
      </c>
      <c r="J21" s="183" t="s">
        <v>427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18" customHeight="1" x14ac:dyDescent="0.2">
      <c r="A22" s="70" t="s">
        <v>372</v>
      </c>
      <c r="B22" s="70" t="s">
        <v>373</v>
      </c>
      <c r="C22" s="70" t="s">
        <v>374</v>
      </c>
      <c r="D22" s="177">
        <v>87.19</v>
      </c>
      <c r="E22" s="70" t="s">
        <v>427</v>
      </c>
      <c r="F22" s="177">
        <v>87.2</v>
      </c>
      <c r="G22" s="177">
        <v>87.2</v>
      </c>
      <c r="H22" s="186">
        <v>0</v>
      </c>
      <c r="I22" s="70" t="s">
        <v>3571</v>
      </c>
      <c r="J22" s="183" t="s">
        <v>427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18" customHeight="1" x14ac:dyDescent="0.2">
      <c r="A23" s="70" t="s">
        <v>375</v>
      </c>
      <c r="B23" s="70" t="s">
        <v>376</v>
      </c>
      <c r="C23" s="70" t="s">
        <v>320</v>
      </c>
      <c r="D23" s="178">
        <v>74.78</v>
      </c>
      <c r="E23" s="70" t="s">
        <v>428</v>
      </c>
      <c r="F23" s="178">
        <v>74.8</v>
      </c>
      <c r="G23" s="178">
        <v>74.8</v>
      </c>
      <c r="H23" s="186">
        <v>0</v>
      </c>
      <c r="I23" s="70" t="s">
        <v>3571</v>
      </c>
      <c r="J23" s="184" t="s">
        <v>428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6:J22" xr:uid="{00000000-0009-0000-0000-00002A000000}"/>
  <mergeCells count="4">
    <mergeCell ref="A3:L3"/>
    <mergeCell ref="A2:L2"/>
    <mergeCell ref="A1:L1"/>
    <mergeCell ref="A5:L5"/>
  </mergeCells>
  <hyperlinks>
    <hyperlink ref="A1" location="'Cohort 2029 — Grades'!A1" display="⬅ NAVIGATE:" xr:uid="{00000000-0004-0000-2A00-000000000000}"/>
  </hyperlinks>
  <pageMargins left="0.75" right="0.75" top="1" bottom="1" header="0" footer="0"/>
  <pageSetup paperSize="9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D4A017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25" customWidth="1"/>
    <col min="3" max="3" width="12" customWidth="1"/>
    <col min="4" max="4" width="18" customWidth="1"/>
    <col min="5" max="5" width="14" customWidth="1"/>
    <col min="6" max="6" width="13" customWidth="1"/>
    <col min="7" max="8" width="14" customWidth="1"/>
    <col min="9" max="9" width="22" customWidth="1"/>
    <col min="10" max="10" width="13" customWidth="1"/>
    <col min="11" max="11" width="16" customWidth="1"/>
    <col min="12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3586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39" customHeight="1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ht="34.5" customHeight="1" x14ac:dyDescent="0.2">
      <c r="A6" s="18" t="s">
        <v>131</v>
      </c>
      <c r="B6" s="18" t="s">
        <v>2995</v>
      </c>
      <c r="C6" s="18" t="s">
        <v>65</v>
      </c>
      <c r="D6" s="18" t="s">
        <v>3562</v>
      </c>
      <c r="E6" s="18" t="s">
        <v>3565</v>
      </c>
      <c r="F6" s="18" t="s">
        <v>3567</v>
      </c>
      <c r="G6" s="18" t="s">
        <v>3587</v>
      </c>
      <c r="H6" s="18" t="s">
        <v>3569</v>
      </c>
      <c r="I6" s="18" t="s">
        <v>3588</v>
      </c>
      <c r="J6" s="18" t="s">
        <v>3107</v>
      </c>
      <c r="K6" s="18" t="s">
        <v>3589</v>
      </c>
      <c r="L6" s="2"/>
      <c r="M6" s="2"/>
      <c r="N6" s="2"/>
      <c r="O6" s="2"/>
      <c r="P6" s="2"/>
      <c r="Q6" s="2"/>
      <c r="R6" s="2"/>
      <c r="S6" s="2"/>
    </row>
    <row r="7" spans="1:19" ht="23.25" customHeight="1" x14ac:dyDescent="0.2">
      <c r="A7" s="42" t="s">
        <v>446</v>
      </c>
      <c r="B7" s="70" t="s">
        <v>3590</v>
      </c>
      <c r="C7" s="70">
        <v>5</v>
      </c>
      <c r="D7" s="177">
        <v>87.5</v>
      </c>
      <c r="E7" s="177">
        <v>88</v>
      </c>
      <c r="F7" s="70"/>
      <c r="G7" s="70"/>
      <c r="H7" s="177">
        <v>87.9</v>
      </c>
      <c r="I7" s="70" t="s">
        <v>389</v>
      </c>
      <c r="J7" s="70" t="s">
        <v>1235</v>
      </c>
      <c r="K7" s="70" t="s">
        <v>1235</v>
      </c>
      <c r="L7" s="2"/>
      <c r="M7" s="2"/>
      <c r="N7" s="2"/>
      <c r="O7" s="2"/>
      <c r="P7" s="2"/>
      <c r="Q7" s="2"/>
      <c r="R7" s="2"/>
      <c r="S7" s="2"/>
    </row>
    <row r="8" spans="1:19" ht="23.25" customHeight="1" x14ac:dyDescent="0.2">
      <c r="A8" s="70" t="s">
        <v>434</v>
      </c>
      <c r="B8" s="70" t="s">
        <v>435</v>
      </c>
      <c r="C8" s="70">
        <v>17</v>
      </c>
      <c r="D8" s="70"/>
      <c r="E8" s="70"/>
      <c r="F8" s="176">
        <v>91.8</v>
      </c>
      <c r="G8" s="176">
        <v>94.7</v>
      </c>
      <c r="H8" s="176">
        <v>93.3</v>
      </c>
      <c r="I8" s="70" t="s">
        <v>3591</v>
      </c>
      <c r="J8" s="70" t="s">
        <v>1235</v>
      </c>
      <c r="K8" s="70" t="s">
        <v>1235</v>
      </c>
      <c r="L8" s="2"/>
      <c r="M8" s="2"/>
      <c r="N8" s="2"/>
      <c r="O8" s="2"/>
      <c r="P8" s="2"/>
      <c r="Q8" s="2"/>
      <c r="R8" s="2"/>
      <c r="S8" s="2"/>
    </row>
    <row r="9" spans="1:19" ht="34.5" customHeight="1" x14ac:dyDescent="0.2">
      <c r="A9" s="70" t="s">
        <v>437</v>
      </c>
      <c r="B9" s="70" t="s">
        <v>438</v>
      </c>
      <c r="C9" s="70">
        <v>6</v>
      </c>
      <c r="D9" s="178">
        <v>76.5</v>
      </c>
      <c r="E9" s="178">
        <v>78.2</v>
      </c>
      <c r="F9" s="178">
        <v>81.5</v>
      </c>
      <c r="G9" s="178">
        <v>76.3</v>
      </c>
      <c r="H9" s="178">
        <v>78.099999999999994</v>
      </c>
      <c r="I9" s="70" t="s">
        <v>3592</v>
      </c>
      <c r="J9" s="70" t="s">
        <v>1379</v>
      </c>
      <c r="K9" s="70" t="s">
        <v>1379</v>
      </c>
      <c r="L9" s="2"/>
      <c r="M9" s="2"/>
      <c r="N9" s="2"/>
      <c r="O9" s="2"/>
      <c r="P9" s="2"/>
      <c r="Q9" s="2"/>
      <c r="R9" s="2"/>
      <c r="S9" s="2"/>
    </row>
    <row r="10" spans="1:19" ht="23.25" customHeight="1" x14ac:dyDescent="0.2">
      <c r="A10" s="70" t="s">
        <v>440</v>
      </c>
      <c r="B10" s="70" t="s">
        <v>441</v>
      </c>
      <c r="C10" s="70">
        <v>20</v>
      </c>
      <c r="D10" s="70"/>
      <c r="E10" s="178">
        <v>78.3</v>
      </c>
      <c r="F10" s="178">
        <v>76.8</v>
      </c>
      <c r="G10" s="178">
        <v>78.2</v>
      </c>
      <c r="H10" s="178">
        <v>77.8</v>
      </c>
      <c r="I10" s="70" t="s">
        <v>3593</v>
      </c>
      <c r="J10" s="70" t="s">
        <v>1353</v>
      </c>
      <c r="K10" s="70" t="s">
        <v>1265</v>
      </c>
      <c r="L10" s="2"/>
      <c r="M10" s="2"/>
      <c r="N10" s="2"/>
      <c r="O10" s="2"/>
      <c r="P10" s="2"/>
      <c r="Q10" s="2"/>
      <c r="R10" s="2"/>
      <c r="S10" s="2"/>
    </row>
    <row r="11" spans="1:19" ht="23.25" customHeight="1" x14ac:dyDescent="0.2">
      <c r="A11" s="70" t="s">
        <v>443</v>
      </c>
      <c r="B11" s="70" t="s">
        <v>444</v>
      </c>
      <c r="C11" s="70">
        <v>16</v>
      </c>
      <c r="D11" s="70"/>
      <c r="E11" s="70"/>
      <c r="F11" s="178">
        <v>76</v>
      </c>
      <c r="G11" s="178">
        <v>78.3</v>
      </c>
      <c r="H11" s="178">
        <v>77.2</v>
      </c>
      <c r="I11" s="70" t="s">
        <v>3594</v>
      </c>
      <c r="J11" s="70" t="s">
        <v>3595</v>
      </c>
      <c r="K11" s="70" t="s">
        <v>3595</v>
      </c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ht="15" customHeight="1" x14ac:dyDescent="0.2">
      <c r="A13" s="261"/>
      <c r="B13" s="262"/>
      <c r="C13" s="262"/>
      <c r="D13" s="262"/>
      <c r="E13" s="262"/>
      <c r="F13" s="262"/>
      <c r="G13" s="262"/>
      <c r="H13" s="262"/>
      <c r="I13" s="262"/>
      <c r="J13" s="262"/>
      <c r="K13" s="262"/>
      <c r="L13" s="2"/>
      <c r="M13" s="2"/>
      <c r="N13" s="2"/>
      <c r="O13" s="2"/>
      <c r="P13" s="2"/>
      <c r="Q13" s="2"/>
      <c r="R13" s="2"/>
      <c r="S13" s="2"/>
    </row>
    <row r="14" spans="1:19" ht="18" customHeight="1" x14ac:dyDescent="0.2">
      <c r="A14" s="75" t="s">
        <v>3596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ht="18" customHeight="1" x14ac:dyDescent="0.2">
      <c r="A15" s="107" t="s">
        <v>3597</v>
      </c>
      <c r="B15" s="188">
        <v>59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ht="23.25" customHeight="1" x14ac:dyDescent="0.2">
      <c r="A16" s="107" t="s">
        <v>3598</v>
      </c>
      <c r="B16" s="188">
        <v>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ht="18" customHeight="1" x14ac:dyDescent="0.2">
      <c r="A17" s="107" t="s">
        <v>3599</v>
      </c>
      <c r="B17" s="188">
        <v>64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ht="23.25" customHeight="1" x14ac:dyDescent="0.2">
      <c r="A18" s="107" t="s">
        <v>3600</v>
      </c>
      <c r="B18" s="178">
        <v>82.8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ht="18" customHeight="1" x14ac:dyDescent="0.2">
      <c r="A19" s="107" t="s">
        <v>3601</v>
      </c>
      <c r="B19" s="178">
        <v>84.2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ht="18" customHeight="1" x14ac:dyDescent="0.2">
      <c r="A20" s="107" t="s">
        <v>3602</v>
      </c>
      <c r="B20" s="70" t="s">
        <v>3603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ht="34.5" customHeight="1" x14ac:dyDescent="0.2">
      <c r="A21" s="107" t="s">
        <v>3604</v>
      </c>
      <c r="B21" s="70" t="s">
        <v>1376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ht="34.5" customHeight="1" x14ac:dyDescent="0.2">
      <c r="A22" s="107" t="s">
        <v>3605</v>
      </c>
      <c r="B22" s="70" t="s">
        <v>3606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15.7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15.7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15.7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15.7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15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15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15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15.7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15.7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15.7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15.7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15.7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15.7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15.7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15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15.7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15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15.7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15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15.7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15.7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15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15.7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15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ht="15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15.7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15.7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15.7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15.7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15.7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15.7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15.7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15.7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ht="15.7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15.7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15.7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15.7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15.7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ht="15.7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15.7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15.7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15.7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ht="15.7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15.7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15.7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ht="15.7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ht="15.7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ht="15.7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ht="15.7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ht="15.7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ht="15.7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ht="15.7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ht="15.7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ht="15.7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ht="15.7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ht="15.7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15.7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5.7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5.7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5.7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15.7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15.7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5.7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5.7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15.7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5.7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5.7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5.7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5.7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15.7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5.7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5.7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15.7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15.7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15.7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15.7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5.7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5.7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15.7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5.7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5.7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15.7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5.7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5.7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5.7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15.7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15.7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5.7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5.7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5.7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15.7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15.7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5.7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5.7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15.7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5.7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15.7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15.7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5.7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15.7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5.7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15.7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5.7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15.7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5.7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15.7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5.7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15.7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15.7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15.7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15.7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5.7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5.7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15.7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5.7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5.7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5.7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15.7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15.7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15.7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5.7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mergeCells count="4">
    <mergeCell ref="A3:L3"/>
    <mergeCell ref="A2:L2"/>
    <mergeCell ref="A1:L1"/>
    <mergeCell ref="A13:K13"/>
  </mergeCells>
  <hyperlinks>
    <hyperlink ref="A1" location="'Cohort 2029 — Grades'!A1" display="⬅ NAVIGATE:" xr:uid="{00000000-0004-0000-2B00-000000000000}"/>
  </hyperlinks>
  <pageMargins left="0.75" right="0.75" top="1" bottom="1" header="0" footer="0"/>
  <pageSetup paperSize="9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666666"/>
  </sheetPr>
  <dimension ref="A1:S1000"/>
  <sheetViews>
    <sheetView workbookViewId="0">
      <pane ySplit="5" topLeftCell="A6" activePane="bottomLeft" state="frozen"/>
      <selection pane="bottomLeft" activeCell="B7" sqref="B7"/>
    </sheetView>
  </sheetViews>
  <sheetFormatPr baseColWidth="10" defaultColWidth="14.5" defaultRowHeight="15" customHeight="1" x14ac:dyDescent="0.2"/>
  <cols>
    <col min="1" max="1" width="50" customWidth="1"/>
    <col min="2" max="2" width="20" customWidth="1"/>
    <col min="3" max="4" width="13" customWidth="1"/>
    <col min="5" max="5" width="18" customWidth="1"/>
    <col min="6" max="6" width="40" customWidth="1"/>
    <col min="7" max="7" width="14" customWidth="1"/>
    <col min="8" max="8" width="15" customWidth="1"/>
    <col min="9" max="9" width="13" customWidth="1"/>
    <col min="10" max="10" width="17" customWidth="1"/>
    <col min="11" max="19" width="13" customWidth="1"/>
    <col min="20" max="26" width="8.6640625" customWidth="1"/>
  </cols>
  <sheetData>
    <row r="1" spans="1:19" ht="24" customHeight="1" x14ac:dyDescent="0.2">
      <c r="A1" s="265" t="s">
        <v>0</v>
      </c>
      <c r="B1" s="266"/>
      <c r="C1" s="266"/>
      <c r="D1" s="266"/>
      <c r="E1" s="266"/>
      <c r="F1" s="266"/>
      <c r="G1" s="266"/>
      <c r="H1" s="266"/>
      <c r="I1" s="266"/>
      <c r="J1" s="266"/>
      <c r="K1" s="266"/>
      <c r="L1" s="267"/>
      <c r="M1" s="1"/>
      <c r="N1" s="1"/>
      <c r="O1" s="1"/>
      <c r="P1" s="1"/>
      <c r="Q1" s="1"/>
      <c r="R1" s="1"/>
      <c r="S1" s="1"/>
    </row>
    <row r="2" spans="1:19" ht="18" customHeight="1" x14ac:dyDescent="0.2">
      <c r="A2" s="282" t="s">
        <v>3607</v>
      </c>
      <c r="B2" s="262"/>
      <c r="C2" s="262"/>
      <c r="D2" s="262"/>
      <c r="E2" s="262"/>
      <c r="F2" s="262"/>
      <c r="G2" s="262"/>
      <c r="H2" s="262"/>
      <c r="I2" s="262"/>
      <c r="J2" s="262"/>
      <c r="K2" s="262"/>
      <c r="L2" s="262"/>
      <c r="M2" s="2"/>
      <c r="N2" s="2"/>
      <c r="O2" s="2"/>
      <c r="P2" s="2"/>
      <c r="Q2" s="2"/>
      <c r="R2" s="2"/>
      <c r="S2" s="2"/>
    </row>
    <row r="3" spans="1:19" ht="18" customHeight="1" x14ac:dyDescent="0.2">
      <c r="A3" s="281" t="s">
        <v>2</v>
      </c>
      <c r="B3" s="262"/>
      <c r="C3" s="262"/>
      <c r="D3" s="262"/>
      <c r="E3" s="262"/>
      <c r="F3" s="262"/>
      <c r="G3" s="262"/>
      <c r="H3" s="262"/>
      <c r="I3" s="262"/>
      <c r="J3" s="262"/>
      <c r="K3" s="262"/>
      <c r="L3" s="262"/>
      <c r="M3" s="2"/>
      <c r="N3" s="2"/>
      <c r="O3" s="2"/>
      <c r="P3" s="2"/>
      <c r="Q3" s="2"/>
      <c r="R3" s="2"/>
      <c r="S3" s="2"/>
    </row>
    <row r="4" spans="1:19" ht="18" customHeight="1" x14ac:dyDescent="0.2">
      <c r="A4" s="3" t="s">
        <v>3519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ht="15" customHeight="1" x14ac:dyDescent="0.2">
      <c r="A5" s="261"/>
      <c r="B5" s="262"/>
      <c r="C5" s="262"/>
      <c r="D5" s="262"/>
      <c r="E5" s="262"/>
      <c r="F5" s="262"/>
      <c r="G5" s="262"/>
      <c r="H5" s="262"/>
      <c r="I5" s="262"/>
      <c r="J5" s="262"/>
      <c r="K5" s="2"/>
      <c r="L5" s="2"/>
      <c r="M5" s="2"/>
      <c r="N5" s="2"/>
      <c r="O5" s="2"/>
      <c r="P5" s="2"/>
      <c r="Q5" s="2"/>
      <c r="R5" s="2"/>
      <c r="S5" s="2"/>
    </row>
    <row r="6" spans="1:19" ht="26.25" customHeight="1" x14ac:dyDescent="0.2">
      <c r="A6" s="17" t="s">
        <v>3608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ht="57" customHeight="1" x14ac:dyDescent="0.2">
      <c r="A7" s="18" t="s">
        <v>128</v>
      </c>
      <c r="B7" s="18" t="s">
        <v>129</v>
      </c>
      <c r="C7" s="18" t="s">
        <v>130</v>
      </c>
      <c r="D7" s="18" t="s">
        <v>131</v>
      </c>
      <c r="E7" s="18" t="s">
        <v>1438</v>
      </c>
      <c r="F7" s="18" t="s">
        <v>467</v>
      </c>
      <c r="G7" s="18" t="s">
        <v>3531</v>
      </c>
      <c r="H7" s="18" t="s">
        <v>156</v>
      </c>
      <c r="I7" s="18" t="s">
        <v>3609</v>
      </c>
      <c r="J7" s="18" t="s">
        <v>3525</v>
      </c>
      <c r="K7" s="2"/>
      <c r="L7" s="2"/>
      <c r="M7" s="2"/>
      <c r="N7" s="2"/>
      <c r="O7" s="2"/>
      <c r="P7" s="2"/>
      <c r="Q7" s="2"/>
      <c r="R7" s="2"/>
      <c r="S7" s="2"/>
    </row>
    <row r="8" spans="1:19" ht="68.25" customHeight="1" x14ac:dyDescent="0.2">
      <c r="A8" s="70" t="s">
        <v>379</v>
      </c>
      <c r="B8" s="70" t="s">
        <v>235</v>
      </c>
      <c r="C8" s="70" t="s">
        <v>236</v>
      </c>
      <c r="D8" s="70">
        <v>2025</v>
      </c>
      <c r="E8" s="70" t="s">
        <v>381</v>
      </c>
      <c r="F8" s="70" t="s">
        <v>240</v>
      </c>
      <c r="G8" s="177">
        <v>89</v>
      </c>
      <c r="H8" s="70" t="s">
        <v>192</v>
      </c>
      <c r="I8" s="70" t="s">
        <v>3527</v>
      </c>
      <c r="J8" s="42" t="s">
        <v>3528</v>
      </c>
      <c r="K8" s="2"/>
      <c r="L8" s="2"/>
      <c r="M8" s="2"/>
      <c r="N8" s="2"/>
      <c r="O8" s="2"/>
      <c r="P8" s="2"/>
      <c r="Q8" s="2"/>
      <c r="R8" s="2"/>
      <c r="S8" s="2"/>
    </row>
    <row r="9" spans="1:19" ht="68.25" customHeight="1" x14ac:dyDescent="0.2">
      <c r="A9" s="70" t="s">
        <v>379</v>
      </c>
      <c r="B9" s="70" t="s">
        <v>235</v>
      </c>
      <c r="C9" s="70" t="s">
        <v>236</v>
      </c>
      <c r="D9" s="70">
        <v>2025</v>
      </c>
      <c r="E9" s="70" t="s">
        <v>381</v>
      </c>
      <c r="F9" s="70" t="s">
        <v>241</v>
      </c>
      <c r="G9" s="178">
        <v>74</v>
      </c>
      <c r="H9" s="70" t="s">
        <v>250</v>
      </c>
      <c r="I9" s="70" t="s">
        <v>3527</v>
      </c>
      <c r="J9" s="42" t="s">
        <v>3528</v>
      </c>
      <c r="K9" s="2"/>
      <c r="L9" s="2"/>
      <c r="M9" s="2"/>
      <c r="N9" s="2"/>
      <c r="O9" s="2"/>
      <c r="P9" s="2"/>
      <c r="Q9" s="2"/>
      <c r="R9" s="2"/>
      <c r="S9" s="2"/>
    </row>
    <row r="10" spans="1:19" ht="45.75" customHeight="1" x14ac:dyDescent="0.2">
      <c r="A10" s="70" t="s">
        <v>379</v>
      </c>
      <c r="B10" s="70" t="s">
        <v>235</v>
      </c>
      <c r="C10" s="70" t="s">
        <v>236</v>
      </c>
      <c r="D10" s="70">
        <v>2025</v>
      </c>
      <c r="E10" s="70" t="s">
        <v>381</v>
      </c>
      <c r="F10" s="70" t="s">
        <v>3532</v>
      </c>
      <c r="G10" s="178">
        <v>80</v>
      </c>
      <c r="H10" s="70" t="s">
        <v>192</v>
      </c>
      <c r="I10" s="70" t="s">
        <v>3527</v>
      </c>
      <c r="J10" s="42" t="s">
        <v>3528</v>
      </c>
      <c r="K10" s="2"/>
      <c r="L10" s="2"/>
      <c r="M10" s="2"/>
      <c r="N10" s="2"/>
      <c r="O10" s="2"/>
      <c r="P10" s="2"/>
      <c r="Q10" s="2"/>
      <c r="R10" s="2"/>
      <c r="S10" s="2"/>
    </row>
    <row r="11" spans="1:19" ht="45.75" customHeight="1" x14ac:dyDescent="0.2">
      <c r="A11" s="70" t="s">
        <v>379</v>
      </c>
      <c r="B11" s="70" t="s">
        <v>235</v>
      </c>
      <c r="C11" s="70" t="s">
        <v>236</v>
      </c>
      <c r="D11" s="70">
        <v>2025</v>
      </c>
      <c r="E11" s="70" t="s">
        <v>381</v>
      </c>
      <c r="F11" s="70" t="s">
        <v>930</v>
      </c>
      <c r="G11" s="176">
        <v>94.5</v>
      </c>
      <c r="H11" s="70" t="s">
        <v>178</v>
      </c>
      <c r="I11" s="70" t="s">
        <v>3527</v>
      </c>
      <c r="J11" s="42" t="s">
        <v>3528</v>
      </c>
      <c r="K11" s="2"/>
      <c r="L11" s="2"/>
      <c r="M11" s="2"/>
      <c r="N11" s="2"/>
      <c r="O11" s="2"/>
      <c r="P11" s="2"/>
      <c r="Q11" s="2"/>
      <c r="R11" s="2"/>
      <c r="S11" s="2"/>
    </row>
    <row r="12" spans="1:19" ht="57" customHeight="1" x14ac:dyDescent="0.2">
      <c r="A12" s="70" t="s">
        <v>379</v>
      </c>
      <c r="B12" s="70" t="s">
        <v>235</v>
      </c>
      <c r="C12" s="70" t="s">
        <v>236</v>
      </c>
      <c r="D12" s="70">
        <v>2025</v>
      </c>
      <c r="E12" s="70" t="s">
        <v>386</v>
      </c>
      <c r="F12" s="70" t="s">
        <v>929</v>
      </c>
      <c r="G12" s="177">
        <v>85.2</v>
      </c>
      <c r="H12" s="70" t="s">
        <v>192</v>
      </c>
      <c r="I12" s="70" t="s">
        <v>3527</v>
      </c>
      <c r="J12" s="42" t="s">
        <v>3528</v>
      </c>
      <c r="K12" s="2"/>
      <c r="L12" s="2"/>
      <c r="M12" s="2"/>
      <c r="N12" s="2"/>
      <c r="O12" s="2"/>
      <c r="P12" s="2"/>
      <c r="Q12" s="2"/>
      <c r="R12" s="2"/>
      <c r="S12" s="2"/>
    </row>
    <row r="13" spans="1:19" ht="57" customHeight="1" x14ac:dyDescent="0.2">
      <c r="A13" s="70" t="s">
        <v>379</v>
      </c>
      <c r="B13" s="70" t="s">
        <v>235</v>
      </c>
      <c r="C13" s="70" t="s">
        <v>236</v>
      </c>
      <c r="D13" s="70">
        <v>2025</v>
      </c>
      <c r="E13" s="70" t="s">
        <v>386</v>
      </c>
      <c r="F13" s="70" t="s">
        <v>931</v>
      </c>
      <c r="G13" s="178">
        <v>77</v>
      </c>
      <c r="H13" s="70" t="s">
        <v>250</v>
      </c>
      <c r="I13" s="70" t="s">
        <v>3527</v>
      </c>
      <c r="J13" s="42" t="s">
        <v>3528</v>
      </c>
      <c r="K13" s="2"/>
      <c r="L13" s="2"/>
      <c r="M13" s="2"/>
      <c r="N13" s="2"/>
      <c r="O13" s="2"/>
      <c r="P13" s="2"/>
      <c r="Q13" s="2"/>
      <c r="R13" s="2"/>
      <c r="S13" s="2"/>
    </row>
    <row r="14" spans="1:19" ht="68.25" customHeight="1" x14ac:dyDescent="0.2">
      <c r="A14" s="70" t="s">
        <v>379</v>
      </c>
      <c r="B14" s="70" t="s">
        <v>235</v>
      </c>
      <c r="C14" s="70" t="s">
        <v>236</v>
      </c>
      <c r="D14" s="70">
        <v>2025</v>
      </c>
      <c r="E14" s="70" t="s">
        <v>386</v>
      </c>
      <c r="F14" s="70" t="s">
        <v>3533</v>
      </c>
      <c r="G14" s="178">
        <v>79.5</v>
      </c>
      <c r="H14" s="70" t="s">
        <v>250</v>
      </c>
      <c r="I14" s="70" t="s">
        <v>3527</v>
      </c>
      <c r="J14" s="42" t="s">
        <v>3528</v>
      </c>
      <c r="K14" s="2"/>
      <c r="L14" s="2"/>
      <c r="M14" s="2"/>
      <c r="N14" s="2"/>
      <c r="O14" s="2"/>
      <c r="P14" s="2"/>
      <c r="Q14" s="2"/>
      <c r="R14" s="2"/>
      <c r="S14" s="2"/>
    </row>
    <row r="15" spans="1:19" ht="45.75" customHeight="1" x14ac:dyDescent="0.2">
      <c r="A15" s="70" t="s">
        <v>394</v>
      </c>
      <c r="B15" s="70" t="s">
        <v>395</v>
      </c>
      <c r="C15" s="70" t="s">
        <v>396</v>
      </c>
      <c r="D15" s="70">
        <v>2025</v>
      </c>
      <c r="E15" s="70" t="s">
        <v>381</v>
      </c>
      <c r="F15" s="70" t="s">
        <v>3535</v>
      </c>
      <c r="G15" s="177">
        <v>86.5</v>
      </c>
      <c r="H15" s="70" t="s">
        <v>192</v>
      </c>
      <c r="I15" s="70" t="s">
        <v>3527</v>
      </c>
      <c r="J15" s="42" t="s">
        <v>3528</v>
      </c>
      <c r="K15" s="2"/>
      <c r="L15" s="2"/>
      <c r="M15" s="2"/>
      <c r="N15" s="2"/>
      <c r="O15" s="2"/>
      <c r="P15" s="2"/>
      <c r="Q15" s="2"/>
      <c r="R15" s="2"/>
      <c r="S15" s="2"/>
    </row>
    <row r="16" spans="1:19" ht="57" customHeight="1" x14ac:dyDescent="0.2">
      <c r="A16" s="70" t="s">
        <v>394</v>
      </c>
      <c r="B16" s="70" t="s">
        <v>395</v>
      </c>
      <c r="C16" s="70" t="s">
        <v>396</v>
      </c>
      <c r="D16" s="70">
        <v>2025</v>
      </c>
      <c r="E16" s="70" t="s">
        <v>381</v>
      </c>
      <c r="F16" s="70" t="s">
        <v>3536</v>
      </c>
      <c r="G16" s="179">
        <v>69.5</v>
      </c>
      <c r="H16" s="70" t="s">
        <v>243</v>
      </c>
      <c r="I16" s="70" t="s">
        <v>3610</v>
      </c>
      <c r="J16" s="42" t="s">
        <v>3528</v>
      </c>
      <c r="K16" s="2"/>
      <c r="L16" s="2"/>
      <c r="M16" s="2"/>
      <c r="N16" s="2"/>
      <c r="O16" s="2"/>
      <c r="P16" s="2"/>
      <c r="Q16" s="2"/>
      <c r="R16" s="2"/>
      <c r="S16" s="2"/>
    </row>
    <row r="17" spans="1:19" ht="57" customHeight="1" x14ac:dyDescent="0.2">
      <c r="A17" s="70" t="s">
        <v>394</v>
      </c>
      <c r="B17" s="70" t="s">
        <v>395</v>
      </c>
      <c r="C17" s="70" t="s">
        <v>396</v>
      </c>
      <c r="D17" s="70">
        <v>2025</v>
      </c>
      <c r="E17" s="70" t="s">
        <v>381</v>
      </c>
      <c r="F17" s="70" t="s">
        <v>3533</v>
      </c>
      <c r="G17" s="178">
        <v>78.5</v>
      </c>
      <c r="H17" s="70" t="s">
        <v>250</v>
      </c>
      <c r="I17" s="70" t="s">
        <v>3527</v>
      </c>
      <c r="J17" s="42" t="s">
        <v>3528</v>
      </c>
      <c r="K17" s="2"/>
      <c r="L17" s="2"/>
      <c r="M17" s="2"/>
      <c r="N17" s="2"/>
      <c r="O17" s="2"/>
      <c r="P17" s="2"/>
      <c r="Q17" s="2"/>
      <c r="R17" s="2"/>
      <c r="S17" s="2"/>
    </row>
    <row r="18" spans="1:19" ht="45.75" customHeight="1" x14ac:dyDescent="0.2">
      <c r="A18" s="70" t="s">
        <v>394</v>
      </c>
      <c r="B18" s="70" t="s">
        <v>395</v>
      </c>
      <c r="C18" s="70" t="s">
        <v>396</v>
      </c>
      <c r="D18" s="70">
        <v>2025</v>
      </c>
      <c r="E18" s="70" t="s">
        <v>381</v>
      </c>
      <c r="F18" s="70" t="s">
        <v>3537</v>
      </c>
      <c r="G18" s="176">
        <v>92.5</v>
      </c>
      <c r="H18" s="70" t="s">
        <v>178</v>
      </c>
      <c r="I18" s="70" t="s">
        <v>3527</v>
      </c>
      <c r="J18" s="42" t="s">
        <v>3528</v>
      </c>
      <c r="K18" s="2"/>
      <c r="L18" s="2"/>
      <c r="M18" s="2"/>
      <c r="N18" s="2"/>
      <c r="O18" s="2"/>
      <c r="P18" s="2"/>
      <c r="Q18" s="2"/>
      <c r="R18" s="2"/>
      <c r="S18" s="2"/>
    </row>
    <row r="19" spans="1:19" ht="45.75" customHeight="1" x14ac:dyDescent="0.2">
      <c r="A19" s="70" t="s">
        <v>394</v>
      </c>
      <c r="B19" s="70" t="s">
        <v>395</v>
      </c>
      <c r="C19" s="70" t="s">
        <v>396</v>
      </c>
      <c r="D19" s="70">
        <v>2025</v>
      </c>
      <c r="E19" s="70" t="s">
        <v>381</v>
      </c>
      <c r="F19" s="70" t="s">
        <v>3538</v>
      </c>
      <c r="G19" s="176">
        <v>94</v>
      </c>
      <c r="H19" s="70" t="s">
        <v>178</v>
      </c>
      <c r="I19" s="70" t="s">
        <v>3527</v>
      </c>
      <c r="J19" s="42" t="s">
        <v>3528</v>
      </c>
      <c r="K19" s="2"/>
      <c r="L19" s="2"/>
      <c r="M19" s="2"/>
      <c r="N19" s="2"/>
      <c r="O19" s="2"/>
      <c r="P19" s="2"/>
      <c r="Q19" s="2"/>
      <c r="R19" s="2"/>
      <c r="S19" s="2"/>
    </row>
    <row r="20" spans="1:19" ht="57" customHeight="1" x14ac:dyDescent="0.2">
      <c r="A20" s="70" t="s">
        <v>394</v>
      </c>
      <c r="B20" s="70" t="s">
        <v>395</v>
      </c>
      <c r="C20" s="70" t="s">
        <v>396</v>
      </c>
      <c r="D20" s="70">
        <v>2025</v>
      </c>
      <c r="E20" s="70" t="s">
        <v>386</v>
      </c>
      <c r="F20" s="70" t="s">
        <v>3539</v>
      </c>
      <c r="G20" s="178">
        <v>83</v>
      </c>
      <c r="H20" s="70" t="s">
        <v>192</v>
      </c>
      <c r="I20" s="70" t="s">
        <v>3527</v>
      </c>
      <c r="J20" s="42" t="s">
        <v>3528</v>
      </c>
      <c r="K20" s="2"/>
      <c r="L20" s="2"/>
      <c r="M20" s="2"/>
      <c r="N20" s="2"/>
      <c r="O20" s="2"/>
      <c r="P20" s="2"/>
      <c r="Q20" s="2"/>
      <c r="R20" s="2"/>
      <c r="S20" s="2"/>
    </row>
    <row r="21" spans="1:19" ht="45.75" customHeight="1" x14ac:dyDescent="0.2">
      <c r="A21" s="70" t="s">
        <v>394</v>
      </c>
      <c r="B21" s="70" t="s">
        <v>395</v>
      </c>
      <c r="C21" s="70" t="s">
        <v>396</v>
      </c>
      <c r="D21" s="70">
        <v>2025</v>
      </c>
      <c r="E21" s="70" t="s">
        <v>386</v>
      </c>
      <c r="F21" s="70" t="s">
        <v>3540</v>
      </c>
      <c r="G21" s="178">
        <v>84.5</v>
      </c>
      <c r="H21" s="70" t="s">
        <v>192</v>
      </c>
      <c r="I21" s="70" t="s">
        <v>3527</v>
      </c>
      <c r="J21" s="42" t="s">
        <v>3528</v>
      </c>
      <c r="K21" s="2"/>
      <c r="L21" s="2"/>
      <c r="M21" s="2"/>
      <c r="N21" s="2"/>
      <c r="O21" s="2"/>
      <c r="P21" s="2"/>
      <c r="Q21" s="2"/>
      <c r="R21" s="2"/>
      <c r="S21" s="2"/>
    </row>
    <row r="22" spans="1:19" ht="68.25" customHeight="1" x14ac:dyDescent="0.2">
      <c r="A22" s="70" t="s">
        <v>394</v>
      </c>
      <c r="B22" s="70" t="s">
        <v>395</v>
      </c>
      <c r="C22" s="70" t="s">
        <v>396</v>
      </c>
      <c r="D22" s="70">
        <v>2025</v>
      </c>
      <c r="E22" s="70" t="s">
        <v>386</v>
      </c>
      <c r="F22" s="70" t="s">
        <v>3541</v>
      </c>
      <c r="G22" s="176">
        <v>91.5</v>
      </c>
      <c r="H22" s="70" t="s">
        <v>178</v>
      </c>
      <c r="I22" s="70" t="s">
        <v>3527</v>
      </c>
      <c r="J22" s="42" t="s">
        <v>3528</v>
      </c>
      <c r="K22" s="2"/>
      <c r="L22" s="2"/>
      <c r="M22" s="2"/>
      <c r="N22" s="2"/>
      <c r="O22" s="2"/>
      <c r="P22" s="2"/>
      <c r="Q22" s="2"/>
      <c r="R22" s="2"/>
      <c r="S22" s="2"/>
    </row>
    <row r="23" spans="1:19" ht="45.75" customHeight="1" x14ac:dyDescent="0.2">
      <c r="A23" s="70" t="s">
        <v>403</v>
      </c>
      <c r="B23" s="70" t="s">
        <v>361</v>
      </c>
      <c r="C23" s="70" t="s">
        <v>404</v>
      </c>
      <c r="D23" s="70">
        <v>2025</v>
      </c>
      <c r="E23" s="70" t="s">
        <v>381</v>
      </c>
      <c r="F23" s="70" t="s">
        <v>3535</v>
      </c>
      <c r="G23" s="177">
        <v>89</v>
      </c>
      <c r="H23" s="70" t="s">
        <v>192</v>
      </c>
      <c r="I23" s="70" t="s">
        <v>3527</v>
      </c>
      <c r="J23" s="42" t="s">
        <v>3528</v>
      </c>
      <c r="K23" s="2"/>
      <c r="L23" s="2"/>
      <c r="M23" s="2"/>
      <c r="N23" s="2"/>
      <c r="O23" s="2"/>
      <c r="P23" s="2"/>
      <c r="Q23" s="2"/>
      <c r="R23" s="2"/>
      <c r="S23" s="2"/>
    </row>
    <row r="24" spans="1:19" ht="45.75" customHeight="1" x14ac:dyDescent="0.2">
      <c r="A24" s="70" t="s">
        <v>403</v>
      </c>
      <c r="B24" s="70" t="s">
        <v>361</v>
      </c>
      <c r="C24" s="70" t="s">
        <v>404</v>
      </c>
      <c r="D24" s="70">
        <v>2025</v>
      </c>
      <c r="E24" s="70" t="s">
        <v>381</v>
      </c>
      <c r="F24" s="70" t="s">
        <v>3536</v>
      </c>
      <c r="G24" s="178">
        <v>83.5</v>
      </c>
      <c r="H24" s="70" t="s">
        <v>192</v>
      </c>
      <c r="I24" s="70" t="s">
        <v>3527</v>
      </c>
      <c r="J24" s="42" t="s">
        <v>3528</v>
      </c>
      <c r="K24" s="2"/>
      <c r="L24" s="2"/>
      <c r="M24" s="2"/>
      <c r="N24" s="2"/>
      <c r="O24" s="2"/>
      <c r="P24" s="2"/>
      <c r="Q24" s="2"/>
      <c r="R24" s="2"/>
      <c r="S24" s="2"/>
    </row>
    <row r="25" spans="1:19" ht="57" customHeight="1" x14ac:dyDescent="0.2">
      <c r="A25" s="70" t="s">
        <v>403</v>
      </c>
      <c r="B25" s="70" t="s">
        <v>361</v>
      </c>
      <c r="C25" s="70" t="s">
        <v>404</v>
      </c>
      <c r="D25" s="70">
        <v>2025</v>
      </c>
      <c r="E25" s="70" t="s">
        <v>381</v>
      </c>
      <c r="F25" s="70" t="s">
        <v>3543</v>
      </c>
      <c r="G25" s="176">
        <v>93.5</v>
      </c>
      <c r="H25" s="70" t="s">
        <v>178</v>
      </c>
      <c r="I25" s="70" t="s">
        <v>3527</v>
      </c>
      <c r="J25" s="42" t="s">
        <v>3528</v>
      </c>
      <c r="K25" s="2"/>
      <c r="L25" s="2"/>
      <c r="M25" s="2"/>
      <c r="N25" s="2"/>
      <c r="O25" s="2"/>
      <c r="P25" s="2"/>
      <c r="Q25" s="2"/>
      <c r="R25" s="2"/>
      <c r="S25" s="2"/>
    </row>
    <row r="26" spans="1:19" ht="45.75" customHeight="1" x14ac:dyDescent="0.2">
      <c r="A26" s="70" t="s">
        <v>403</v>
      </c>
      <c r="B26" s="70" t="s">
        <v>361</v>
      </c>
      <c r="C26" s="70" t="s">
        <v>404</v>
      </c>
      <c r="D26" s="70">
        <v>2025</v>
      </c>
      <c r="E26" s="70" t="s">
        <v>381</v>
      </c>
      <c r="F26" s="70" t="s">
        <v>3533</v>
      </c>
      <c r="G26" s="178">
        <v>76</v>
      </c>
      <c r="H26" s="70" t="s">
        <v>250</v>
      </c>
      <c r="I26" s="70" t="s">
        <v>3527</v>
      </c>
      <c r="J26" s="42" t="s">
        <v>3528</v>
      </c>
      <c r="K26" s="2"/>
      <c r="L26" s="2"/>
      <c r="M26" s="2"/>
      <c r="N26" s="2"/>
      <c r="O26" s="2"/>
      <c r="P26" s="2"/>
      <c r="Q26" s="2"/>
      <c r="R26" s="2"/>
      <c r="S26" s="2"/>
    </row>
    <row r="27" spans="1:19" ht="45.75" customHeight="1" x14ac:dyDescent="0.2">
      <c r="A27" s="70" t="s">
        <v>403</v>
      </c>
      <c r="B27" s="70" t="s">
        <v>361</v>
      </c>
      <c r="C27" s="70" t="s">
        <v>404</v>
      </c>
      <c r="D27" s="70">
        <v>2025</v>
      </c>
      <c r="E27" s="70" t="s">
        <v>386</v>
      </c>
      <c r="F27" s="70" t="s">
        <v>3539</v>
      </c>
      <c r="G27" s="176">
        <v>93</v>
      </c>
      <c r="H27" s="70" t="s">
        <v>178</v>
      </c>
      <c r="I27" s="70" t="s">
        <v>3527</v>
      </c>
      <c r="J27" s="42" t="s">
        <v>3528</v>
      </c>
      <c r="K27" s="2"/>
      <c r="L27" s="2"/>
      <c r="M27" s="2"/>
      <c r="N27" s="2"/>
      <c r="O27" s="2"/>
      <c r="P27" s="2"/>
      <c r="Q27" s="2"/>
      <c r="R27" s="2"/>
      <c r="S27" s="2"/>
    </row>
    <row r="28" spans="1:19" ht="45.75" customHeight="1" x14ac:dyDescent="0.2">
      <c r="A28" s="70" t="s">
        <v>403</v>
      </c>
      <c r="B28" s="70" t="s">
        <v>361</v>
      </c>
      <c r="C28" s="70" t="s">
        <v>404</v>
      </c>
      <c r="D28" s="70">
        <v>2025</v>
      </c>
      <c r="E28" s="70" t="s">
        <v>386</v>
      </c>
      <c r="F28" s="70" t="s">
        <v>3544</v>
      </c>
      <c r="G28" s="176">
        <v>92</v>
      </c>
      <c r="H28" s="70" t="s">
        <v>178</v>
      </c>
      <c r="I28" s="70" t="s">
        <v>3527</v>
      </c>
      <c r="J28" s="42" t="s">
        <v>3528</v>
      </c>
      <c r="K28" s="2"/>
      <c r="L28" s="2"/>
      <c r="M28" s="2"/>
      <c r="N28" s="2"/>
      <c r="O28" s="2"/>
      <c r="P28" s="2"/>
      <c r="Q28" s="2"/>
      <c r="R28" s="2"/>
      <c r="S28" s="2"/>
    </row>
    <row r="29" spans="1:19" ht="68.25" customHeight="1" x14ac:dyDescent="0.2">
      <c r="A29" s="70" t="s">
        <v>403</v>
      </c>
      <c r="B29" s="70" t="s">
        <v>361</v>
      </c>
      <c r="C29" s="70" t="s">
        <v>404</v>
      </c>
      <c r="D29" s="70">
        <v>2025</v>
      </c>
      <c r="E29" s="70" t="s">
        <v>386</v>
      </c>
      <c r="F29" s="70" t="s">
        <v>3545</v>
      </c>
      <c r="G29" s="178">
        <v>80</v>
      </c>
      <c r="H29" s="70" t="s">
        <v>192</v>
      </c>
      <c r="I29" s="70" t="s">
        <v>3527</v>
      </c>
      <c r="J29" s="42" t="s">
        <v>3528</v>
      </c>
      <c r="K29" s="2"/>
      <c r="L29" s="2"/>
      <c r="M29" s="2"/>
      <c r="N29" s="2"/>
      <c r="O29" s="2"/>
      <c r="P29" s="2"/>
      <c r="Q29" s="2"/>
      <c r="R29" s="2"/>
      <c r="S29" s="2"/>
    </row>
    <row r="30" spans="1:19" ht="45.75" customHeight="1" x14ac:dyDescent="0.2">
      <c r="A30" s="70" t="s">
        <v>408</v>
      </c>
      <c r="B30" s="70" t="s">
        <v>409</v>
      </c>
      <c r="C30" s="70" t="s">
        <v>410</v>
      </c>
      <c r="D30" s="70">
        <v>2025</v>
      </c>
      <c r="E30" s="70" t="s">
        <v>381</v>
      </c>
      <c r="F30" s="70" t="s">
        <v>3535</v>
      </c>
      <c r="G30" s="176">
        <v>91.5</v>
      </c>
      <c r="H30" s="70" t="s">
        <v>178</v>
      </c>
      <c r="I30" s="70" t="s">
        <v>3527</v>
      </c>
      <c r="J30" s="42" t="s">
        <v>3528</v>
      </c>
      <c r="K30" s="2"/>
      <c r="L30" s="2"/>
      <c r="M30" s="2"/>
      <c r="N30" s="2"/>
      <c r="O30" s="2"/>
      <c r="P30" s="2"/>
      <c r="Q30" s="2"/>
      <c r="R30" s="2"/>
      <c r="S30" s="2"/>
    </row>
    <row r="31" spans="1:19" ht="45.75" customHeight="1" x14ac:dyDescent="0.2">
      <c r="A31" s="70" t="s">
        <v>408</v>
      </c>
      <c r="B31" s="70" t="s">
        <v>409</v>
      </c>
      <c r="C31" s="70" t="s">
        <v>410</v>
      </c>
      <c r="D31" s="70">
        <v>2025</v>
      </c>
      <c r="E31" s="70" t="s">
        <v>381</v>
      </c>
      <c r="F31" s="70" t="s">
        <v>3536</v>
      </c>
      <c r="G31" s="178">
        <v>82</v>
      </c>
      <c r="H31" s="70" t="s">
        <v>192</v>
      </c>
      <c r="I31" s="70" t="s">
        <v>3527</v>
      </c>
      <c r="J31" s="42" t="s">
        <v>3528</v>
      </c>
      <c r="K31" s="2"/>
      <c r="L31" s="2"/>
      <c r="M31" s="2"/>
      <c r="N31" s="2"/>
      <c r="O31" s="2"/>
      <c r="P31" s="2"/>
      <c r="Q31" s="2"/>
      <c r="R31" s="2"/>
      <c r="S31" s="2"/>
    </row>
    <row r="32" spans="1:19" ht="57" customHeight="1" x14ac:dyDescent="0.2">
      <c r="A32" s="70" t="s">
        <v>408</v>
      </c>
      <c r="B32" s="70" t="s">
        <v>409</v>
      </c>
      <c r="C32" s="70" t="s">
        <v>410</v>
      </c>
      <c r="D32" s="70">
        <v>2025</v>
      </c>
      <c r="E32" s="70" t="s">
        <v>381</v>
      </c>
      <c r="F32" s="70" t="s">
        <v>3543</v>
      </c>
      <c r="G32" s="176">
        <v>96.5</v>
      </c>
      <c r="H32" s="70" t="s">
        <v>178</v>
      </c>
      <c r="I32" s="70" t="s">
        <v>3527</v>
      </c>
      <c r="J32" s="42" t="s">
        <v>3528</v>
      </c>
      <c r="K32" s="2"/>
      <c r="L32" s="2"/>
      <c r="M32" s="2"/>
      <c r="N32" s="2"/>
      <c r="O32" s="2"/>
      <c r="P32" s="2"/>
      <c r="Q32" s="2"/>
      <c r="R32" s="2"/>
      <c r="S32" s="2"/>
    </row>
    <row r="33" spans="1:19" ht="45.75" customHeight="1" x14ac:dyDescent="0.2">
      <c r="A33" s="70" t="s">
        <v>408</v>
      </c>
      <c r="B33" s="70" t="s">
        <v>409</v>
      </c>
      <c r="C33" s="70" t="s">
        <v>410</v>
      </c>
      <c r="D33" s="70">
        <v>2025</v>
      </c>
      <c r="E33" s="70" t="s">
        <v>381</v>
      </c>
      <c r="F33" s="70" t="s">
        <v>3533</v>
      </c>
      <c r="G33" s="176">
        <v>93.5</v>
      </c>
      <c r="H33" s="70" t="s">
        <v>178</v>
      </c>
      <c r="I33" s="70" t="s">
        <v>3527</v>
      </c>
      <c r="J33" s="42" t="s">
        <v>3528</v>
      </c>
      <c r="K33" s="2"/>
      <c r="L33" s="2"/>
      <c r="M33" s="2"/>
      <c r="N33" s="2"/>
      <c r="O33" s="2"/>
      <c r="P33" s="2"/>
      <c r="Q33" s="2"/>
      <c r="R33" s="2"/>
      <c r="S33" s="2"/>
    </row>
    <row r="34" spans="1:19" ht="45.75" customHeight="1" x14ac:dyDescent="0.2">
      <c r="A34" s="70" t="s">
        <v>408</v>
      </c>
      <c r="B34" s="70" t="s">
        <v>409</v>
      </c>
      <c r="C34" s="70" t="s">
        <v>410</v>
      </c>
      <c r="D34" s="70">
        <v>2025</v>
      </c>
      <c r="E34" s="70" t="s">
        <v>386</v>
      </c>
      <c r="F34" s="70" t="s">
        <v>3539</v>
      </c>
      <c r="G34" s="176">
        <v>94</v>
      </c>
      <c r="H34" s="70" t="s">
        <v>178</v>
      </c>
      <c r="I34" s="70" t="s">
        <v>3527</v>
      </c>
      <c r="J34" s="42" t="s">
        <v>3528</v>
      </c>
      <c r="K34" s="2"/>
      <c r="L34" s="2"/>
      <c r="M34" s="2"/>
      <c r="N34" s="2"/>
      <c r="O34" s="2"/>
      <c r="P34" s="2"/>
      <c r="Q34" s="2"/>
      <c r="R34" s="2"/>
      <c r="S34" s="2"/>
    </row>
    <row r="35" spans="1:19" ht="45.75" customHeight="1" x14ac:dyDescent="0.2">
      <c r="A35" s="70" t="s">
        <v>408</v>
      </c>
      <c r="B35" s="70" t="s">
        <v>409</v>
      </c>
      <c r="C35" s="70" t="s">
        <v>410</v>
      </c>
      <c r="D35" s="70">
        <v>2025</v>
      </c>
      <c r="E35" s="70" t="s">
        <v>386</v>
      </c>
      <c r="F35" s="70" t="s">
        <v>3544</v>
      </c>
      <c r="G35" s="176">
        <v>92</v>
      </c>
      <c r="H35" s="70" t="s">
        <v>178</v>
      </c>
      <c r="I35" s="70" t="s">
        <v>3527</v>
      </c>
      <c r="J35" s="42" t="s">
        <v>3528</v>
      </c>
      <c r="K35" s="2"/>
      <c r="L35" s="2"/>
      <c r="M35" s="2"/>
      <c r="N35" s="2"/>
      <c r="O35" s="2"/>
      <c r="P35" s="2"/>
      <c r="Q35" s="2"/>
      <c r="R35" s="2"/>
      <c r="S35" s="2"/>
    </row>
    <row r="36" spans="1:19" ht="68.25" customHeight="1" x14ac:dyDescent="0.2">
      <c r="A36" s="70" t="s">
        <v>408</v>
      </c>
      <c r="B36" s="70" t="s">
        <v>409</v>
      </c>
      <c r="C36" s="70" t="s">
        <v>410</v>
      </c>
      <c r="D36" s="70">
        <v>2025</v>
      </c>
      <c r="E36" s="70" t="s">
        <v>386</v>
      </c>
      <c r="F36" s="70" t="s">
        <v>3545</v>
      </c>
      <c r="G36" s="176">
        <v>91</v>
      </c>
      <c r="H36" s="70" t="s">
        <v>178</v>
      </c>
      <c r="I36" s="70" t="s">
        <v>3527</v>
      </c>
      <c r="J36" s="42" t="s">
        <v>3528</v>
      </c>
      <c r="K36" s="2"/>
      <c r="L36" s="2"/>
      <c r="M36" s="2"/>
      <c r="N36" s="2"/>
      <c r="O36" s="2"/>
      <c r="P36" s="2"/>
      <c r="Q36" s="2"/>
      <c r="R36" s="2"/>
      <c r="S36" s="2"/>
    </row>
    <row r="37" spans="1:19" ht="45.75" customHeight="1" x14ac:dyDescent="0.2">
      <c r="A37" s="70" t="s">
        <v>411</v>
      </c>
      <c r="B37" s="70" t="s">
        <v>412</v>
      </c>
      <c r="C37" s="70" t="s">
        <v>413</v>
      </c>
      <c r="D37" s="70">
        <v>2025</v>
      </c>
      <c r="E37" s="70" t="s">
        <v>381</v>
      </c>
      <c r="F37" s="70" t="s">
        <v>3535</v>
      </c>
      <c r="G37" s="176">
        <v>93</v>
      </c>
      <c r="H37" s="70" t="s">
        <v>178</v>
      </c>
      <c r="I37" s="70" t="s">
        <v>3527</v>
      </c>
      <c r="J37" s="42" t="s">
        <v>3528</v>
      </c>
      <c r="K37" s="2"/>
      <c r="L37" s="2"/>
      <c r="M37" s="2"/>
      <c r="N37" s="2"/>
      <c r="O37" s="2"/>
      <c r="P37" s="2"/>
      <c r="Q37" s="2"/>
      <c r="R37" s="2"/>
      <c r="S37" s="2"/>
    </row>
    <row r="38" spans="1:19" ht="45.75" customHeight="1" x14ac:dyDescent="0.2">
      <c r="A38" s="70" t="s">
        <v>411</v>
      </c>
      <c r="B38" s="70" t="s">
        <v>412</v>
      </c>
      <c r="C38" s="70" t="s">
        <v>413</v>
      </c>
      <c r="D38" s="70">
        <v>2025</v>
      </c>
      <c r="E38" s="70" t="s">
        <v>381</v>
      </c>
      <c r="F38" s="70" t="s">
        <v>3536</v>
      </c>
      <c r="G38" s="177">
        <v>85</v>
      </c>
      <c r="H38" s="70" t="s">
        <v>192</v>
      </c>
      <c r="I38" s="70" t="s">
        <v>3527</v>
      </c>
      <c r="J38" s="42" t="s">
        <v>3528</v>
      </c>
      <c r="K38" s="2"/>
      <c r="L38" s="2"/>
      <c r="M38" s="2"/>
      <c r="N38" s="2"/>
      <c r="O38" s="2"/>
      <c r="P38" s="2"/>
      <c r="Q38" s="2"/>
      <c r="R38" s="2"/>
      <c r="S38" s="2"/>
    </row>
    <row r="39" spans="1:19" ht="57" customHeight="1" x14ac:dyDescent="0.2">
      <c r="A39" s="70" t="s">
        <v>411</v>
      </c>
      <c r="B39" s="70" t="s">
        <v>412</v>
      </c>
      <c r="C39" s="70" t="s">
        <v>413</v>
      </c>
      <c r="D39" s="70">
        <v>2025</v>
      </c>
      <c r="E39" s="70" t="s">
        <v>381</v>
      </c>
      <c r="F39" s="70" t="s">
        <v>3543</v>
      </c>
      <c r="G39" s="176">
        <v>98</v>
      </c>
      <c r="H39" s="70" t="s">
        <v>178</v>
      </c>
      <c r="I39" s="70" t="s">
        <v>3527</v>
      </c>
      <c r="J39" s="42" t="s">
        <v>3528</v>
      </c>
      <c r="K39" s="2"/>
      <c r="L39" s="2"/>
      <c r="M39" s="2"/>
      <c r="N39" s="2"/>
      <c r="O39" s="2"/>
      <c r="P39" s="2"/>
      <c r="Q39" s="2"/>
      <c r="R39" s="2"/>
      <c r="S39" s="2"/>
    </row>
    <row r="40" spans="1:19" ht="45.75" customHeight="1" x14ac:dyDescent="0.2">
      <c r="A40" s="70" t="s">
        <v>411</v>
      </c>
      <c r="B40" s="70" t="s">
        <v>412</v>
      </c>
      <c r="C40" s="70" t="s">
        <v>413</v>
      </c>
      <c r="D40" s="70">
        <v>2025</v>
      </c>
      <c r="E40" s="70" t="s">
        <v>381</v>
      </c>
      <c r="F40" s="70" t="s">
        <v>3533</v>
      </c>
      <c r="G40" s="176">
        <v>98</v>
      </c>
      <c r="H40" s="70" t="s">
        <v>178</v>
      </c>
      <c r="I40" s="70" t="s">
        <v>3527</v>
      </c>
      <c r="J40" s="42" t="s">
        <v>3528</v>
      </c>
      <c r="K40" s="2"/>
      <c r="L40" s="2"/>
      <c r="M40" s="2"/>
      <c r="N40" s="2"/>
      <c r="O40" s="2"/>
      <c r="P40" s="2"/>
      <c r="Q40" s="2"/>
      <c r="R40" s="2"/>
      <c r="S40" s="2"/>
    </row>
    <row r="41" spans="1:19" ht="45.75" customHeight="1" x14ac:dyDescent="0.2">
      <c r="A41" s="70" t="s">
        <v>411</v>
      </c>
      <c r="B41" s="70" t="s">
        <v>412</v>
      </c>
      <c r="C41" s="70" t="s">
        <v>413</v>
      </c>
      <c r="D41" s="70">
        <v>2025</v>
      </c>
      <c r="E41" s="70" t="s">
        <v>386</v>
      </c>
      <c r="F41" s="70" t="s">
        <v>3539</v>
      </c>
      <c r="G41" s="176">
        <v>95</v>
      </c>
      <c r="H41" s="70" t="s">
        <v>178</v>
      </c>
      <c r="I41" s="70" t="s">
        <v>3527</v>
      </c>
      <c r="J41" s="42" t="s">
        <v>3528</v>
      </c>
      <c r="K41" s="2"/>
      <c r="L41" s="2"/>
      <c r="M41" s="2"/>
      <c r="N41" s="2"/>
      <c r="O41" s="2"/>
      <c r="P41" s="2"/>
      <c r="Q41" s="2"/>
      <c r="R41" s="2"/>
      <c r="S41" s="2"/>
    </row>
    <row r="42" spans="1:19" ht="45.75" customHeight="1" x14ac:dyDescent="0.2">
      <c r="A42" s="70" t="s">
        <v>411</v>
      </c>
      <c r="B42" s="70" t="s">
        <v>412</v>
      </c>
      <c r="C42" s="70" t="s">
        <v>413</v>
      </c>
      <c r="D42" s="70">
        <v>2025</v>
      </c>
      <c r="E42" s="70" t="s">
        <v>386</v>
      </c>
      <c r="F42" s="70" t="s">
        <v>3544</v>
      </c>
      <c r="G42" s="176">
        <v>96</v>
      </c>
      <c r="H42" s="70" t="s">
        <v>178</v>
      </c>
      <c r="I42" s="70" t="s">
        <v>3527</v>
      </c>
      <c r="J42" s="42" t="s">
        <v>3528</v>
      </c>
      <c r="K42" s="2"/>
      <c r="L42" s="2"/>
      <c r="M42" s="2"/>
      <c r="N42" s="2"/>
      <c r="O42" s="2"/>
      <c r="P42" s="2"/>
      <c r="Q42" s="2"/>
      <c r="R42" s="2"/>
      <c r="S42" s="2"/>
    </row>
    <row r="43" spans="1:19" ht="23.25" customHeight="1" x14ac:dyDescent="0.2">
      <c r="A43" s="70" t="s">
        <v>411</v>
      </c>
      <c r="B43" s="70" t="s">
        <v>412</v>
      </c>
      <c r="C43" s="70" t="s">
        <v>413</v>
      </c>
      <c r="D43" s="70">
        <v>2025</v>
      </c>
      <c r="E43" s="70" t="s">
        <v>386</v>
      </c>
      <c r="F43" s="70" t="s">
        <v>3545</v>
      </c>
      <c r="G43" s="176">
        <v>93</v>
      </c>
      <c r="H43" s="70" t="s">
        <v>178</v>
      </c>
      <c r="I43" s="70" t="s">
        <v>3527</v>
      </c>
      <c r="J43" s="42" t="s">
        <v>3528</v>
      </c>
      <c r="K43" s="2"/>
      <c r="L43" s="2"/>
      <c r="M43" s="2"/>
      <c r="N43" s="2"/>
      <c r="O43" s="2"/>
      <c r="P43" s="2"/>
      <c r="Q43" s="2"/>
      <c r="R43" s="2"/>
      <c r="S43" s="2"/>
    </row>
    <row r="44" spans="1:19" ht="23.25" customHeight="1" x14ac:dyDescent="0.2">
      <c r="A44" s="70" t="s">
        <v>166</v>
      </c>
      <c r="B44" s="70" t="s">
        <v>167</v>
      </c>
      <c r="C44" s="70" t="s">
        <v>168</v>
      </c>
      <c r="D44" s="70">
        <v>2026</v>
      </c>
      <c r="E44" s="70" t="s">
        <v>170</v>
      </c>
      <c r="F44" s="70" t="s">
        <v>380</v>
      </c>
      <c r="G44" s="176">
        <v>94</v>
      </c>
      <c r="H44" s="70" t="s">
        <v>178</v>
      </c>
      <c r="I44" s="70" t="s">
        <v>3527</v>
      </c>
      <c r="J44" s="70" t="s">
        <v>97</v>
      </c>
      <c r="K44" s="2"/>
      <c r="L44" s="2"/>
      <c r="M44" s="2"/>
      <c r="N44" s="2"/>
      <c r="O44" s="2"/>
      <c r="P44" s="2"/>
      <c r="Q44" s="2"/>
      <c r="R44" s="2"/>
      <c r="S44" s="2"/>
    </row>
    <row r="45" spans="1:19" ht="23.25" customHeight="1" x14ac:dyDescent="0.2">
      <c r="A45" s="70" t="s">
        <v>166</v>
      </c>
      <c r="B45" s="70" t="s">
        <v>167</v>
      </c>
      <c r="C45" s="70" t="s">
        <v>168</v>
      </c>
      <c r="D45" s="70">
        <v>2026</v>
      </c>
      <c r="E45" s="70" t="s">
        <v>170</v>
      </c>
      <c r="F45" s="70" t="s">
        <v>382</v>
      </c>
      <c r="G45" s="177">
        <v>88.9</v>
      </c>
      <c r="H45" s="70" t="s">
        <v>192</v>
      </c>
      <c r="I45" s="70" t="s">
        <v>3527</v>
      </c>
      <c r="J45" s="70" t="s">
        <v>97</v>
      </c>
      <c r="K45" s="2"/>
      <c r="L45" s="2"/>
      <c r="M45" s="2"/>
      <c r="N45" s="2"/>
      <c r="O45" s="2"/>
      <c r="P45" s="2"/>
      <c r="Q45" s="2"/>
      <c r="R45" s="2"/>
      <c r="S45" s="2"/>
    </row>
    <row r="46" spans="1:19" ht="23.25" customHeight="1" x14ac:dyDescent="0.2">
      <c r="A46" s="70" t="s">
        <v>186</v>
      </c>
      <c r="B46" s="70" t="s">
        <v>187</v>
      </c>
      <c r="C46" s="70" t="s">
        <v>188</v>
      </c>
      <c r="D46" s="70">
        <v>2026</v>
      </c>
      <c r="E46" s="70" t="s">
        <v>170</v>
      </c>
      <c r="F46" s="70" t="s">
        <v>380</v>
      </c>
      <c r="G46" s="177">
        <v>87.25</v>
      </c>
      <c r="H46" s="70" t="s">
        <v>192</v>
      </c>
      <c r="I46" s="70" t="s">
        <v>3527</v>
      </c>
      <c r="J46" s="70" t="s">
        <v>97</v>
      </c>
      <c r="K46" s="2"/>
      <c r="L46" s="2"/>
      <c r="M46" s="2"/>
      <c r="N46" s="2"/>
      <c r="O46" s="2"/>
      <c r="P46" s="2"/>
      <c r="Q46" s="2"/>
      <c r="R46" s="2"/>
      <c r="S46" s="2"/>
    </row>
    <row r="47" spans="1:19" ht="18" customHeight="1" x14ac:dyDescent="0.2">
      <c r="A47" s="70" t="s">
        <v>186</v>
      </c>
      <c r="B47" s="70" t="s">
        <v>187</v>
      </c>
      <c r="C47" s="70" t="s">
        <v>188</v>
      </c>
      <c r="D47" s="70">
        <v>2026</v>
      </c>
      <c r="E47" s="70" t="s">
        <v>170</v>
      </c>
      <c r="F47" s="70" t="s">
        <v>382</v>
      </c>
      <c r="G47" s="176">
        <v>95.83</v>
      </c>
      <c r="H47" s="70" t="s">
        <v>178</v>
      </c>
      <c r="I47" s="70" t="s">
        <v>3527</v>
      </c>
      <c r="J47" s="70" t="s">
        <v>97</v>
      </c>
      <c r="K47" s="2"/>
      <c r="L47" s="2"/>
      <c r="M47" s="2"/>
      <c r="N47" s="2"/>
      <c r="O47" s="2"/>
      <c r="P47" s="2"/>
      <c r="Q47" s="2"/>
      <c r="R47" s="2"/>
      <c r="S47" s="2"/>
    </row>
    <row r="48" spans="1:19" ht="18" customHeight="1" x14ac:dyDescent="0.2">
      <c r="A48" s="70" t="s">
        <v>189</v>
      </c>
      <c r="B48" s="70" t="s">
        <v>190</v>
      </c>
      <c r="C48" s="70" t="s">
        <v>191</v>
      </c>
      <c r="D48" s="70">
        <v>2026</v>
      </c>
      <c r="E48" s="70" t="s">
        <v>170</v>
      </c>
      <c r="F48" s="70" t="s">
        <v>380</v>
      </c>
      <c r="G48" s="177">
        <v>87.33</v>
      </c>
      <c r="H48" s="70" t="s">
        <v>192</v>
      </c>
      <c r="I48" s="70" t="s">
        <v>3527</v>
      </c>
      <c r="J48" s="70" t="s">
        <v>97</v>
      </c>
      <c r="K48" s="2"/>
      <c r="L48" s="2"/>
      <c r="M48" s="2"/>
      <c r="N48" s="2"/>
      <c r="O48" s="2"/>
      <c r="P48" s="2"/>
      <c r="Q48" s="2"/>
      <c r="R48" s="2"/>
      <c r="S48" s="2"/>
    </row>
    <row r="49" spans="1:19" ht="18" customHeight="1" x14ac:dyDescent="0.2">
      <c r="A49" s="70" t="s">
        <v>189</v>
      </c>
      <c r="B49" s="70" t="s">
        <v>190</v>
      </c>
      <c r="C49" s="70" t="s">
        <v>191</v>
      </c>
      <c r="D49" s="70">
        <v>2026</v>
      </c>
      <c r="E49" s="70" t="s">
        <v>170</v>
      </c>
      <c r="F49" s="70" t="s">
        <v>382</v>
      </c>
      <c r="G49" s="178">
        <v>80.56</v>
      </c>
      <c r="H49" s="70" t="s">
        <v>192</v>
      </c>
      <c r="I49" s="70" t="s">
        <v>3527</v>
      </c>
      <c r="J49" s="70" t="s">
        <v>97</v>
      </c>
      <c r="K49" s="2"/>
      <c r="L49" s="2"/>
      <c r="M49" s="2"/>
      <c r="N49" s="2"/>
      <c r="O49" s="2"/>
      <c r="P49" s="2"/>
      <c r="Q49" s="2"/>
      <c r="R49" s="2"/>
      <c r="S49" s="2"/>
    </row>
    <row r="50" spans="1:19" ht="18" customHeight="1" x14ac:dyDescent="0.2">
      <c r="A50" s="70" t="s">
        <v>194</v>
      </c>
      <c r="B50" s="70" t="s">
        <v>195</v>
      </c>
      <c r="C50" s="70" t="s">
        <v>196</v>
      </c>
      <c r="D50" s="70">
        <v>2026</v>
      </c>
      <c r="E50" s="70" t="s">
        <v>170</v>
      </c>
      <c r="F50" s="70" t="s">
        <v>380</v>
      </c>
      <c r="G50" s="176">
        <v>91.5</v>
      </c>
      <c r="H50" s="70" t="s">
        <v>178</v>
      </c>
      <c r="I50" s="70" t="s">
        <v>3527</v>
      </c>
      <c r="J50" s="70" t="s">
        <v>97</v>
      </c>
      <c r="K50" s="2"/>
      <c r="L50" s="2"/>
      <c r="M50" s="2"/>
      <c r="N50" s="2"/>
      <c r="O50" s="2"/>
      <c r="P50" s="2"/>
      <c r="Q50" s="2"/>
      <c r="R50" s="2"/>
      <c r="S50" s="2"/>
    </row>
    <row r="51" spans="1:19" ht="18" customHeight="1" x14ac:dyDescent="0.2">
      <c r="A51" s="70" t="s">
        <v>194</v>
      </c>
      <c r="B51" s="70" t="s">
        <v>195</v>
      </c>
      <c r="C51" s="70" t="s">
        <v>196</v>
      </c>
      <c r="D51" s="70">
        <v>2026</v>
      </c>
      <c r="E51" s="70" t="s">
        <v>170</v>
      </c>
      <c r="F51" s="70" t="s">
        <v>382</v>
      </c>
      <c r="G51" s="177">
        <v>89.4</v>
      </c>
      <c r="H51" s="70" t="s">
        <v>192</v>
      </c>
      <c r="I51" s="70" t="s">
        <v>3527</v>
      </c>
      <c r="J51" s="70" t="s">
        <v>97</v>
      </c>
      <c r="K51" s="2"/>
      <c r="L51" s="2"/>
      <c r="M51" s="2"/>
      <c r="N51" s="2"/>
      <c r="O51" s="2"/>
      <c r="P51" s="2"/>
      <c r="Q51" s="2"/>
      <c r="R51" s="2"/>
      <c r="S51" s="2"/>
    </row>
    <row r="52" spans="1:19" ht="18" customHeight="1" x14ac:dyDescent="0.2">
      <c r="A52" s="70" t="s">
        <v>197</v>
      </c>
      <c r="B52" s="70" t="s">
        <v>198</v>
      </c>
      <c r="C52" s="70" t="s">
        <v>199</v>
      </c>
      <c r="D52" s="70">
        <v>2026</v>
      </c>
      <c r="E52" s="70" t="s">
        <v>170</v>
      </c>
      <c r="F52" s="70" t="s">
        <v>380</v>
      </c>
      <c r="G52" s="176">
        <v>91.11</v>
      </c>
      <c r="H52" s="70" t="s">
        <v>178</v>
      </c>
      <c r="I52" s="70" t="s">
        <v>3527</v>
      </c>
      <c r="J52" s="70" t="s">
        <v>97</v>
      </c>
      <c r="K52" s="2"/>
      <c r="L52" s="2"/>
      <c r="M52" s="2"/>
      <c r="N52" s="2"/>
      <c r="O52" s="2"/>
      <c r="P52" s="2"/>
      <c r="Q52" s="2"/>
      <c r="R52" s="2"/>
      <c r="S52" s="2"/>
    </row>
    <row r="53" spans="1:19" ht="18" customHeight="1" x14ac:dyDescent="0.2">
      <c r="A53" s="70" t="s">
        <v>197</v>
      </c>
      <c r="B53" s="70" t="s">
        <v>198</v>
      </c>
      <c r="C53" s="70" t="s">
        <v>199</v>
      </c>
      <c r="D53" s="70">
        <v>2026</v>
      </c>
      <c r="E53" s="70" t="s">
        <v>170</v>
      </c>
      <c r="F53" s="70" t="s">
        <v>382</v>
      </c>
      <c r="G53" s="178">
        <v>82.78</v>
      </c>
      <c r="H53" s="70" t="s">
        <v>192</v>
      </c>
      <c r="I53" s="70" t="s">
        <v>3527</v>
      </c>
      <c r="J53" s="70" t="s">
        <v>97</v>
      </c>
      <c r="K53" s="2"/>
      <c r="L53" s="2"/>
      <c r="M53" s="2"/>
      <c r="N53" s="2"/>
      <c r="O53" s="2"/>
      <c r="P53" s="2"/>
      <c r="Q53" s="2"/>
      <c r="R53" s="2"/>
      <c r="S53" s="2"/>
    </row>
    <row r="54" spans="1:19" ht="18" customHeight="1" x14ac:dyDescent="0.2">
      <c r="A54" s="70" t="s">
        <v>201</v>
      </c>
      <c r="B54" s="70" t="s">
        <v>202</v>
      </c>
      <c r="C54" s="70" t="s">
        <v>203</v>
      </c>
      <c r="D54" s="70">
        <v>2026</v>
      </c>
      <c r="E54" s="70" t="s">
        <v>170</v>
      </c>
      <c r="F54" s="70" t="s">
        <v>380</v>
      </c>
      <c r="G54" s="176">
        <v>95.65</v>
      </c>
      <c r="H54" s="70" t="s">
        <v>178</v>
      </c>
      <c r="I54" s="70" t="s">
        <v>3527</v>
      </c>
      <c r="J54" s="70" t="s">
        <v>97</v>
      </c>
      <c r="K54" s="2"/>
      <c r="L54" s="2"/>
      <c r="M54" s="2"/>
      <c r="N54" s="2"/>
      <c r="O54" s="2"/>
      <c r="P54" s="2"/>
      <c r="Q54" s="2"/>
      <c r="R54" s="2"/>
      <c r="S54" s="2"/>
    </row>
    <row r="55" spans="1:19" ht="18" customHeight="1" x14ac:dyDescent="0.2">
      <c r="A55" s="70" t="s">
        <v>201</v>
      </c>
      <c r="B55" s="70" t="s">
        <v>202</v>
      </c>
      <c r="C55" s="70" t="s">
        <v>203</v>
      </c>
      <c r="D55" s="70">
        <v>2026</v>
      </c>
      <c r="E55" s="70" t="s">
        <v>170</v>
      </c>
      <c r="F55" s="70" t="s">
        <v>382</v>
      </c>
      <c r="G55" s="177">
        <v>88.89</v>
      </c>
      <c r="H55" s="70" t="s">
        <v>192</v>
      </c>
      <c r="I55" s="70" t="s">
        <v>3527</v>
      </c>
      <c r="J55" s="70" t="s">
        <v>97</v>
      </c>
      <c r="K55" s="2"/>
      <c r="L55" s="2"/>
      <c r="M55" s="2"/>
      <c r="N55" s="2"/>
      <c r="O55" s="2"/>
      <c r="P55" s="2"/>
      <c r="Q55" s="2"/>
      <c r="R55" s="2"/>
      <c r="S55" s="2"/>
    </row>
    <row r="56" spans="1:19" ht="18" customHeight="1" x14ac:dyDescent="0.2">
      <c r="A56" s="70" t="s">
        <v>204</v>
      </c>
      <c r="B56" s="70" t="s">
        <v>205</v>
      </c>
      <c r="C56" s="70" t="s">
        <v>206</v>
      </c>
      <c r="D56" s="70">
        <v>2026</v>
      </c>
      <c r="E56" s="70" t="s">
        <v>170</v>
      </c>
      <c r="F56" s="70" t="s">
        <v>380</v>
      </c>
      <c r="G56" s="176">
        <v>98</v>
      </c>
      <c r="H56" s="70" t="s">
        <v>178</v>
      </c>
      <c r="I56" s="70" t="s">
        <v>3527</v>
      </c>
      <c r="J56" s="70" t="s">
        <v>97</v>
      </c>
      <c r="K56" s="2"/>
      <c r="L56" s="2"/>
      <c r="M56" s="2"/>
      <c r="N56" s="2"/>
      <c r="O56" s="2"/>
      <c r="P56" s="2"/>
      <c r="Q56" s="2"/>
      <c r="R56" s="2"/>
      <c r="S56" s="2"/>
    </row>
    <row r="57" spans="1:19" ht="23.25" customHeight="1" x14ac:dyDescent="0.2">
      <c r="A57" s="70" t="s">
        <v>204</v>
      </c>
      <c r="B57" s="70" t="s">
        <v>205</v>
      </c>
      <c r="C57" s="70" t="s">
        <v>206</v>
      </c>
      <c r="D57" s="70">
        <v>2026</v>
      </c>
      <c r="E57" s="70" t="s">
        <v>170</v>
      </c>
      <c r="F57" s="70" t="s">
        <v>382</v>
      </c>
      <c r="G57" s="176">
        <v>100</v>
      </c>
      <c r="H57" s="70" t="s">
        <v>178</v>
      </c>
      <c r="I57" s="70" t="s">
        <v>3527</v>
      </c>
      <c r="J57" s="70" t="s">
        <v>97</v>
      </c>
      <c r="K57" s="2"/>
      <c r="L57" s="2"/>
      <c r="M57" s="2"/>
      <c r="N57" s="2"/>
      <c r="O57" s="2"/>
      <c r="P57" s="2"/>
      <c r="Q57" s="2"/>
      <c r="R57" s="2"/>
      <c r="S57" s="2"/>
    </row>
    <row r="58" spans="1:19" ht="23.25" customHeight="1" x14ac:dyDescent="0.2">
      <c r="A58" s="70" t="s">
        <v>207</v>
      </c>
      <c r="B58" s="70" t="s">
        <v>208</v>
      </c>
      <c r="C58" s="70" t="s">
        <v>209</v>
      </c>
      <c r="D58" s="70">
        <v>2026</v>
      </c>
      <c r="E58" s="70" t="s">
        <v>170</v>
      </c>
      <c r="F58" s="70" t="s">
        <v>380</v>
      </c>
      <c r="G58" s="176">
        <v>92.42</v>
      </c>
      <c r="H58" s="70" t="s">
        <v>178</v>
      </c>
      <c r="I58" s="70" t="s">
        <v>3527</v>
      </c>
      <c r="J58" s="70" t="s">
        <v>97</v>
      </c>
      <c r="K58" s="2"/>
      <c r="L58" s="2"/>
      <c r="M58" s="2"/>
      <c r="N58" s="2"/>
      <c r="O58" s="2"/>
      <c r="P58" s="2"/>
      <c r="Q58" s="2"/>
      <c r="R58" s="2"/>
      <c r="S58" s="2"/>
    </row>
    <row r="59" spans="1:19" ht="23.25" customHeight="1" x14ac:dyDescent="0.2">
      <c r="A59" s="70" t="s">
        <v>207</v>
      </c>
      <c r="B59" s="70" t="s">
        <v>208</v>
      </c>
      <c r="C59" s="70" t="s">
        <v>209</v>
      </c>
      <c r="D59" s="70">
        <v>2026</v>
      </c>
      <c r="E59" s="70" t="s">
        <v>170</v>
      </c>
      <c r="F59" s="70" t="s">
        <v>382</v>
      </c>
      <c r="G59" s="176">
        <v>91.67</v>
      </c>
      <c r="H59" s="70" t="s">
        <v>178</v>
      </c>
      <c r="I59" s="70" t="s">
        <v>3527</v>
      </c>
      <c r="J59" s="70" t="s">
        <v>97</v>
      </c>
      <c r="K59" s="2"/>
      <c r="L59" s="2"/>
      <c r="M59" s="2"/>
      <c r="N59" s="2"/>
      <c r="O59" s="2"/>
      <c r="P59" s="2"/>
      <c r="Q59" s="2"/>
      <c r="R59" s="2"/>
      <c r="S59" s="2"/>
    </row>
    <row r="60" spans="1:19" ht="23.25" customHeight="1" x14ac:dyDescent="0.2">
      <c r="A60" s="70" t="s">
        <v>210</v>
      </c>
      <c r="B60" s="70" t="s">
        <v>211</v>
      </c>
      <c r="C60" s="70" t="s">
        <v>212</v>
      </c>
      <c r="D60" s="70">
        <v>2026</v>
      </c>
      <c r="E60" s="70" t="s">
        <v>170</v>
      </c>
      <c r="F60" s="70" t="s">
        <v>380</v>
      </c>
      <c r="G60" s="176">
        <v>92.05</v>
      </c>
      <c r="H60" s="70" t="s">
        <v>178</v>
      </c>
      <c r="I60" s="70" t="s">
        <v>3527</v>
      </c>
      <c r="J60" s="70" t="s">
        <v>97</v>
      </c>
      <c r="K60" s="2"/>
      <c r="L60" s="2"/>
      <c r="M60" s="2"/>
      <c r="N60" s="2"/>
      <c r="O60" s="2"/>
      <c r="P60" s="2"/>
      <c r="Q60" s="2"/>
      <c r="R60" s="2"/>
      <c r="S60" s="2"/>
    </row>
    <row r="61" spans="1:19" ht="23.25" customHeight="1" x14ac:dyDescent="0.2">
      <c r="A61" s="70" t="s">
        <v>210</v>
      </c>
      <c r="B61" s="70" t="s">
        <v>211</v>
      </c>
      <c r="C61" s="70" t="s">
        <v>212</v>
      </c>
      <c r="D61" s="70">
        <v>2026</v>
      </c>
      <c r="E61" s="70" t="s">
        <v>170</v>
      </c>
      <c r="F61" s="70" t="s">
        <v>382</v>
      </c>
      <c r="G61" s="176">
        <v>92.05</v>
      </c>
      <c r="H61" s="70" t="s">
        <v>178</v>
      </c>
      <c r="I61" s="70" t="s">
        <v>3527</v>
      </c>
      <c r="J61" s="70" t="s">
        <v>97</v>
      </c>
      <c r="K61" s="2"/>
      <c r="L61" s="2"/>
      <c r="M61" s="2"/>
      <c r="N61" s="2"/>
      <c r="O61" s="2"/>
      <c r="P61" s="2"/>
      <c r="Q61" s="2"/>
      <c r="R61" s="2"/>
      <c r="S61" s="2"/>
    </row>
    <row r="62" spans="1:19" ht="23.25" customHeight="1" x14ac:dyDescent="0.2">
      <c r="A62" s="70" t="s">
        <v>213</v>
      </c>
      <c r="B62" s="70" t="s">
        <v>214</v>
      </c>
      <c r="C62" s="70" t="s">
        <v>215</v>
      </c>
      <c r="D62" s="70">
        <v>2026</v>
      </c>
      <c r="E62" s="70" t="s">
        <v>170</v>
      </c>
      <c r="F62" s="70" t="s">
        <v>380</v>
      </c>
      <c r="G62" s="176">
        <v>96.43</v>
      </c>
      <c r="H62" s="70" t="s">
        <v>178</v>
      </c>
      <c r="I62" s="70" t="s">
        <v>3527</v>
      </c>
      <c r="J62" s="70" t="s">
        <v>97</v>
      </c>
      <c r="K62" s="2"/>
      <c r="L62" s="2"/>
      <c r="M62" s="2"/>
      <c r="N62" s="2"/>
      <c r="O62" s="2"/>
      <c r="P62" s="2"/>
      <c r="Q62" s="2"/>
      <c r="R62" s="2"/>
      <c r="S62" s="2"/>
    </row>
    <row r="63" spans="1:19" ht="18" customHeight="1" x14ac:dyDescent="0.2">
      <c r="A63" s="70" t="s">
        <v>213</v>
      </c>
      <c r="B63" s="70" t="s">
        <v>214</v>
      </c>
      <c r="C63" s="70" t="s">
        <v>215</v>
      </c>
      <c r="D63" s="70">
        <v>2026</v>
      </c>
      <c r="E63" s="70" t="s">
        <v>170</v>
      </c>
      <c r="F63" s="70" t="s">
        <v>382</v>
      </c>
      <c r="G63" s="177">
        <v>88.79</v>
      </c>
      <c r="H63" s="70" t="s">
        <v>192</v>
      </c>
      <c r="I63" s="70" t="s">
        <v>3527</v>
      </c>
      <c r="J63" s="70" t="s">
        <v>97</v>
      </c>
      <c r="K63" s="2"/>
      <c r="L63" s="2"/>
      <c r="M63" s="2"/>
      <c r="N63" s="2"/>
      <c r="O63" s="2"/>
      <c r="P63" s="2"/>
      <c r="Q63" s="2"/>
      <c r="R63" s="2"/>
      <c r="S63" s="2"/>
    </row>
    <row r="64" spans="1:19" ht="18" customHeight="1" x14ac:dyDescent="0.2">
      <c r="A64" s="70" t="s">
        <v>216</v>
      </c>
      <c r="B64" s="70" t="s">
        <v>217</v>
      </c>
      <c r="C64" s="70" t="s">
        <v>218</v>
      </c>
      <c r="D64" s="70">
        <v>2026</v>
      </c>
      <c r="E64" s="70" t="s">
        <v>170</v>
      </c>
      <c r="F64" s="70" t="s">
        <v>380</v>
      </c>
      <c r="G64" s="176">
        <v>95</v>
      </c>
      <c r="H64" s="70" t="s">
        <v>178</v>
      </c>
      <c r="I64" s="70" t="s">
        <v>3527</v>
      </c>
      <c r="J64" s="70" t="s">
        <v>97</v>
      </c>
      <c r="K64" s="2"/>
      <c r="L64" s="2"/>
      <c r="M64" s="2"/>
      <c r="N64" s="2"/>
      <c r="O64" s="2"/>
      <c r="P64" s="2"/>
      <c r="Q64" s="2"/>
      <c r="R64" s="2"/>
      <c r="S64" s="2"/>
    </row>
    <row r="65" spans="1:19" ht="18" customHeight="1" x14ac:dyDescent="0.2">
      <c r="A65" s="70" t="s">
        <v>216</v>
      </c>
      <c r="B65" s="70" t="s">
        <v>217</v>
      </c>
      <c r="C65" s="70" t="s">
        <v>218</v>
      </c>
      <c r="D65" s="70">
        <v>2026</v>
      </c>
      <c r="E65" s="70" t="s">
        <v>170</v>
      </c>
      <c r="F65" s="70" t="s">
        <v>382</v>
      </c>
      <c r="G65" s="177">
        <v>88.86</v>
      </c>
      <c r="H65" s="70" t="s">
        <v>192</v>
      </c>
      <c r="I65" s="70" t="s">
        <v>3527</v>
      </c>
      <c r="J65" s="70" t="s">
        <v>97</v>
      </c>
      <c r="K65" s="2"/>
      <c r="L65" s="2"/>
      <c r="M65" s="2"/>
      <c r="N65" s="2"/>
      <c r="O65" s="2"/>
      <c r="P65" s="2"/>
      <c r="Q65" s="2"/>
      <c r="R65" s="2"/>
      <c r="S65" s="2"/>
    </row>
    <row r="66" spans="1:19" ht="18" customHeight="1" x14ac:dyDescent="0.2">
      <c r="A66" s="70" t="s">
        <v>219</v>
      </c>
      <c r="B66" s="70" t="s">
        <v>220</v>
      </c>
      <c r="C66" s="70" t="s">
        <v>221</v>
      </c>
      <c r="D66" s="70">
        <v>2026</v>
      </c>
      <c r="E66" s="70" t="s">
        <v>170</v>
      </c>
      <c r="F66" s="70" t="s">
        <v>380</v>
      </c>
      <c r="G66" s="177">
        <v>87.25</v>
      </c>
      <c r="H66" s="70" t="s">
        <v>192</v>
      </c>
      <c r="I66" s="70" t="s">
        <v>3527</v>
      </c>
      <c r="J66" s="70" t="s">
        <v>97</v>
      </c>
      <c r="K66" s="2"/>
      <c r="L66" s="2"/>
      <c r="M66" s="2"/>
      <c r="N66" s="2"/>
      <c r="O66" s="2"/>
      <c r="P66" s="2"/>
      <c r="Q66" s="2"/>
      <c r="R66" s="2"/>
      <c r="S66" s="2"/>
    </row>
    <row r="67" spans="1:19" ht="18" customHeight="1" x14ac:dyDescent="0.2">
      <c r="A67" s="70" t="s">
        <v>219</v>
      </c>
      <c r="B67" s="70" t="s">
        <v>220</v>
      </c>
      <c r="C67" s="70" t="s">
        <v>221</v>
      </c>
      <c r="D67" s="70">
        <v>2026</v>
      </c>
      <c r="E67" s="70" t="s">
        <v>170</v>
      </c>
      <c r="F67" s="70" t="s">
        <v>382</v>
      </c>
      <c r="G67" s="178">
        <v>80.42</v>
      </c>
      <c r="H67" s="70" t="s">
        <v>192</v>
      </c>
      <c r="I67" s="70" t="s">
        <v>3527</v>
      </c>
      <c r="J67" s="70" t="s">
        <v>97</v>
      </c>
      <c r="K67" s="2"/>
      <c r="L67" s="2"/>
      <c r="M67" s="2"/>
      <c r="N67" s="2"/>
      <c r="O67" s="2"/>
      <c r="P67" s="2"/>
      <c r="Q67" s="2"/>
      <c r="R67" s="2"/>
      <c r="S67" s="2"/>
    </row>
    <row r="68" spans="1:19" ht="18" customHeight="1" x14ac:dyDescent="0.2">
      <c r="A68" s="70" t="s">
        <v>222</v>
      </c>
      <c r="B68" s="70" t="s">
        <v>223</v>
      </c>
      <c r="C68" s="70" t="s">
        <v>224</v>
      </c>
      <c r="D68" s="70">
        <v>2026</v>
      </c>
      <c r="E68" s="70" t="s">
        <v>170</v>
      </c>
      <c r="F68" s="70" t="s">
        <v>380</v>
      </c>
      <c r="G68" s="176">
        <v>94.75</v>
      </c>
      <c r="H68" s="70" t="s">
        <v>178</v>
      </c>
      <c r="I68" s="70" t="s">
        <v>3527</v>
      </c>
      <c r="J68" s="70" t="s">
        <v>97</v>
      </c>
      <c r="K68" s="2"/>
      <c r="L68" s="2"/>
      <c r="M68" s="2"/>
      <c r="N68" s="2"/>
      <c r="O68" s="2"/>
      <c r="P68" s="2"/>
      <c r="Q68" s="2"/>
      <c r="R68" s="2"/>
      <c r="S68" s="2"/>
    </row>
    <row r="69" spans="1:19" ht="23.25" customHeight="1" x14ac:dyDescent="0.2">
      <c r="A69" s="70" t="s">
        <v>222</v>
      </c>
      <c r="B69" s="70" t="s">
        <v>223</v>
      </c>
      <c r="C69" s="70" t="s">
        <v>224</v>
      </c>
      <c r="D69" s="70">
        <v>2026</v>
      </c>
      <c r="E69" s="70" t="s">
        <v>170</v>
      </c>
      <c r="F69" s="70" t="s">
        <v>382</v>
      </c>
      <c r="G69" s="176">
        <v>95.83</v>
      </c>
      <c r="H69" s="70" t="s">
        <v>178</v>
      </c>
      <c r="I69" s="70" t="s">
        <v>3527</v>
      </c>
      <c r="J69" s="70" t="s">
        <v>97</v>
      </c>
      <c r="K69" s="2"/>
      <c r="L69" s="2"/>
      <c r="M69" s="2"/>
      <c r="N69" s="2"/>
      <c r="O69" s="2"/>
      <c r="P69" s="2"/>
      <c r="Q69" s="2"/>
      <c r="R69" s="2"/>
      <c r="S69" s="2"/>
    </row>
    <row r="70" spans="1:19" ht="23.25" customHeight="1" x14ac:dyDescent="0.2">
      <c r="A70" s="70" t="s">
        <v>225</v>
      </c>
      <c r="B70" s="70" t="s">
        <v>226</v>
      </c>
      <c r="C70" s="70" t="s">
        <v>227</v>
      </c>
      <c r="D70" s="70">
        <v>2026</v>
      </c>
      <c r="E70" s="70" t="s">
        <v>170</v>
      </c>
      <c r="F70" s="70" t="s">
        <v>380</v>
      </c>
      <c r="G70" s="176">
        <v>97.47</v>
      </c>
      <c r="H70" s="70" t="s">
        <v>178</v>
      </c>
      <c r="I70" s="70" t="s">
        <v>3527</v>
      </c>
      <c r="J70" s="70" t="s">
        <v>97</v>
      </c>
      <c r="K70" s="2"/>
      <c r="L70" s="2"/>
      <c r="M70" s="2"/>
      <c r="N70" s="2"/>
      <c r="O70" s="2"/>
      <c r="P70" s="2"/>
      <c r="Q70" s="2"/>
      <c r="R70" s="2"/>
      <c r="S70" s="2"/>
    </row>
    <row r="71" spans="1:19" ht="18" customHeight="1" x14ac:dyDescent="0.2">
      <c r="A71" s="70" t="s">
        <v>225</v>
      </c>
      <c r="B71" s="70" t="s">
        <v>226</v>
      </c>
      <c r="C71" s="70" t="s">
        <v>227</v>
      </c>
      <c r="D71" s="70">
        <v>2026</v>
      </c>
      <c r="E71" s="70" t="s">
        <v>170</v>
      </c>
      <c r="F71" s="70" t="s">
        <v>382</v>
      </c>
      <c r="G71" s="176">
        <v>93.33</v>
      </c>
      <c r="H71" s="70" t="s">
        <v>178</v>
      </c>
      <c r="I71" s="70" t="s">
        <v>3527</v>
      </c>
      <c r="J71" s="70" t="s">
        <v>97</v>
      </c>
      <c r="K71" s="2"/>
      <c r="L71" s="2"/>
      <c r="M71" s="2"/>
      <c r="N71" s="2"/>
      <c r="O71" s="2"/>
      <c r="P71" s="2"/>
      <c r="Q71" s="2"/>
      <c r="R71" s="2"/>
      <c r="S71" s="2"/>
    </row>
    <row r="72" spans="1:19" ht="18" customHeight="1" x14ac:dyDescent="0.2">
      <c r="A72" s="70" t="s">
        <v>228</v>
      </c>
      <c r="B72" s="70" t="s">
        <v>229</v>
      </c>
      <c r="C72" s="70" t="s">
        <v>230</v>
      </c>
      <c r="D72" s="70">
        <v>2026</v>
      </c>
      <c r="E72" s="70" t="s">
        <v>170</v>
      </c>
      <c r="F72" s="70" t="s">
        <v>380</v>
      </c>
      <c r="G72" s="177">
        <v>89.92</v>
      </c>
      <c r="H72" s="70" t="s">
        <v>192</v>
      </c>
      <c r="I72" s="70" t="s">
        <v>3527</v>
      </c>
      <c r="J72" s="70" t="s">
        <v>97</v>
      </c>
      <c r="K72" s="2"/>
      <c r="L72" s="2"/>
      <c r="M72" s="2"/>
      <c r="N72" s="2"/>
      <c r="O72" s="2"/>
      <c r="P72" s="2"/>
      <c r="Q72" s="2"/>
      <c r="R72" s="2"/>
      <c r="S72" s="2"/>
    </row>
    <row r="73" spans="1:19" ht="23.25" customHeight="1" x14ac:dyDescent="0.2">
      <c r="A73" s="70" t="s">
        <v>228</v>
      </c>
      <c r="B73" s="70" t="s">
        <v>229</v>
      </c>
      <c r="C73" s="70" t="s">
        <v>230</v>
      </c>
      <c r="D73" s="70">
        <v>2026</v>
      </c>
      <c r="E73" s="70" t="s">
        <v>170</v>
      </c>
      <c r="F73" s="70" t="s">
        <v>382</v>
      </c>
      <c r="G73" s="177">
        <v>85.28</v>
      </c>
      <c r="H73" s="70" t="s">
        <v>192</v>
      </c>
      <c r="I73" s="70" t="s">
        <v>3527</v>
      </c>
      <c r="J73" s="70" t="s">
        <v>97</v>
      </c>
      <c r="K73" s="2"/>
      <c r="L73" s="2"/>
      <c r="M73" s="2"/>
      <c r="N73" s="2"/>
      <c r="O73" s="2"/>
      <c r="P73" s="2"/>
      <c r="Q73" s="2"/>
      <c r="R73" s="2"/>
      <c r="S73" s="2"/>
    </row>
    <row r="74" spans="1:19" ht="23.25" customHeight="1" x14ac:dyDescent="0.2">
      <c r="A74" s="70" t="s">
        <v>231</v>
      </c>
      <c r="B74" s="70" t="s">
        <v>232</v>
      </c>
      <c r="C74" s="70" t="s">
        <v>233</v>
      </c>
      <c r="D74" s="70">
        <v>2026</v>
      </c>
      <c r="E74" s="70" t="s">
        <v>170</v>
      </c>
      <c r="F74" s="70" t="s">
        <v>380</v>
      </c>
      <c r="G74" s="176">
        <v>91.5</v>
      </c>
      <c r="H74" s="70" t="s">
        <v>178</v>
      </c>
      <c r="I74" s="70" t="s">
        <v>3527</v>
      </c>
      <c r="J74" s="70" t="s">
        <v>97</v>
      </c>
      <c r="K74" s="2"/>
      <c r="L74" s="2"/>
      <c r="M74" s="2"/>
      <c r="N74" s="2"/>
      <c r="O74" s="2"/>
      <c r="P74" s="2"/>
      <c r="Q74" s="2"/>
      <c r="R74" s="2"/>
      <c r="S74" s="2"/>
    </row>
    <row r="75" spans="1:19" ht="18" customHeight="1" x14ac:dyDescent="0.2">
      <c r="A75" s="70" t="s">
        <v>231</v>
      </c>
      <c r="B75" s="70" t="s">
        <v>232</v>
      </c>
      <c r="C75" s="70" t="s">
        <v>233</v>
      </c>
      <c r="D75" s="70">
        <v>2026</v>
      </c>
      <c r="E75" s="70" t="s">
        <v>170</v>
      </c>
      <c r="F75" s="70" t="s">
        <v>382</v>
      </c>
      <c r="G75" s="176">
        <v>92.78</v>
      </c>
      <c r="H75" s="70" t="s">
        <v>178</v>
      </c>
      <c r="I75" s="70" t="s">
        <v>3527</v>
      </c>
      <c r="J75" s="70" t="s">
        <v>97</v>
      </c>
      <c r="K75" s="2"/>
      <c r="L75" s="2"/>
      <c r="M75" s="2"/>
      <c r="N75" s="2"/>
      <c r="O75" s="2"/>
      <c r="P75" s="2"/>
      <c r="Q75" s="2"/>
      <c r="R75" s="2"/>
      <c r="S75" s="2"/>
    </row>
    <row r="76" spans="1:19" ht="18" customHeight="1" x14ac:dyDescent="0.2">
      <c r="A76" s="70" t="s">
        <v>234</v>
      </c>
      <c r="B76" s="70" t="s">
        <v>235</v>
      </c>
      <c r="C76" s="70" t="s">
        <v>236</v>
      </c>
      <c r="D76" s="70">
        <v>2026</v>
      </c>
      <c r="E76" s="70" t="s">
        <v>170</v>
      </c>
      <c r="F76" s="70" t="s">
        <v>380</v>
      </c>
      <c r="G76" s="178">
        <v>78.89</v>
      </c>
      <c r="H76" s="70" t="s">
        <v>250</v>
      </c>
      <c r="I76" s="70" t="s">
        <v>3527</v>
      </c>
      <c r="J76" s="70" t="s">
        <v>97</v>
      </c>
      <c r="K76" s="2"/>
      <c r="L76" s="2"/>
      <c r="M76" s="2"/>
      <c r="N76" s="2"/>
      <c r="O76" s="2"/>
      <c r="P76" s="2"/>
      <c r="Q76" s="2"/>
      <c r="R76" s="2"/>
      <c r="S76" s="2"/>
    </row>
    <row r="77" spans="1:19" ht="18" customHeight="1" x14ac:dyDescent="0.2">
      <c r="A77" s="70" t="s">
        <v>234</v>
      </c>
      <c r="B77" s="70" t="s">
        <v>235</v>
      </c>
      <c r="C77" s="70" t="s">
        <v>236</v>
      </c>
      <c r="D77" s="70">
        <v>2026</v>
      </c>
      <c r="E77" s="70" t="s">
        <v>170</v>
      </c>
      <c r="F77" s="70" t="s">
        <v>382</v>
      </c>
      <c r="G77" s="178">
        <v>73.61</v>
      </c>
      <c r="H77" s="70" t="s">
        <v>250</v>
      </c>
      <c r="I77" s="70" t="s">
        <v>3527</v>
      </c>
      <c r="J77" s="70" t="s">
        <v>97</v>
      </c>
      <c r="K77" s="2"/>
      <c r="L77" s="2"/>
      <c r="M77" s="2"/>
      <c r="N77" s="2"/>
      <c r="O77" s="2"/>
      <c r="P77" s="2"/>
      <c r="Q77" s="2"/>
      <c r="R77" s="2"/>
      <c r="S77" s="2"/>
    </row>
    <row r="78" spans="1:19" ht="23.25" customHeight="1" x14ac:dyDescent="0.2">
      <c r="A78" s="70" t="s">
        <v>237</v>
      </c>
      <c r="B78" s="70" t="s">
        <v>238</v>
      </c>
      <c r="C78" s="70" t="s">
        <v>239</v>
      </c>
      <c r="D78" s="70">
        <v>2027</v>
      </c>
      <c r="E78" s="70" t="s">
        <v>381</v>
      </c>
      <c r="F78" s="70" t="s">
        <v>2175</v>
      </c>
      <c r="G78" s="178">
        <v>73.819999999999993</v>
      </c>
      <c r="H78" s="70" t="s">
        <v>250</v>
      </c>
      <c r="I78" s="70" t="s">
        <v>3527</v>
      </c>
      <c r="J78" s="70" t="s">
        <v>97</v>
      </c>
      <c r="K78" s="2"/>
      <c r="L78" s="2"/>
      <c r="M78" s="2"/>
      <c r="N78" s="2"/>
      <c r="O78" s="2"/>
      <c r="P78" s="2"/>
      <c r="Q78" s="2"/>
      <c r="R78" s="2"/>
      <c r="S78" s="2"/>
    </row>
    <row r="79" spans="1:19" ht="23.25" customHeight="1" x14ac:dyDescent="0.2">
      <c r="A79" s="70" t="s">
        <v>237</v>
      </c>
      <c r="B79" s="70" t="s">
        <v>238</v>
      </c>
      <c r="C79" s="70" t="s">
        <v>239</v>
      </c>
      <c r="D79" s="70">
        <v>2027</v>
      </c>
      <c r="E79" s="70" t="s">
        <v>381</v>
      </c>
      <c r="F79" s="70" t="s">
        <v>474</v>
      </c>
      <c r="G79" s="176">
        <v>90.86</v>
      </c>
      <c r="H79" s="70" t="s">
        <v>178</v>
      </c>
      <c r="I79" s="70" t="s">
        <v>3527</v>
      </c>
      <c r="J79" s="70" t="s">
        <v>97</v>
      </c>
      <c r="K79" s="2"/>
      <c r="L79" s="2"/>
      <c r="M79" s="2"/>
      <c r="N79" s="2"/>
      <c r="O79" s="2"/>
      <c r="P79" s="2"/>
      <c r="Q79" s="2"/>
      <c r="R79" s="2"/>
      <c r="S79" s="2"/>
    </row>
    <row r="80" spans="1:19" ht="23.25" customHeight="1" x14ac:dyDescent="0.2">
      <c r="A80" s="70" t="s">
        <v>237</v>
      </c>
      <c r="B80" s="70" t="s">
        <v>238</v>
      </c>
      <c r="C80" s="70" t="s">
        <v>239</v>
      </c>
      <c r="D80" s="70">
        <v>2027</v>
      </c>
      <c r="E80" s="70" t="s">
        <v>386</v>
      </c>
      <c r="F80" s="70" t="s">
        <v>3611</v>
      </c>
      <c r="G80" s="180">
        <v>56.43</v>
      </c>
      <c r="H80" s="70" t="s">
        <v>284</v>
      </c>
      <c r="I80" s="70" t="s">
        <v>3610</v>
      </c>
      <c r="J80" s="70" t="s">
        <v>97</v>
      </c>
      <c r="K80" s="2"/>
      <c r="L80" s="2"/>
      <c r="M80" s="2"/>
      <c r="N80" s="2"/>
      <c r="O80" s="2"/>
      <c r="P80" s="2"/>
      <c r="Q80" s="2"/>
      <c r="R80" s="2"/>
      <c r="S80" s="2"/>
    </row>
    <row r="81" spans="1:19" ht="18" customHeight="1" x14ac:dyDescent="0.2">
      <c r="A81" s="70" t="s">
        <v>237</v>
      </c>
      <c r="B81" s="70" t="s">
        <v>238</v>
      </c>
      <c r="C81" s="70" t="s">
        <v>239</v>
      </c>
      <c r="D81" s="70">
        <v>2027</v>
      </c>
      <c r="E81" s="70" t="s">
        <v>386</v>
      </c>
      <c r="F81" s="70" t="s">
        <v>3612</v>
      </c>
      <c r="G81" s="176">
        <v>100</v>
      </c>
      <c r="H81" s="70" t="s">
        <v>178</v>
      </c>
      <c r="I81" s="70" t="s">
        <v>3527</v>
      </c>
      <c r="J81" s="70" t="s">
        <v>97</v>
      </c>
      <c r="K81" s="2"/>
      <c r="L81" s="2"/>
      <c r="M81" s="2"/>
      <c r="N81" s="2"/>
      <c r="O81" s="2"/>
      <c r="P81" s="2"/>
      <c r="Q81" s="2"/>
      <c r="R81" s="2"/>
      <c r="S81" s="2"/>
    </row>
    <row r="82" spans="1:19" ht="18" customHeight="1" x14ac:dyDescent="0.2">
      <c r="A82" s="70" t="s">
        <v>237</v>
      </c>
      <c r="B82" s="70" t="s">
        <v>238</v>
      </c>
      <c r="C82" s="70" t="s">
        <v>239</v>
      </c>
      <c r="D82" s="70">
        <v>2027</v>
      </c>
      <c r="E82" s="70" t="s">
        <v>170</v>
      </c>
      <c r="F82" s="70" t="s">
        <v>383</v>
      </c>
      <c r="G82" s="178">
        <v>77.599999999999994</v>
      </c>
      <c r="H82" s="70" t="s">
        <v>250</v>
      </c>
      <c r="I82" s="70" t="s">
        <v>3527</v>
      </c>
      <c r="J82" s="70" t="s">
        <v>97</v>
      </c>
      <c r="K82" s="2"/>
      <c r="L82" s="2"/>
      <c r="M82" s="2"/>
      <c r="N82" s="2"/>
      <c r="O82" s="2"/>
      <c r="P82" s="2"/>
      <c r="Q82" s="2"/>
      <c r="R82" s="2"/>
      <c r="S82" s="2"/>
    </row>
    <row r="83" spans="1:19" ht="18" customHeight="1" x14ac:dyDescent="0.2">
      <c r="A83" s="70" t="s">
        <v>237</v>
      </c>
      <c r="B83" s="70" t="s">
        <v>238</v>
      </c>
      <c r="C83" s="70" t="s">
        <v>239</v>
      </c>
      <c r="D83" s="70">
        <v>2027</v>
      </c>
      <c r="E83" s="70" t="s">
        <v>170</v>
      </c>
      <c r="F83" s="70" t="s">
        <v>380</v>
      </c>
      <c r="G83" s="177">
        <v>87.17</v>
      </c>
      <c r="H83" s="70" t="s">
        <v>192</v>
      </c>
      <c r="I83" s="70" t="s">
        <v>3527</v>
      </c>
      <c r="J83" s="70" t="s">
        <v>97</v>
      </c>
      <c r="K83" s="2"/>
      <c r="L83" s="2"/>
      <c r="M83" s="2"/>
      <c r="N83" s="2"/>
      <c r="O83" s="2"/>
      <c r="P83" s="2"/>
      <c r="Q83" s="2"/>
      <c r="R83" s="2"/>
      <c r="S83" s="2"/>
    </row>
    <row r="84" spans="1:19" ht="18" customHeight="1" x14ac:dyDescent="0.2">
      <c r="A84" s="70" t="s">
        <v>237</v>
      </c>
      <c r="B84" s="70" t="s">
        <v>238</v>
      </c>
      <c r="C84" s="70" t="s">
        <v>239</v>
      </c>
      <c r="D84" s="70">
        <v>2027</v>
      </c>
      <c r="E84" s="70" t="s">
        <v>170</v>
      </c>
      <c r="F84" s="70" t="s">
        <v>382</v>
      </c>
      <c r="G84" s="179">
        <v>64.12</v>
      </c>
      <c r="H84" s="70" t="s">
        <v>243</v>
      </c>
      <c r="I84" s="70" t="s">
        <v>3610</v>
      </c>
      <c r="J84" s="70" t="s">
        <v>97</v>
      </c>
      <c r="K84" s="2"/>
      <c r="L84" s="2"/>
      <c r="M84" s="2"/>
      <c r="N84" s="2"/>
      <c r="O84" s="2"/>
      <c r="P84" s="2"/>
      <c r="Q84" s="2"/>
      <c r="R84" s="2"/>
      <c r="S84" s="2"/>
    </row>
    <row r="85" spans="1:19" ht="23.25" customHeight="1" x14ac:dyDescent="0.2">
      <c r="A85" s="70" t="s">
        <v>247</v>
      </c>
      <c r="B85" s="70" t="s">
        <v>248</v>
      </c>
      <c r="C85" s="70" t="s">
        <v>249</v>
      </c>
      <c r="D85" s="70">
        <v>2027</v>
      </c>
      <c r="E85" s="70" t="s">
        <v>381</v>
      </c>
      <c r="F85" s="70" t="s">
        <v>2175</v>
      </c>
      <c r="G85" s="178">
        <v>70.900000000000006</v>
      </c>
      <c r="H85" s="70" t="s">
        <v>250</v>
      </c>
      <c r="I85" s="70" t="s">
        <v>3527</v>
      </c>
      <c r="J85" s="70" t="s">
        <v>97</v>
      </c>
      <c r="K85" s="2"/>
      <c r="L85" s="2"/>
      <c r="M85" s="2"/>
      <c r="N85" s="2"/>
      <c r="O85" s="2"/>
      <c r="P85" s="2"/>
      <c r="Q85" s="2"/>
      <c r="R85" s="2"/>
      <c r="S85" s="2"/>
    </row>
    <row r="86" spans="1:19" ht="23.25" customHeight="1" x14ac:dyDescent="0.2">
      <c r="A86" s="70" t="s">
        <v>247</v>
      </c>
      <c r="B86" s="70" t="s">
        <v>248</v>
      </c>
      <c r="C86" s="70" t="s">
        <v>249</v>
      </c>
      <c r="D86" s="70">
        <v>2027</v>
      </c>
      <c r="E86" s="70" t="s">
        <v>381</v>
      </c>
      <c r="F86" s="70" t="s">
        <v>474</v>
      </c>
      <c r="G86" s="177">
        <v>88</v>
      </c>
      <c r="H86" s="70" t="s">
        <v>192</v>
      </c>
      <c r="I86" s="70" t="s">
        <v>3527</v>
      </c>
      <c r="J86" s="70" t="s">
        <v>97</v>
      </c>
      <c r="K86" s="2"/>
      <c r="L86" s="2"/>
      <c r="M86" s="2"/>
      <c r="N86" s="2"/>
      <c r="O86" s="2"/>
      <c r="P86" s="2"/>
      <c r="Q86" s="2"/>
      <c r="R86" s="2"/>
      <c r="S86" s="2"/>
    </row>
    <row r="87" spans="1:19" ht="23.25" customHeight="1" x14ac:dyDescent="0.2">
      <c r="A87" s="70" t="s">
        <v>247</v>
      </c>
      <c r="B87" s="70" t="s">
        <v>248</v>
      </c>
      <c r="C87" s="70" t="s">
        <v>249</v>
      </c>
      <c r="D87" s="70">
        <v>2027</v>
      </c>
      <c r="E87" s="70" t="s">
        <v>386</v>
      </c>
      <c r="F87" s="70" t="s">
        <v>3611</v>
      </c>
      <c r="G87" s="179">
        <v>67.25</v>
      </c>
      <c r="H87" s="70" t="s">
        <v>243</v>
      </c>
      <c r="I87" s="70" t="s">
        <v>3610</v>
      </c>
      <c r="J87" s="70" t="s">
        <v>97</v>
      </c>
      <c r="K87" s="2"/>
      <c r="L87" s="2"/>
      <c r="M87" s="2"/>
      <c r="N87" s="2"/>
      <c r="O87" s="2"/>
      <c r="P87" s="2"/>
      <c r="Q87" s="2"/>
      <c r="R87" s="2"/>
      <c r="S87" s="2"/>
    </row>
    <row r="88" spans="1:19" ht="18" customHeight="1" x14ac:dyDescent="0.2">
      <c r="A88" s="70" t="s">
        <v>247</v>
      </c>
      <c r="B88" s="70" t="s">
        <v>248</v>
      </c>
      <c r="C88" s="70" t="s">
        <v>249</v>
      </c>
      <c r="D88" s="70">
        <v>2027</v>
      </c>
      <c r="E88" s="70" t="s">
        <v>386</v>
      </c>
      <c r="F88" s="70" t="s">
        <v>3612</v>
      </c>
      <c r="G88" s="176">
        <v>91.43</v>
      </c>
      <c r="H88" s="70" t="s">
        <v>178</v>
      </c>
      <c r="I88" s="70" t="s">
        <v>3527</v>
      </c>
      <c r="J88" s="70" t="s">
        <v>97</v>
      </c>
      <c r="K88" s="2"/>
      <c r="L88" s="2"/>
      <c r="M88" s="2"/>
      <c r="N88" s="2"/>
      <c r="O88" s="2"/>
      <c r="P88" s="2"/>
      <c r="Q88" s="2"/>
      <c r="R88" s="2"/>
      <c r="S88" s="2"/>
    </row>
    <row r="89" spans="1:19" ht="18" customHeight="1" x14ac:dyDescent="0.2">
      <c r="A89" s="70" t="s">
        <v>247</v>
      </c>
      <c r="B89" s="70" t="s">
        <v>248</v>
      </c>
      <c r="C89" s="70" t="s">
        <v>249</v>
      </c>
      <c r="D89" s="70">
        <v>2027</v>
      </c>
      <c r="E89" s="70" t="s">
        <v>170</v>
      </c>
      <c r="F89" s="70" t="s">
        <v>383</v>
      </c>
      <c r="G89" s="178">
        <v>79.099999999999994</v>
      </c>
      <c r="H89" s="70" t="s">
        <v>250</v>
      </c>
      <c r="I89" s="70" t="s">
        <v>3527</v>
      </c>
      <c r="J89" s="70" t="s">
        <v>97</v>
      </c>
      <c r="K89" s="2"/>
      <c r="L89" s="2"/>
      <c r="M89" s="2"/>
      <c r="N89" s="2"/>
      <c r="O89" s="2"/>
      <c r="P89" s="2"/>
      <c r="Q89" s="2"/>
      <c r="R89" s="2"/>
      <c r="S89" s="2"/>
    </row>
    <row r="90" spans="1:19" ht="18" customHeight="1" x14ac:dyDescent="0.2">
      <c r="A90" s="70" t="s">
        <v>247</v>
      </c>
      <c r="B90" s="70" t="s">
        <v>248</v>
      </c>
      <c r="C90" s="70" t="s">
        <v>249</v>
      </c>
      <c r="D90" s="70">
        <v>2027</v>
      </c>
      <c r="E90" s="70" t="s">
        <v>170</v>
      </c>
      <c r="F90" s="70" t="s">
        <v>380</v>
      </c>
      <c r="G90" s="178">
        <v>83.51</v>
      </c>
      <c r="H90" s="70" t="s">
        <v>192</v>
      </c>
      <c r="I90" s="70" t="s">
        <v>3527</v>
      </c>
      <c r="J90" s="70" t="s">
        <v>97</v>
      </c>
      <c r="K90" s="2"/>
      <c r="L90" s="2"/>
      <c r="M90" s="2"/>
      <c r="N90" s="2"/>
      <c r="O90" s="2"/>
      <c r="P90" s="2"/>
      <c r="Q90" s="2"/>
      <c r="R90" s="2"/>
      <c r="S90" s="2"/>
    </row>
    <row r="91" spans="1:19" ht="18" customHeight="1" x14ac:dyDescent="0.2">
      <c r="A91" s="70" t="s">
        <v>247</v>
      </c>
      <c r="B91" s="70" t="s">
        <v>248</v>
      </c>
      <c r="C91" s="70" t="s">
        <v>249</v>
      </c>
      <c r="D91" s="70">
        <v>2027</v>
      </c>
      <c r="E91" s="70" t="s">
        <v>170</v>
      </c>
      <c r="F91" s="70" t="s">
        <v>382</v>
      </c>
      <c r="G91" s="178">
        <v>74.900000000000006</v>
      </c>
      <c r="H91" s="70" t="s">
        <v>250</v>
      </c>
      <c r="I91" s="70" t="s">
        <v>3527</v>
      </c>
      <c r="J91" s="70" t="s">
        <v>97</v>
      </c>
      <c r="K91" s="2"/>
      <c r="L91" s="2"/>
      <c r="M91" s="2"/>
      <c r="N91" s="2"/>
      <c r="O91" s="2"/>
      <c r="P91" s="2"/>
      <c r="Q91" s="2"/>
      <c r="R91" s="2"/>
      <c r="S91" s="2"/>
    </row>
    <row r="92" spans="1:19" ht="23.25" customHeight="1" x14ac:dyDescent="0.2">
      <c r="A92" s="70" t="s">
        <v>251</v>
      </c>
      <c r="B92" s="70" t="s">
        <v>252</v>
      </c>
      <c r="C92" s="70" t="s">
        <v>253</v>
      </c>
      <c r="D92" s="70">
        <v>2027</v>
      </c>
      <c r="E92" s="70" t="s">
        <v>381</v>
      </c>
      <c r="F92" s="70" t="s">
        <v>2175</v>
      </c>
      <c r="G92" s="179">
        <v>67.260000000000005</v>
      </c>
      <c r="H92" s="70" t="s">
        <v>243</v>
      </c>
      <c r="I92" s="70" t="s">
        <v>3610</v>
      </c>
      <c r="J92" s="70" t="s">
        <v>97</v>
      </c>
      <c r="K92" s="2"/>
      <c r="L92" s="2"/>
      <c r="M92" s="2"/>
      <c r="N92" s="2"/>
      <c r="O92" s="2"/>
      <c r="P92" s="2"/>
      <c r="Q92" s="2"/>
      <c r="R92" s="2"/>
      <c r="S92" s="2"/>
    </row>
    <row r="93" spans="1:19" ht="23.25" customHeight="1" x14ac:dyDescent="0.2">
      <c r="A93" s="70" t="s">
        <v>251</v>
      </c>
      <c r="B93" s="70" t="s">
        <v>252</v>
      </c>
      <c r="C93" s="70" t="s">
        <v>253</v>
      </c>
      <c r="D93" s="70">
        <v>2027</v>
      </c>
      <c r="E93" s="70" t="s">
        <v>381</v>
      </c>
      <c r="F93" s="70" t="s">
        <v>474</v>
      </c>
      <c r="G93" s="177">
        <v>86</v>
      </c>
      <c r="H93" s="70" t="s">
        <v>192</v>
      </c>
      <c r="I93" s="70" t="s">
        <v>3527</v>
      </c>
      <c r="J93" s="70" t="s">
        <v>97</v>
      </c>
      <c r="K93" s="2"/>
      <c r="L93" s="2"/>
      <c r="M93" s="2"/>
      <c r="N93" s="2"/>
      <c r="O93" s="2"/>
      <c r="P93" s="2"/>
      <c r="Q93" s="2"/>
      <c r="R93" s="2"/>
      <c r="S93" s="2"/>
    </row>
    <row r="94" spans="1:19" ht="23.25" customHeight="1" x14ac:dyDescent="0.2">
      <c r="A94" s="70" t="s">
        <v>251</v>
      </c>
      <c r="B94" s="70" t="s">
        <v>252</v>
      </c>
      <c r="C94" s="70" t="s">
        <v>253</v>
      </c>
      <c r="D94" s="70">
        <v>2027</v>
      </c>
      <c r="E94" s="70" t="s">
        <v>386</v>
      </c>
      <c r="F94" s="70" t="s">
        <v>3611</v>
      </c>
      <c r="G94" s="178">
        <v>71.52</v>
      </c>
      <c r="H94" s="70" t="s">
        <v>250</v>
      </c>
      <c r="I94" s="70" t="s">
        <v>3527</v>
      </c>
      <c r="J94" s="70" t="s">
        <v>97</v>
      </c>
      <c r="K94" s="2"/>
      <c r="L94" s="2"/>
      <c r="M94" s="2"/>
      <c r="N94" s="2"/>
      <c r="O94" s="2"/>
      <c r="P94" s="2"/>
      <c r="Q94" s="2"/>
      <c r="R94" s="2"/>
      <c r="S94" s="2"/>
    </row>
    <row r="95" spans="1:19" ht="18" customHeight="1" x14ac:dyDescent="0.2">
      <c r="A95" s="70" t="s">
        <v>251</v>
      </c>
      <c r="B95" s="70" t="s">
        <v>252</v>
      </c>
      <c r="C95" s="70" t="s">
        <v>253</v>
      </c>
      <c r="D95" s="70">
        <v>2027</v>
      </c>
      <c r="E95" s="70" t="s">
        <v>386</v>
      </c>
      <c r="F95" s="70" t="s">
        <v>3612</v>
      </c>
      <c r="G95" s="176">
        <v>100</v>
      </c>
      <c r="H95" s="70" t="s">
        <v>178</v>
      </c>
      <c r="I95" s="70" t="s">
        <v>3527</v>
      </c>
      <c r="J95" s="70" t="s">
        <v>97</v>
      </c>
      <c r="K95" s="2"/>
      <c r="L95" s="2"/>
      <c r="M95" s="2"/>
      <c r="N95" s="2"/>
      <c r="O95" s="2"/>
      <c r="P95" s="2"/>
      <c r="Q95" s="2"/>
      <c r="R95" s="2"/>
      <c r="S95" s="2"/>
    </row>
    <row r="96" spans="1:19" ht="18" customHeight="1" x14ac:dyDescent="0.2">
      <c r="A96" s="70" t="s">
        <v>251</v>
      </c>
      <c r="B96" s="70" t="s">
        <v>252</v>
      </c>
      <c r="C96" s="70" t="s">
        <v>253</v>
      </c>
      <c r="D96" s="70">
        <v>2027</v>
      </c>
      <c r="E96" s="70" t="s">
        <v>170</v>
      </c>
      <c r="F96" s="70" t="s">
        <v>383</v>
      </c>
      <c r="G96" s="178">
        <v>80.2</v>
      </c>
      <c r="H96" s="70" t="s">
        <v>192</v>
      </c>
      <c r="I96" s="70" t="s">
        <v>3527</v>
      </c>
      <c r="J96" s="70" t="s">
        <v>97</v>
      </c>
      <c r="K96" s="2"/>
      <c r="L96" s="2"/>
      <c r="M96" s="2"/>
      <c r="N96" s="2"/>
      <c r="O96" s="2"/>
      <c r="P96" s="2"/>
      <c r="Q96" s="2"/>
      <c r="R96" s="2"/>
      <c r="S96" s="2"/>
    </row>
    <row r="97" spans="1:19" ht="18" customHeight="1" x14ac:dyDescent="0.2">
      <c r="A97" s="70" t="s">
        <v>251</v>
      </c>
      <c r="B97" s="70" t="s">
        <v>252</v>
      </c>
      <c r="C97" s="70" t="s">
        <v>253</v>
      </c>
      <c r="D97" s="70">
        <v>2027</v>
      </c>
      <c r="E97" s="70" t="s">
        <v>170</v>
      </c>
      <c r="F97" s="70" t="s">
        <v>380</v>
      </c>
      <c r="G97" s="176">
        <v>93.64</v>
      </c>
      <c r="H97" s="70" t="s">
        <v>178</v>
      </c>
      <c r="I97" s="70" t="s">
        <v>3527</v>
      </c>
      <c r="J97" s="70" t="s">
        <v>97</v>
      </c>
      <c r="K97" s="2"/>
      <c r="L97" s="2"/>
      <c r="M97" s="2"/>
      <c r="N97" s="2"/>
      <c r="O97" s="2"/>
      <c r="P97" s="2"/>
      <c r="Q97" s="2"/>
      <c r="R97" s="2"/>
      <c r="S97" s="2"/>
    </row>
    <row r="98" spans="1:19" ht="18" customHeight="1" x14ac:dyDescent="0.2">
      <c r="A98" s="70" t="s">
        <v>251</v>
      </c>
      <c r="B98" s="70" t="s">
        <v>252</v>
      </c>
      <c r="C98" s="70" t="s">
        <v>253</v>
      </c>
      <c r="D98" s="70">
        <v>2027</v>
      </c>
      <c r="E98" s="70" t="s">
        <v>170</v>
      </c>
      <c r="F98" s="70" t="s">
        <v>382</v>
      </c>
      <c r="G98" s="176">
        <v>92.94</v>
      </c>
      <c r="H98" s="70" t="s">
        <v>178</v>
      </c>
      <c r="I98" s="70" t="s">
        <v>3527</v>
      </c>
      <c r="J98" s="70" t="s">
        <v>97</v>
      </c>
      <c r="K98" s="2"/>
      <c r="L98" s="2"/>
      <c r="M98" s="2"/>
      <c r="N98" s="2"/>
      <c r="O98" s="2"/>
      <c r="P98" s="2"/>
      <c r="Q98" s="2"/>
      <c r="R98" s="2"/>
      <c r="S98" s="2"/>
    </row>
    <row r="99" spans="1:19" ht="23.25" customHeight="1" x14ac:dyDescent="0.2">
      <c r="A99" s="70" t="s">
        <v>254</v>
      </c>
      <c r="B99" s="70" t="s">
        <v>255</v>
      </c>
      <c r="C99" s="70" t="s">
        <v>256</v>
      </c>
      <c r="D99" s="70">
        <v>2027</v>
      </c>
      <c r="E99" s="70" t="s">
        <v>381</v>
      </c>
      <c r="F99" s="70" t="s">
        <v>2175</v>
      </c>
      <c r="G99" s="178">
        <v>75.11</v>
      </c>
      <c r="H99" s="70" t="s">
        <v>250</v>
      </c>
      <c r="I99" s="70" t="s">
        <v>3527</v>
      </c>
      <c r="J99" s="70" t="s">
        <v>97</v>
      </c>
      <c r="K99" s="2"/>
      <c r="L99" s="2"/>
      <c r="M99" s="2"/>
      <c r="N99" s="2"/>
      <c r="O99" s="2"/>
      <c r="P99" s="2"/>
      <c r="Q99" s="2"/>
      <c r="R99" s="2"/>
      <c r="S99" s="2"/>
    </row>
    <row r="100" spans="1:19" ht="23.25" customHeight="1" x14ac:dyDescent="0.2">
      <c r="A100" s="70" t="s">
        <v>254</v>
      </c>
      <c r="B100" s="70" t="s">
        <v>255</v>
      </c>
      <c r="C100" s="70" t="s">
        <v>256</v>
      </c>
      <c r="D100" s="70">
        <v>2027</v>
      </c>
      <c r="E100" s="70" t="s">
        <v>381</v>
      </c>
      <c r="F100" s="70" t="s">
        <v>474</v>
      </c>
      <c r="G100" s="177">
        <v>87.33</v>
      </c>
      <c r="H100" s="70" t="s">
        <v>192</v>
      </c>
      <c r="I100" s="70" t="s">
        <v>3527</v>
      </c>
      <c r="J100" s="70" t="s">
        <v>97</v>
      </c>
      <c r="K100" s="2"/>
      <c r="L100" s="2"/>
      <c r="M100" s="2"/>
      <c r="N100" s="2"/>
      <c r="O100" s="2"/>
      <c r="P100" s="2"/>
      <c r="Q100" s="2"/>
      <c r="R100" s="2"/>
      <c r="S100" s="2"/>
    </row>
    <row r="101" spans="1:19" ht="23.25" customHeight="1" x14ac:dyDescent="0.2">
      <c r="A101" s="70" t="s">
        <v>254</v>
      </c>
      <c r="B101" s="70" t="s">
        <v>255</v>
      </c>
      <c r="C101" s="70" t="s">
        <v>256</v>
      </c>
      <c r="D101" s="70">
        <v>2027</v>
      </c>
      <c r="E101" s="70" t="s">
        <v>386</v>
      </c>
      <c r="F101" s="70" t="s">
        <v>3611</v>
      </c>
      <c r="G101" s="176">
        <v>91.7</v>
      </c>
      <c r="H101" s="70" t="s">
        <v>178</v>
      </c>
      <c r="I101" s="70" t="s">
        <v>3527</v>
      </c>
      <c r="J101" s="70" t="s">
        <v>97</v>
      </c>
      <c r="K101" s="2"/>
      <c r="L101" s="2"/>
      <c r="M101" s="2"/>
      <c r="N101" s="2"/>
      <c r="O101" s="2"/>
      <c r="P101" s="2"/>
      <c r="Q101" s="2"/>
      <c r="R101" s="2"/>
      <c r="S101" s="2"/>
    </row>
    <row r="102" spans="1:19" ht="18" customHeight="1" x14ac:dyDescent="0.2">
      <c r="A102" s="70" t="s">
        <v>254</v>
      </c>
      <c r="B102" s="70" t="s">
        <v>255</v>
      </c>
      <c r="C102" s="70" t="s">
        <v>256</v>
      </c>
      <c r="D102" s="70">
        <v>2027</v>
      </c>
      <c r="E102" s="70" t="s">
        <v>386</v>
      </c>
      <c r="F102" s="70" t="s">
        <v>3612</v>
      </c>
      <c r="G102" s="176">
        <v>100</v>
      </c>
      <c r="H102" s="70" t="s">
        <v>178</v>
      </c>
      <c r="I102" s="70" t="s">
        <v>3527</v>
      </c>
      <c r="J102" s="70" t="s">
        <v>97</v>
      </c>
      <c r="K102" s="2"/>
      <c r="L102" s="2"/>
      <c r="M102" s="2"/>
      <c r="N102" s="2"/>
      <c r="O102" s="2"/>
      <c r="P102" s="2"/>
      <c r="Q102" s="2"/>
      <c r="R102" s="2"/>
      <c r="S102" s="2"/>
    </row>
    <row r="103" spans="1:19" ht="18" customHeight="1" x14ac:dyDescent="0.2">
      <c r="A103" s="70" t="s">
        <v>254</v>
      </c>
      <c r="B103" s="70" t="s">
        <v>255</v>
      </c>
      <c r="C103" s="70" t="s">
        <v>256</v>
      </c>
      <c r="D103" s="70">
        <v>2027</v>
      </c>
      <c r="E103" s="70" t="s">
        <v>170</v>
      </c>
      <c r="F103" s="70" t="s">
        <v>383</v>
      </c>
      <c r="G103" s="177">
        <v>88.95</v>
      </c>
      <c r="H103" s="70" t="s">
        <v>192</v>
      </c>
      <c r="I103" s="70" t="s">
        <v>3527</v>
      </c>
      <c r="J103" s="70" t="s">
        <v>97</v>
      </c>
      <c r="K103" s="2"/>
      <c r="L103" s="2"/>
      <c r="M103" s="2"/>
      <c r="N103" s="2"/>
      <c r="O103" s="2"/>
      <c r="P103" s="2"/>
      <c r="Q103" s="2"/>
      <c r="R103" s="2"/>
      <c r="S103" s="2"/>
    </row>
    <row r="104" spans="1:19" ht="18" customHeight="1" x14ac:dyDescent="0.2">
      <c r="A104" s="70" t="s">
        <v>254</v>
      </c>
      <c r="B104" s="70" t="s">
        <v>255</v>
      </c>
      <c r="C104" s="70" t="s">
        <v>256</v>
      </c>
      <c r="D104" s="70">
        <v>2027</v>
      </c>
      <c r="E104" s="70" t="s">
        <v>170</v>
      </c>
      <c r="F104" s="70" t="s">
        <v>380</v>
      </c>
      <c r="G104" s="176">
        <v>93.73</v>
      </c>
      <c r="H104" s="70" t="s">
        <v>178</v>
      </c>
      <c r="I104" s="70" t="s">
        <v>3527</v>
      </c>
      <c r="J104" s="70" t="s">
        <v>97</v>
      </c>
      <c r="K104" s="2"/>
      <c r="L104" s="2"/>
      <c r="M104" s="2"/>
      <c r="N104" s="2"/>
      <c r="O104" s="2"/>
      <c r="P104" s="2"/>
      <c r="Q104" s="2"/>
      <c r="R104" s="2"/>
      <c r="S104" s="2"/>
    </row>
    <row r="105" spans="1:19" ht="18" customHeight="1" x14ac:dyDescent="0.2">
      <c r="A105" s="70" t="s">
        <v>254</v>
      </c>
      <c r="B105" s="70" t="s">
        <v>255</v>
      </c>
      <c r="C105" s="70" t="s">
        <v>256</v>
      </c>
      <c r="D105" s="70">
        <v>2027</v>
      </c>
      <c r="E105" s="70" t="s">
        <v>170</v>
      </c>
      <c r="F105" s="70" t="s">
        <v>382</v>
      </c>
      <c r="G105" s="176">
        <v>97.95</v>
      </c>
      <c r="H105" s="70" t="s">
        <v>178</v>
      </c>
      <c r="I105" s="70" t="s">
        <v>3527</v>
      </c>
      <c r="J105" s="70" t="s">
        <v>97</v>
      </c>
      <c r="K105" s="2"/>
      <c r="L105" s="2"/>
      <c r="M105" s="2"/>
      <c r="N105" s="2"/>
      <c r="O105" s="2"/>
      <c r="P105" s="2"/>
      <c r="Q105" s="2"/>
      <c r="R105" s="2"/>
      <c r="S105" s="2"/>
    </row>
    <row r="106" spans="1:19" ht="23.25" customHeight="1" x14ac:dyDescent="0.2">
      <c r="A106" s="70" t="s">
        <v>257</v>
      </c>
      <c r="B106" s="70" t="s">
        <v>258</v>
      </c>
      <c r="C106" s="70" t="s">
        <v>259</v>
      </c>
      <c r="D106" s="70">
        <v>2027</v>
      </c>
      <c r="E106" s="70" t="s">
        <v>381</v>
      </c>
      <c r="F106" s="70" t="s">
        <v>2175</v>
      </c>
      <c r="G106" s="178">
        <v>77.11</v>
      </c>
      <c r="H106" s="70" t="s">
        <v>250</v>
      </c>
      <c r="I106" s="70" t="s">
        <v>3527</v>
      </c>
      <c r="J106" s="70" t="s">
        <v>97</v>
      </c>
      <c r="K106" s="2"/>
      <c r="L106" s="2"/>
      <c r="M106" s="2"/>
      <c r="N106" s="2"/>
      <c r="O106" s="2"/>
      <c r="P106" s="2"/>
      <c r="Q106" s="2"/>
      <c r="R106" s="2"/>
      <c r="S106" s="2"/>
    </row>
    <row r="107" spans="1:19" ht="23.25" customHeight="1" x14ac:dyDescent="0.2">
      <c r="A107" s="70" t="s">
        <v>257</v>
      </c>
      <c r="B107" s="70" t="s">
        <v>258</v>
      </c>
      <c r="C107" s="70" t="s">
        <v>259</v>
      </c>
      <c r="D107" s="70">
        <v>2027</v>
      </c>
      <c r="E107" s="70" t="s">
        <v>381</v>
      </c>
      <c r="F107" s="70" t="s">
        <v>474</v>
      </c>
      <c r="G107" s="178">
        <v>79.33</v>
      </c>
      <c r="H107" s="70" t="s">
        <v>250</v>
      </c>
      <c r="I107" s="70" t="s">
        <v>3527</v>
      </c>
      <c r="J107" s="70" t="s">
        <v>97</v>
      </c>
      <c r="K107" s="2"/>
      <c r="L107" s="2"/>
      <c r="M107" s="2"/>
      <c r="N107" s="2"/>
      <c r="O107" s="2"/>
      <c r="P107" s="2"/>
      <c r="Q107" s="2"/>
      <c r="R107" s="2"/>
      <c r="S107" s="2"/>
    </row>
    <row r="108" spans="1:19" ht="23.25" customHeight="1" x14ac:dyDescent="0.2">
      <c r="A108" s="70" t="s">
        <v>257</v>
      </c>
      <c r="B108" s="70" t="s">
        <v>258</v>
      </c>
      <c r="C108" s="70" t="s">
        <v>259</v>
      </c>
      <c r="D108" s="70">
        <v>2027</v>
      </c>
      <c r="E108" s="70" t="s">
        <v>386</v>
      </c>
      <c r="F108" s="70" t="s">
        <v>3611</v>
      </c>
      <c r="G108" s="178">
        <v>73.569999999999993</v>
      </c>
      <c r="H108" s="70" t="s">
        <v>250</v>
      </c>
      <c r="I108" s="70" t="s">
        <v>3527</v>
      </c>
      <c r="J108" s="70" t="s">
        <v>97</v>
      </c>
      <c r="K108" s="2"/>
      <c r="L108" s="2"/>
      <c r="M108" s="2"/>
      <c r="N108" s="2"/>
      <c r="O108" s="2"/>
      <c r="P108" s="2"/>
      <c r="Q108" s="2"/>
      <c r="R108" s="2"/>
      <c r="S108" s="2"/>
    </row>
    <row r="109" spans="1:19" ht="18" customHeight="1" x14ac:dyDescent="0.2">
      <c r="A109" s="70" t="s">
        <v>257</v>
      </c>
      <c r="B109" s="70" t="s">
        <v>258</v>
      </c>
      <c r="C109" s="70" t="s">
        <v>259</v>
      </c>
      <c r="D109" s="70">
        <v>2027</v>
      </c>
      <c r="E109" s="70" t="s">
        <v>386</v>
      </c>
      <c r="F109" s="70" t="s">
        <v>3612</v>
      </c>
      <c r="G109" s="177">
        <v>85</v>
      </c>
      <c r="H109" s="70" t="s">
        <v>192</v>
      </c>
      <c r="I109" s="70" t="s">
        <v>3527</v>
      </c>
      <c r="J109" s="70" t="s">
        <v>97</v>
      </c>
      <c r="K109" s="2"/>
      <c r="L109" s="2"/>
      <c r="M109" s="2"/>
      <c r="N109" s="2"/>
      <c r="O109" s="2"/>
      <c r="P109" s="2"/>
      <c r="Q109" s="2"/>
      <c r="R109" s="2"/>
      <c r="S109" s="2"/>
    </row>
    <row r="110" spans="1:19" ht="18" customHeight="1" x14ac:dyDescent="0.2">
      <c r="A110" s="70" t="s">
        <v>257</v>
      </c>
      <c r="B110" s="70" t="s">
        <v>258</v>
      </c>
      <c r="C110" s="70" t="s">
        <v>259</v>
      </c>
      <c r="D110" s="70">
        <v>2027</v>
      </c>
      <c r="E110" s="70" t="s">
        <v>170</v>
      </c>
      <c r="F110" s="70" t="s">
        <v>383</v>
      </c>
      <c r="G110" s="178">
        <v>82</v>
      </c>
      <c r="H110" s="70" t="s">
        <v>192</v>
      </c>
      <c r="I110" s="70" t="s">
        <v>3527</v>
      </c>
      <c r="J110" s="70" t="s">
        <v>97</v>
      </c>
      <c r="K110" s="2"/>
      <c r="L110" s="2"/>
      <c r="M110" s="2"/>
      <c r="N110" s="2"/>
      <c r="O110" s="2"/>
      <c r="P110" s="2"/>
      <c r="Q110" s="2"/>
      <c r="R110" s="2"/>
      <c r="S110" s="2"/>
    </row>
    <row r="111" spans="1:19" ht="18" customHeight="1" x14ac:dyDescent="0.2">
      <c r="A111" s="70" t="s">
        <v>257</v>
      </c>
      <c r="B111" s="70" t="s">
        <v>258</v>
      </c>
      <c r="C111" s="70" t="s">
        <v>259</v>
      </c>
      <c r="D111" s="70">
        <v>2027</v>
      </c>
      <c r="E111" s="70" t="s">
        <v>170</v>
      </c>
      <c r="F111" s="70" t="s">
        <v>380</v>
      </c>
      <c r="G111" s="176">
        <v>91.28</v>
      </c>
      <c r="H111" s="70" t="s">
        <v>178</v>
      </c>
      <c r="I111" s="70" t="s">
        <v>3527</v>
      </c>
      <c r="J111" s="70" t="s">
        <v>97</v>
      </c>
      <c r="K111" s="2"/>
      <c r="L111" s="2"/>
      <c r="M111" s="2"/>
      <c r="N111" s="2"/>
      <c r="O111" s="2"/>
      <c r="P111" s="2"/>
      <c r="Q111" s="2"/>
      <c r="R111" s="2"/>
      <c r="S111" s="2"/>
    </row>
    <row r="112" spans="1:19" ht="18" customHeight="1" x14ac:dyDescent="0.2">
      <c r="A112" s="70" t="s">
        <v>257</v>
      </c>
      <c r="B112" s="70" t="s">
        <v>258</v>
      </c>
      <c r="C112" s="70" t="s">
        <v>259</v>
      </c>
      <c r="D112" s="70">
        <v>2027</v>
      </c>
      <c r="E112" s="70" t="s">
        <v>170</v>
      </c>
      <c r="F112" s="70" t="s">
        <v>382</v>
      </c>
      <c r="G112" s="178">
        <v>84.1</v>
      </c>
      <c r="H112" s="70" t="s">
        <v>192</v>
      </c>
      <c r="I112" s="70" t="s">
        <v>3527</v>
      </c>
      <c r="J112" s="70" t="s">
        <v>97</v>
      </c>
      <c r="K112" s="2"/>
      <c r="L112" s="2"/>
      <c r="M112" s="2"/>
      <c r="N112" s="2"/>
      <c r="O112" s="2"/>
      <c r="P112" s="2"/>
      <c r="Q112" s="2"/>
      <c r="R112" s="2"/>
      <c r="S112" s="2"/>
    </row>
    <row r="113" spans="1:19" ht="23.25" customHeight="1" x14ac:dyDescent="0.2">
      <c r="A113" s="70" t="s">
        <v>260</v>
      </c>
      <c r="B113" s="70" t="s">
        <v>261</v>
      </c>
      <c r="C113" s="70" t="s">
        <v>262</v>
      </c>
      <c r="D113" s="70">
        <v>2027</v>
      </c>
      <c r="E113" s="70" t="s">
        <v>381</v>
      </c>
      <c r="F113" s="70" t="s">
        <v>2175</v>
      </c>
      <c r="G113" s="178">
        <v>80.37</v>
      </c>
      <c r="H113" s="70" t="s">
        <v>192</v>
      </c>
      <c r="I113" s="70" t="s">
        <v>3527</v>
      </c>
      <c r="J113" s="70" t="s">
        <v>97</v>
      </c>
      <c r="K113" s="2"/>
      <c r="L113" s="2"/>
      <c r="M113" s="2"/>
      <c r="N113" s="2"/>
      <c r="O113" s="2"/>
      <c r="P113" s="2"/>
      <c r="Q113" s="2"/>
      <c r="R113" s="2"/>
      <c r="S113" s="2"/>
    </row>
    <row r="114" spans="1:19" ht="23.25" customHeight="1" x14ac:dyDescent="0.2">
      <c r="A114" s="70" t="s">
        <v>260</v>
      </c>
      <c r="B114" s="70" t="s">
        <v>261</v>
      </c>
      <c r="C114" s="70" t="s">
        <v>262</v>
      </c>
      <c r="D114" s="70">
        <v>2027</v>
      </c>
      <c r="E114" s="70" t="s">
        <v>381</v>
      </c>
      <c r="F114" s="70" t="s">
        <v>474</v>
      </c>
      <c r="G114" s="179">
        <v>67.33</v>
      </c>
      <c r="H114" s="70" t="s">
        <v>243</v>
      </c>
      <c r="I114" s="70" t="s">
        <v>3610</v>
      </c>
      <c r="J114" s="70" t="s">
        <v>97</v>
      </c>
      <c r="K114" s="2"/>
      <c r="L114" s="2"/>
      <c r="M114" s="2"/>
      <c r="N114" s="2"/>
      <c r="O114" s="2"/>
      <c r="P114" s="2"/>
      <c r="Q114" s="2"/>
      <c r="R114" s="2"/>
      <c r="S114" s="2"/>
    </row>
    <row r="115" spans="1:19" ht="23.25" customHeight="1" x14ac:dyDescent="0.2">
      <c r="A115" s="70" t="s">
        <v>260</v>
      </c>
      <c r="B115" s="70" t="s">
        <v>261</v>
      </c>
      <c r="C115" s="70" t="s">
        <v>262</v>
      </c>
      <c r="D115" s="70">
        <v>2027</v>
      </c>
      <c r="E115" s="70" t="s">
        <v>386</v>
      </c>
      <c r="F115" s="70" t="s">
        <v>3611</v>
      </c>
      <c r="G115" s="179">
        <v>67.95</v>
      </c>
      <c r="H115" s="70" t="s">
        <v>243</v>
      </c>
      <c r="I115" s="70" t="s">
        <v>3610</v>
      </c>
      <c r="J115" s="70" t="s">
        <v>97</v>
      </c>
      <c r="K115" s="2"/>
      <c r="L115" s="2"/>
      <c r="M115" s="2"/>
      <c r="N115" s="2"/>
      <c r="O115" s="2"/>
      <c r="P115" s="2"/>
      <c r="Q115" s="2"/>
      <c r="R115" s="2"/>
      <c r="S115" s="2"/>
    </row>
    <row r="116" spans="1:19" ht="18" customHeight="1" x14ac:dyDescent="0.2">
      <c r="A116" s="70" t="s">
        <v>260</v>
      </c>
      <c r="B116" s="70" t="s">
        <v>261</v>
      </c>
      <c r="C116" s="70" t="s">
        <v>262</v>
      </c>
      <c r="D116" s="70">
        <v>2027</v>
      </c>
      <c r="E116" s="70" t="s">
        <v>386</v>
      </c>
      <c r="F116" s="70" t="s">
        <v>3612</v>
      </c>
      <c r="G116" s="176">
        <v>91.67</v>
      </c>
      <c r="H116" s="70" t="s">
        <v>178</v>
      </c>
      <c r="I116" s="70" t="s">
        <v>3527</v>
      </c>
      <c r="J116" s="70" t="s">
        <v>97</v>
      </c>
      <c r="K116" s="2"/>
      <c r="L116" s="2"/>
      <c r="M116" s="2"/>
      <c r="N116" s="2"/>
      <c r="O116" s="2"/>
      <c r="P116" s="2"/>
      <c r="Q116" s="2"/>
      <c r="R116" s="2"/>
      <c r="S116" s="2"/>
    </row>
    <row r="117" spans="1:19" ht="18" customHeight="1" x14ac:dyDescent="0.2">
      <c r="A117" s="70" t="s">
        <v>260</v>
      </c>
      <c r="B117" s="70" t="s">
        <v>261</v>
      </c>
      <c r="C117" s="70" t="s">
        <v>262</v>
      </c>
      <c r="D117" s="70">
        <v>2027</v>
      </c>
      <c r="E117" s="70" t="s">
        <v>170</v>
      </c>
      <c r="F117" s="70" t="s">
        <v>383</v>
      </c>
      <c r="G117" s="178">
        <v>80.2</v>
      </c>
      <c r="H117" s="70" t="s">
        <v>192</v>
      </c>
      <c r="I117" s="70" t="s">
        <v>3527</v>
      </c>
      <c r="J117" s="70" t="s">
        <v>97</v>
      </c>
      <c r="K117" s="2"/>
      <c r="L117" s="2"/>
      <c r="M117" s="2"/>
      <c r="N117" s="2"/>
      <c r="O117" s="2"/>
      <c r="P117" s="2"/>
      <c r="Q117" s="2"/>
      <c r="R117" s="2"/>
      <c r="S117" s="2"/>
    </row>
    <row r="118" spans="1:19" ht="18" customHeight="1" x14ac:dyDescent="0.2">
      <c r="A118" s="70" t="s">
        <v>260</v>
      </c>
      <c r="B118" s="70" t="s">
        <v>261</v>
      </c>
      <c r="C118" s="70" t="s">
        <v>262</v>
      </c>
      <c r="D118" s="70">
        <v>2027</v>
      </c>
      <c r="E118" s="70" t="s">
        <v>170</v>
      </c>
      <c r="F118" s="70" t="s">
        <v>380</v>
      </c>
      <c r="G118" s="178">
        <v>72.930000000000007</v>
      </c>
      <c r="H118" s="70" t="s">
        <v>250</v>
      </c>
      <c r="I118" s="70" t="s">
        <v>3527</v>
      </c>
      <c r="J118" s="70" t="s">
        <v>97</v>
      </c>
      <c r="K118" s="2"/>
      <c r="L118" s="2"/>
      <c r="M118" s="2"/>
      <c r="N118" s="2"/>
      <c r="O118" s="2"/>
      <c r="P118" s="2"/>
      <c r="Q118" s="2"/>
      <c r="R118" s="2"/>
      <c r="S118" s="2"/>
    </row>
    <row r="119" spans="1:19" ht="18" customHeight="1" x14ac:dyDescent="0.2">
      <c r="A119" s="70" t="s">
        <v>260</v>
      </c>
      <c r="B119" s="70" t="s">
        <v>261</v>
      </c>
      <c r="C119" s="70" t="s">
        <v>262</v>
      </c>
      <c r="D119" s="70">
        <v>2027</v>
      </c>
      <c r="E119" s="70" t="s">
        <v>170</v>
      </c>
      <c r="F119" s="70" t="s">
        <v>382</v>
      </c>
      <c r="G119" s="179">
        <v>68.44</v>
      </c>
      <c r="H119" s="70" t="s">
        <v>243</v>
      </c>
      <c r="I119" s="70" t="s">
        <v>3610</v>
      </c>
      <c r="J119" s="70" t="s">
        <v>97</v>
      </c>
      <c r="K119" s="2"/>
      <c r="L119" s="2"/>
      <c r="M119" s="2"/>
      <c r="N119" s="2"/>
      <c r="O119" s="2"/>
      <c r="P119" s="2"/>
      <c r="Q119" s="2"/>
      <c r="R119" s="2"/>
      <c r="S119" s="2"/>
    </row>
    <row r="120" spans="1:19" ht="23.25" customHeight="1" x14ac:dyDescent="0.2">
      <c r="A120" s="70" t="s">
        <v>263</v>
      </c>
      <c r="B120" s="70" t="s">
        <v>264</v>
      </c>
      <c r="C120" s="70" t="s">
        <v>265</v>
      </c>
      <c r="D120" s="70">
        <v>2028</v>
      </c>
      <c r="E120" s="70" t="s">
        <v>386</v>
      </c>
      <c r="F120" s="70" t="s">
        <v>445</v>
      </c>
      <c r="G120" s="178">
        <v>82.5</v>
      </c>
      <c r="H120" s="70" t="s">
        <v>192</v>
      </c>
      <c r="I120" s="70" t="s">
        <v>3527</v>
      </c>
      <c r="J120" s="70" t="s">
        <v>97</v>
      </c>
      <c r="K120" s="2"/>
      <c r="L120" s="2"/>
      <c r="M120" s="2"/>
      <c r="N120" s="2"/>
      <c r="O120" s="2"/>
      <c r="P120" s="2"/>
      <c r="Q120" s="2"/>
      <c r="R120" s="2"/>
      <c r="S120" s="2"/>
    </row>
    <row r="121" spans="1:19" ht="18" customHeight="1" x14ac:dyDescent="0.2">
      <c r="A121" s="70" t="s">
        <v>263</v>
      </c>
      <c r="B121" s="70" t="s">
        <v>264</v>
      </c>
      <c r="C121" s="70" t="s">
        <v>265</v>
      </c>
      <c r="D121" s="70">
        <v>2028</v>
      </c>
      <c r="E121" s="70" t="s">
        <v>170</v>
      </c>
      <c r="F121" s="70" t="s">
        <v>474</v>
      </c>
      <c r="G121" s="180">
        <v>57</v>
      </c>
      <c r="H121" s="70" t="s">
        <v>284</v>
      </c>
      <c r="I121" s="70" t="s">
        <v>3610</v>
      </c>
      <c r="J121" s="70" t="s">
        <v>97</v>
      </c>
      <c r="K121" s="2"/>
      <c r="L121" s="2"/>
      <c r="M121" s="2"/>
      <c r="N121" s="2"/>
      <c r="O121" s="2"/>
      <c r="P121" s="2"/>
      <c r="Q121" s="2"/>
      <c r="R121" s="2"/>
      <c r="S121" s="2"/>
    </row>
    <row r="122" spans="1:19" ht="18" customHeight="1" x14ac:dyDescent="0.2">
      <c r="A122" s="70" t="s">
        <v>263</v>
      </c>
      <c r="B122" s="70" t="s">
        <v>264</v>
      </c>
      <c r="C122" s="70" t="s">
        <v>265</v>
      </c>
      <c r="D122" s="70">
        <v>2028</v>
      </c>
      <c r="E122" s="70" t="s">
        <v>170</v>
      </c>
      <c r="F122" s="70" t="s">
        <v>2175</v>
      </c>
      <c r="G122" s="178">
        <v>78.5</v>
      </c>
      <c r="H122" s="70" t="s">
        <v>250</v>
      </c>
      <c r="I122" s="70" t="s">
        <v>3527</v>
      </c>
      <c r="J122" s="70" t="s">
        <v>97</v>
      </c>
      <c r="K122" s="2"/>
      <c r="L122" s="2"/>
      <c r="M122" s="2"/>
      <c r="N122" s="2"/>
      <c r="O122" s="2"/>
      <c r="P122" s="2"/>
      <c r="Q122" s="2"/>
      <c r="R122" s="2"/>
      <c r="S122" s="2"/>
    </row>
    <row r="123" spans="1:19" ht="23.25" customHeight="1" x14ac:dyDescent="0.2">
      <c r="A123" s="70" t="s">
        <v>268</v>
      </c>
      <c r="B123" s="70" t="s">
        <v>269</v>
      </c>
      <c r="C123" s="70" t="s">
        <v>270</v>
      </c>
      <c r="D123" s="70">
        <v>2028</v>
      </c>
      <c r="E123" s="70" t="s">
        <v>386</v>
      </c>
      <c r="F123" s="70" t="s">
        <v>445</v>
      </c>
      <c r="G123" s="177">
        <v>88</v>
      </c>
      <c r="H123" s="70" t="s">
        <v>192</v>
      </c>
      <c r="I123" s="70" t="s">
        <v>3527</v>
      </c>
      <c r="J123" s="70" t="s">
        <v>97</v>
      </c>
      <c r="K123" s="2"/>
      <c r="L123" s="2"/>
      <c r="M123" s="2"/>
      <c r="N123" s="2"/>
      <c r="O123" s="2"/>
      <c r="P123" s="2"/>
      <c r="Q123" s="2"/>
      <c r="R123" s="2"/>
      <c r="S123" s="2"/>
    </row>
    <row r="124" spans="1:19" ht="18" customHeight="1" x14ac:dyDescent="0.2">
      <c r="A124" s="70" t="s">
        <v>268</v>
      </c>
      <c r="B124" s="70" t="s">
        <v>269</v>
      </c>
      <c r="C124" s="70" t="s">
        <v>270</v>
      </c>
      <c r="D124" s="70">
        <v>2028</v>
      </c>
      <c r="E124" s="70" t="s">
        <v>170</v>
      </c>
      <c r="F124" s="70" t="s">
        <v>474</v>
      </c>
      <c r="G124" s="177">
        <v>87.38</v>
      </c>
      <c r="H124" s="70" t="s">
        <v>192</v>
      </c>
      <c r="I124" s="70" t="s">
        <v>3527</v>
      </c>
      <c r="J124" s="70" t="s">
        <v>97</v>
      </c>
      <c r="K124" s="2"/>
      <c r="L124" s="2"/>
      <c r="M124" s="2"/>
      <c r="N124" s="2"/>
      <c r="O124" s="2"/>
      <c r="P124" s="2"/>
      <c r="Q124" s="2"/>
      <c r="R124" s="2"/>
      <c r="S124" s="2"/>
    </row>
    <row r="125" spans="1:19" ht="18" customHeight="1" x14ac:dyDescent="0.2">
      <c r="A125" s="70" t="s">
        <v>268</v>
      </c>
      <c r="B125" s="70" t="s">
        <v>269</v>
      </c>
      <c r="C125" s="70" t="s">
        <v>270</v>
      </c>
      <c r="D125" s="70">
        <v>2028</v>
      </c>
      <c r="E125" s="70" t="s">
        <v>170</v>
      </c>
      <c r="F125" s="70" t="s">
        <v>2175</v>
      </c>
      <c r="G125" s="178">
        <v>82</v>
      </c>
      <c r="H125" s="70" t="s">
        <v>192</v>
      </c>
      <c r="I125" s="70" t="s">
        <v>3527</v>
      </c>
      <c r="J125" s="70" t="s">
        <v>97</v>
      </c>
      <c r="K125" s="2"/>
      <c r="L125" s="2"/>
      <c r="M125" s="2"/>
      <c r="N125" s="2"/>
      <c r="O125" s="2"/>
      <c r="P125" s="2"/>
      <c r="Q125" s="2"/>
      <c r="R125" s="2"/>
      <c r="S125" s="2"/>
    </row>
    <row r="126" spans="1:19" ht="23.25" customHeight="1" x14ac:dyDescent="0.2">
      <c r="A126" s="70" t="s">
        <v>271</v>
      </c>
      <c r="B126" s="70" t="s">
        <v>272</v>
      </c>
      <c r="C126" s="70" t="s">
        <v>273</v>
      </c>
      <c r="D126" s="70">
        <v>2028</v>
      </c>
      <c r="E126" s="70" t="s">
        <v>386</v>
      </c>
      <c r="F126" s="70" t="s">
        <v>445</v>
      </c>
      <c r="G126" s="178">
        <v>78.5</v>
      </c>
      <c r="H126" s="70" t="s">
        <v>250</v>
      </c>
      <c r="I126" s="70" t="s">
        <v>3527</v>
      </c>
      <c r="J126" s="70" t="s">
        <v>97</v>
      </c>
      <c r="K126" s="2"/>
      <c r="L126" s="2"/>
      <c r="M126" s="2"/>
      <c r="N126" s="2"/>
      <c r="O126" s="2"/>
      <c r="P126" s="2"/>
      <c r="Q126" s="2"/>
      <c r="R126" s="2"/>
      <c r="S126" s="2"/>
    </row>
    <row r="127" spans="1:19" ht="18" customHeight="1" x14ac:dyDescent="0.2">
      <c r="A127" s="70" t="s">
        <v>271</v>
      </c>
      <c r="B127" s="70" t="s">
        <v>272</v>
      </c>
      <c r="C127" s="70" t="s">
        <v>273</v>
      </c>
      <c r="D127" s="70">
        <v>2028</v>
      </c>
      <c r="E127" s="70" t="s">
        <v>170</v>
      </c>
      <c r="F127" s="70" t="s">
        <v>474</v>
      </c>
      <c r="G127" s="178">
        <v>76</v>
      </c>
      <c r="H127" s="70" t="s">
        <v>250</v>
      </c>
      <c r="I127" s="70" t="s">
        <v>3527</v>
      </c>
      <c r="J127" s="70" t="s">
        <v>97</v>
      </c>
      <c r="K127" s="2"/>
      <c r="L127" s="2"/>
      <c r="M127" s="2"/>
      <c r="N127" s="2"/>
      <c r="O127" s="2"/>
      <c r="P127" s="2"/>
      <c r="Q127" s="2"/>
      <c r="R127" s="2"/>
      <c r="S127" s="2"/>
    </row>
    <row r="128" spans="1:19" ht="23.25" customHeight="1" x14ac:dyDescent="0.2">
      <c r="A128" s="70" t="s">
        <v>271</v>
      </c>
      <c r="B128" s="70" t="s">
        <v>272</v>
      </c>
      <c r="C128" s="70" t="s">
        <v>273</v>
      </c>
      <c r="D128" s="70">
        <v>2028</v>
      </c>
      <c r="E128" s="70" t="s">
        <v>170</v>
      </c>
      <c r="F128" s="70" t="s">
        <v>2175</v>
      </c>
      <c r="G128" s="178">
        <v>75</v>
      </c>
      <c r="H128" s="70" t="s">
        <v>250</v>
      </c>
      <c r="I128" s="70" t="s">
        <v>3527</v>
      </c>
      <c r="J128" s="70" t="s">
        <v>97</v>
      </c>
      <c r="K128" s="2"/>
      <c r="L128" s="2"/>
      <c r="M128" s="2"/>
      <c r="N128" s="2"/>
      <c r="O128" s="2"/>
      <c r="P128" s="2"/>
      <c r="Q128" s="2"/>
      <c r="R128" s="2"/>
      <c r="S128" s="2"/>
    </row>
    <row r="129" spans="1:19" ht="23.25" customHeight="1" x14ac:dyDescent="0.2">
      <c r="A129" s="70" t="s">
        <v>274</v>
      </c>
      <c r="B129" s="70" t="s">
        <v>275</v>
      </c>
      <c r="C129" s="70" t="s">
        <v>276</v>
      </c>
      <c r="D129" s="70">
        <v>2028</v>
      </c>
      <c r="E129" s="70" t="s">
        <v>386</v>
      </c>
      <c r="F129" s="70" t="s">
        <v>445</v>
      </c>
      <c r="G129" s="178">
        <v>72</v>
      </c>
      <c r="H129" s="70" t="s">
        <v>250</v>
      </c>
      <c r="I129" s="70" t="s">
        <v>3527</v>
      </c>
      <c r="J129" s="70" t="s">
        <v>97</v>
      </c>
      <c r="K129" s="2"/>
      <c r="L129" s="2"/>
      <c r="M129" s="2"/>
      <c r="N129" s="2"/>
      <c r="O129" s="2"/>
      <c r="P129" s="2"/>
      <c r="Q129" s="2"/>
      <c r="R129" s="2"/>
      <c r="S129" s="2"/>
    </row>
    <row r="130" spans="1:19" ht="23.25" customHeight="1" x14ac:dyDescent="0.2">
      <c r="A130" s="70" t="s">
        <v>274</v>
      </c>
      <c r="B130" s="70" t="s">
        <v>275</v>
      </c>
      <c r="C130" s="70" t="s">
        <v>276</v>
      </c>
      <c r="D130" s="70">
        <v>2028</v>
      </c>
      <c r="E130" s="70" t="s">
        <v>170</v>
      </c>
      <c r="F130" s="70" t="s">
        <v>474</v>
      </c>
      <c r="G130" s="178">
        <v>74.75</v>
      </c>
      <c r="H130" s="70" t="s">
        <v>250</v>
      </c>
      <c r="I130" s="70" t="s">
        <v>3527</v>
      </c>
      <c r="J130" s="70" t="s">
        <v>97</v>
      </c>
      <c r="K130" s="2"/>
      <c r="L130" s="2"/>
      <c r="M130" s="2"/>
      <c r="N130" s="2"/>
      <c r="O130" s="2"/>
      <c r="P130" s="2"/>
      <c r="Q130" s="2"/>
      <c r="R130" s="2"/>
      <c r="S130" s="2"/>
    </row>
    <row r="131" spans="1:19" ht="18" customHeight="1" x14ac:dyDescent="0.2">
      <c r="A131" s="70" t="s">
        <v>274</v>
      </c>
      <c r="B131" s="70" t="s">
        <v>275</v>
      </c>
      <c r="C131" s="70" t="s">
        <v>276</v>
      </c>
      <c r="D131" s="70">
        <v>2028</v>
      </c>
      <c r="E131" s="70" t="s">
        <v>170</v>
      </c>
      <c r="F131" s="70" t="s">
        <v>2175</v>
      </c>
      <c r="G131" s="179">
        <v>65</v>
      </c>
      <c r="H131" s="70" t="s">
        <v>243</v>
      </c>
      <c r="I131" s="70" t="s">
        <v>3610</v>
      </c>
      <c r="J131" s="70" t="s">
        <v>97</v>
      </c>
      <c r="K131" s="2"/>
      <c r="L131" s="2"/>
      <c r="M131" s="2"/>
      <c r="N131" s="2"/>
      <c r="O131" s="2"/>
      <c r="P131" s="2"/>
      <c r="Q131" s="2"/>
      <c r="R131" s="2"/>
      <c r="S131" s="2"/>
    </row>
    <row r="132" spans="1:19" ht="23.25" customHeight="1" x14ac:dyDescent="0.2">
      <c r="A132" s="70" t="s">
        <v>277</v>
      </c>
      <c r="B132" s="70" t="s">
        <v>278</v>
      </c>
      <c r="C132" s="70" t="s">
        <v>279</v>
      </c>
      <c r="D132" s="70">
        <v>2028</v>
      </c>
      <c r="E132" s="70" t="s">
        <v>386</v>
      </c>
      <c r="F132" s="70" t="s">
        <v>445</v>
      </c>
      <c r="G132" s="178">
        <v>80</v>
      </c>
      <c r="H132" s="70" t="s">
        <v>192</v>
      </c>
      <c r="I132" s="70" t="s">
        <v>3527</v>
      </c>
      <c r="J132" s="70" t="s">
        <v>97</v>
      </c>
      <c r="K132" s="2"/>
      <c r="L132" s="2"/>
      <c r="M132" s="2"/>
      <c r="N132" s="2"/>
      <c r="O132" s="2"/>
      <c r="P132" s="2"/>
      <c r="Q132" s="2"/>
      <c r="R132" s="2"/>
      <c r="S132" s="2"/>
    </row>
    <row r="133" spans="1:19" ht="18" customHeight="1" x14ac:dyDescent="0.2">
      <c r="A133" s="70" t="s">
        <v>277</v>
      </c>
      <c r="B133" s="70" t="s">
        <v>278</v>
      </c>
      <c r="C133" s="70" t="s">
        <v>279</v>
      </c>
      <c r="D133" s="70">
        <v>2028</v>
      </c>
      <c r="E133" s="70" t="s">
        <v>170</v>
      </c>
      <c r="F133" s="70" t="s">
        <v>474</v>
      </c>
      <c r="G133" s="179">
        <v>61.23</v>
      </c>
      <c r="H133" s="70" t="s">
        <v>243</v>
      </c>
      <c r="I133" s="70" t="s">
        <v>3610</v>
      </c>
      <c r="J133" s="70" t="s">
        <v>97</v>
      </c>
      <c r="K133" s="2"/>
      <c r="L133" s="2"/>
      <c r="M133" s="2"/>
      <c r="N133" s="2"/>
      <c r="O133" s="2"/>
      <c r="P133" s="2"/>
      <c r="Q133" s="2"/>
      <c r="R133" s="2"/>
      <c r="S133" s="2"/>
    </row>
    <row r="134" spans="1:19" ht="18" customHeight="1" x14ac:dyDescent="0.2">
      <c r="A134" s="70" t="s">
        <v>277</v>
      </c>
      <c r="B134" s="70" t="s">
        <v>278</v>
      </c>
      <c r="C134" s="70" t="s">
        <v>279</v>
      </c>
      <c r="D134" s="70">
        <v>2028</v>
      </c>
      <c r="E134" s="70" t="s">
        <v>170</v>
      </c>
      <c r="F134" s="70" t="s">
        <v>2175</v>
      </c>
      <c r="G134" s="178">
        <v>78</v>
      </c>
      <c r="H134" s="70" t="s">
        <v>250</v>
      </c>
      <c r="I134" s="70" t="s">
        <v>3527</v>
      </c>
      <c r="J134" s="70" t="s">
        <v>97</v>
      </c>
      <c r="K134" s="2"/>
      <c r="L134" s="2"/>
      <c r="M134" s="2"/>
      <c r="N134" s="2"/>
      <c r="O134" s="2"/>
      <c r="P134" s="2"/>
      <c r="Q134" s="2"/>
      <c r="R134" s="2"/>
      <c r="S134" s="2"/>
    </row>
    <row r="135" spans="1:19" ht="23.25" customHeight="1" x14ac:dyDescent="0.2">
      <c r="A135" s="70" t="s">
        <v>280</v>
      </c>
      <c r="B135" s="70" t="s">
        <v>195</v>
      </c>
      <c r="C135" s="70" t="s">
        <v>281</v>
      </c>
      <c r="D135" s="70">
        <v>2028</v>
      </c>
      <c r="E135" s="70" t="s">
        <v>386</v>
      </c>
      <c r="F135" s="70" t="s">
        <v>445</v>
      </c>
      <c r="G135" s="177">
        <v>85</v>
      </c>
      <c r="H135" s="70" t="s">
        <v>192</v>
      </c>
      <c r="I135" s="70" t="s">
        <v>3527</v>
      </c>
      <c r="J135" s="70" t="s">
        <v>97</v>
      </c>
      <c r="K135" s="2"/>
      <c r="L135" s="2"/>
      <c r="M135" s="2"/>
      <c r="N135" s="2"/>
      <c r="O135" s="2"/>
      <c r="P135" s="2"/>
      <c r="Q135" s="2"/>
      <c r="R135" s="2"/>
      <c r="S135" s="2"/>
    </row>
    <row r="136" spans="1:19" ht="18" customHeight="1" x14ac:dyDescent="0.2">
      <c r="A136" s="70" t="s">
        <v>280</v>
      </c>
      <c r="B136" s="70" t="s">
        <v>195</v>
      </c>
      <c r="C136" s="70" t="s">
        <v>281</v>
      </c>
      <c r="D136" s="70">
        <v>2028</v>
      </c>
      <c r="E136" s="70" t="s">
        <v>170</v>
      </c>
      <c r="F136" s="70" t="s">
        <v>474</v>
      </c>
      <c r="G136" s="178">
        <v>72.62</v>
      </c>
      <c r="H136" s="70" t="s">
        <v>250</v>
      </c>
      <c r="I136" s="70" t="s">
        <v>3527</v>
      </c>
      <c r="J136" s="70" t="s">
        <v>97</v>
      </c>
      <c r="K136" s="2"/>
      <c r="L136" s="2"/>
      <c r="M136" s="2"/>
      <c r="N136" s="2"/>
      <c r="O136" s="2"/>
      <c r="P136" s="2"/>
      <c r="Q136" s="2"/>
      <c r="R136" s="2"/>
      <c r="S136" s="2"/>
    </row>
    <row r="137" spans="1:19" ht="18" customHeight="1" x14ac:dyDescent="0.2">
      <c r="A137" s="70" t="s">
        <v>280</v>
      </c>
      <c r="B137" s="70" t="s">
        <v>195</v>
      </c>
      <c r="C137" s="70" t="s">
        <v>281</v>
      </c>
      <c r="D137" s="70">
        <v>2028</v>
      </c>
      <c r="E137" s="70" t="s">
        <v>170</v>
      </c>
      <c r="F137" s="70" t="s">
        <v>2175</v>
      </c>
      <c r="G137" s="178">
        <v>81</v>
      </c>
      <c r="H137" s="70" t="s">
        <v>192</v>
      </c>
      <c r="I137" s="70" t="s">
        <v>3527</v>
      </c>
      <c r="J137" s="70" t="s">
        <v>97</v>
      </c>
      <c r="K137" s="2"/>
      <c r="L137" s="2"/>
      <c r="M137" s="2"/>
      <c r="N137" s="2"/>
      <c r="O137" s="2"/>
      <c r="P137" s="2"/>
      <c r="Q137" s="2"/>
      <c r="R137" s="2"/>
      <c r="S137" s="2"/>
    </row>
    <row r="138" spans="1:19" ht="23.25" customHeight="1" x14ac:dyDescent="0.2">
      <c r="A138" s="70" t="s">
        <v>282</v>
      </c>
      <c r="B138" s="70" t="s">
        <v>198</v>
      </c>
      <c r="C138" s="70" t="s">
        <v>283</v>
      </c>
      <c r="D138" s="70">
        <v>2028</v>
      </c>
      <c r="E138" s="70" t="s">
        <v>386</v>
      </c>
      <c r="F138" s="70" t="s">
        <v>445</v>
      </c>
      <c r="G138" s="180">
        <v>55</v>
      </c>
      <c r="H138" s="70" t="s">
        <v>284</v>
      </c>
      <c r="I138" s="70" t="s">
        <v>3610</v>
      </c>
      <c r="J138" s="70" t="s">
        <v>97</v>
      </c>
      <c r="K138" s="2"/>
      <c r="L138" s="2"/>
      <c r="M138" s="2"/>
      <c r="N138" s="2"/>
      <c r="O138" s="2"/>
      <c r="P138" s="2"/>
      <c r="Q138" s="2"/>
      <c r="R138" s="2"/>
      <c r="S138" s="2"/>
    </row>
    <row r="139" spans="1:19" ht="18" customHeight="1" x14ac:dyDescent="0.2">
      <c r="A139" s="70" t="s">
        <v>282</v>
      </c>
      <c r="B139" s="70" t="s">
        <v>198</v>
      </c>
      <c r="C139" s="70" t="s">
        <v>283</v>
      </c>
      <c r="D139" s="70">
        <v>2028</v>
      </c>
      <c r="E139" s="70" t="s">
        <v>170</v>
      </c>
      <c r="F139" s="70" t="s">
        <v>474</v>
      </c>
      <c r="G139" s="180">
        <v>47.15</v>
      </c>
      <c r="H139" s="70" t="s">
        <v>284</v>
      </c>
      <c r="I139" s="70" t="s">
        <v>3610</v>
      </c>
      <c r="J139" s="70" t="s">
        <v>97</v>
      </c>
      <c r="K139" s="2"/>
      <c r="L139" s="2"/>
      <c r="M139" s="2"/>
      <c r="N139" s="2"/>
      <c r="O139" s="2"/>
      <c r="P139" s="2"/>
      <c r="Q139" s="2"/>
      <c r="R139" s="2"/>
      <c r="S139" s="2"/>
    </row>
    <row r="140" spans="1:19" ht="18" customHeight="1" x14ac:dyDescent="0.2">
      <c r="A140" s="70" t="s">
        <v>282</v>
      </c>
      <c r="B140" s="70" t="s">
        <v>198</v>
      </c>
      <c r="C140" s="70" t="s">
        <v>283</v>
      </c>
      <c r="D140" s="70">
        <v>2028</v>
      </c>
      <c r="E140" s="70" t="s">
        <v>170</v>
      </c>
      <c r="F140" s="70" t="s">
        <v>2175</v>
      </c>
      <c r="G140" s="180">
        <v>55</v>
      </c>
      <c r="H140" s="70" t="s">
        <v>284</v>
      </c>
      <c r="I140" s="70" t="s">
        <v>3610</v>
      </c>
      <c r="J140" s="70" t="s">
        <v>97</v>
      </c>
      <c r="K140" s="2"/>
      <c r="L140" s="2"/>
      <c r="M140" s="2"/>
      <c r="N140" s="2"/>
      <c r="O140" s="2"/>
      <c r="P140" s="2"/>
      <c r="Q140" s="2"/>
      <c r="R140" s="2"/>
      <c r="S140" s="2"/>
    </row>
    <row r="141" spans="1:19" ht="23.25" customHeight="1" x14ac:dyDescent="0.2">
      <c r="A141" s="70" t="s">
        <v>288</v>
      </c>
      <c r="B141" s="70" t="s">
        <v>289</v>
      </c>
      <c r="C141" s="70" t="s">
        <v>290</v>
      </c>
      <c r="D141" s="70">
        <v>2028</v>
      </c>
      <c r="E141" s="70" t="s">
        <v>386</v>
      </c>
      <c r="F141" s="70" t="s">
        <v>445</v>
      </c>
      <c r="G141" s="177">
        <v>86</v>
      </c>
      <c r="H141" s="70" t="s">
        <v>192</v>
      </c>
      <c r="I141" s="70" t="s">
        <v>3527</v>
      </c>
      <c r="J141" s="70" t="s">
        <v>97</v>
      </c>
      <c r="K141" s="2"/>
      <c r="L141" s="2"/>
      <c r="M141" s="2"/>
      <c r="N141" s="2"/>
      <c r="O141" s="2"/>
      <c r="P141" s="2"/>
      <c r="Q141" s="2"/>
      <c r="R141" s="2"/>
      <c r="S141" s="2"/>
    </row>
    <row r="142" spans="1:19" ht="18" customHeight="1" x14ac:dyDescent="0.2">
      <c r="A142" s="70" t="s">
        <v>288</v>
      </c>
      <c r="B142" s="70" t="s">
        <v>289</v>
      </c>
      <c r="C142" s="70" t="s">
        <v>290</v>
      </c>
      <c r="D142" s="70">
        <v>2028</v>
      </c>
      <c r="E142" s="70" t="s">
        <v>170</v>
      </c>
      <c r="F142" s="70" t="s">
        <v>474</v>
      </c>
      <c r="G142" s="177">
        <v>87.14</v>
      </c>
      <c r="H142" s="70" t="s">
        <v>192</v>
      </c>
      <c r="I142" s="70" t="s">
        <v>3527</v>
      </c>
      <c r="J142" s="70" t="s">
        <v>97</v>
      </c>
      <c r="K142" s="2"/>
      <c r="L142" s="2"/>
      <c r="M142" s="2"/>
      <c r="N142" s="2"/>
      <c r="O142" s="2"/>
      <c r="P142" s="2"/>
      <c r="Q142" s="2"/>
      <c r="R142" s="2"/>
      <c r="S142" s="2"/>
    </row>
    <row r="143" spans="1:19" ht="23.25" customHeight="1" x14ac:dyDescent="0.2">
      <c r="A143" s="70" t="s">
        <v>288</v>
      </c>
      <c r="B143" s="70" t="s">
        <v>289</v>
      </c>
      <c r="C143" s="70" t="s">
        <v>290</v>
      </c>
      <c r="D143" s="70">
        <v>2028</v>
      </c>
      <c r="E143" s="70" t="s">
        <v>170</v>
      </c>
      <c r="F143" s="70" t="s">
        <v>2175</v>
      </c>
      <c r="G143" s="178">
        <v>84</v>
      </c>
      <c r="H143" s="70" t="s">
        <v>192</v>
      </c>
      <c r="I143" s="70" t="s">
        <v>3527</v>
      </c>
      <c r="J143" s="70" t="s">
        <v>97</v>
      </c>
      <c r="K143" s="2"/>
      <c r="L143" s="2"/>
      <c r="M143" s="2"/>
      <c r="N143" s="2"/>
      <c r="O143" s="2"/>
      <c r="P143" s="2"/>
      <c r="Q143" s="2"/>
      <c r="R143" s="2"/>
      <c r="S143" s="2"/>
    </row>
    <row r="144" spans="1:19" ht="23.25" customHeight="1" x14ac:dyDescent="0.2">
      <c r="A144" s="70" t="s">
        <v>291</v>
      </c>
      <c r="B144" s="70" t="s">
        <v>292</v>
      </c>
      <c r="C144" s="70" t="s">
        <v>293</v>
      </c>
      <c r="D144" s="70">
        <v>2028</v>
      </c>
      <c r="E144" s="70" t="s">
        <v>386</v>
      </c>
      <c r="F144" s="70" t="s">
        <v>445</v>
      </c>
      <c r="G144" s="178">
        <v>82</v>
      </c>
      <c r="H144" s="70" t="s">
        <v>192</v>
      </c>
      <c r="I144" s="70" t="s">
        <v>3527</v>
      </c>
      <c r="J144" s="70" t="s">
        <v>97</v>
      </c>
      <c r="K144" s="2"/>
      <c r="L144" s="2"/>
      <c r="M144" s="2"/>
      <c r="N144" s="2"/>
      <c r="O144" s="2"/>
      <c r="P144" s="2"/>
      <c r="Q144" s="2"/>
      <c r="R144" s="2"/>
      <c r="S144" s="2"/>
    </row>
    <row r="145" spans="1:19" ht="23.25" customHeight="1" x14ac:dyDescent="0.2">
      <c r="A145" s="70" t="s">
        <v>291</v>
      </c>
      <c r="B145" s="70" t="s">
        <v>292</v>
      </c>
      <c r="C145" s="70" t="s">
        <v>293</v>
      </c>
      <c r="D145" s="70">
        <v>2028</v>
      </c>
      <c r="E145" s="70" t="s">
        <v>170</v>
      </c>
      <c r="F145" s="70" t="s">
        <v>474</v>
      </c>
      <c r="G145" s="178">
        <v>78.099999999999994</v>
      </c>
      <c r="H145" s="70" t="s">
        <v>250</v>
      </c>
      <c r="I145" s="70" t="s">
        <v>3527</v>
      </c>
      <c r="J145" s="70" t="s">
        <v>97</v>
      </c>
      <c r="K145" s="2"/>
      <c r="L145" s="2"/>
      <c r="M145" s="2"/>
      <c r="N145" s="2"/>
      <c r="O145" s="2"/>
      <c r="P145" s="2"/>
      <c r="Q145" s="2"/>
      <c r="R145" s="2"/>
      <c r="S145" s="2"/>
    </row>
    <row r="146" spans="1:19" ht="18" customHeight="1" x14ac:dyDescent="0.2">
      <c r="A146" s="70" t="s">
        <v>291</v>
      </c>
      <c r="B146" s="70" t="s">
        <v>292</v>
      </c>
      <c r="C146" s="70" t="s">
        <v>293</v>
      </c>
      <c r="D146" s="70">
        <v>2028</v>
      </c>
      <c r="E146" s="70" t="s">
        <v>170</v>
      </c>
      <c r="F146" s="70" t="s">
        <v>2175</v>
      </c>
      <c r="G146" s="178">
        <v>79</v>
      </c>
      <c r="H146" s="70" t="s">
        <v>250</v>
      </c>
      <c r="I146" s="70" t="s">
        <v>3527</v>
      </c>
      <c r="J146" s="70" t="s">
        <v>97</v>
      </c>
      <c r="K146" s="2"/>
      <c r="L146" s="2"/>
      <c r="M146" s="2"/>
      <c r="N146" s="2"/>
      <c r="O146" s="2"/>
      <c r="P146" s="2"/>
      <c r="Q146" s="2"/>
      <c r="R146" s="2"/>
      <c r="S146" s="2"/>
    </row>
    <row r="147" spans="1:19" ht="23.25" customHeight="1" x14ac:dyDescent="0.2">
      <c r="A147" s="70" t="s">
        <v>294</v>
      </c>
      <c r="B147" s="70" t="s">
        <v>295</v>
      </c>
      <c r="C147" s="70" t="s">
        <v>296</v>
      </c>
      <c r="D147" s="70">
        <v>2028</v>
      </c>
      <c r="E147" s="70" t="s">
        <v>386</v>
      </c>
      <c r="F147" s="70" t="s">
        <v>445</v>
      </c>
      <c r="G147" s="177">
        <v>88</v>
      </c>
      <c r="H147" s="70" t="s">
        <v>192</v>
      </c>
      <c r="I147" s="70" t="s">
        <v>3527</v>
      </c>
      <c r="J147" s="70" t="s">
        <v>97</v>
      </c>
      <c r="K147" s="2"/>
      <c r="L147" s="2"/>
      <c r="M147" s="2"/>
      <c r="N147" s="2"/>
      <c r="O147" s="2"/>
      <c r="P147" s="2"/>
      <c r="Q147" s="2"/>
      <c r="R147" s="2"/>
      <c r="S147" s="2"/>
    </row>
    <row r="148" spans="1:19" ht="18" customHeight="1" x14ac:dyDescent="0.2">
      <c r="A148" s="70" t="s">
        <v>294</v>
      </c>
      <c r="B148" s="70" t="s">
        <v>295</v>
      </c>
      <c r="C148" s="70" t="s">
        <v>296</v>
      </c>
      <c r="D148" s="70">
        <v>2028</v>
      </c>
      <c r="E148" s="70" t="s">
        <v>170</v>
      </c>
      <c r="F148" s="70" t="s">
        <v>474</v>
      </c>
      <c r="G148" s="176">
        <v>91.28</v>
      </c>
      <c r="H148" s="70" t="s">
        <v>178</v>
      </c>
      <c r="I148" s="70" t="s">
        <v>3527</v>
      </c>
      <c r="J148" s="70" t="s">
        <v>97</v>
      </c>
      <c r="K148" s="2"/>
      <c r="L148" s="2"/>
      <c r="M148" s="2"/>
      <c r="N148" s="2"/>
      <c r="O148" s="2"/>
      <c r="P148" s="2"/>
      <c r="Q148" s="2"/>
      <c r="R148" s="2"/>
      <c r="S148" s="2"/>
    </row>
    <row r="149" spans="1:19" ht="18" customHeight="1" x14ac:dyDescent="0.2">
      <c r="A149" s="70" t="s">
        <v>294</v>
      </c>
      <c r="B149" s="70" t="s">
        <v>295</v>
      </c>
      <c r="C149" s="70" t="s">
        <v>296</v>
      </c>
      <c r="D149" s="70">
        <v>2028</v>
      </c>
      <c r="E149" s="70" t="s">
        <v>170</v>
      </c>
      <c r="F149" s="70" t="s">
        <v>2175</v>
      </c>
      <c r="G149" s="177">
        <v>88</v>
      </c>
      <c r="H149" s="70" t="s">
        <v>192</v>
      </c>
      <c r="I149" s="70" t="s">
        <v>3527</v>
      </c>
      <c r="J149" s="70" t="s">
        <v>97</v>
      </c>
      <c r="K149" s="2"/>
      <c r="L149" s="2"/>
      <c r="M149" s="2"/>
      <c r="N149" s="2"/>
      <c r="O149" s="2"/>
      <c r="P149" s="2"/>
      <c r="Q149" s="2"/>
      <c r="R149" s="2"/>
      <c r="S149" s="2"/>
    </row>
    <row r="150" spans="1:19" ht="23.25" customHeight="1" x14ac:dyDescent="0.2">
      <c r="A150" s="70" t="s">
        <v>297</v>
      </c>
      <c r="B150" s="70" t="s">
        <v>298</v>
      </c>
      <c r="C150" s="70" t="s">
        <v>299</v>
      </c>
      <c r="D150" s="70">
        <v>2028</v>
      </c>
      <c r="E150" s="70" t="s">
        <v>386</v>
      </c>
      <c r="F150" s="70" t="s">
        <v>445</v>
      </c>
      <c r="G150" s="179">
        <v>60</v>
      </c>
      <c r="H150" s="70" t="s">
        <v>243</v>
      </c>
      <c r="I150" s="70" t="s">
        <v>3610</v>
      </c>
      <c r="J150" s="70" t="s">
        <v>97</v>
      </c>
      <c r="K150" s="2"/>
      <c r="L150" s="2"/>
      <c r="M150" s="2"/>
      <c r="N150" s="2"/>
      <c r="O150" s="2"/>
      <c r="P150" s="2"/>
      <c r="Q150" s="2"/>
      <c r="R150" s="2"/>
      <c r="S150" s="2"/>
    </row>
    <row r="151" spans="1:19" ht="18" customHeight="1" x14ac:dyDescent="0.2">
      <c r="A151" s="70" t="s">
        <v>297</v>
      </c>
      <c r="B151" s="70" t="s">
        <v>298</v>
      </c>
      <c r="C151" s="70" t="s">
        <v>299</v>
      </c>
      <c r="D151" s="70">
        <v>2028</v>
      </c>
      <c r="E151" s="70" t="s">
        <v>170</v>
      </c>
      <c r="F151" s="70" t="s">
        <v>474</v>
      </c>
      <c r="G151" s="180">
        <v>58.31</v>
      </c>
      <c r="H151" s="70" t="s">
        <v>284</v>
      </c>
      <c r="I151" s="70" t="s">
        <v>3610</v>
      </c>
      <c r="J151" s="70" t="s">
        <v>97</v>
      </c>
      <c r="K151" s="2"/>
      <c r="L151" s="2"/>
      <c r="M151" s="2"/>
      <c r="N151" s="2"/>
      <c r="O151" s="2"/>
      <c r="P151" s="2"/>
      <c r="Q151" s="2"/>
      <c r="R151" s="2"/>
      <c r="S151" s="2"/>
    </row>
    <row r="152" spans="1:19" ht="18" customHeight="1" x14ac:dyDescent="0.2">
      <c r="A152" s="70" t="s">
        <v>297</v>
      </c>
      <c r="B152" s="70" t="s">
        <v>298</v>
      </c>
      <c r="C152" s="70" t="s">
        <v>299</v>
      </c>
      <c r="D152" s="70">
        <v>2028</v>
      </c>
      <c r="E152" s="70" t="s">
        <v>170</v>
      </c>
      <c r="F152" s="70" t="s">
        <v>2175</v>
      </c>
      <c r="G152" s="180">
        <v>59</v>
      </c>
      <c r="H152" s="70" t="s">
        <v>284</v>
      </c>
      <c r="I152" s="70" t="s">
        <v>3610</v>
      </c>
      <c r="J152" s="70" t="s">
        <v>97</v>
      </c>
      <c r="K152" s="2"/>
      <c r="L152" s="2"/>
      <c r="M152" s="2"/>
      <c r="N152" s="2"/>
      <c r="O152" s="2"/>
      <c r="P152" s="2"/>
      <c r="Q152" s="2"/>
      <c r="R152" s="2"/>
      <c r="S152" s="2"/>
    </row>
    <row r="153" spans="1:19" ht="23.25" customHeight="1" x14ac:dyDescent="0.2">
      <c r="A153" s="70" t="s">
        <v>300</v>
      </c>
      <c r="B153" s="70" t="s">
        <v>301</v>
      </c>
      <c r="C153" s="70" t="s">
        <v>302</v>
      </c>
      <c r="D153" s="70">
        <v>2028</v>
      </c>
      <c r="E153" s="70" t="s">
        <v>386</v>
      </c>
      <c r="F153" s="70" t="s">
        <v>445</v>
      </c>
      <c r="G153" s="177">
        <v>87</v>
      </c>
      <c r="H153" s="70" t="s">
        <v>192</v>
      </c>
      <c r="I153" s="70" t="s">
        <v>3527</v>
      </c>
      <c r="J153" s="70" t="s">
        <v>97</v>
      </c>
      <c r="K153" s="2"/>
      <c r="L153" s="2"/>
      <c r="M153" s="2"/>
      <c r="N153" s="2"/>
      <c r="O153" s="2"/>
      <c r="P153" s="2"/>
      <c r="Q153" s="2"/>
      <c r="R153" s="2"/>
      <c r="S153" s="2"/>
    </row>
    <row r="154" spans="1:19" ht="18" customHeight="1" x14ac:dyDescent="0.2">
      <c r="A154" s="70" t="s">
        <v>300</v>
      </c>
      <c r="B154" s="70" t="s">
        <v>301</v>
      </c>
      <c r="C154" s="70" t="s">
        <v>302</v>
      </c>
      <c r="D154" s="70">
        <v>2028</v>
      </c>
      <c r="E154" s="70" t="s">
        <v>170</v>
      </c>
      <c r="F154" s="70" t="s">
        <v>474</v>
      </c>
      <c r="G154" s="177">
        <v>89.23</v>
      </c>
      <c r="H154" s="70" t="s">
        <v>192</v>
      </c>
      <c r="I154" s="70" t="s">
        <v>3527</v>
      </c>
      <c r="J154" s="70" t="s">
        <v>97</v>
      </c>
      <c r="K154" s="2"/>
      <c r="L154" s="2"/>
      <c r="M154" s="2"/>
      <c r="N154" s="2"/>
      <c r="O154" s="2"/>
      <c r="P154" s="2"/>
      <c r="Q154" s="2"/>
      <c r="R154" s="2"/>
      <c r="S154" s="2"/>
    </row>
    <row r="155" spans="1:19" ht="18" customHeight="1" x14ac:dyDescent="0.2">
      <c r="A155" s="70" t="s">
        <v>300</v>
      </c>
      <c r="B155" s="70" t="s">
        <v>301</v>
      </c>
      <c r="C155" s="70" t="s">
        <v>302</v>
      </c>
      <c r="D155" s="70">
        <v>2028</v>
      </c>
      <c r="E155" s="70" t="s">
        <v>170</v>
      </c>
      <c r="F155" s="70" t="s">
        <v>2175</v>
      </c>
      <c r="G155" s="177">
        <v>87</v>
      </c>
      <c r="H155" s="70" t="s">
        <v>192</v>
      </c>
      <c r="I155" s="70" t="s">
        <v>3527</v>
      </c>
      <c r="J155" s="70" t="s">
        <v>97</v>
      </c>
      <c r="K155" s="2"/>
      <c r="L155" s="2"/>
      <c r="M155" s="2"/>
      <c r="N155" s="2"/>
      <c r="O155" s="2"/>
      <c r="P155" s="2"/>
      <c r="Q155" s="2"/>
      <c r="R155" s="2"/>
      <c r="S155" s="2"/>
    </row>
    <row r="156" spans="1:19" ht="23.25" customHeight="1" x14ac:dyDescent="0.2">
      <c r="A156" s="70" t="s">
        <v>303</v>
      </c>
      <c r="B156" s="70" t="s">
        <v>304</v>
      </c>
      <c r="C156" s="70" t="s">
        <v>305</v>
      </c>
      <c r="D156" s="70">
        <v>2028</v>
      </c>
      <c r="E156" s="70" t="s">
        <v>386</v>
      </c>
      <c r="F156" s="70" t="s">
        <v>445</v>
      </c>
      <c r="G156" s="178">
        <v>78</v>
      </c>
      <c r="H156" s="70" t="s">
        <v>250</v>
      </c>
      <c r="I156" s="70" t="s">
        <v>3527</v>
      </c>
      <c r="J156" s="70" t="s">
        <v>97</v>
      </c>
      <c r="K156" s="2"/>
      <c r="L156" s="2"/>
      <c r="M156" s="2"/>
      <c r="N156" s="2"/>
      <c r="O156" s="2"/>
      <c r="P156" s="2"/>
      <c r="Q156" s="2"/>
      <c r="R156" s="2"/>
      <c r="S156" s="2"/>
    </row>
    <row r="157" spans="1:19" ht="18" customHeight="1" x14ac:dyDescent="0.2">
      <c r="A157" s="70" t="s">
        <v>303</v>
      </c>
      <c r="B157" s="70" t="s">
        <v>304</v>
      </c>
      <c r="C157" s="70" t="s">
        <v>305</v>
      </c>
      <c r="D157" s="70">
        <v>2028</v>
      </c>
      <c r="E157" s="70" t="s">
        <v>170</v>
      </c>
      <c r="F157" s="70" t="s">
        <v>474</v>
      </c>
      <c r="G157" s="178">
        <v>77.540000000000006</v>
      </c>
      <c r="H157" s="70" t="s">
        <v>250</v>
      </c>
      <c r="I157" s="70" t="s">
        <v>3527</v>
      </c>
      <c r="J157" s="70" t="s">
        <v>97</v>
      </c>
      <c r="K157" s="2"/>
      <c r="L157" s="2"/>
      <c r="M157" s="2"/>
      <c r="N157" s="2"/>
      <c r="O157" s="2"/>
      <c r="P157" s="2"/>
      <c r="Q157" s="2"/>
      <c r="R157" s="2"/>
      <c r="S157" s="2"/>
    </row>
    <row r="158" spans="1:19" ht="23.25" customHeight="1" x14ac:dyDescent="0.2">
      <c r="A158" s="70" t="s">
        <v>303</v>
      </c>
      <c r="B158" s="70" t="s">
        <v>304</v>
      </c>
      <c r="C158" s="70" t="s">
        <v>305</v>
      </c>
      <c r="D158" s="70">
        <v>2028</v>
      </c>
      <c r="E158" s="70" t="s">
        <v>170</v>
      </c>
      <c r="F158" s="70" t="s">
        <v>2175</v>
      </c>
      <c r="G158" s="178">
        <v>76</v>
      </c>
      <c r="H158" s="70" t="s">
        <v>250</v>
      </c>
      <c r="I158" s="70" t="s">
        <v>3527</v>
      </c>
      <c r="J158" s="70" t="s">
        <v>97</v>
      </c>
      <c r="K158" s="2"/>
      <c r="L158" s="2"/>
      <c r="M158" s="2"/>
      <c r="N158" s="2"/>
      <c r="O158" s="2"/>
      <c r="P158" s="2"/>
      <c r="Q158" s="2"/>
      <c r="R158" s="2"/>
      <c r="S158" s="2"/>
    </row>
    <row r="159" spans="1:19" ht="23.25" customHeight="1" x14ac:dyDescent="0.2">
      <c r="A159" s="70" t="s">
        <v>306</v>
      </c>
      <c r="B159" s="70" t="s">
        <v>307</v>
      </c>
      <c r="C159" s="70" t="s">
        <v>308</v>
      </c>
      <c r="D159" s="70">
        <v>2028</v>
      </c>
      <c r="E159" s="70" t="s">
        <v>386</v>
      </c>
      <c r="F159" s="70" t="s">
        <v>445</v>
      </c>
      <c r="G159" s="178">
        <v>80</v>
      </c>
      <c r="H159" s="70" t="s">
        <v>192</v>
      </c>
      <c r="I159" s="70" t="s">
        <v>3527</v>
      </c>
      <c r="J159" s="70" t="s">
        <v>97</v>
      </c>
      <c r="K159" s="2"/>
      <c r="L159" s="2"/>
      <c r="M159" s="2"/>
      <c r="N159" s="2"/>
      <c r="O159" s="2"/>
      <c r="P159" s="2"/>
      <c r="Q159" s="2"/>
      <c r="R159" s="2"/>
      <c r="S159" s="2"/>
    </row>
    <row r="160" spans="1:19" ht="23.25" customHeight="1" x14ac:dyDescent="0.2">
      <c r="A160" s="70" t="s">
        <v>306</v>
      </c>
      <c r="B160" s="70" t="s">
        <v>307</v>
      </c>
      <c r="C160" s="70" t="s">
        <v>308</v>
      </c>
      <c r="D160" s="70">
        <v>2028</v>
      </c>
      <c r="E160" s="70" t="s">
        <v>170</v>
      </c>
      <c r="F160" s="70" t="s">
        <v>474</v>
      </c>
      <c r="G160" s="178">
        <v>83.15</v>
      </c>
      <c r="H160" s="70" t="s">
        <v>192</v>
      </c>
      <c r="I160" s="70" t="s">
        <v>3527</v>
      </c>
      <c r="J160" s="70" t="s">
        <v>97</v>
      </c>
      <c r="K160" s="2"/>
      <c r="L160" s="2"/>
      <c r="M160" s="2"/>
      <c r="N160" s="2"/>
      <c r="O160" s="2"/>
      <c r="P160" s="2"/>
      <c r="Q160" s="2"/>
      <c r="R160" s="2"/>
      <c r="S160" s="2"/>
    </row>
    <row r="161" spans="1:19" ht="18" customHeight="1" x14ac:dyDescent="0.2">
      <c r="A161" s="70" t="s">
        <v>306</v>
      </c>
      <c r="B161" s="70" t="s">
        <v>307</v>
      </c>
      <c r="C161" s="70" t="s">
        <v>308</v>
      </c>
      <c r="D161" s="70">
        <v>2028</v>
      </c>
      <c r="E161" s="70" t="s">
        <v>170</v>
      </c>
      <c r="F161" s="70" t="s">
        <v>2175</v>
      </c>
      <c r="G161" s="178">
        <v>80</v>
      </c>
      <c r="H161" s="70" t="s">
        <v>192</v>
      </c>
      <c r="I161" s="70" t="s">
        <v>3527</v>
      </c>
      <c r="J161" s="70" t="s">
        <v>97</v>
      </c>
      <c r="K161" s="2"/>
      <c r="L161" s="2"/>
      <c r="M161" s="2"/>
      <c r="N161" s="2"/>
      <c r="O161" s="2"/>
      <c r="P161" s="2"/>
      <c r="Q161" s="2"/>
      <c r="R161" s="2"/>
      <c r="S161" s="2"/>
    </row>
    <row r="162" spans="1:19" ht="23.25" customHeight="1" x14ac:dyDescent="0.2">
      <c r="A162" s="70" t="s">
        <v>309</v>
      </c>
      <c r="B162" s="70" t="s">
        <v>310</v>
      </c>
      <c r="C162" s="70" t="s">
        <v>311</v>
      </c>
      <c r="D162" s="70">
        <v>2028</v>
      </c>
      <c r="E162" s="70" t="s">
        <v>386</v>
      </c>
      <c r="F162" s="70" t="s">
        <v>445</v>
      </c>
      <c r="G162" s="179">
        <v>68</v>
      </c>
      <c r="H162" s="70" t="s">
        <v>243</v>
      </c>
      <c r="I162" s="70" t="s">
        <v>3610</v>
      </c>
      <c r="J162" s="70" t="s">
        <v>97</v>
      </c>
      <c r="K162" s="2"/>
      <c r="L162" s="2"/>
      <c r="M162" s="2"/>
      <c r="N162" s="2"/>
      <c r="O162" s="2"/>
      <c r="P162" s="2"/>
      <c r="Q162" s="2"/>
      <c r="R162" s="2"/>
      <c r="S162" s="2"/>
    </row>
    <row r="163" spans="1:19" ht="18" customHeight="1" x14ac:dyDescent="0.2">
      <c r="A163" s="70" t="s">
        <v>309</v>
      </c>
      <c r="B163" s="70" t="s">
        <v>310</v>
      </c>
      <c r="C163" s="70" t="s">
        <v>311</v>
      </c>
      <c r="D163" s="70">
        <v>2028</v>
      </c>
      <c r="E163" s="70" t="s">
        <v>170</v>
      </c>
      <c r="F163" s="70" t="s">
        <v>474</v>
      </c>
      <c r="G163" s="178">
        <v>72.41</v>
      </c>
      <c r="H163" s="70" t="s">
        <v>250</v>
      </c>
      <c r="I163" s="70" t="s">
        <v>3527</v>
      </c>
      <c r="J163" s="70" t="s">
        <v>97</v>
      </c>
      <c r="K163" s="2"/>
      <c r="L163" s="2"/>
      <c r="M163" s="2"/>
      <c r="N163" s="2"/>
      <c r="O163" s="2"/>
      <c r="P163" s="2"/>
      <c r="Q163" s="2"/>
      <c r="R163" s="2"/>
      <c r="S163" s="2"/>
    </row>
    <row r="164" spans="1:19" ht="18" customHeight="1" x14ac:dyDescent="0.2">
      <c r="A164" s="70" t="s">
        <v>309</v>
      </c>
      <c r="B164" s="70" t="s">
        <v>310</v>
      </c>
      <c r="C164" s="70" t="s">
        <v>311</v>
      </c>
      <c r="D164" s="70">
        <v>2028</v>
      </c>
      <c r="E164" s="70" t="s">
        <v>170</v>
      </c>
      <c r="F164" s="70" t="s">
        <v>2175</v>
      </c>
      <c r="G164" s="179">
        <v>67</v>
      </c>
      <c r="H164" s="70" t="s">
        <v>243</v>
      </c>
      <c r="I164" s="70" t="s">
        <v>3610</v>
      </c>
      <c r="J164" s="70" t="s">
        <v>97</v>
      </c>
      <c r="K164" s="2"/>
      <c r="L164" s="2"/>
      <c r="M164" s="2"/>
      <c r="N164" s="2"/>
      <c r="O164" s="2"/>
      <c r="P164" s="2"/>
      <c r="Q164" s="2"/>
      <c r="R164" s="2"/>
      <c r="S164" s="2"/>
    </row>
    <row r="165" spans="1:19" ht="23.25" customHeight="1" x14ac:dyDescent="0.2">
      <c r="A165" s="70" t="s">
        <v>312</v>
      </c>
      <c r="B165" s="70" t="s">
        <v>313</v>
      </c>
      <c r="C165" s="70" t="s">
        <v>314</v>
      </c>
      <c r="D165" s="70">
        <v>2028</v>
      </c>
      <c r="E165" s="70" t="s">
        <v>386</v>
      </c>
      <c r="F165" s="70" t="s">
        <v>445</v>
      </c>
      <c r="G165" s="176">
        <v>90</v>
      </c>
      <c r="H165" s="70" t="s">
        <v>178</v>
      </c>
      <c r="I165" s="70" t="s">
        <v>3527</v>
      </c>
      <c r="J165" s="70" t="s">
        <v>97</v>
      </c>
      <c r="K165" s="2"/>
      <c r="L165" s="2"/>
      <c r="M165" s="2"/>
      <c r="N165" s="2"/>
      <c r="O165" s="2"/>
      <c r="P165" s="2"/>
      <c r="Q165" s="2"/>
      <c r="R165" s="2"/>
      <c r="S165" s="2"/>
    </row>
    <row r="166" spans="1:19" ht="18" customHeight="1" x14ac:dyDescent="0.2">
      <c r="A166" s="70" t="s">
        <v>312</v>
      </c>
      <c r="B166" s="70" t="s">
        <v>313</v>
      </c>
      <c r="C166" s="70" t="s">
        <v>314</v>
      </c>
      <c r="D166" s="70">
        <v>2028</v>
      </c>
      <c r="E166" s="70" t="s">
        <v>170</v>
      </c>
      <c r="F166" s="70" t="s">
        <v>474</v>
      </c>
      <c r="G166" s="176">
        <v>94.87</v>
      </c>
      <c r="H166" s="70" t="s">
        <v>178</v>
      </c>
      <c r="I166" s="70" t="s">
        <v>3527</v>
      </c>
      <c r="J166" s="70" t="s">
        <v>97</v>
      </c>
      <c r="K166" s="2"/>
      <c r="L166" s="2"/>
      <c r="M166" s="2"/>
      <c r="N166" s="2"/>
      <c r="O166" s="2"/>
      <c r="P166" s="2"/>
      <c r="Q166" s="2"/>
      <c r="R166" s="2"/>
      <c r="S166" s="2"/>
    </row>
    <row r="167" spans="1:19" ht="23.25" customHeight="1" x14ac:dyDescent="0.2">
      <c r="A167" s="70" t="s">
        <v>312</v>
      </c>
      <c r="B167" s="70" t="s">
        <v>313</v>
      </c>
      <c r="C167" s="70" t="s">
        <v>314</v>
      </c>
      <c r="D167" s="70">
        <v>2028</v>
      </c>
      <c r="E167" s="70" t="s">
        <v>170</v>
      </c>
      <c r="F167" s="70" t="s">
        <v>2175</v>
      </c>
      <c r="G167" s="176">
        <v>91</v>
      </c>
      <c r="H167" s="70" t="s">
        <v>178</v>
      </c>
      <c r="I167" s="70" t="s">
        <v>3527</v>
      </c>
      <c r="J167" s="70" t="s">
        <v>97</v>
      </c>
      <c r="K167" s="2"/>
      <c r="L167" s="2"/>
      <c r="M167" s="2"/>
      <c r="N167" s="2"/>
      <c r="O167" s="2"/>
      <c r="P167" s="2"/>
      <c r="Q167" s="2"/>
      <c r="R167" s="2"/>
      <c r="S167" s="2"/>
    </row>
    <row r="168" spans="1:19" ht="23.25" customHeight="1" x14ac:dyDescent="0.2">
      <c r="A168" s="70" t="s">
        <v>315</v>
      </c>
      <c r="B168" s="70" t="s">
        <v>316</v>
      </c>
      <c r="C168" s="70" t="s">
        <v>317</v>
      </c>
      <c r="D168" s="70">
        <v>2028</v>
      </c>
      <c r="E168" s="70" t="s">
        <v>386</v>
      </c>
      <c r="F168" s="70" t="s">
        <v>445</v>
      </c>
      <c r="G168" s="178">
        <v>81</v>
      </c>
      <c r="H168" s="70" t="s">
        <v>192</v>
      </c>
      <c r="I168" s="70" t="s">
        <v>3527</v>
      </c>
      <c r="J168" s="70" t="s">
        <v>97</v>
      </c>
      <c r="K168" s="2"/>
      <c r="L168" s="2"/>
      <c r="M168" s="2"/>
      <c r="N168" s="2"/>
      <c r="O168" s="2"/>
      <c r="P168" s="2"/>
      <c r="Q168" s="2"/>
      <c r="R168" s="2"/>
      <c r="S168" s="2"/>
    </row>
    <row r="169" spans="1:19" ht="23.25" customHeight="1" x14ac:dyDescent="0.2">
      <c r="A169" s="70" t="s">
        <v>315</v>
      </c>
      <c r="B169" s="70" t="s">
        <v>316</v>
      </c>
      <c r="C169" s="70" t="s">
        <v>317</v>
      </c>
      <c r="D169" s="70">
        <v>2028</v>
      </c>
      <c r="E169" s="70" t="s">
        <v>170</v>
      </c>
      <c r="F169" s="70" t="s">
        <v>474</v>
      </c>
      <c r="G169" s="178">
        <v>80.150000000000006</v>
      </c>
      <c r="H169" s="70" t="s">
        <v>192</v>
      </c>
      <c r="I169" s="70" t="s">
        <v>3527</v>
      </c>
      <c r="J169" s="70" t="s">
        <v>97</v>
      </c>
      <c r="K169" s="2"/>
      <c r="L169" s="2"/>
      <c r="M169" s="2"/>
      <c r="N169" s="2"/>
      <c r="O169" s="2"/>
      <c r="P169" s="2"/>
      <c r="Q169" s="2"/>
      <c r="R169" s="2"/>
      <c r="S169" s="2"/>
    </row>
    <row r="170" spans="1:19" ht="18" customHeight="1" x14ac:dyDescent="0.2">
      <c r="A170" s="70" t="s">
        <v>315</v>
      </c>
      <c r="B170" s="70" t="s">
        <v>316</v>
      </c>
      <c r="C170" s="70" t="s">
        <v>317</v>
      </c>
      <c r="D170" s="70">
        <v>2028</v>
      </c>
      <c r="E170" s="70" t="s">
        <v>170</v>
      </c>
      <c r="F170" s="70" t="s">
        <v>2175</v>
      </c>
      <c r="G170" s="178">
        <v>82</v>
      </c>
      <c r="H170" s="70" t="s">
        <v>192</v>
      </c>
      <c r="I170" s="70" t="s">
        <v>3527</v>
      </c>
      <c r="J170" s="70" t="s">
        <v>97</v>
      </c>
      <c r="K170" s="2"/>
      <c r="L170" s="2"/>
      <c r="M170" s="2"/>
      <c r="N170" s="2"/>
      <c r="O170" s="2"/>
      <c r="P170" s="2"/>
      <c r="Q170" s="2"/>
      <c r="R170" s="2"/>
      <c r="S170" s="2"/>
    </row>
    <row r="171" spans="1:19" ht="23.25" customHeight="1" x14ac:dyDescent="0.2">
      <c r="A171" s="70" t="s">
        <v>318</v>
      </c>
      <c r="B171" s="70" t="s">
        <v>319</v>
      </c>
      <c r="C171" s="70" t="s">
        <v>320</v>
      </c>
      <c r="D171" s="70">
        <v>2028</v>
      </c>
      <c r="E171" s="70" t="s">
        <v>386</v>
      </c>
      <c r="F171" s="70" t="s">
        <v>445</v>
      </c>
      <c r="G171" s="178">
        <v>75</v>
      </c>
      <c r="H171" s="70" t="s">
        <v>250</v>
      </c>
      <c r="I171" s="70" t="s">
        <v>3527</v>
      </c>
      <c r="J171" s="70" t="s">
        <v>97</v>
      </c>
      <c r="K171" s="2"/>
      <c r="L171" s="2"/>
      <c r="M171" s="2"/>
      <c r="N171" s="2"/>
      <c r="O171" s="2"/>
      <c r="P171" s="2"/>
      <c r="Q171" s="2"/>
      <c r="R171" s="2"/>
      <c r="S171" s="2"/>
    </row>
    <row r="172" spans="1:19" ht="18" customHeight="1" x14ac:dyDescent="0.2">
      <c r="A172" s="70" t="s">
        <v>318</v>
      </c>
      <c r="B172" s="70" t="s">
        <v>319</v>
      </c>
      <c r="C172" s="70" t="s">
        <v>320</v>
      </c>
      <c r="D172" s="70">
        <v>2028</v>
      </c>
      <c r="E172" s="70" t="s">
        <v>170</v>
      </c>
      <c r="F172" s="70" t="s">
        <v>474</v>
      </c>
      <c r="G172" s="178">
        <v>79.400000000000006</v>
      </c>
      <c r="H172" s="70" t="s">
        <v>250</v>
      </c>
      <c r="I172" s="70" t="s">
        <v>3527</v>
      </c>
      <c r="J172" s="70" t="s">
        <v>97</v>
      </c>
      <c r="K172" s="2"/>
      <c r="L172" s="2"/>
      <c r="M172" s="2"/>
      <c r="N172" s="2"/>
      <c r="O172" s="2"/>
      <c r="P172" s="2"/>
      <c r="Q172" s="2"/>
      <c r="R172" s="2"/>
      <c r="S172" s="2"/>
    </row>
    <row r="173" spans="1:19" ht="18" customHeight="1" x14ac:dyDescent="0.2">
      <c r="A173" s="70" t="s">
        <v>318</v>
      </c>
      <c r="B173" s="70" t="s">
        <v>319</v>
      </c>
      <c r="C173" s="70" t="s">
        <v>320</v>
      </c>
      <c r="D173" s="70">
        <v>2028</v>
      </c>
      <c r="E173" s="70" t="s">
        <v>170</v>
      </c>
      <c r="F173" s="70" t="s">
        <v>2175</v>
      </c>
      <c r="G173" s="178">
        <v>72</v>
      </c>
      <c r="H173" s="70" t="s">
        <v>250</v>
      </c>
      <c r="I173" s="70" t="s">
        <v>3527</v>
      </c>
      <c r="J173" s="70" t="s">
        <v>97</v>
      </c>
      <c r="K173" s="2"/>
      <c r="L173" s="2"/>
      <c r="M173" s="2"/>
      <c r="N173" s="2"/>
      <c r="O173" s="2"/>
      <c r="P173" s="2"/>
      <c r="Q173" s="2"/>
      <c r="R173" s="2"/>
      <c r="S173" s="2"/>
    </row>
    <row r="174" spans="1:19" ht="23.25" customHeight="1" x14ac:dyDescent="0.2">
      <c r="A174" s="70" t="s">
        <v>321</v>
      </c>
      <c r="B174" s="70" t="s">
        <v>322</v>
      </c>
      <c r="C174" s="70" t="s">
        <v>323</v>
      </c>
      <c r="D174" s="70">
        <v>2028</v>
      </c>
      <c r="E174" s="70" t="s">
        <v>386</v>
      </c>
      <c r="F174" s="70" t="s">
        <v>445</v>
      </c>
      <c r="G174" s="177">
        <v>88</v>
      </c>
      <c r="H174" s="70" t="s">
        <v>192</v>
      </c>
      <c r="I174" s="70" t="s">
        <v>3527</v>
      </c>
      <c r="J174" s="70" t="s">
        <v>97</v>
      </c>
      <c r="K174" s="2"/>
      <c r="L174" s="2"/>
      <c r="M174" s="2"/>
      <c r="N174" s="2"/>
      <c r="O174" s="2"/>
      <c r="P174" s="2"/>
      <c r="Q174" s="2"/>
      <c r="R174" s="2"/>
      <c r="S174" s="2"/>
    </row>
    <row r="175" spans="1:19" ht="18" customHeight="1" x14ac:dyDescent="0.2">
      <c r="A175" s="70" t="s">
        <v>321</v>
      </c>
      <c r="B175" s="70" t="s">
        <v>322</v>
      </c>
      <c r="C175" s="70" t="s">
        <v>323</v>
      </c>
      <c r="D175" s="70">
        <v>2028</v>
      </c>
      <c r="E175" s="70" t="s">
        <v>170</v>
      </c>
      <c r="F175" s="70" t="s">
        <v>474</v>
      </c>
      <c r="G175" s="176">
        <v>90.15</v>
      </c>
      <c r="H175" s="70" t="s">
        <v>178</v>
      </c>
      <c r="I175" s="70" t="s">
        <v>3527</v>
      </c>
      <c r="J175" s="70" t="s">
        <v>97</v>
      </c>
      <c r="K175" s="2"/>
      <c r="L175" s="2"/>
      <c r="M175" s="2"/>
      <c r="N175" s="2"/>
      <c r="O175" s="2"/>
      <c r="P175" s="2"/>
      <c r="Q175" s="2"/>
      <c r="R175" s="2"/>
      <c r="S175" s="2"/>
    </row>
    <row r="176" spans="1:19" ht="23.25" customHeight="1" x14ac:dyDescent="0.2">
      <c r="A176" s="70" t="s">
        <v>321</v>
      </c>
      <c r="B176" s="70" t="s">
        <v>322</v>
      </c>
      <c r="C176" s="70" t="s">
        <v>323</v>
      </c>
      <c r="D176" s="70">
        <v>2028</v>
      </c>
      <c r="E176" s="70" t="s">
        <v>170</v>
      </c>
      <c r="F176" s="70" t="s">
        <v>2175</v>
      </c>
      <c r="G176" s="177">
        <v>89</v>
      </c>
      <c r="H176" s="70" t="s">
        <v>192</v>
      </c>
      <c r="I176" s="70" t="s">
        <v>3527</v>
      </c>
      <c r="J176" s="70" t="s">
        <v>97</v>
      </c>
      <c r="K176" s="2"/>
      <c r="L176" s="2"/>
      <c r="M176" s="2"/>
      <c r="N176" s="2"/>
      <c r="O176" s="2"/>
      <c r="P176" s="2"/>
      <c r="Q176" s="2"/>
      <c r="R176" s="2"/>
      <c r="S176" s="2"/>
    </row>
    <row r="177" spans="1:19" ht="23.25" customHeight="1" x14ac:dyDescent="0.2">
      <c r="A177" s="70" t="s">
        <v>324</v>
      </c>
      <c r="B177" s="70" t="s">
        <v>325</v>
      </c>
      <c r="C177" s="70" t="s">
        <v>326</v>
      </c>
      <c r="D177" s="70">
        <v>2028</v>
      </c>
      <c r="E177" s="70" t="s">
        <v>386</v>
      </c>
      <c r="F177" s="70" t="s">
        <v>445</v>
      </c>
      <c r="G177" s="178">
        <v>72</v>
      </c>
      <c r="H177" s="70" t="s">
        <v>250</v>
      </c>
      <c r="I177" s="70" t="s">
        <v>3527</v>
      </c>
      <c r="J177" s="70" t="s">
        <v>97</v>
      </c>
      <c r="K177" s="2"/>
      <c r="L177" s="2"/>
      <c r="M177" s="2"/>
      <c r="N177" s="2"/>
      <c r="O177" s="2"/>
      <c r="P177" s="2"/>
      <c r="Q177" s="2"/>
      <c r="R177" s="2"/>
      <c r="S177" s="2"/>
    </row>
    <row r="178" spans="1:19" ht="23.25" customHeight="1" x14ac:dyDescent="0.2">
      <c r="A178" s="70" t="s">
        <v>324</v>
      </c>
      <c r="B178" s="70" t="s">
        <v>325</v>
      </c>
      <c r="C178" s="70" t="s">
        <v>326</v>
      </c>
      <c r="D178" s="70">
        <v>2028</v>
      </c>
      <c r="E178" s="70" t="s">
        <v>170</v>
      </c>
      <c r="F178" s="70" t="s">
        <v>474</v>
      </c>
      <c r="G178" s="178">
        <v>80.150000000000006</v>
      </c>
      <c r="H178" s="70" t="s">
        <v>192</v>
      </c>
      <c r="I178" s="70" t="s">
        <v>3527</v>
      </c>
      <c r="J178" s="70" t="s">
        <v>97</v>
      </c>
      <c r="K178" s="2"/>
      <c r="L178" s="2"/>
      <c r="M178" s="2"/>
      <c r="N178" s="2"/>
      <c r="O178" s="2"/>
      <c r="P178" s="2"/>
      <c r="Q178" s="2"/>
      <c r="R178" s="2"/>
      <c r="S178" s="2"/>
    </row>
    <row r="179" spans="1:19" ht="23.25" customHeight="1" x14ac:dyDescent="0.2">
      <c r="A179" s="70" t="s">
        <v>324</v>
      </c>
      <c r="B179" s="70" t="s">
        <v>325</v>
      </c>
      <c r="C179" s="70" t="s">
        <v>326</v>
      </c>
      <c r="D179" s="70">
        <v>2028</v>
      </c>
      <c r="E179" s="70" t="s">
        <v>170</v>
      </c>
      <c r="F179" s="70" t="s">
        <v>2175</v>
      </c>
      <c r="G179" s="178">
        <v>75</v>
      </c>
      <c r="H179" s="70" t="s">
        <v>250</v>
      </c>
      <c r="I179" s="70" t="s">
        <v>3527</v>
      </c>
      <c r="J179" s="70" t="s">
        <v>97</v>
      </c>
      <c r="K179" s="2"/>
      <c r="L179" s="2"/>
      <c r="M179" s="2"/>
      <c r="N179" s="2"/>
      <c r="O179" s="2"/>
      <c r="P179" s="2"/>
      <c r="Q179" s="2"/>
      <c r="R179" s="2"/>
      <c r="S179" s="2"/>
    </row>
    <row r="180" spans="1:19" ht="18" customHeight="1" x14ac:dyDescent="0.2">
      <c r="A180" s="70" t="s">
        <v>327</v>
      </c>
      <c r="B180" s="70" t="s">
        <v>328</v>
      </c>
      <c r="C180" s="70" t="s">
        <v>329</v>
      </c>
      <c r="D180" s="70">
        <v>2029</v>
      </c>
      <c r="E180" s="70" t="s">
        <v>170</v>
      </c>
      <c r="F180" s="70" t="s">
        <v>445</v>
      </c>
      <c r="G180" s="177">
        <v>85.22</v>
      </c>
      <c r="H180" s="70" t="s">
        <v>192</v>
      </c>
      <c r="I180" s="70" t="s">
        <v>3527</v>
      </c>
      <c r="J180" s="70" t="s">
        <v>97</v>
      </c>
      <c r="K180" s="2"/>
      <c r="L180" s="2"/>
      <c r="M180" s="2"/>
      <c r="N180" s="2"/>
      <c r="O180" s="2"/>
      <c r="P180" s="2"/>
      <c r="Q180" s="2"/>
      <c r="R180" s="2"/>
      <c r="S180" s="2"/>
    </row>
    <row r="181" spans="1:19" ht="18" customHeight="1" x14ac:dyDescent="0.2">
      <c r="A181" s="70" t="s">
        <v>333</v>
      </c>
      <c r="B181" s="70" t="s">
        <v>334</v>
      </c>
      <c r="C181" s="70" t="s">
        <v>335</v>
      </c>
      <c r="D181" s="70">
        <v>2029</v>
      </c>
      <c r="E181" s="70" t="s">
        <v>170</v>
      </c>
      <c r="F181" s="70" t="s">
        <v>445</v>
      </c>
      <c r="G181" s="179">
        <v>62.61</v>
      </c>
      <c r="H181" s="70" t="s">
        <v>243</v>
      </c>
      <c r="I181" s="70" t="s">
        <v>3610</v>
      </c>
      <c r="J181" s="70" t="s">
        <v>97</v>
      </c>
      <c r="K181" s="2"/>
      <c r="L181" s="2"/>
      <c r="M181" s="2"/>
      <c r="N181" s="2"/>
      <c r="O181" s="2"/>
      <c r="P181" s="2"/>
      <c r="Q181" s="2"/>
      <c r="R181" s="2"/>
      <c r="S181" s="2"/>
    </row>
    <row r="182" spans="1:19" ht="23.25" customHeight="1" x14ac:dyDescent="0.2">
      <c r="A182" s="70" t="s">
        <v>336</v>
      </c>
      <c r="B182" s="70" t="s">
        <v>337</v>
      </c>
      <c r="C182" s="70" t="s">
        <v>338</v>
      </c>
      <c r="D182" s="70">
        <v>2029</v>
      </c>
      <c r="E182" s="70" t="s">
        <v>170</v>
      </c>
      <c r="F182" s="70" t="s">
        <v>445</v>
      </c>
      <c r="G182" s="178">
        <v>77.680000000000007</v>
      </c>
      <c r="H182" s="70" t="s">
        <v>250</v>
      </c>
      <c r="I182" s="70" t="s">
        <v>3527</v>
      </c>
      <c r="J182" s="70" t="s">
        <v>97</v>
      </c>
      <c r="K182" s="2"/>
      <c r="L182" s="2"/>
      <c r="M182" s="2"/>
      <c r="N182" s="2"/>
      <c r="O182" s="2"/>
      <c r="P182" s="2"/>
      <c r="Q182" s="2"/>
      <c r="R182" s="2"/>
      <c r="S182" s="2"/>
    </row>
    <row r="183" spans="1:19" ht="23.25" customHeight="1" x14ac:dyDescent="0.2">
      <c r="A183" s="70" t="s">
        <v>339</v>
      </c>
      <c r="B183" s="70" t="s">
        <v>340</v>
      </c>
      <c r="C183" s="70" t="s">
        <v>341</v>
      </c>
      <c r="D183" s="70">
        <v>2029</v>
      </c>
      <c r="E183" s="70" t="s">
        <v>170</v>
      </c>
      <c r="F183" s="70" t="s">
        <v>445</v>
      </c>
      <c r="G183" s="177">
        <v>85.78</v>
      </c>
      <c r="H183" s="70" t="s">
        <v>192</v>
      </c>
      <c r="I183" s="70" t="s">
        <v>3527</v>
      </c>
      <c r="J183" s="70" t="s">
        <v>97</v>
      </c>
      <c r="K183" s="2"/>
      <c r="L183" s="2"/>
      <c r="M183" s="2"/>
      <c r="N183" s="2"/>
      <c r="O183" s="2"/>
      <c r="P183" s="2"/>
      <c r="Q183" s="2"/>
      <c r="R183" s="2"/>
      <c r="S183" s="2"/>
    </row>
    <row r="184" spans="1:19" ht="18" customHeight="1" x14ac:dyDescent="0.2">
      <c r="A184" s="70" t="s">
        <v>342</v>
      </c>
      <c r="B184" s="70" t="s">
        <v>343</v>
      </c>
      <c r="C184" s="70" t="s">
        <v>344</v>
      </c>
      <c r="D184" s="70">
        <v>2029</v>
      </c>
      <c r="E184" s="70" t="s">
        <v>170</v>
      </c>
      <c r="F184" s="70" t="s">
        <v>445</v>
      </c>
      <c r="G184" s="179">
        <v>63.16</v>
      </c>
      <c r="H184" s="70" t="s">
        <v>243</v>
      </c>
      <c r="I184" s="70" t="s">
        <v>3610</v>
      </c>
      <c r="J184" s="70" t="s">
        <v>97</v>
      </c>
      <c r="K184" s="2"/>
      <c r="L184" s="2"/>
      <c r="M184" s="2"/>
      <c r="N184" s="2"/>
      <c r="O184" s="2"/>
      <c r="P184" s="2"/>
      <c r="Q184" s="2"/>
      <c r="R184" s="2"/>
      <c r="S184" s="2"/>
    </row>
    <row r="185" spans="1:19" ht="18" customHeight="1" x14ac:dyDescent="0.2">
      <c r="A185" s="70" t="s">
        <v>345</v>
      </c>
      <c r="B185" s="70" t="s">
        <v>346</v>
      </c>
      <c r="C185" s="70" t="s">
        <v>347</v>
      </c>
      <c r="D185" s="70">
        <v>2029</v>
      </c>
      <c r="E185" s="70" t="s">
        <v>170</v>
      </c>
      <c r="F185" s="70" t="s">
        <v>445</v>
      </c>
      <c r="G185" s="179">
        <v>68.069999999999993</v>
      </c>
      <c r="H185" s="70" t="s">
        <v>243</v>
      </c>
      <c r="I185" s="70" t="s">
        <v>3610</v>
      </c>
      <c r="J185" s="70" t="s">
        <v>97</v>
      </c>
      <c r="K185" s="2"/>
      <c r="L185" s="2"/>
      <c r="M185" s="2"/>
      <c r="N185" s="2"/>
      <c r="O185" s="2"/>
      <c r="P185" s="2"/>
      <c r="Q185" s="2"/>
      <c r="R185" s="2"/>
      <c r="S185" s="2"/>
    </row>
    <row r="186" spans="1:19" ht="18" customHeight="1" x14ac:dyDescent="0.2">
      <c r="A186" s="70" t="s">
        <v>348</v>
      </c>
      <c r="B186" s="70" t="s">
        <v>349</v>
      </c>
      <c r="C186" s="70" t="s">
        <v>350</v>
      </c>
      <c r="D186" s="70">
        <v>2029</v>
      </c>
      <c r="E186" s="70" t="s">
        <v>170</v>
      </c>
      <c r="F186" s="70" t="s">
        <v>445</v>
      </c>
      <c r="G186" s="179">
        <v>60.85</v>
      </c>
      <c r="H186" s="70" t="s">
        <v>243</v>
      </c>
      <c r="I186" s="70" t="s">
        <v>3610</v>
      </c>
      <c r="J186" s="70" t="s">
        <v>97</v>
      </c>
      <c r="K186" s="2"/>
      <c r="L186" s="2"/>
      <c r="M186" s="2"/>
      <c r="N186" s="2"/>
      <c r="O186" s="2"/>
      <c r="P186" s="2"/>
      <c r="Q186" s="2"/>
      <c r="R186" s="2"/>
      <c r="S186" s="2"/>
    </row>
    <row r="187" spans="1:19" ht="18" customHeight="1" x14ac:dyDescent="0.2">
      <c r="A187" s="70" t="s">
        <v>351</v>
      </c>
      <c r="B187" s="70" t="s">
        <v>352</v>
      </c>
      <c r="C187" s="70" t="s">
        <v>353</v>
      </c>
      <c r="D187" s="70">
        <v>2029</v>
      </c>
      <c r="E187" s="70" t="s">
        <v>170</v>
      </c>
      <c r="F187" s="70" t="s">
        <v>445</v>
      </c>
      <c r="G187" s="178">
        <v>71.58</v>
      </c>
      <c r="H187" s="70" t="s">
        <v>250</v>
      </c>
      <c r="I187" s="70" t="s">
        <v>3527</v>
      </c>
      <c r="J187" s="70" t="s">
        <v>97</v>
      </c>
      <c r="K187" s="2"/>
      <c r="L187" s="2"/>
      <c r="M187" s="2"/>
      <c r="N187" s="2"/>
      <c r="O187" s="2"/>
      <c r="P187" s="2"/>
      <c r="Q187" s="2"/>
      <c r="R187" s="2"/>
      <c r="S187" s="2"/>
    </row>
    <row r="188" spans="1:19" ht="18" customHeight="1" x14ac:dyDescent="0.2">
      <c r="A188" s="70" t="s">
        <v>354</v>
      </c>
      <c r="B188" s="70" t="s">
        <v>355</v>
      </c>
      <c r="C188" s="70" t="s">
        <v>356</v>
      </c>
      <c r="D188" s="70">
        <v>2029</v>
      </c>
      <c r="E188" s="70" t="s">
        <v>170</v>
      </c>
      <c r="F188" s="70" t="s">
        <v>445</v>
      </c>
      <c r="G188" s="178">
        <v>72.28</v>
      </c>
      <c r="H188" s="70" t="s">
        <v>250</v>
      </c>
      <c r="I188" s="70" t="s">
        <v>3527</v>
      </c>
      <c r="J188" s="70" t="s">
        <v>97</v>
      </c>
      <c r="K188" s="2"/>
      <c r="L188" s="2"/>
      <c r="M188" s="2"/>
      <c r="N188" s="2"/>
      <c r="O188" s="2"/>
      <c r="P188" s="2"/>
      <c r="Q188" s="2"/>
      <c r="R188" s="2"/>
      <c r="S188" s="2"/>
    </row>
    <row r="189" spans="1:19" ht="23.25" customHeight="1" x14ac:dyDescent="0.2">
      <c r="A189" s="70" t="s">
        <v>357</v>
      </c>
      <c r="B189" s="70" t="s">
        <v>358</v>
      </c>
      <c r="C189" s="70" t="s">
        <v>359</v>
      </c>
      <c r="D189" s="70">
        <v>2029</v>
      </c>
      <c r="E189" s="70" t="s">
        <v>170</v>
      </c>
      <c r="F189" s="70" t="s">
        <v>445</v>
      </c>
      <c r="G189" s="178">
        <v>75.56</v>
      </c>
      <c r="H189" s="70" t="s">
        <v>250</v>
      </c>
      <c r="I189" s="70" t="s">
        <v>3527</v>
      </c>
      <c r="J189" s="70" t="s">
        <v>97</v>
      </c>
      <c r="K189" s="2"/>
      <c r="L189" s="2"/>
      <c r="M189" s="2"/>
      <c r="N189" s="2"/>
      <c r="O189" s="2"/>
      <c r="P189" s="2"/>
      <c r="Q189" s="2"/>
      <c r="R189" s="2"/>
      <c r="S189" s="2"/>
    </row>
    <row r="190" spans="1:19" ht="23.25" customHeight="1" x14ac:dyDescent="0.2">
      <c r="A190" s="70" t="s">
        <v>360</v>
      </c>
      <c r="B190" s="70" t="s">
        <v>361</v>
      </c>
      <c r="C190" s="70" t="s">
        <v>362</v>
      </c>
      <c r="D190" s="70">
        <v>2029</v>
      </c>
      <c r="E190" s="70" t="s">
        <v>170</v>
      </c>
      <c r="F190" s="70" t="s">
        <v>445</v>
      </c>
      <c r="G190" s="177">
        <v>88.75</v>
      </c>
      <c r="H190" s="70" t="s">
        <v>192</v>
      </c>
      <c r="I190" s="70" t="s">
        <v>3527</v>
      </c>
      <c r="J190" s="70" t="s">
        <v>97</v>
      </c>
      <c r="K190" s="2"/>
      <c r="L190" s="2"/>
      <c r="M190" s="2"/>
      <c r="N190" s="2"/>
      <c r="O190" s="2"/>
      <c r="P190" s="2"/>
      <c r="Q190" s="2"/>
      <c r="R190" s="2"/>
      <c r="S190" s="2"/>
    </row>
    <row r="191" spans="1:19" ht="23.25" customHeight="1" x14ac:dyDescent="0.2">
      <c r="A191" s="70" t="s">
        <v>363</v>
      </c>
      <c r="B191" s="70" t="s">
        <v>364</v>
      </c>
      <c r="C191" s="70" t="s">
        <v>365</v>
      </c>
      <c r="D191" s="70">
        <v>2029</v>
      </c>
      <c r="E191" s="70" t="s">
        <v>170</v>
      </c>
      <c r="F191" s="70" t="s">
        <v>445</v>
      </c>
      <c r="G191" s="178">
        <v>83.75</v>
      </c>
      <c r="H191" s="70" t="s">
        <v>192</v>
      </c>
      <c r="I191" s="70" t="s">
        <v>3527</v>
      </c>
      <c r="J191" s="70" t="s">
        <v>97</v>
      </c>
      <c r="K191" s="2"/>
      <c r="L191" s="2"/>
      <c r="M191" s="2"/>
      <c r="N191" s="2"/>
      <c r="O191" s="2"/>
      <c r="P191" s="2"/>
      <c r="Q191" s="2"/>
      <c r="R191" s="2"/>
      <c r="S191" s="2"/>
    </row>
    <row r="192" spans="1:19" ht="23.25" customHeight="1" x14ac:dyDescent="0.2">
      <c r="A192" s="70" t="s">
        <v>366</v>
      </c>
      <c r="B192" s="70" t="s">
        <v>367</v>
      </c>
      <c r="C192" s="70" t="s">
        <v>368</v>
      </c>
      <c r="D192" s="70">
        <v>2029</v>
      </c>
      <c r="E192" s="70" t="s">
        <v>170</v>
      </c>
      <c r="F192" s="70" t="s">
        <v>445</v>
      </c>
      <c r="G192" s="178">
        <v>80.739999999999995</v>
      </c>
      <c r="H192" s="70" t="s">
        <v>192</v>
      </c>
      <c r="I192" s="70" t="s">
        <v>3527</v>
      </c>
      <c r="J192" s="70" t="s">
        <v>97</v>
      </c>
      <c r="K192" s="2"/>
      <c r="L192" s="2"/>
      <c r="M192" s="2"/>
      <c r="N192" s="2"/>
      <c r="O192" s="2"/>
      <c r="P192" s="2"/>
      <c r="Q192" s="2"/>
      <c r="R192" s="2"/>
      <c r="S192" s="2"/>
    </row>
    <row r="193" spans="1:19" ht="23.25" customHeight="1" x14ac:dyDescent="0.2">
      <c r="A193" s="70" t="s">
        <v>369</v>
      </c>
      <c r="B193" s="70" t="s">
        <v>370</v>
      </c>
      <c r="C193" s="70" t="s">
        <v>371</v>
      </c>
      <c r="D193" s="70">
        <v>2029</v>
      </c>
      <c r="E193" s="70" t="s">
        <v>170</v>
      </c>
      <c r="F193" s="70" t="s">
        <v>445</v>
      </c>
      <c r="G193" s="178">
        <v>80.94</v>
      </c>
      <c r="H193" s="70" t="s">
        <v>192</v>
      </c>
      <c r="I193" s="70" t="s">
        <v>3527</v>
      </c>
      <c r="J193" s="70" t="s">
        <v>97</v>
      </c>
      <c r="K193" s="2"/>
      <c r="L193" s="2"/>
      <c r="M193" s="2"/>
      <c r="N193" s="2"/>
      <c r="O193" s="2"/>
      <c r="P193" s="2"/>
      <c r="Q193" s="2"/>
      <c r="R193" s="2"/>
      <c r="S193" s="2"/>
    </row>
    <row r="194" spans="1:19" ht="18" customHeight="1" x14ac:dyDescent="0.2">
      <c r="A194" s="70" t="s">
        <v>372</v>
      </c>
      <c r="B194" s="70" t="s">
        <v>373</v>
      </c>
      <c r="C194" s="70" t="s">
        <v>374</v>
      </c>
      <c r="D194" s="70">
        <v>2029</v>
      </c>
      <c r="E194" s="70" t="s">
        <v>170</v>
      </c>
      <c r="F194" s="70" t="s">
        <v>445</v>
      </c>
      <c r="G194" s="177">
        <v>87.19</v>
      </c>
      <c r="H194" s="70" t="s">
        <v>192</v>
      </c>
      <c r="I194" s="70" t="s">
        <v>3527</v>
      </c>
      <c r="J194" s="70" t="s">
        <v>97</v>
      </c>
      <c r="K194" s="2"/>
      <c r="L194" s="2"/>
      <c r="M194" s="2"/>
      <c r="N194" s="2"/>
      <c r="O194" s="2"/>
      <c r="P194" s="2"/>
      <c r="Q194" s="2"/>
      <c r="R194" s="2"/>
      <c r="S194" s="2"/>
    </row>
    <row r="195" spans="1:19" ht="18" customHeight="1" x14ac:dyDescent="0.2">
      <c r="A195" s="70" t="s">
        <v>375</v>
      </c>
      <c r="B195" s="70" t="s">
        <v>376</v>
      </c>
      <c r="C195" s="70" t="s">
        <v>320</v>
      </c>
      <c r="D195" s="70">
        <v>2029</v>
      </c>
      <c r="E195" s="70" t="s">
        <v>170</v>
      </c>
      <c r="F195" s="70" t="s">
        <v>445</v>
      </c>
      <c r="G195" s="178">
        <v>74.78</v>
      </c>
      <c r="H195" s="70" t="s">
        <v>250</v>
      </c>
      <c r="I195" s="70" t="s">
        <v>3527</v>
      </c>
      <c r="J195" s="70" t="s">
        <v>97</v>
      </c>
      <c r="K195" s="2"/>
      <c r="L195" s="2"/>
      <c r="M195" s="2"/>
      <c r="N195" s="2"/>
      <c r="O195" s="2"/>
      <c r="P195" s="2"/>
      <c r="Q195" s="2"/>
      <c r="R195" s="2"/>
      <c r="S195" s="2"/>
    </row>
    <row r="196" spans="1:19" ht="15.7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ht="15.7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ht="15.7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ht="15.7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ht="15.7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ht="15.7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ht="15.7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ht="15.7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ht="15.7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ht="15.7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ht="15.7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ht="15.7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ht="15.7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ht="15.7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ht="15.7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ht="15.7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ht="15.7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ht="15.7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ht="15.7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ht="15.7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ht="15.7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ht="15.7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ht="15.7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ht="15.7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ht="15.7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ht="15.7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ht="15.7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ht="15.7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ht="15.7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ht="15.7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ht="15.7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ht="15.7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ht="15.7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ht="15.7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ht="15.7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ht="15.7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ht="15.7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ht="15.7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ht="15.7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ht="15.7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ht="15.7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ht="15.7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ht="15.7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ht="15.7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ht="15.7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ht="15.7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ht="15.7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ht="15.7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ht="15.7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ht="15.7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ht="15.7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ht="15.7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ht="15.7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ht="15.7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ht="15.7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ht="15.7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ht="15.7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ht="15.7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ht="15.7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ht="15.7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ht="15.7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ht="15.7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ht="15.7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ht="15.7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ht="15.7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ht="15.7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ht="15.7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ht="15.7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ht="15.7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ht="15.7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ht="15.7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ht="15.7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ht="15.7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ht="15.7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ht="15.7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ht="15.7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ht="15.7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ht="15.7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ht="15.7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ht="15.7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ht="15.7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ht="15.7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ht="15.7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ht="15.7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ht="15.7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ht="15.7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ht="15.7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ht="15.7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ht="15.7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ht="15.7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ht="15.7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ht="15.7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ht="15.7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ht="15.7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ht="15.7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ht="15.7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ht="15.7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ht="15.7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ht="15.7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ht="15.7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ht="15.7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ht="15.7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ht="15.7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ht="15.7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ht="15.7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ht="15.7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ht="15.7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ht="15.7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ht="15.7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ht="15.7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ht="15.7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ht="15.7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ht="15.7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ht="15.7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ht="15.7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ht="15.7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ht="15.7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ht="15.7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ht="15.7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  <row r="693" spans="1:19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</row>
    <row r="694" spans="1:19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</row>
    <row r="695" spans="1:19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</row>
    <row r="696" spans="1:19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</row>
    <row r="697" spans="1:19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</row>
    <row r="698" spans="1:19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</row>
    <row r="699" spans="1:19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</row>
    <row r="700" spans="1:19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</row>
    <row r="701" spans="1:19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</row>
    <row r="702" spans="1:19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</row>
    <row r="703" spans="1:19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</row>
    <row r="704" spans="1:19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</row>
    <row r="705" spans="1:19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</row>
    <row r="706" spans="1:19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</row>
    <row r="707" spans="1:19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</row>
    <row r="708" spans="1:19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</row>
    <row r="709" spans="1:19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</row>
    <row r="710" spans="1:19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</row>
    <row r="711" spans="1:19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</row>
    <row r="712" spans="1:19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</row>
    <row r="713" spans="1:19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</row>
    <row r="714" spans="1:19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</row>
    <row r="715" spans="1:19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</row>
    <row r="716" spans="1:19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</row>
    <row r="717" spans="1:19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</row>
    <row r="718" spans="1:19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</row>
    <row r="719" spans="1:19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</row>
    <row r="720" spans="1:19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</row>
    <row r="721" spans="1:19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</row>
    <row r="722" spans="1:19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</row>
    <row r="723" spans="1:19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</row>
    <row r="724" spans="1:19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</row>
    <row r="725" spans="1:19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</row>
    <row r="726" spans="1:19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</row>
    <row r="727" spans="1:19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</row>
    <row r="728" spans="1:19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</row>
    <row r="729" spans="1:19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</row>
    <row r="730" spans="1:19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</row>
    <row r="731" spans="1:19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</row>
    <row r="732" spans="1:19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</row>
    <row r="733" spans="1:19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</row>
    <row r="734" spans="1:19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</row>
    <row r="735" spans="1:19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</row>
    <row r="736" spans="1:19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</row>
    <row r="737" spans="1:19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</row>
    <row r="738" spans="1:19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</row>
    <row r="739" spans="1:19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</row>
    <row r="740" spans="1:19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</row>
    <row r="741" spans="1:19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</row>
    <row r="742" spans="1:19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</row>
    <row r="743" spans="1:19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</row>
    <row r="744" spans="1:19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</row>
    <row r="745" spans="1:19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</row>
    <row r="746" spans="1:19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</row>
    <row r="747" spans="1:19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</row>
    <row r="748" spans="1:19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</row>
    <row r="749" spans="1:19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</row>
    <row r="750" spans="1:19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</row>
    <row r="751" spans="1:19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</row>
    <row r="752" spans="1:19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</row>
    <row r="753" spans="1:19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</row>
    <row r="754" spans="1:19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</row>
    <row r="755" spans="1:19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</row>
    <row r="756" spans="1:19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</row>
    <row r="757" spans="1:19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</row>
    <row r="758" spans="1:19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</row>
    <row r="759" spans="1:19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</row>
    <row r="760" spans="1:19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</row>
    <row r="761" spans="1:19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</row>
    <row r="762" spans="1:19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</row>
    <row r="763" spans="1:19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</row>
    <row r="764" spans="1:19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</row>
    <row r="765" spans="1:19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</row>
    <row r="766" spans="1:19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</row>
    <row r="767" spans="1:19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</row>
    <row r="768" spans="1:19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</row>
    <row r="769" spans="1:19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</row>
    <row r="770" spans="1:19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</row>
    <row r="771" spans="1:19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</row>
    <row r="772" spans="1:19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</row>
    <row r="773" spans="1:19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</row>
    <row r="774" spans="1:19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</row>
    <row r="775" spans="1:19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</row>
    <row r="776" spans="1:19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</row>
    <row r="777" spans="1:19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</row>
    <row r="778" spans="1:19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</row>
    <row r="779" spans="1:19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</row>
    <row r="780" spans="1:19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</row>
    <row r="781" spans="1:19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</row>
    <row r="782" spans="1:19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</row>
    <row r="783" spans="1:19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</row>
    <row r="784" spans="1:19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</row>
    <row r="785" spans="1:19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</row>
    <row r="786" spans="1:19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</row>
    <row r="787" spans="1:19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</row>
    <row r="788" spans="1:19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</row>
    <row r="789" spans="1:19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</row>
    <row r="790" spans="1:19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</row>
    <row r="791" spans="1:19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</row>
    <row r="792" spans="1:19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</row>
    <row r="793" spans="1:19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</row>
    <row r="794" spans="1:19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</row>
    <row r="795" spans="1:19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</row>
    <row r="796" spans="1:19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</row>
    <row r="797" spans="1:19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</row>
    <row r="798" spans="1:19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</row>
    <row r="799" spans="1:19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</row>
    <row r="800" spans="1:19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</row>
    <row r="801" spans="1:19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</row>
    <row r="802" spans="1:19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</row>
    <row r="803" spans="1:19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</row>
    <row r="804" spans="1:19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</row>
    <row r="805" spans="1:19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</row>
    <row r="806" spans="1:19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</row>
    <row r="807" spans="1:19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</row>
    <row r="808" spans="1:19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</row>
    <row r="809" spans="1:19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</row>
    <row r="810" spans="1:19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</row>
    <row r="811" spans="1:19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</row>
    <row r="812" spans="1:19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</row>
    <row r="813" spans="1:19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</row>
    <row r="814" spans="1:19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</row>
    <row r="815" spans="1:19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</row>
    <row r="816" spans="1:19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</row>
    <row r="817" spans="1:19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</row>
    <row r="818" spans="1:19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</row>
    <row r="819" spans="1:19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</row>
    <row r="820" spans="1:19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</row>
    <row r="821" spans="1:19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</row>
    <row r="822" spans="1:19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</row>
    <row r="823" spans="1:19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</row>
    <row r="824" spans="1:19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</row>
    <row r="825" spans="1:19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</row>
    <row r="826" spans="1:19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</row>
    <row r="827" spans="1:19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</row>
    <row r="828" spans="1:19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</row>
    <row r="829" spans="1:19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</row>
    <row r="830" spans="1:19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</row>
    <row r="831" spans="1:19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</row>
    <row r="832" spans="1:19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</row>
    <row r="833" spans="1:19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</row>
    <row r="834" spans="1:19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</row>
    <row r="835" spans="1:19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</row>
    <row r="836" spans="1:19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</row>
    <row r="837" spans="1:19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</row>
    <row r="838" spans="1:19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</row>
    <row r="839" spans="1:19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</row>
    <row r="840" spans="1:19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</row>
    <row r="841" spans="1:19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</row>
    <row r="842" spans="1:19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</row>
    <row r="843" spans="1:19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</row>
    <row r="844" spans="1:19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</row>
    <row r="845" spans="1:19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</row>
    <row r="846" spans="1:19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</row>
    <row r="847" spans="1:19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</row>
    <row r="848" spans="1:19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</row>
    <row r="849" spans="1:19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</row>
    <row r="850" spans="1:19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</row>
    <row r="851" spans="1:19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</row>
    <row r="852" spans="1:19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</row>
    <row r="853" spans="1:19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</row>
    <row r="854" spans="1:19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</row>
    <row r="855" spans="1:19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</row>
    <row r="856" spans="1:19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</row>
    <row r="857" spans="1:19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</row>
    <row r="858" spans="1:19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</row>
    <row r="859" spans="1:19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</row>
    <row r="860" spans="1:19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</row>
    <row r="861" spans="1:19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</row>
    <row r="862" spans="1:19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</row>
    <row r="863" spans="1:19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</row>
    <row r="864" spans="1:19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</row>
    <row r="865" spans="1:19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</row>
    <row r="866" spans="1:19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</row>
    <row r="867" spans="1:19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</row>
    <row r="868" spans="1:19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</row>
    <row r="869" spans="1:19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</row>
    <row r="870" spans="1:19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</row>
    <row r="871" spans="1:19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</row>
    <row r="872" spans="1:19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</row>
    <row r="873" spans="1:19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</row>
    <row r="874" spans="1:19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</row>
    <row r="875" spans="1:19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</row>
    <row r="876" spans="1:19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</row>
    <row r="877" spans="1:19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</row>
    <row r="878" spans="1:19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</row>
    <row r="879" spans="1:19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</row>
    <row r="880" spans="1:19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</row>
    <row r="881" spans="1:19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</row>
    <row r="882" spans="1:19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</row>
    <row r="883" spans="1:19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</row>
    <row r="884" spans="1:19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</row>
    <row r="885" spans="1:19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</row>
    <row r="886" spans="1:19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</row>
    <row r="887" spans="1:19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</row>
    <row r="888" spans="1:19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</row>
    <row r="889" spans="1:19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</row>
    <row r="890" spans="1:19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</row>
    <row r="891" spans="1:19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</row>
    <row r="892" spans="1:19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</row>
    <row r="893" spans="1:19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</row>
    <row r="894" spans="1:19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</row>
    <row r="895" spans="1:19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</row>
    <row r="896" spans="1:19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</row>
    <row r="897" spans="1:19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</row>
    <row r="898" spans="1:19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</row>
    <row r="899" spans="1:19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</row>
    <row r="900" spans="1:19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</row>
    <row r="901" spans="1:19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</row>
    <row r="902" spans="1:19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</row>
    <row r="903" spans="1:19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</row>
    <row r="904" spans="1:19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</row>
    <row r="905" spans="1:19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</row>
    <row r="906" spans="1:19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</row>
    <row r="907" spans="1:19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</row>
    <row r="908" spans="1:19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</row>
    <row r="909" spans="1:19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</row>
    <row r="910" spans="1:19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</row>
    <row r="911" spans="1:19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</row>
    <row r="912" spans="1:19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</row>
    <row r="913" spans="1:19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</row>
    <row r="914" spans="1:19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</row>
    <row r="915" spans="1:19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</row>
    <row r="916" spans="1:19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</row>
    <row r="917" spans="1:19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</row>
    <row r="918" spans="1:19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</row>
    <row r="919" spans="1:19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</row>
    <row r="920" spans="1:19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</row>
    <row r="921" spans="1:19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</row>
    <row r="922" spans="1:19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</row>
    <row r="923" spans="1:19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</row>
    <row r="924" spans="1:19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</row>
    <row r="925" spans="1:19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</row>
    <row r="926" spans="1:19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</row>
    <row r="927" spans="1:19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</row>
    <row r="928" spans="1:19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</row>
    <row r="929" spans="1:19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</row>
    <row r="930" spans="1:19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</row>
    <row r="931" spans="1:19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</row>
    <row r="932" spans="1:19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</row>
    <row r="933" spans="1:19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</row>
    <row r="934" spans="1:19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</row>
    <row r="935" spans="1:19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</row>
    <row r="936" spans="1:19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</row>
    <row r="937" spans="1:19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</row>
    <row r="938" spans="1:19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</row>
    <row r="939" spans="1:19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</row>
    <row r="940" spans="1:19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</row>
    <row r="941" spans="1:19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</row>
    <row r="942" spans="1:19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</row>
    <row r="943" spans="1:19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</row>
    <row r="944" spans="1:19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</row>
    <row r="945" spans="1:19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</row>
    <row r="946" spans="1:19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</row>
    <row r="947" spans="1:19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</row>
    <row r="948" spans="1:19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</row>
    <row r="949" spans="1:19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</row>
    <row r="950" spans="1:19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</row>
    <row r="951" spans="1:19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</row>
    <row r="952" spans="1:19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</row>
    <row r="953" spans="1:19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</row>
    <row r="954" spans="1:19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</row>
    <row r="955" spans="1:19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</row>
    <row r="956" spans="1:19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</row>
    <row r="957" spans="1:19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</row>
    <row r="958" spans="1:19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</row>
    <row r="959" spans="1:19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</row>
    <row r="960" spans="1:19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</row>
    <row r="961" spans="1:19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</row>
    <row r="962" spans="1:19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</row>
    <row r="963" spans="1:19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</row>
    <row r="964" spans="1:19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</row>
    <row r="965" spans="1:19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</row>
    <row r="966" spans="1:19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</row>
    <row r="967" spans="1:19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</row>
    <row r="968" spans="1:19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</row>
    <row r="969" spans="1:19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</row>
    <row r="970" spans="1:19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</row>
    <row r="971" spans="1:19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</row>
    <row r="972" spans="1:19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</row>
    <row r="973" spans="1:19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</row>
    <row r="974" spans="1:19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</row>
    <row r="975" spans="1:19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</row>
    <row r="976" spans="1:19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</row>
    <row r="977" spans="1:19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</row>
    <row r="978" spans="1:19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</row>
    <row r="979" spans="1:19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</row>
    <row r="980" spans="1:19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</row>
    <row r="981" spans="1:19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</row>
    <row r="982" spans="1:19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</row>
    <row r="983" spans="1:19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</row>
    <row r="984" spans="1:19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</row>
    <row r="985" spans="1:19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</row>
    <row r="986" spans="1:19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</row>
    <row r="987" spans="1:19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</row>
    <row r="988" spans="1:19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</row>
    <row r="989" spans="1:19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</row>
    <row r="990" spans="1:19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</row>
    <row r="991" spans="1:19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</row>
    <row r="992" spans="1:19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</row>
    <row r="993" spans="1:19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</row>
    <row r="994" spans="1:19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</row>
    <row r="995" spans="1:19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</row>
    <row r="996" spans="1:19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</row>
    <row r="997" spans="1:19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</row>
    <row r="998" spans="1:19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</row>
    <row r="999" spans="1:19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</row>
    <row r="1000" spans="1:19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</row>
  </sheetData>
  <autoFilter ref="A5:J194" xr:uid="{00000000-0009-0000-0000-00002C000000}"/>
  <mergeCells count="4">
    <mergeCell ref="A3:L3"/>
    <mergeCell ref="A2:L2"/>
    <mergeCell ref="A1:L1"/>
    <mergeCell ref="A5:J5"/>
  </mergeCells>
  <hyperlinks>
    <hyperlink ref="A1" location="'Cohort 2029 — Grades'!A1" display="⬅ NAVIGATE:" xr:uid="{00000000-0004-0000-2C00-000000000000}"/>
  </hyperlinks>
  <pageMargins left="0.75" right="0.75" top="1" bottom="1" header="0" footer="0"/>
  <pageSetup paperSize="9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 x14ac:dyDescent="0.2"/>
  <cols>
    <col min="1" max="1" width="39" customWidth="1"/>
    <col min="2" max="2" width="4" customWidth="1"/>
    <col min="3" max="3" width="42" customWidth="1"/>
    <col min="4" max="4" width="12" customWidth="1"/>
    <col min="5" max="5" width="10" customWidth="1"/>
    <col min="6" max="7" width="11" customWidth="1"/>
    <col min="8" max="8" width="8" customWidth="1"/>
    <col min="9" max="9" width="14" customWidth="1"/>
    <col min="10" max="10" width="20" customWidth="1"/>
    <col min="11" max="11" width="12" customWidth="1"/>
    <col min="12" max="26" width="8.6640625" customWidth="1"/>
  </cols>
  <sheetData>
    <row r="1" spans="1:11" ht="24" customHeight="1" x14ac:dyDescent="0.2">
      <c r="A1" s="189" t="s">
        <v>0</v>
      </c>
      <c r="B1" s="2"/>
      <c r="C1" s="190" t="s">
        <v>853</v>
      </c>
      <c r="D1" s="190" t="s">
        <v>497</v>
      </c>
      <c r="E1" s="190" t="s">
        <v>498</v>
      </c>
      <c r="F1" s="190" t="s">
        <v>499</v>
      </c>
      <c r="G1" s="190" t="s">
        <v>500</v>
      </c>
      <c r="H1" s="190" t="s">
        <v>501</v>
      </c>
      <c r="I1" s="2"/>
      <c r="J1" s="2"/>
      <c r="K1" s="2"/>
    </row>
    <row r="2" spans="1:11" ht="27.75" customHeight="1" x14ac:dyDescent="0.2">
      <c r="A2" s="191" t="s">
        <v>3613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11" ht="15" customHeight="1" x14ac:dyDescent="0.2">
      <c r="A3" s="7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3" t="s">
        <v>3614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193" t="s">
        <v>3615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</row>
    <row r="6" spans="1:11" ht="15" customHeight="1" x14ac:dyDescent="0.2">
      <c r="A6" s="195" t="s">
        <v>3616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2">
      <c r="A8" s="196" t="s">
        <v>857</v>
      </c>
      <c r="B8" s="192"/>
      <c r="C8" s="192"/>
      <c r="D8" s="192"/>
      <c r="E8" s="192"/>
      <c r="F8" s="192"/>
      <c r="G8" s="192"/>
      <c r="H8" s="192"/>
      <c r="I8" s="197" t="s">
        <v>3617</v>
      </c>
      <c r="J8" s="198" t="str">
        <f>IF(COUNT(H32,H50,H59)=0,"",AVERAGE(H32,H50,H59))</f>
        <v/>
      </c>
      <c r="K8" s="192"/>
    </row>
    <row r="9" spans="1:11" ht="21.75" customHeight="1" x14ac:dyDescent="0.2">
      <c r="A9" s="199" t="s">
        <v>3618</v>
      </c>
      <c r="B9" s="194"/>
      <c r="C9" s="194"/>
      <c r="D9" s="194"/>
      <c r="E9" s="194"/>
      <c r="F9" s="194"/>
      <c r="G9" s="194"/>
      <c r="H9" s="200" t="s">
        <v>3619</v>
      </c>
      <c r="I9" s="199">
        <f>G32</f>
        <v>0</v>
      </c>
      <c r="J9" s="200" t="s">
        <v>3620</v>
      </c>
      <c r="K9" s="201" t="str">
        <f>H32</f>
        <v/>
      </c>
    </row>
    <row r="10" spans="1:11" ht="21.75" customHeight="1" x14ac:dyDescent="0.2">
      <c r="A10" s="202" t="s">
        <v>26</v>
      </c>
      <c r="B10" s="202" t="s">
        <v>3621</v>
      </c>
      <c r="C10" s="202" t="s">
        <v>2081</v>
      </c>
      <c r="D10" s="202" t="s">
        <v>2071</v>
      </c>
      <c r="E10" s="202" t="s">
        <v>2073</v>
      </c>
      <c r="F10" s="202" t="s">
        <v>3622</v>
      </c>
      <c r="G10" s="202" t="s">
        <v>132</v>
      </c>
      <c r="H10" s="202" t="s">
        <v>3623</v>
      </c>
      <c r="I10" s="202" t="s">
        <v>34</v>
      </c>
      <c r="J10" s="202" t="s">
        <v>61</v>
      </c>
      <c r="K10" s="2"/>
    </row>
    <row r="11" spans="1:11" ht="15" customHeight="1" x14ac:dyDescent="0.2">
      <c r="A11" s="203">
        <v>1</v>
      </c>
      <c r="B11" s="203">
        <v>1</v>
      </c>
      <c r="C11" s="204" t="s">
        <v>3624</v>
      </c>
      <c r="D11" s="203" t="s">
        <v>2078</v>
      </c>
      <c r="E11" s="203" t="s">
        <v>2079</v>
      </c>
      <c r="F11" s="203">
        <v>10</v>
      </c>
      <c r="G11" s="205"/>
      <c r="H11" s="206" t="str">
        <f t="shared" ref="H11:H24" si="0">IF(G11="","",G11/F11)</f>
        <v/>
      </c>
      <c r="I11" s="203" t="str">
        <f t="shared" ref="I11:I24" si="1">IF(G11="","",IF(H11&gt;=0.9,"🟢 On Track",IF(H11&gt;=0.75,"🟢 On Track",IF(H11&gt;=0.65,"🟡 Watch",IF(H11&gt;=0.6,"🟠 At Risk","🔴 Not Prog")))))</f>
        <v/>
      </c>
      <c r="J11" s="207"/>
      <c r="K11" s="2"/>
    </row>
    <row r="12" spans="1:11" ht="15" customHeight="1" x14ac:dyDescent="0.2">
      <c r="A12" s="208">
        <v>2</v>
      </c>
      <c r="B12" s="208">
        <v>1</v>
      </c>
      <c r="C12" s="209" t="s">
        <v>2080</v>
      </c>
      <c r="D12" s="208" t="s">
        <v>2081</v>
      </c>
      <c r="E12" s="208" t="s">
        <v>2082</v>
      </c>
      <c r="F12" s="208">
        <v>10</v>
      </c>
      <c r="G12" s="205"/>
      <c r="H12" s="210" t="str">
        <f t="shared" si="0"/>
        <v/>
      </c>
      <c r="I12" s="208" t="str">
        <f t="shared" si="1"/>
        <v/>
      </c>
      <c r="J12" s="211"/>
      <c r="K12" s="2"/>
    </row>
    <row r="13" spans="1:11" ht="15" customHeight="1" x14ac:dyDescent="0.2">
      <c r="A13" s="203">
        <v>3</v>
      </c>
      <c r="B13" s="203">
        <v>1</v>
      </c>
      <c r="C13" s="204" t="s">
        <v>2200</v>
      </c>
      <c r="D13" s="203" t="s">
        <v>2084</v>
      </c>
      <c r="E13" s="203" t="s">
        <v>2085</v>
      </c>
      <c r="F13" s="203">
        <v>10</v>
      </c>
      <c r="G13" s="205"/>
      <c r="H13" s="206" t="str">
        <f t="shared" si="0"/>
        <v/>
      </c>
      <c r="I13" s="203" t="str">
        <f t="shared" si="1"/>
        <v/>
      </c>
      <c r="J13" s="207"/>
      <c r="K13" s="2"/>
    </row>
    <row r="14" spans="1:11" ht="15" customHeight="1" x14ac:dyDescent="0.2">
      <c r="A14" s="208">
        <v>4</v>
      </c>
      <c r="B14" s="208">
        <v>2</v>
      </c>
      <c r="C14" s="209" t="s">
        <v>2087</v>
      </c>
      <c r="D14" s="208" t="s">
        <v>2081</v>
      </c>
      <c r="E14" s="208" t="s">
        <v>2088</v>
      </c>
      <c r="F14" s="208">
        <v>5</v>
      </c>
      <c r="G14" s="205"/>
      <c r="H14" s="210" t="str">
        <f t="shared" si="0"/>
        <v/>
      </c>
      <c r="I14" s="208" t="str">
        <f t="shared" si="1"/>
        <v/>
      </c>
      <c r="J14" s="211"/>
      <c r="K14" s="2"/>
    </row>
    <row r="15" spans="1:11" ht="15" customHeight="1" x14ac:dyDescent="0.2">
      <c r="A15" s="203">
        <v>5</v>
      </c>
      <c r="B15" s="203">
        <v>2</v>
      </c>
      <c r="C15" s="204" t="s">
        <v>2089</v>
      </c>
      <c r="D15" s="203" t="s">
        <v>2081</v>
      </c>
      <c r="E15" s="203" t="s">
        <v>2088</v>
      </c>
      <c r="F15" s="203">
        <v>20</v>
      </c>
      <c r="G15" s="205"/>
      <c r="H15" s="206" t="str">
        <f t="shared" si="0"/>
        <v/>
      </c>
      <c r="I15" s="203" t="str">
        <f t="shared" si="1"/>
        <v/>
      </c>
      <c r="J15" s="207"/>
      <c r="K15" s="2"/>
    </row>
    <row r="16" spans="1:11" ht="15" customHeight="1" x14ac:dyDescent="0.2">
      <c r="A16" s="208">
        <v>6</v>
      </c>
      <c r="B16" s="208">
        <v>2</v>
      </c>
      <c r="C16" s="209" t="s">
        <v>2201</v>
      </c>
      <c r="D16" s="208" t="s">
        <v>2084</v>
      </c>
      <c r="E16" s="208" t="s">
        <v>2088</v>
      </c>
      <c r="F16" s="208">
        <v>15</v>
      </c>
      <c r="G16" s="205"/>
      <c r="H16" s="210" t="str">
        <f t="shared" si="0"/>
        <v/>
      </c>
      <c r="I16" s="208" t="str">
        <f t="shared" si="1"/>
        <v/>
      </c>
      <c r="J16" s="211"/>
      <c r="K16" s="2"/>
    </row>
    <row r="17" spans="1:11" ht="15" customHeight="1" x14ac:dyDescent="0.2">
      <c r="A17" s="203">
        <v>7</v>
      </c>
      <c r="B17" s="203">
        <v>3</v>
      </c>
      <c r="C17" s="204" t="s">
        <v>2202</v>
      </c>
      <c r="D17" s="203" t="s">
        <v>2084</v>
      </c>
      <c r="E17" s="203" t="s">
        <v>1664</v>
      </c>
      <c r="F17" s="203">
        <v>15</v>
      </c>
      <c r="G17" s="205"/>
      <c r="H17" s="206" t="str">
        <f t="shared" si="0"/>
        <v/>
      </c>
      <c r="I17" s="203" t="str">
        <f t="shared" si="1"/>
        <v/>
      </c>
      <c r="J17" s="207"/>
      <c r="K17" s="2"/>
    </row>
    <row r="18" spans="1:11" ht="15" customHeight="1" x14ac:dyDescent="0.2">
      <c r="A18" s="208">
        <v>8</v>
      </c>
      <c r="B18" s="208">
        <v>4</v>
      </c>
      <c r="C18" s="209" t="s">
        <v>2203</v>
      </c>
      <c r="D18" s="208" t="s">
        <v>2084</v>
      </c>
      <c r="E18" s="208" t="s">
        <v>2095</v>
      </c>
      <c r="F18" s="208">
        <v>15</v>
      </c>
      <c r="G18" s="205"/>
      <c r="H18" s="210" t="str">
        <f t="shared" si="0"/>
        <v/>
      </c>
      <c r="I18" s="208" t="str">
        <f t="shared" si="1"/>
        <v/>
      </c>
      <c r="J18" s="211"/>
      <c r="K18" s="2"/>
    </row>
    <row r="19" spans="1:11" ht="15" customHeight="1" x14ac:dyDescent="0.2">
      <c r="A19" s="203">
        <v>9</v>
      </c>
      <c r="B19" s="203">
        <v>4</v>
      </c>
      <c r="C19" s="204" t="s">
        <v>2098</v>
      </c>
      <c r="D19" s="203" t="s">
        <v>2081</v>
      </c>
      <c r="E19" s="203" t="s">
        <v>2095</v>
      </c>
      <c r="F19" s="203">
        <v>5</v>
      </c>
      <c r="G19" s="205"/>
      <c r="H19" s="206" t="str">
        <f t="shared" si="0"/>
        <v/>
      </c>
      <c r="I19" s="203" t="str">
        <f t="shared" si="1"/>
        <v/>
      </c>
      <c r="J19" s="207"/>
      <c r="K19" s="2"/>
    </row>
    <row r="20" spans="1:11" ht="15" customHeight="1" x14ac:dyDescent="0.2">
      <c r="A20" s="208">
        <v>10</v>
      </c>
      <c r="B20" s="208">
        <v>5</v>
      </c>
      <c r="C20" s="209" t="s">
        <v>2100</v>
      </c>
      <c r="D20" s="208" t="s">
        <v>2101</v>
      </c>
      <c r="E20" s="208" t="s">
        <v>2102</v>
      </c>
      <c r="F20" s="208">
        <v>150</v>
      </c>
      <c r="G20" s="205"/>
      <c r="H20" s="210" t="str">
        <f t="shared" si="0"/>
        <v/>
      </c>
      <c r="I20" s="208" t="str">
        <f t="shared" si="1"/>
        <v/>
      </c>
      <c r="J20" s="211" t="s">
        <v>3625</v>
      </c>
      <c r="K20" s="2"/>
    </row>
    <row r="21" spans="1:11" ht="15" customHeight="1" x14ac:dyDescent="0.2">
      <c r="A21" s="203">
        <v>11</v>
      </c>
      <c r="B21" s="203">
        <v>5</v>
      </c>
      <c r="C21" s="204" t="s">
        <v>2209</v>
      </c>
      <c r="D21" s="203" t="s">
        <v>2084</v>
      </c>
      <c r="E21" s="203" t="s">
        <v>2106</v>
      </c>
      <c r="F21" s="203">
        <v>15</v>
      </c>
      <c r="G21" s="205"/>
      <c r="H21" s="206" t="str">
        <f t="shared" si="0"/>
        <v/>
      </c>
      <c r="I21" s="203" t="str">
        <f t="shared" si="1"/>
        <v/>
      </c>
      <c r="J21" s="207"/>
      <c r="K21" s="2"/>
    </row>
    <row r="22" spans="1:11" ht="15" customHeight="1" x14ac:dyDescent="0.2">
      <c r="A22" s="208">
        <v>12</v>
      </c>
      <c r="B22" s="208">
        <v>5</v>
      </c>
      <c r="C22" s="209" t="s">
        <v>2107</v>
      </c>
      <c r="D22" s="208" t="s">
        <v>2081</v>
      </c>
      <c r="E22" s="208" t="s">
        <v>2106</v>
      </c>
      <c r="F22" s="208">
        <v>5</v>
      </c>
      <c r="G22" s="205"/>
      <c r="H22" s="210" t="str">
        <f t="shared" si="0"/>
        <v/>
      </c>
      <c r="I22" s="208" t="str">
        <f t="shared" si="1"/>
        <v/>
      </c>
      <c r="J22" s="211"/>
      <c r="K22" s="2"/>
    </row>
    <row r="23" spans="1:11" ht="15" customHeight="1" x14ac:dyDescent="0.2">
      <c r="A23" s="203">
        <v>13</v>
      </c>
      <c r="B23" s="203">
        <v>6</v>
      </c>
      <c r="C23" s="204" t="s">
        <v>2210</v>
      </c>
      <c r="D23" s="203" t="s">
        <v>2084</v>
      </c>
      <c r="E23" s="203" t="s">
        <v>2110</v>
      </c>
      <c r="F23" s="203">
        <v>15</v>
      </c>
      <c r="G23" s="205"/>
      <c r="H23" s="206" t="str">
        <f t="shared" si="0"/>
        <v/>
      </c>
      <c r="I23" s="203" t="str">
        <f t="shared" si="1"/>
        <v/>
      </c>
      <c r="J23" s="207"/>
      <c r="K23" s="2"/>
    </row>
    <row r="24" spans="1:11" ht="15" customHeight="1" x14ac:dyDescent="0.2">
      <c r="A24" s="208">
        <v>14</v>
      </c>
      <c r="B24" s="208">
        <v>6</v>
      </c>
      <c r="C24" s="209" t="s">
        <v>2111</v>
      </c>
      <c r="D24" s="208" t="s">
        <v>2081</v>
      </c>
      <c r="E24" s="208" t="s">
        <v>2110</v>
      </c>
      <c r="F24" s="208">
        <v>5</v>
      </c>
      <c r="G24" s="205"/>
      <c r="H24" s="210" t="str">
        <f t="shared" si="0"/>
        <v/>
      </c>
      <c r="I24" s="208" t="str">
        <f t="shared" si="1"/>
        <v/>
      </c>
      <c r="J24" s="211"/>
      <c r="K24" s="2"/>
    </row>
    <row r="25" spans="1:11" ht="15" customHeight="1" x14ac:dyDescent="0.2">
      <c r="A25" s="203">
        <v>15</v>
      </c>
      <c r="B25" s="203">
        <v>7</v>
      </c>
      <c r="C25" s="204" t="s">
        <v>2113</v>
      </c>
      <c r="D25" s="203" t="s">
        <v>2114</v>
      </c>
      <c r="E25" s="203" t="s">
        <v>2115</v>
      </c>
      <c r="F25" s="203" t="s">
        <v>390</v>
      </c>
      <c r="G25" s="205"/>
      <c r="H25" s="203" t="str">
        <f>IF(G25="","—",G25)</f>
        <v>—</v>
      </c>
      <c r="I25" s="203" t="str">
        <f>IF(G25="","",G25)</f>
        <v/>
      </c>
      <c r="J25" s="207" t="s">
        <v>2116</v>
      </c>
      <c r="K25" s="2"/>
    </row>
    <row r="26" spans="1:11" ht="15" customHeight="1" x14ac:dyDescent="0.2">
      <c r="A26" s="208">
        <v>16</v>
      </c>
      <c r="B26" s="208">
        <v>7</v>
      </c>
      <c r="C26" s="209" t="s">
        <v>2212</v>
      </c>
      <c r="D26" s="208" t="s">
        <v>2084</v>
      </c>
      <c r="E26" s="208" t="s">
        <v>1707</v>
      </c>
      <c r="F26" s="208">
        <v>15</v>
      </c>
      <c r="G26" s="205"/>
      <c r="H26" s="210" t="str">
        <f>IF(G26="","",G26/F26)</f>
        <v/>
      </c>
      <c r="I26" s="208" t="str">
        <f>IF(G26="","",IF(H26&gt;=0.9,"🟢 On Track",IF(H26&gt;=0.75,"🟢 On Track",IF(H26&gt;=0.65,"🟡 Watch",IF(H26&gt;=0.6,"🟠 At Risk","🔴 Not Prog")))))</f>
        <v/>
      </c>
      <c r="J26" s="211"/>
      <c r="K26" s="2"/>
    </row>
    <row r="27" spans="1:11" ht="15" customHeight="1" x14ac:dyDescent="0.2">
      <c r="A27" s="203">
        <v>17</v>
      </c>
      <c r="B27" s="203">
        <v>7</v>
      </c>
      <c r="C27" s="204" t="s">
        <v>2118</v>
      </c>
      <c r="D27" s="203" t="s">
        <v>2119</v>
      </c>
      <c r="E27" s="203" t="s">
        <v>1707</v>
      </c>
      <c r="F27" s="203">
        <v>100</v>
      </c>
      <c r="G27" s="205"/>
      <c r="H27" s="206" t="str">
        <f>IF(G27="","",G27/F27)</f>
        <v/>
      </c>
      <c r="I27" s="203" t="str">
        <f>IF(G27="","",IF(H27&gt;=0.9,"🟢 On Track",IF(H27&gt;=0.75,"🟢 On Track",IF(H27&gt;=0.65,"🟡 Watch",IF(H27&gt;=0.6,"🟠 At Risk","🔴 Not Prog")))))</f>
        <v/>
      </c>
      <c r="J27" s="207" t="s">
        <v>3626</v>
      </c>
      <c r="K27" s="2"/>
    </row>
    <row r="28" spans="1:11" ht="15" customHeight="1" x14ac:dyDescent="0.2">
      <c r="A28" s="208">
        <v>18</v>
      </c>
      <c r="B28" s="208">
        <v>8</v>
      </c>
      <c r="C28" s="209" t="s">
        <v>2122</v>
      </c>
      <c r="D28" s="208" t="s">
        <v>2101</v>
      </c>
      <c r="E28" s="208" t="s">
        <v>2123</v>
      </c>
      <c r="F28" s="208">
        <v>150</v>
      </c>
      <c r="G28" s="205"/>
      <c r="H28" s="210" t="str">
        <f>IF(G28="","",G28/F28)</f>
        <v/>
      </c>
      <c r="I28" s="208" t="str">
        <f>IF(G28="","",IF(H28&gt;=0.9,"🟢 On Track",IF(H28&gt;=0.75,"🟢 On Track",IF(H28&gt;=0.65,"🟡 Watch",IF(H28&gt;=0.6,"🟠 At Risk","🔴 Not Prog")))))</f>
        <v/>
      </c>
      <c r="J28" s="211" t="s">
        <v>3625</v>
      </c>
      <c r="K28" s="2"/>
    </row>
    <row r="29" spans="1:11" ht="15" customHeight="1" x14ac:dyDescent="0.2">
      <c r="A29" s="203">
        <v>19</v>
      </c>
      <c r="B29" s="203">
        <v>8</v>
      </c>
      <c r="C29" s="204" t="s">
        <v>2124</v>
      </c>
      <c r="D29" s="203" t="s">
        <v>2125</v>
      </c>
      <c r="E29" s="203" t="s">
        <v>2126</v>
      </c>
      <c r="F29" s="203" t="s">
        <v>390</v>
      </c>
      <c r="G29" s="205"/>
      <c r="H29" s="203" t="str">
        <f>IF(G29="","—",G29)</f>
        <v>—</v>
      </c>
      <c r="I29" s="203" t="str">
        <f>IF(G29="","",G29)</f>
        <v/>
      </c>
      <c r="J29" s="207"/>
      <c r="K29" s="2"/>
    </row>
    <row r="30" spans="1:11" ht="15" customHeight="1" x14ac:dyDescent="0.2">
      <c r="A30" s="208">
        <v>20</v>
      </c>
      <c r="B30" s="208">
        <v>15</v>
      </c>
      <c r="C30" s="209" t="s">
        <v>2128</v>
      </c>
      <c r="D30" s="208" t="s">
        <v>2114</v>
      </c>
      <c r="E30" s="208" t="s">
        <v>2127</v>
      </c>
      <c r="F30" s="208">
        <v>250</v>
      </c>
      <c r="G30" s="205"/>
      <c r="H30" s="210" t="str">
        <f>IF(G30="","",G30/F30)</f>
        <v/>
      </c>
      <c r="I30" s="208" t="str">
        <f>IF(G30="","",IF(H30&gt;=0.9,"🟢 On Track",IF(H30&gt;=0.75,"🟢 On Track",IF(H30&gt;=0.65,"🟡 Watch",IF(H30&gt;=0.6,"🟠 At Risk","🔴 Not Prog")))))</f>
        <v/>
      </c>
      <c r="J30" s="211" t="s">
        <v>3627</v>
      </c>
      <c r="K30" s="2"/>
    </row>
    <row r="31" spans="1:11" ht="15" customHeight="1" x14ac:dyDescent="0.2">
      <c r="A31" s="203">
        <v>21</v>
      </c>
      <c r="B31" s="203">
        <v>16</v>
      </c>
      <c r="C31" s="204" t="s">
        <v>3628</v>
      </c>
      <c r="D31" s="203" t="s">
        <v>2125</v>
      </c>
      <c r="E31" s="203" t="s">
        <v>2130</v>
      </c>
      <c r="F31" s="203">
        <v>250</v>
      </c>
      <c r="G31" s="205"/>
      <c r="H31" s="206" t="str">
        <f>IF(G31="","",G31/F31)</f>
        <v/>
      </c>
      <c r="I31" s="203" t="str">
        <f>IF(G31="","",IF(H31&gt;=0.9,"🟢 On Track",IF(H31&gt;=0.75,"🟢 On Track",IF(H31&gt;=0.65,"🟡 Watch",IF(H31&gt;=0.6,"🟠 At Risk","🔴 Not Prog")))))</f>
        <v/>
      </c>
      <c r="J31" s="207" t="s">
        <v>3627</v>
      </c>
      <c r="K31" s="2"/>
    </row>
    <row r="32" spans="1:11" ht="15" customHeight="1" x14ac:dyDescent="0.2">
      <c r="A32" s="212"/>
      <c r="B32" s="212"/>
      <c r="C32" s="213" t="s">
        <v>3629</v>
      </c>
      <c r="D32" s="212"/>
      <c r="E32" s="212"/>
      <c r="F32" s="214">
        <v>1060</v>
      </c>
      <c r="G32" s="215">
        <f>SUM(G11:G31)</f>
        <v>0</v>
      </c>
      <c r="H32" s="216" t="str">
        <f>IF(G32=0,"",G32/F32)</f>
        <v/>
      </c>
      <c r="I32" s="214" t="str">
        <f>IF(H32="","",IF(H32&gt;=0.75,"🟢 On Track",IF(H32&gt;=0.65,"🟡 Watch",IF(H32&gt;=0.6,"🟠 At Risk","🔴 Not Prog"))))</f>
        <v/>
      </c>
      <c r="J32" s="212"/>
      <c r="K32" s="2"/>
    </row>
    <row r="33" spans="1:11" ht="15.7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1.75" customHeight="1" x14ac:dyDescent="0.2">
      <c r="A34" s="199" t="s">
        <v>3630</v>
      </c>
      <c r="B34" s="194"/>
      <c r="C34" s="194"/>
      <c r="D34" s="194"/>
      <c r="E34" s="194"/>
      <c r="F34" s="194"/>
      <c r="G34" s="194"/>
      <c r="H34" s="200" t="s">
        <v>3619</v>
      </c>
      <c r="I34" s="199">
        <f>G50</f>
        <v>0</v>
      </c>
      <c r="J34" s="200" t="s">
        <v>3620</v>
      </c>
      <c r="K34" s="201">
        <f>H50</f>
        <v>0</v>
      </c>
    </row>
    <row r="35" spans="1:11" ht="21.75" customHeight="1" x14ac:dyDescent="0.2">
      <c r="A35" s="202" t="s">
        <v>26</v>
      </c>
      <c r="B35" s="202" t="s">
        <v>3621</v>
      </c>
      <c r="C35" s="202" t="s">
        <v>2081</v>
      </c>
      <c r="D35" s="202" t="s">
        <v>2071</v>
      </c>
      <c r="E35" s="202" t="s">
        <v>2073</v>
      </c>
      <c r="F35" s="202" t="s">
        <v>3622</v>
      </c>
      <c r="G35" s="202" t="s">
        <v>132</v>
      </c>
      <c r="H35" s="202" t="s">
        <v>3623</v>
      </c>
      <c r="I35" s="202" t="s">
        <v>34</v>
      </c>
      <c r="J35" s="202" t="s">
        <v>61</v>
      </c>
      <c r="K35" s="2"/>
    </row>
    <row r="36" spans="1:11" ht="15" customHeight="1" x14ac:dyDescent="0.2">
      <c r="A36" s="203">
        <v>1</v>
      </c>
      <c r="B36" s="203">
        <v>1</v>
      </c>
      <c r="C36" s="204" t="s">
        <v>2133</v>
      </c>
      <c r="D36" s="203" t="s">
        <v>2134</v>
      </c>
      <c r="E36" s="203" t="s">
        <v>2085</v>
      </c>
      <c r="F36" s="203" t="s">
        <v>390</v>
      </c>
      <c r="G36" s="205"/>
      <c r="H36" s="203" t="str">
        <f t="shared" ref="H36:H49" si="2">IF(G36="","—",G36)</f>
        <v>—</v>
      </c>
      <c r="I36" s="203" t="str">
        <f t="shared" ref="I36:I49" si="3">IF(G36="","",G36)</f>
        <v/>
      </c>
      <c r="J36" s="207"/>
      <c r="K36" s="2"/>
    </row>
    <row r="37" spans="1:11" ht="15" customHeight="1" x14ac:dyDescent="0.2">
      <c r="A37" s="208">
        <v>2</v>
      </c>
      <c r="B37" s="208">
        <v>2</v>
      </c>
      <c r="C37" s="209" t="s">
        <v>2135</v>
      </c>
      <c r="D37" s="208" t="s">
        <v>2134</v>
      </c>
      <c r="E37" s="208" t="s">
        <v>2088</v>
      </c>
      <c r="F37" s="208" t="s">
        <v>390</v>
      </c>
      <c r="G37" s="205"/>
      <c r="H37" s="208" t="str">
        <f t="shared" si="2"/>
        <v>—</v>
      </c>
      <c r="I37" s="208" t="str">
        <f t="shared" si="3"/>
        <v/>
      </c>
      <c r="J37" s="211"/>
      <c r="K37" s="2"/>
    </row>
    <row r="38" spans="1:11" ht="15" customHeight="1" x14ac:dyDescent="0.2">
      <c r="A38" s="203">
        <v>3</v>
      </c>
      <c r="B38" s="203">
        <v>3</v>
      </c>
      <c r="C38" s="204" t="s">
        <v>2136</v>
      </c>
      <c r="D38" s="203" t="s">
        <v>2134</v>
      </c>
      <c r="E38" s="203" t="s">
        <v>1664</v>
      </c>
      <c r="F38" s="203" t="s">
        <v>390</v>
      </c>
      <c r="G38" s="205"/>
      <c r="H38" s="203" t="str">
        <f t="shared" si="2"/>
        <v>—</v>
      </c>
      <c r="I38" s="203" t="str">
        <f t="shared" si="3"/>
        <v/>
      </c>
      <c r="J38" s="207"/>
      <c r="K38" s="2"/>
    </row>
    <row r="39" spans="1:11" ht="15" customHeight="1" x14ac:dyDescent="0.2">
      <c r="A39" s="208">
        <v>4</v>
      </c>
      <c r="B39" s="208">
        <v>4</v>
      </c>
      <c r="C39" s="209" t="s">
        <v>2137</v>
      </c>
      <c r="D39" s="208" t="s">
        <v>2134</v>
      </c>
      <c r="E39" s="208" t="s">
        <v>2095</v>
      </c>
      <c r="F39" s="208" t="s">
        <v>390</v>
      </c>
      <c r="G39" s="205"/>
      <c r="H39" s="208" t="str">
        <f t="shared" si="2"/>
        <v>—</v>
      </c>
      <c r="I39" s="208" t="str">
        <f t="shared" si="3"/>
        <v/>
      </c>
      <c r="J39" s="211"/>
      <c r="K39" s="2"/>
    </row>
    <row r="40" spans="1:11" ht="15" customHeight="1" x14ac:dyDescent="0.2">
      <c r="A40" s="203">
        <v>5</v>
      </c>
      <c r="B40" s="203">
        <v>5</v>
      </c>
      <c r="C40" s="204" t="s">
        <v>2138</v>
      </c>
      <c r="D40" s="203" t="s">
        <v>2101</v>
      </c>
      <c r="E40" s="203" t="s">
        <v>2106</v>
      </c>
      <c r="F40" s="203" t="s">
        <v>390</v>
      </c>
      <c r="G40" s="205"/>
      <c r="H40" s="203" t="str">
        <f t="shared" si="2"/>
        <v>—</v>
      </c>
      <c r="I40" s="203" t="str">
        <f t="shared" si="3"/>
        <v/>
      </c>
      <c r="J40" s="207" t="s">
        <v>2139</v>
      </c>
      <c r="K40" s="2"/>
    </row>
    <row r="41" spans="1:11" ht="15" customHeight="1" x14ac:dyDescent="0.2">
      <c r="A41" s="208">
        <v>6</v>
      </c>
      <c r="B41" s="208">
        <v>6</v>
      </c>
      <c r="C41" s="209" t="s">
        <v>2140</v>
      </c>
      <c r="D41" s="208" t="s">
        <v>2134</v>
      </c>
      <c r="E41" s="208" t="s">
        <v>2110</v>
      </c>
      <c r="F41" s="208" t="s">
        <v>390</v>
      </c>
      <c r="G41" s="205"/>
      <c r="H41" s="208" t="str">
        <f t="shared" si="2"/>
        <v>—</v>
      </c>
      <c r="I41" s="208" t="str">
        <f t="shared" si="3"/>
        <v/>
      </c>
      <c r="J41" s="211"/>
      <c r="K41" s="2"/>
    </row>
    <row r="42" spans="1:11" ht="15" customHeight="1" x14ac:dyDescent="0.2">
      <c r="A42" s="203">
        <v>7</v>
      </c>
      <c r="B42" s="203">
        <v>7</v>
      </c>
      <c r="C42" s="204" t="s">
        <v>3631</v>
      </c>
      <c r="D42" s="203" t="s">
        <v>2134</v>
      </c>
      <c r="E42" s="203" t="s">
        <v>1707</v>
      </c>
      <c r="F42" s="203" t="s">
        <v>390</v>
      </c>
      <c r="G42" s="205"/>
      <c r="H42" s="203" t="str">
        <f t="shared" si="2"/>
        <v>—</v>
      </c>
      <c r="I42" s="203" t="str">
        <f t="shared" si="3"/>
        <v/>
      </c>
      <c r="J42" s="207"/>
      <c r="K42" s="2"/>
    </row>
    <row r="43" spans="1:11" ht="15" customHeight="1" x14ac:dyDescent="0.2">
      <c r="A43" s="208">
        <v>8</v>
      </c>
      <c r="B43" s="208">
        <v>8</v>
      </c>
      <c r="C43" s="209" t="s">
        <v>3632</v>
      </c>
      <c r="D43" s="208" t="s">
        <v>2134</v>
      </c>
      <c r="E43" s="208" t="s">
        <v>2126</v>
      </c>
      <c r="F43" s="208" t="s">
        <v>390</v>
      </c>
      <c r="G43" s="205"/>
      <c r="H43" s="208" t="str">
        <f t="shared" si="2"/>
        <v>—</v>
      </c>
      <c r="I43" s="208" t="str">
        <f t="shared" si="3"/>
        <v/>
      </c>
      <c r="J43" s="211"/>
      <c r="K43" s="2"/>
    </row>
    <row r="44" spans="1:11" ht="15" customHeight="1" x14ac:dyDescent="0.2">
      <c r="A44" s="203">
        <v>9</v>
      </c>
      <c r="B44" s="203">
        <v>9</v>
      </c>
      <c r="C44" s="204" t="s">
        <v>3633</v>
      </c>
      <c r="D44" s="203" t="s">
        <v>2134</v>
      </c>
      <c r="E44" s="203" t="s">
        <v>3634</v>
      </c>
      <c r="F44" s="203" t="s">
        <v>390</v>
      </c>
      <c r="G44" s="205"/>
      <c r="H44" s="203" t="str">
        <f t="shared" si="2"/>
        <v>—</v>
      </c>
      <c r="I44" s="203" t="str">
        <f t="shared" si="3"/>
        <v/>
      </c>
      <c r="J44" s="207"/>
      <c r="K44" s="2"/>
    </row>
    <row r="45" spans="1:11" ht="15" customHeight="1" x14ac:dyDescent="0.2">
      <c r="A45" s="208">
        <v>10</v>
      </c>
      <c r="B45" s="208">
        <v>10</v>
      </c>
      <c r="C45" s="209" t="s">
        <v>3635</v>
      </c>
      <c r="D45" s="208" t="s">
        <v>2101</v>
      </c>
      <c r="E45" s="208" t="s">
        <v>3636</v>
      </c>
      <c r="F45" s="208" t="s">
        <v>390</v>
      </c>
      <c r="G45" s="205"/>
      <c r="H45" s="208" t="str">
        <f t="shared" si="2"/>
        <v>—</v>
      </c>
      <c r="I45" s="208" t="str">
        <f t="shared" si="3"/>
        <v/>
      </c>
      <c r="J45" s="211" t="s">
        <v>2139</v>
      </c>
      <c r="K45" s="2"/>
    </row>
    <row r="46" spans="1:11" ht="15" customHeight="1" x14ac:dyDescent="0.2">
      <c r="A46" s="203">
        <v>11</v>
      </c>
      <c r="B46" s="203">
        <v>11</v>
      </c>
      <c r="C46" s="204" t="s">
        <v>3637</v>
      </c>
      <c r="D46" s="203" t="s">
        <v>2134</v>
      </c>
      <c r="E46" s="203" t="s">
        <v>3638</v>
      </c>
      <c r="F46" s="203" t="s">
        <v>390</v>
      </c>
      <c r="G46" s="205"/>
      <c r="H46" s="203" t="str">
        <f t="shared" si="2"/>
        <v>—</v>
      </c>
      <c r="I46" s="203" t="str">
        <f t="shared" si="3"/>
        <v/>
      </c>
      <c r="J46" s="207"/>
      <c r="K46" s="2"/>
    </row>
    <row r="47" spans="1:11" ht="15" customHeight="1" x14ac:dyDescent="0.2">
      <c r="A47" s="208">
        <v>12</v>
      </c>
      <c r="B47" s="208">
        <v>12</v>
      </c>
      <c r="C47" s="209" t="s">
        <v>3639</v>
      </c>
      <c r="D47" s="208" t="s">
        <v>2134</v>
      </c>
      <c r="E47" s="208" t="s">
        <v>3640</v>
      </c>
      <c r="F47" s="208" t="s">
        <v>390</v>
      </c>
      <c r="G47" s="205"/>
      <c r="H47" s="208" t="str">
        <f t="shared" si="2"/>
        <v>—</v>
      </c>
      <c r="I47" s="208" t="str">
        <f t="shared" si="3"/>
        <v/>
      </c>
      <c r="J47" s="211"/>
      <c r="K47" s="2"/>
    </row>
    <row r="48" spans="1:11" ht="15" customHeight="1" x14ac:dyDescent="0.2">
      <c r="A48" s="203">
        <v>13</v>
      </c>
      <c r="B48" s="203">
        <v>13</v>
      </c>
      <c r="C48" s="204" t="s">
        <v>3641</v>
      </c>
      <c r="D48" s="203" t="s">
        <v>2134</v>
      </c>
      <c r="E48" s="203" t="s">
        <v>3642</v>
      </c>
      <c r="F48" s="203" t="s">
        <v>390</v>
      </c>
      <c r="G48" s="205"/>
      <c r="H48" s="203" t="str">
        <f t="shared" si="2"/>
        <v>—</v>
      </c>
      <c r="I48" s="203" t="str">
        <f t="shared" si="3"/>
        <v/>
      </c>
      <c r="J48" s="207"/>
      <c r="K48" s="2"/>
    </row>
    <row r="49" spans="1:11" ht="15" customHeight="1" x14ac:dyDescent="0.2">
      <c r="A49" s="208">
        <v>14</v>
      </c>
      <c r="B49" s="208">
        <v>14</v>
      </c>
      <c r="C49" s="209" t="s">
        <v>2141</v>
      </c>
      <c r="D49" s="208" t="s">
        <v>2101</v>
      </c>
      <c r="E49" s="208" t="s">
        <v>2130</v>
      </c>
      <c r="F49" s="208" t="s">
        <v>390</v>
      </c>
      <c r="G49" s="205"/>
      <c r="H49" s="208" t="str">
        <f t="shared" si="2"/>
        <v>—</v>
      </c>
      <c r="I49" s="208" t="str">
        <f t="shared" si="3"/>
        <v/>
      </c>
      <c r="J49" s="211" t="s">
        <v>3643</v>
      </c>
      <c r="K49" s="2"/>
    </row>
    <row r="50" spans="1:11" ht="15" customHeight="1" x14ac:dyDescent="0.2">
      <c r="A50" s="212"/>
      <c r="B50" s="212"/>
      <c r="C50" s="213" t="s">
        <v>3644</v>
      </c>
      <c r="D50" s="212"/>
      <c r="E50" s="212"/>
      <c r="F50" s="214"/>
      <c r="G50" s="215">
        <f>SUM(G36:G49)</f>
        <v>0</v>
      </c>
      <c r="H50" s="215"/>
      <c r="I50" s="214" t="str">
        <f>IF(H50="","",IF(H50&gt;=0.75,"🟢 On Track",IF(H50&gt;=0.65,"🟡 Watch",IF(H50&gt;=0.6,"🟠 At Risk","🔴 Not Prog"))))</f>
        <v/>
      </c>
      <c r="J50" s="212"/>
      <c r="K50" s="2"/>
    </row>
    <row r="51" spans="1:11" ht="15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ht="21.75" customHeight="1" x14ac:dyDescent="0.2">
      <c r="A52" s="199" t="s">
        <v>3645</v>
      </c>
      <c r="B52" s="194"/>
      <c r="C52" s="194"/>
      <c r="D52" s="194"/>
      <c r="E52" s="194"/>
      <c r="F52" s="194"/>
      <c r="G52" s="194"/>
      <c r="H52" s="200" t="s">
        <v>3619</v>
      </c>
      <c r="I52" s="199">
        <f>G59</f>
        <v>0</v>
      </c>
      <c r="J52" s="200" t="s">
        <v>3620</v>
      </c>
      <c r="K52" s="201" t="str">
        <f>H59</f>
        <v/>
      </c>
    </row>
    <row r="53" spans="1:11" ht="21.75" customHeight="1" x14ac:dyDescent="0.2">
      <c r="A53" s="202" t="s">
        <v>26</v>
      </c>
      <c r="B53" s="202" t="s">
        <v>3621</v>
      </c>
      <c r="C53" s="202" t="s">
        <v>2081</v>
      </c>
      <c r="D53" s="202" t="s">
        <v>2071</v>
      </c>
      <c r="E53" s="202" t="s">
        <v>2073</v>
      </c>
      <c r="F53" s="202" t="s">
        <v>3622</v>
      </c>
      <c r="G53" s="202" t="s">
        <v>132</v>
      </c>
      <c r="H53" s="202" t="s">
        <v>3623</v>
      </c>
      <c r="I53" s="202" t="s">
        <v>34</v>
      </c>
      <c r="J53" s="202" t="s">
        <v>61</v>
      </c>
      <c r="K53" s="2"/>
    </row>
    <row r="54" spans="1:11" ht="15" customHeight="1" x14ac:dyDescent="0.2">
      <c r="A54" s="203">
        <v>1</v>
      </c>
      <c r="B54" s="203">
        <v>3</v>
      </c>
      <c r="C54" s="204" t="s">
        <v>3646</v>
      </c>
      <c r="D54" s="203" t="s">
        <v>2081</v>
      </c>
      <c r="E54" s="203" t="s">
        <v>2145</v>
      </c>
      <c r="F54" s="203">
        <v>100</v>
      </c>
      <c r="G54" s="205"/>
      <c r="H54" s="206" t="str">
        <f>IF(G54="","",G54/F54)</f>
        <v/>
      </c>
      <c r="I54" s="203" t="str">
        <f>IF(G54="","",IF(H54&gt;=0.9,"🟢 On Track",IF(H54&gt;=0.75,"🟢 On Track",IF(H54&gt;=0.65,"🟡 Watch",IF(H54&gt;=0.6,"🟠 At Risk","🔴 Not Prog")))))</f>
        <v/>
      </c>
      <c r="J54" s="207" t="s">
        <v>2146</v>
      </c>
      <c r="K54" s="2"/>
    </row>
    <row r="55" spans="1:11" ht="15" customHeight="1" x14ac:dyDescent="0.2">
      <c r="A55" s="208">
        <v>2</v>
      </c>
      <c r="B55" s="208">
        <v>5</v>
      </c>
      <c r="C55" s="209" t="s">
        <v>3647</v>
      </c>
      <c r="D55" s="208" t="s">
        <v>2081</v>
      </c>
      <c r="E55" s="208" t="s">
        <v>2151</v>
      </c>
      <c r="F55" s="208">
        <v>100</v>
      </c>
      <c r="G55" s="205"/>
      <c r="H55" s="210" t="str">
        <f>IF(G55="","",G55/F55)</f>
        <v/>
      </c>
      <c r="I55" s="208" t="str">
        <f>IF(G55="","",IF(H55&gt;=0.9,"🟢 On Track",IF(H55&gt;=0.75,"🟢 On Track",IF(H55&gt;=0.65,"🟡 Watch",IF(H55&gt;=0.6,"🟠 At Risk","🔴 Not Prog")))))</f>
        <v/>
      </c>
      <c r="J55" s="211" t="s">
        <v>2146</v>
      </c>
      <c r="K55" s="2"/>
    </row>
    <row r="56" spans="1:11" ht="15" customHeight="1" x14ac:dyDescent="0.2">
      <c r="A56" s="203">
        <v>3</v>
      </c>
      <c r="B56" s="203">
        <v>8</v>
      </c>
      <c r="C56" s="204" t="s">
        <v>2155</v>
      </c>
      <c r="D56" s="203" t="s">
        <v>2156</v>
      </c>
      <c r="E56" s="203" t="s">
        <v>2157</v>
      </c>
      <c r="F56" s="203">
        <v>100</v>
      </c>
      <c r="G56" s="205"/>
      <c r="H56" s="206" t="str">
        <f>IF(G56="","",G56/F56)</f>
        <v/>
      </c>
      <c r="I56" s="203" t="str">
        <f>IF(G56="","",IF(H56&gt;=0.9,"🟢 On Track",IF(H56&gt;=0.75,"🟢 On Track",IF(H56&gt;=0.65,"🟡 Watch",IF(H56&gt;=0.6,"🟠 At Risk","🔴 Not Prog")))))</f>
        <v/>
      </c>
      <c r="J56" s="207" t="s">
        <v>2158</v>
      </c>
      <c r="K56" s="2"/>
    </row>
    <row r="57" spans="1:11" ht="15" customHeight="1" x14ac:dyDescent="0.2">
      <c r="A57" s="208">
        <v>4</v>
      </c>
      <c r="B57" s="208">
        <v>13</v>
      </c>
      <c r="C57" s="209" t="s">
        <v>2162</v>
      </c>
      <c r="D57" s="208" t="s">
        <v>2156</v>
      </c>
      <c r="E57" s="208" t="s">
        <v>1687</v>
      </c>
      <c r="F57" s="208">
        <v>100</v>
      </c>
      <c r="G57" s="205"/>
      <c r="H57" s="210" t="str">
        <f>IF(G57="","",G57/F57)</f>
        <v/>
      </c>
      <c r="I57" s="208" t="str">
        <f>IF(G57="","",IF(H57&gt;=0.9,"🟢 On Track",IF(H57&gt;=0.75,"🟢 On Track",IF(H57&gt;=0.65,"🟡 Watch",IF(H57&gt;=0.6,"🟠 At Risk","🔴 Not Prog")))))</f>
        <v/>
      </c>
      <c r="J57" s="211" t="s">
        <v>2158</v>
      </c>
      <c r="K57" s="2"/>
    </row>
    <row r="58" spans="1:11" ht="15" customHeight="1" x14ac:dyDescent="0.2">
      <c r="A58" s="203">
        <v>5</v>
      </c>
      <c r="B58" s="203">
        <v>16</v>
      </c>
      <c r="C58" s="204" t="s">
        <v>3648</v>
      </c>
      <c r="D58" s="203" t="s">
        <v>2125</v>
      </c>
      <c r="E58" s="203" t="s">
        <v>1687</v>
      </c>
      <c r="F58" s="203">
        <v>100</v>
      </c>
      <c r="G58" s="205"/>
      <c r="H58" s="206" t="str">
        <f>IF(G58="","",G58/F58)</f>
        <v/>
      </c>
      <c r="I58" s="203" t="str">
        <f>IF(G58="","",IF(H58&gt;=0.9,"🟢 On Track",IF(H58&gt;=0.75,"🟢 On Track",IF(H58&gt;=0.65,"🟡 Watch",IF(H58&gt;=0.6,"🟠 At Risk","🔴 Not Prog")))))</f>
        <v/>
      </c>
      <c r="J58" s="207" t="s">
        <v>3649</v>
      </c>
      <c r="K58" s="2"/>
    </row>
    <row r="59" spans="1:11" ht="15" customHeight="1" x14ac:dyDescent="0.2">
      <c r="A59" s="212"/>
      <c r="B59" s="212"/>
      <c r="C59" s="213" t="s">
        <v>3650</v>
      </c>
      <c r="D59" s="212"/>
      <c r="E59" s="212"/>
      <c r="F59" s="214">
        <v>500</v>
      </c>
      <c r="G59" s="215">
        <f>SUM(G54:G58)</f>
        <v>0</v>
      </c>
      <c r="H59" s="216" t="str">
        <f>IF(G59=0,"",G59/F59)</f>
        <v/>
      </c>
      <c r="I59" s="214" t="str">
        <f>IF(H59="","",IF(H59&gt;=0.75,"🟢 On Track",IF(H59&gt;=0.65,"🟡 Watch",IF(H59&gt;=0.6,"🟠 At Risk","🔴 Not Prog"))))</f>
        <v/>
      </c>
      <c r="J59" s="212"/>
      <c r="K59" s="2"/>
    </row>
    <row r="60" spans="1:11" ht="15.7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 ht="15.7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 ht="25.5" customHeight="1" x14ac:dyDescent="0.2">
      <c r="A62" s="196" t="s">
        <v>891</v>
      </c>
      <c r="B62" s="192"/>
      <c r="C62" s="192"/>
      <c r="D62" s="192"/>
      <c r="E62" s="192"/>
      <c r="F62" s="192"/>
      <c r="G62" s="192"/>
      <c r="H62" s="192"/>
      <c r="I62" s="197" t="s">
        <v>3617</v>
      </c>
      <c r="J62" s="198" t="str">
        <f>IF(COUNT(H86,H104,H113)=0,"",AVERAGE(H86,H104,H113))</f>
        <v/>
      </c>
      <c r="K62" s="192"/>
    </row>
    <row r="63" spans="1:11" ht="21.75" customHeight="1" x14ac:dyDescent="0.2">
      <c r="A63" s="199" t="s">
        <v>3618</v>
      </c>
      <c r="B63" s="194"/>
      <c r="C63" s="194"/>
      <c r="D63" s="194"/>
      <c r="E63" s="194"/>
      <c r="F63" s="194"/>
      <c r="G63" s="194"/>
      <c r="H63" s="200" t="s">
        <v>3619</v>
      </c>
      <c r="I63" s="199">
        <f>G86</f>
        <v>0</v>
      </c>
      <c r="J63" s="200" t="s">
        <v>3620</v>
      </c>
      <c r="K63" s="201" t="str">
        <f>H86</f>
        <v/>
      </c>
    </row>
    <row r="64" spans="1:11" ht="21.75" customHeight="1" x14ac:dyDescent="0.2">
      <c r="A64" s="202" t="s">
        <v>26</v>
      </c>
      <c r="B64" s="202" t="s">
        <v>3621</v>
      </c>
      <c r="C64" s="202" t="s">
        <v>2081</v>
      </c>
      <c r="D64" s="202" t="s">
        <v>2071</v>
      </c>
      <c r="E64" s="202" t="s">
        <v>2073</v>
      </c>
      <c r="F64" s="202" t="s">
        <v>3622</v>
      </c>
      <c r="G64" s="202" t="s">
        <v>132</v>
      </c>
      <c r="H64" s="202" t="s">
        <v>3623</v>
      </c>
      <c r="I64" s="202" t="s">
        <v>34</v>
      </c>
      <c r="J64" s="202" t="s">
        <v>61</v>
      </c>
      <c r="K64" s="2"/>
    </row>
    <row r="65" spans="1:11" ht="15" customHeight="1" x14ac:dyDescent="0.2">
      <c r="A65" s="203">
        <v>1</v>
      </c>
      <c r="B65" s="203">
        <v>1</v>
      </c>
      <c r="C65" s="204" t="s">
        <v>3624</v>
      </c>
      <c r="D65" s="203" t="s">
        <v>2078</v>
      </c>
      <c r="E65" s="203" t="s">
        <v>2079</v>
      </c>
      <c r="F65" s="203">
        <v>10</v>
      </c>
      <c r="G65" s="205"/>
      <c r="H65" s="206" t="str">
        <f t="shared" ref="H65:H78" si="4">IF(G65="","",G65/F65)</f>
        <v/>
      </c>
      <c r="I65" s="203" t="str">
        <f t="shared" ref="I65:I78" si="5">IF(G65="","",IF(H65&gt;=0.9,"🟢 On Track",IF(H65&gt;=0.75,"🟢 On Track",IF(H65&gt;=0.65,"🟡 Watch",IF(H65&gt;=0.6,"🟠 At Risk","🔴 Not Prog")))))</f>
        <v/>
      </c>
      <c r="J65" s="207"/>
      <c r="K65" s="2"/>
    </row>
    <row r="66" spans="1:11" ht="15" customHeight="1" x14ac:dyDescent="0.2">
      <c r="A66" s="208">
        <v>2</v>
      </c>
      <c r="B66" s="208">
        <v>1</v>
      </c>
      <c r="C66" s="209" t="s">
        <v>2080</v>
      </c>
      <c r="D66" s="208" t="s">
        <v>2081</v>
      </c>
      <c r="E66" s="208" t="s">
        <v>2082</v>
      </c>
      <c r="F66" s="208">
        <v>10</v>
      </c>
      <c r="G66" s="205"/>
      <c r="H66" s="210" t="str">
        <f t="shared" si="4"/>
        <v/>
      </c>
      <c r="I66" s="208" t="str">
        <f t="shared" si="5"/>
        <v/>
      </c>
      <c r="J66" s="211"/>
      <c r="K66" s="2"/>
    </row>
    <row r="67" spans="1:11" ht="15" customHeight="1" x14ac:dyDescent="0.2">
      <c r="A67" s="203">
        <v>3</v>
      </c>
      <c r="B67" s="203">
        <v>1</v>
      </c>
      <c r="C67" s="204" t="s">
        <v>2200</v>
      </c>
      <c r="D67" s="203" t="s">
        <v>2084</v>
      </c>
      <c r="E67" s="203" t="s">
        <v>2085</v>
      </c>
      <c r="F67" s="203">
        <v>10</v>
      </c>
      <c r="G67" s="205"/>
      <c r="H67" s="206" t="str">
        <f t="shared" si="4"/>
        <v/>
      </c>
      <c r="I67" s="203" t="str">
        <f t="shared" si="5"/>
        <v/>
      </c>
      <c r="J67" s="207"/>
      <c r="K67" s="2"/>
    </row>
    <row r="68" spans="1:11" ht="15" customHeight="1" x14ac:dyDescent="0.2">
      <c r="A68" s="208">
        <v>4</v>
      </c>
      <c r="B68" s="208">
        <v>2</v>
      </c>
      <c r="C68" s="209" t="s">
        <v>2087</v>
      </c>
      <c r="D68" s="208" t="s">
        <v>2081</v>
      </c>
      <c r="E68" s="208" t="s">
        <v>2088</v>
      </c>
      <c r="F68" s="208">
        <v>5</v>
      </c>
      <c r="G68" s="205"/>
      <c r="H68" s="210" t="str">
        <f t="shared" si="4"/>
        <v/>
      </c>
      <c r="I68" s="208" t="str">
        <f t="shared" si="5"/>
        <v/>
      </c>
      <c r="J68" s="211"/>
      <c r="K68" s="2"/>
    </row>
    <row r="69" spans="1:11" ht="15" customHeight="1" x14ac:dyDescent="0.2">
      <c r="A69" s="203">
        <v>5</v>
      </c>
      <c r="B69" s="203">
        <v>2</v>
      </c>
      <c r="C69" s="204" t="s">
        <v>2089</v>
      </c>
      <c r="D69" s="203" t="s">
        <v>2081</v>
      </c>
      <c r="E69" s="203" t="s">
        <v>2088</v>
      </c>
      <c r="F69" s="203">
        <v>20</v>
      </c>
      <c r="G69" s="205"/>
      <c r="H69" s="206" t="str">
        <f t="shared" si="4"/>
        <v/>
      </c>
      <c r="I69" s="203" t="str">
        <f t="shared" si="5"/>
        <v/>
      </c>
      <c r="J69" s="207"/>
      <c r="K69" s="2"/>
    </row>
    <row r="70" spans="1:11" ht="15" customHeight="1" x14ac:dyDescent="0.2">
      <c r="A70" s="208">
        <v>6</v>
      </c>
      <c r="B70" s="208">
        <v>2</v>
      </c>
      <c r="C70" s="209" t="s">
        <v>2201</v>
      </c>
      <c r="D70" s="208" t="s">
        <v>2084</v>
      </c>
      <c r="E70" s="208" t="s">
        <v>2088</v>
      </c>
      <c r="F70" s="208">
        <v>15</v>
      </c>
      <c r="G70" s="205"/>
      <c r="H70" s="210" t="str">
        <f t="shared" si="4"/>
        <v/>
      </c>
      <c r="I70" s="208" t="str">
        <f t="shared" si="5"/>
        <v/>
      </c>
      <c r="J70" s="211"/>
      <c r="K70" s="2"/>
    </row>
    <row r="71" spans="1:11" ht="15" customHeight="1" x14ac:dyDescent="0.2">
      <c r="A71" s="203">
        <v>7</v>
      </c>
      <c r="B71" s="203">
        <v>3</v>
      </c>
      <c r="C71" s="204" t="s">
        <v>2202</v>
      </c>
      <c r="D71" s="203" t="s">
        <v>2084</v>
      </c>
      <c r="E71" s="203" t="s">
        <v>1664</v>
      </c>
      <c r="F71" s="203">
        <v>15</v>
      </c>
      <c r="G71" s="205"/>
      <c r="H71" s="206" t="str">
        <f t="shared" si="4"/>
        <v/>
      </c>
      <c r="I71" s="203" t="str">
        <f t="shared" si="5"/>
        <v/>
      </c>
      <c r="J71" s="207"/>
      <c r="K71" s="2"/>
    </row>
    <row r="72" spans="1:11" ht="15" customHeight="1" x14ac:dyDescent="0.2">
      <c r="A72" s="208">
        <v>8</v>
      </c>
      <c r="B72" s="208">
        <v>4</v>
      </c>
      <c r="C72" s="209" t="s">
        <v>2203</v>
      </c>
      <c r="D72" s="208" t="s">
        <v>2084</v>
      </c>
      <c r="E72" s="208" t="s">
        <v>2095</v>
      </c>
      <c r="F72" s="208">
        <v>15</v>
      </c>
      <c r="G72" s="205"/>
      <c r="H72" s="210" t="str">
        <f t="shared" si="4"/>
        <v/>
      </c>
      <c r="I72" s="208" t="str">
        <f t="shared" si="5"/>
        <v/>
      </c>
      <c r="J72" s="211"/>
      <c r="K72" s="2"/>
    </row>
    <row r="73" spans="1:11" ht="15" customHeight="1" x14ac:dyDescent="0.2">
      <c r="A73" s="203">
        <v>9</v>
      </c>
      <c r="B73" s="203">
        <v>4</v>
      </c>
      <c r="C73" s="204" t="s">
        <v>2098</v>
      </c>
      <c r="D73" s="203" t="s">
        <v>2081</v>
      </c>
      <c r="E73" s="203" t="s">
        <v>2095</v>
      </c>
      <c r="F73" s="203">
        <v>5</v>
      </c>
      <c r="G73" s="205"/>
      <c r="H73" s="206" t="str">
        <f t="shared" si="4"/>
        <v/>
      </c>
      <c r="I73" s="203" t="str">
        <f t="shared" si="5"/>
        <v/>
      </c>
      <c r="J73" s="207"/>
      <c r="K73" s="2"/>
    </row>
    <row r="74" spans="1:11" ht="15" customHeight="1" x14ac:dyDescent="0.2">
      <c r="A74" s="208">
        <v>10</v>
      </c>
      <c r="B74" s="208">
        <v>5</v>
      </c>
      <c r="C74" s="209" t="s">
        <v>2100</v>
      </c>
      <c r="D74" s="208" t="s">
        <v>2101</v>
      </c>
      <c r="E74" s="208" t="s">
        <v>2102</v>
      </c>
      <c r="F74" s="208">
        <v>150</v>
      </c>
      <c r="G74" s="205"/>
      <c r="H74" s="210" t="str">
        <f t="shared" si="4"/>
        <v/>
      </c>
      <c r="I74" s="208" t="str">
        <f t="shared" si="5"/>
        <v/>
      </c>
      <c r="J74" s="211" t="s">
        <v>3625</v>
      </c>
      <c r="K74" s="2"/>
    </row>
    <row r="75" spans="1:11" ht="15" customHeight="1" x14ac:dyDescent="0.2">
      <c r="A75" s="203">
        <v>11</v>
      </c>
      <c r="B75" s="203">
        <v>5</v>
      </c>
      <c r="C75" s="204" t="s">
        <v>2209</v>
      </c>
      <c r="D75" s="203" t="s">
        <v>2084</v>
      </c>
      <c r="E75" s="203" t="s">
        <v>2106</v>
      </c>
      <c r="F75" s="203">
        <v>15</v>
      </c>
      <c r="G75" s="205"/>
      <c r="H75" s="206" t="str">
        <f t="shared" si="4"/>
        <v/>
      </c>
      <c r="I75" s="203" t="str">
        <f t="shared" si="5"/>
        <v/>
      </c>
      <c r="J75" s="207"/>
      <c r="K75" s="2"/>
    </row>
    <row r="76" spans="1:11" ht="15" customHeight="1" x14ac:dyDescent="0.2">
      <c r="A76" s="208">
        <v>12</v>
      </c>
      <c r="B76" s="208">
        <v>5</v>
      </c>
      <c r="C76" s="209" t="s">
        <v>2107</v>
      </c>
      <c r="D76" s="208" t="s">
        <v>2081</v>
      </c>
      <c r="E76" s="208" t="s">
        <v>2106</v>
      </c>
      <c r="F76" s="208">
        <v>5</v>
      </c>
      <c r="G76" s="205"/>
      <c r="H76" s="210" t="str">
        <f t="shared" si="4"/>
        <v/>
      </c>
      <c r="I76" s="208" t="str">
        <f t="shared" si="5"/>
        <v/>
      </c>
      <c r="J76" s="211"/>
      <c r="K76" s="2"/>
    </row>
    <row r="77" spans="1:11" ht="15" customHeight="1" x14ac:dyDescent="0.2">
      <c r="A77" s="203">
        <v>13</v>
      </c>
      <c r="B77" s="203">
        <v>6</v>
      </c>
      <c r="C77" s="204" t="s">
        <v>2210</v>
      </c>
      <c r="D77" s="203" t="s">
        <v>2084</v>
      </c>
      <c r="E77" s="203" t="s">
        <v>2110</v>
      </c>
      <c r="F77" s="203">
        <v>15</v>
      </c>
      <c r="G77" s="205"/>
      <c r="H77" s="206" t="str">
        <f t="shared" si="4"/>
        <v/>
      </c>
      <c r="I77" s="203" t="str">
        <f t="shared" si="5"/>
        <v/>
      </c>
      <c r="J77" s="207"/>
      <c r="K77" s="2"/>
    </row>
    <row r="78" spans="1:11" ht="15" customHeight="1" x14ac:dyDescent="0.2">
      <c r="A78" s="208">
        <v>14</v>
      </c>
      <c r="B78" s="208">
        <v>6</v>
      </c>
      <c r="C78" s="209" t="s">
        <v>2111</v>
      </c>
      <c r="D78" s="208" t="s">
        <v>2081</v>
      </c>
      <c r="E78" s="208" t="s">
        <v>2110</v>
      </c>
      <c r="F78" s="208">
        <v>5</v>
      </c>
      <c r="G78" s="205"/>
      <c r="H78" s="210" t="str">
        <f t="shared" si="4"/>
        <v/>
      </c>
      <c r="I78" s="208" t="str">
        <f t="shared" si="5"/>
        <v/>
      </c>
      <c r="J78" s="211"/>
      <c r="K78" s="2"/>
    </row>
    <row r="79" spans="1:11" ht="15" customHeight="1" x14ac:dyDescent="0.2">
      <c r="A79" s="203">
        <v>15</v>
      </c>
      <c r="B79" s="203">
        <v>7</v>
      </c>
      <c r="C79" s="204" t="s">
        <v>2113</v>
      </c>
      <c r="D79" s="203" t="s">
        <v>2114</v>
      </c>
      <c r="E79" s="203" t="s">
        <v>2115</v>
      </c>
      <c r="F79" s="203" t="s">
        <v>390</v>
      </c>
      <c r="G79" s="205"/>
      <c r="H79" s="203" t="str">
        <f>IF(G79="","—",G79)</f>
        <v>—</v>
      </c>
      <c r="I79" s="203" t="str">
        <f>IF(G79="","",G79)</f>
        <v/>
      </c>
      <c r="J79" s="207" t="s">
        <v>2116</v>
      </c>
      <c r="K79" s="2"/>
    </row>
    <row r="80" spans="1:11" ht="15" customHeight="1" x14ac:dyDescent="0.2">
      <c r="A80" s="208">
        <v>16</v>
      </c>
      <c r="B80" s="208">
        <v>7</v>
      </c>
      <c r="C80" s="209" t="s">
        <v>2212</v>
      </c>
      <c r="D80" s="208" t="s">
        <v>2084</v>
      </c>
      <c r="E80" s="208" t="s">
        <v>1707</v>
      </c>
      <c r="F80" s="208">
        <v>15</v>
      </c>
      <c r="G80" s="205"/>
      <c r="H80" s="210" t="str">
        <f>IF(G80="","",G80/F80)</f>
        <v/>
      </c>
      <c r="I80" s="208" t="str">
        <f>IF(G80="","",IF(H80&gt;=0.9,"🟢 On Track",IF(H80&gt;=0.75,"🟢 On Track",IF(H80&gt;=0.65,"🟡 Watch",IF(H80&gt;=0.6,"🟠 At Risk","🔴 Not Prog")))))</f>
        <v/>
      </c>
      <c r="J80" s="211"/>
      <c r="K80" s="2"/>
    </row>
    <row r="81" spans="1:11" ht="15" customHeight="1" x14ac:dyDescent="0.2">
      <c r="A81" s="203">
        <v>17</v>
      </c>
      <c r="B81" s="203">
        <v>7</v>
      </c>
      <c r="C81" s="204" t="s">
        <v>2118</v>
      </c>
      <c r="D81" s="203" t="s">
        <v>2119</v>
      </c>
      <c r="E81" s="203" t="s">
        <v>1707</v>
      </c>
      <c r="F81" s="203">
        <v>100</v>
      </c>
      <c r="G81" s="205"/>
      <c r="H81" s="206" t="str">
        <f>IF(G81="","",G81/F81)</f>
        <v/>
      </c>
      <c r="I81" s="203" t="str">
        <f>IF(G81="","",IF(H81&gt;=0.9,"🟢 On Track",IF(H81&gt;=0.75,"🟢 On Track",IF(H81&gt;=0.65,"🟡 Watch",IF(H81&gt;=0.6,"🟠 At Risk","🔴 Not Prog")))))</f>
        <v/>
      </c>
      <c r="J81" s="207" t="s">
        <v>3626</v>
      </c>
      <c r="K81" s="2"/>
    </row>
    <row r="82" spans="1:11" ht="15" customHeight="1" x14ac:dyDescent="0.2">
      <c r="A82" s="208">
        <v>18</v>
      </c>
      <c r="B82" s="208">
        <v>8</v>
      </c>
      <c r="C82" s="209" t="s">
        <v>2122</v>
      </c>
      <c r="D82" s="208" t="s">
        <v>2101</v>
      </c>
      <c r="E82" s="208" t="s">
        <v>2123</v>
      </c>
      <c r="F82" s="208">
        <v>150</v>
      </c>
      <c r="G82" s="205"/>
      <c r="H82" s="210" t="str">
        <f>IF(G82="","",G82/F82)</f>
        <v/>
      </c>
      <c r="I82" s="208" t="str">
        <f>IF(G82="","",IF(H82&gt;=0.9,"🟢 On Track",IF(H82&gt;=0.75,"🟢 On Track",IF(H82&gt;=0.65,"🟡 Watch",IF(H82&gt;=0.6,"🟠 At Risk","🔴 Not Prog")))))</f>
        <v/>
      </c>
      <c r="J82" s="211" t="s">
        <v>3625</v>
      </c>
      <c r="K82" s="2"/>
    </row>
    <row r="83" spans="1:11" ht="15" customHeight="1" x14ac:dyDescent="0.2">
      <c r="A83" s="203">
        <v>19</v>
      </c>
      <c r="B83" s="203">
        <v>8</v>
      </c>
      <c r="C83" s="204" t="s">
        <v>2124</v>
      </c>
      <c r="D83" s="203" t="s">
        <v>2125</v>
      </c>
      <c r="E83" s="203" t="s">
        <v>2126</v>
      </c>
      <c r="F83" s="203" t="s">
        <v>390</v>
      </c>
      <c r="G83" s="205"/>
      <c r="H83" s="203" t="str">
        <f>IF(G83="","—",G83)</f>
        <v>—</v>
      </c>
      <c r="I83" s="203" t="str">
        <f>IF(G83="","",G83)</f>
        <v/>
      </c>
      <c r="J83" s="207"/>
      <c r="K83" s="2"/>
    </row>
    <row r="84" spans="1:11" ht="15" customHeight="1" x14ac:dyDescent="0.2">
      <c r="A84" s="208">
        <v>20</v>
      </c>
      <c r="B84" s="208">
        <v>15</v>
      </c>
      <c r="C84" s="209" t="s">
        <v>2128</v>
      </c>
      <c r="D84" s="208" t="s">
        <v>2114</v>
      </c>
      <c r="E84" s="208" t="s">
        <v>2127</v>
      </c>
      <c r="F84" s="208">
        <v>250</v>
      </c>
      <c r="G84" s="205"/>
      <c r="H84" s="210" t="str">
        <f>IF(G84="","",G84/F84)</f>
        <v/>
      </c>
      <c r="I84" s="208" t="str">
        <f>IF(G84="","",IF(H84&gt;=0.9,"🟢 On Track",IF(H84&gt;=0.75,"🟢 On Track",IF(H84&gt;=0.65,"🟡 Watch",IF(H84&gt;=0.6,"🟠 At Risk","🔴 Not Prog")))))</f>
        <v/>
      </c>
      <c r="J84" s="211" t="s">
        <v>3627</v>
      </c>
      <c r="K84" s="2"/>
    </row>
    <row r="85" spans="1:11" ht="15" customHeight="1" x14ac:dyDescent="0.2">
      <c r="A85" s="203">
        <v>21</v>
      </c>
      <c r="B85" s="203">
        <v>16</v>
      </c>
      <c r="C85" s="204" t="s">
        <v>3628</v>
      </c>
      <c r="D85" s="203" t="s">
        <v>2125</v>
      </c>
      <c r="E85" s="203" t="s">
        <v>2130</v>
      </c>
      <c r="F85" s="203">
        <v>250</v>
      </c>
      <c r="G85" s="205"/>
      <c r="H85" s="206" t="str">
        <f>IF(G85="","",G85/F85)</f>
        <v/>
      </c>
      <c r="I85" s="203" t="str">
        <f>IF(G85="","",IF(H85&gt;=0.9,"🟢 On Track",IF(H85&gt;=0.75,"🟢 On Track",IF(H85&gt;=0.65,"🟡 Watch",IF(H85&gt;=0.6,"🟠 At Risk","🔴 Not Prog")))))</f>
        <v/>
      </c>
      <c r="J85" s="207" t="s">
        <v>3627</v>
      </c>
      <c r="K85" s="2"/>
    </row>
    <row r="86" spans="1:11" ht="15" customHeight="1" x14ac:dyDescent="0.2">
      <c r="A86" s="212"/>
      <c r="B86" s="212"/>
      <c r="C86" s="213" t="s">
        <v>3629</v>
      </c>
      <c r="D86" s="212"/>
      <c r="E86" s="212"/>
      <c r="F86" s="214">
        <v>1060</v>
      </c>
      <c r="G86" s="215">
        <f>SUM(G65:G85)</f>
        <v>0</v>
      </c>
      <c r="H86" s="216" t="str">
        <f>IF(G86=0,"",G86/F86)</f>
        <v/>
      </c>
      <c r="I86" s="214" t="str">
        <f>IF(H86="","",IF(H86&gt;=0.75,"🟢 On Track",IF(H86&gt;=0.65,"🟡 Watch",IF(H86&gt;=0.6,"🟠 At Risk","🔴 Not Prog"))))</f>
        <v/>
      </c>
      <c r="J86" s="212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1.75" customHeight="1" x14ac:dyDescent="0.2">
      <c r="A88" s="199" t="s">
        <v>3630</v>
      </c>
      <c r="B88" s="194"/>
      <c r="C88" s="194"/>
      <c r="D88" s="194"/>
      <c r="E88" s="194"/>
      <c r="F88" s="194"/>
      <c r="G88" s="194"/>
      <c r="H88" s="200" t="s">
        <v>3619</v>
      </c>
      <c r="I88" s="199">
        <f>G104</f>
        <v>0</v>
      </c>
      <c r="J88" s="200" t="s">
        <v>3620</v>
      </c>
      <c r="K88" s="201">
        <f>H104</f>
        <v>0</v>
      </c>
    </row>
    <row r="89" spans="1:11" ht="21.75" customHeight="1" x14ac:dyDescent="0.2">
      <c r="A89" s="202" t="s">
        <v>26</v>
      </c>
      <c r="B89" s="202" t="s">
        <v>3621</v>
      </c>
      <c r="C89" s="202" t="s">
        <v>2081</v>
      </c>
      <c r="D89" s="202" t="s">
        <v>2071</v>
      </c>
      <c r="E89" s="202" t="s">
        <v>2073</v>
      </c>
      <c r="F89" s="202" t="s">
        <v>3622</v>
      </c>
      <c r="G89" s="202" t="s">
        <v>132</v>
      </c>
      <c r="H89" s="202" t="s">
        <v>3623</v>
      </c>
      <c r="I89" s="202" t="s">
        <v>34</v>
      </c>
      <c r="J89" s="202" t="s">
        <v>61</v>
      </c>
      <c r="K89" s="2"/>
    </row>
    <row r="90" spans="1:11" ht="15" customHeight="1" x14ac:dyDescent="0.2">
      <c r="A90" s="203">
        <v>1</v>
      </c>
      <c r="B90" s="203">
        <v>1</v>
      </c>
      <c r="C90" s="204" t="s">
        <v>2133</v>
      </c>
      <c r="D90" s="203" t="s">
        <v>2134</v>
      </c>
      <c r="E90" s="203" t="s">
        <v>2085</v>
      </c>
      <c r="F90" s="203" t="s">
        <v>390</v>
      </c>
      <c r="G90" s="205"/>
      <c r="H90" s="203" t="str">
        <f t="shared" ref="H90:H103" si="6">IF(G90="","—",G90)</f>
        <v>—</v>
      </c>
      <c r="I90" s="203" t="str">
        <f t="shared" ref="I90:I103" si="7">IF(G90="","",G90)</f>
        <v/>
      </c>
      <c r="J90" s="207"/>
      <c r="K90" s="2"/>
    </row>
    <row r="91" spans="1:11" ht="15" customHeight="1" x14ac:dyDescent="0.2">
      <c r="A91" s="208">
        <v>2</v>
      </c>
      <c r="B91" s="208">
        <v>2</v>
      </c>
      <c r="C91" s="209" t="s">
        <v>2135</v>
      </c>
      <c r="D91" s="208" t="s">
        <v>2134</v>
      </c>
      <c r="E91" s="208" t="s">
        <v>2088</v>
      </c>
      <c r="F91" s="208" t="s">
        <v>390</v>
      </c>
      <c r="G91" s="205"/>
      <c r="H91" s="208" t="str">
        <f t="shared" si="6"/>
        <v>—</v>
      </c>
      <c r="I91" s="208" t="str">
        <f t="shared" si="7"/>
        <v/>
      </c>
      <c r="J91" s="211"/>
      <c r="K91" s="2"/>
    </row>
    <row r="92" spans="1:11" ht="15" customHeight="1" x14ac:dyDescent="0.2">
      <c r="A92" s="203">
        <v>3</v>
      </c>
      <c r="B92" s="203">
        <v>3</v>
      </c>
      <c r="C92" s="204" t="s">
        <v>2136</v>
      </c>
      <c r="D92" s="203" t="s">
        <v>2134</v>
      </c>
      <c r="E92" s="203" t="s">
        <v>1664</v>
      </c>
      <c r="F92" s="203" t="s">
        <v>390</v>
      </c>
      <c r="G92" s="205"/>
      <c r="H92" s="203" t="str">
        <f t="shared" si="6"/>
        <v>—</v>
      </c>
      <c r="I92" s="203" t="str">
        <f t="shared" si="7"/>
        <v/>
      </c>
      <c r="J92" s="207"/>
      <c r="K92" s="2"/>
    </row>
    <row r="93" spans="1:11" ht="15" customHeight="1" x14ac:dyDescent="0.2">
      <c r="A93" s="208">
        <v>4</v>
      </c>
      <c r="B93" s="208">
        <v>4</v>
      </c>
      <c r="C93" s="209" t="s">
        <v>2137</v>
      </c>
      <c r="D93" s="208" t="s">
        <v>2134</v>
      </c>
      <c r="E93" s="208" t="s">
        <v>2095</v>
      </c>
      <c r="F93" s="208" t="s">
        <v>390</v>
      </c>
      <c r="G93" s="205"/>
      <c r="H93" s="208" t="str">
        <f t="shared" si="6"/>
        <v>—</v>
      </c>
      <c r="I93" s="208" t="str">
        <f t="shared" si="7"/>
        <v/>
      </c>
      <c r="J93" s="211"/>
      <c r="K93" s="2"/>
    </row>
    <row r="94" spans="1:11" ht="15" customHeight="1" x14ac:dyDescent="0.2">
      <c r="A94" s="203">
        <v>5</v>
      </c>
      <c r="B94" s="203">
        <v>5</v>
      </c>
      <c r="C94" s="204" t="s">
        <v>2138</v>
      </c>
      <c r="D94" s="203" t="s">
        <v>2101</v>
      </c>
      <c r="E94" s="203" t="s">
        <v>2106</v>
      </c>
      <c r="F94" s="203" t="s">
        <v>390</v>
      </c>
      <c r="G94" s="205"/>
      <c r="H94" s="203" t="str">
        <f t="shared" si="6"/>
        <v>—</v>
      </c>
      <c r="I94" s="203" t="str">
        <f t="shared" si="7"/>
        <v/>
      </c>
      <c r="J94" s="207" t="s">
        <v>2139</v>
      </c>
      <c r="K94" s="2"/>
    </row>
    <row r="95" spans="1:11" ht="15" customHeight="1" x14ac:dyDescent="0.2">
      <c r="A95" s="208">
        <v>6</v>
      </c>
      <c r="B95" s="208">
        <v>6</v>
      </c>
      <c r="C95" s="209" t="s">
        <v>2140</v>
      </c>
      <c r="D95" s="208" t="s">
        <v>2134</v>
      </c>
      <c r="E95" s="208" t="s">
        <v>2110</v>
      </c>
      <c r="F95" s="208" t="s">
        <v>390</v>
      </c>
      <c r="G95" s="205"/>
      <c r="H95" s="208" t="str">
        <f t="shared" si="6"/>
        <v>—</v>
      </c>
      <c r="I95" s="208" t="str">
        <f t="shared" si="7"/>
        <v/>
      </c>
      <c r="J95" s="211"/>
      <c r="K95" s="2"/>
    </row>
    <row r="96" spans="1:11" ht="15" customHeight="1" x14ac:dyDescent="0.2">
      <c r="A96" s="203">
        <v>7</v>
      </c>
      <c r="B96" s="203">
        <v>7</v>
      </c>
      <c r="C96" s="204" t="s">
        <v>3631</v>
      </c>
      <c r="D96" s="203" t="s">
        <v>2134</v>
      </c>
      <c r="E96" s="203" t="s">
        <v>1707</v>
      </c>
      <c r="F96" s="203" t="s">
        <v>390</v>
      </c>
      <c r="G96" s="205"/>
      <c r="H96" s="203" t="str">
        <f t="shared" si="6"/>
        <v>—</v>
      </c>
      <c r="I96" s="203" t="str">
        <f t="shared" si="7"/>
        <v/>
      </c>
      <c r="J96" s="207"/>
      <c r="K96" s="2"/>
    </row>
    <row r="97" spans="1:11" ht="15" customHeight="1" x14ac:dyDescent="0.2">
      <c r="A97" s="208">
        <v>8</v>
      </c>
      <c r="B97" s="208">
        <v>8</v>
      </c>
      <c r="C97" s="209" t="s">
        <v>3632</v>
      </c>
      <c r="D97" s="208" t="s">
        <v>2134</v>
      </c>
      <c r="E97" s="208" t="s">
        <v>2126</v>
      </c>
      <c r="F97" s="208" t="s">
        <v>390</v>
      </c>
      <c r="G97" s="205"/>
      <c r="H97" s="208" t="str">
        <f t="shared" si="6"/>
        <v>—</v>
      </c>
      <c r="I97" s="208" t="str">
        <f t="shared" si="7"/>
        <v/>
      </c>
      <c r="J97" s="211"/>
      <c r="K97" s="2"/>
    </row>
    <row r="98" spans="1:11" ht="15" customHeight="1" x14ac:dyDescent="0.2">
      <c r="A98" s="203">
        <v>9</v>
      </c>
      <c r="B98" s="203">
        <v>9</v>
      </c>
      <c r="C98" s="204" t="s">
        <v>3633</v>
      </c>
      <c r="D98" s="203" t="s">
        <v>2134</v>
      </c>
      <c r="E98" s="203" t="s">
        <v>3634</v>
      </c>
      <c r="F98" s="203" t="s">
        <v>390</v>
      </c>
      <c r="G98" s="205"/>
      <c r="H98" s="203" t="str">
        <f t="shared" si="6"/>
        <v>—</v>
      </c>
      <c r="I98" s="203" t="str">
        <f t="shared" si="7"/>
        <v/>
      </c>
      <c r="J98" s="207"/>
      <c r="K98" s="2"/>
    </row>
    <row r="99" spans="1:11" ht="15" customHeight="1" x14ac:dyDescent="0.2">
      <c r="A99" s="208">
        <v>10</v>
      </c>
      <c r="B99" s="208">
        <v>10</v>
      </c>
      <c r="C99" s="209" t="s">
        <v>3635</v>
      </c>
      <c r="D99" s="208" t="s">
        <v>2101</v>
      </c>
      <c r="E99" s="208" t="s">
        <v>3636</v>
      </c>
      <c r="F99" s="208" t="s">
        <v>390</v>
      </c>
      <c r="G99" s="205"/>
      <c r="H99" s="208" t="str">
        <f t="shared" si="6"/>
        <v>—</v>
      </c>
      <c r="I99" s="208" t="str">
        <f t="shared" si="7"/>
        <v/>
      </c>
      <c r="J99" s="211" t="s">
        <v>2139</v>
      </c>
      <c r="K99" s="2"/>
    </row>
    <row r="100" spans="1:11" ht="15" customHeight="1" x14ac:dyDescent="0.2">
      <c r="A100" s="203">
        <v>11</v>
      </c>
      <c r="B100" s="203">
        <v>11</v>
      </c>
      <c r="C100" s="204" t="s">
        <v>3637</v>
      </c>
      <c r="D100" s="203" t="s">
        <v>2134</v>
      </c>
      <c r="E100" s="203" t="s">
        <v>3638</v>
      </c>
      <c r="F100" s="203" t="s">
        <v>390</v>
      </c>
      <c r="G100" s="205"/>
      <c r="H100" s="203" t="str">
        <f t="shared" si="6"/>
        <v>—</v>
      </c>
      <c r="I100" s="203" t="str">
        <f t="shared" si="7"/>
        <v/>
      </c>
      <c r="J100" s="207"/>
      <c r="K100" s="2"/>
    </row>
    <row r="101" spans="1:11" ht="15" customHeight="1" x14ac:dyDescent="0.2">
      <c r="A101" s="208">
        <v>12</v>
      </c>
      <c r="B101" s="208">
        <v>12</v>
      </c>
      <c r="C101" s="209" t="s">
        <v>3639</v>
      </c>
      <c r="D101" s="208" t="s">
        <v>2134</v>
      </c>
      <c r="E101" s="208" t="s">
        <v>3640</v>
      </c>
      <c r="F101" s="208" t="s">
        <v>390</v>
      </c>
      <c r="G101" s="205"/>
      <c r="H101" s="208" t="str">
        <f t="shared" si="6"/>
        <v>—</v>
      </c>
      <c r="I101" s="208" t="str">
        <f t="shared" si="7"/>
        <v/>
      </c>
      <c r="J101" s="211"/>
      <c r="K101" s="2"/>
    </row>
    <row r="102" spans="1:11" ht="15" customHeight="1" x14ac:dyDescent="0.2">
      <c r="A102" s="203">
        <v>13</v>
      </c>
      <c r="B102" s="203">
        <v>13</v>
      </c>
      <c r="C102" s="204" t="s">
        <v>3641</v>
      </c>
      <c r="D102" s="203" t="s">
        <v>2134</v>
      </c>
      <c r="E102" s="203" t="s">
        <v>3642</v>
      </c>
      <c r="F102" s="203" t="s">
        <v>390</v>
      </c>
      <c r="G102" s="205"/>
      <c r="H102" s="203" t="str">
        <f t="shared" si="6"/>
        <v>—</v>
      </c>
      <c r="I102" s="203" t="str">
        <f t="shared" si="7"/>
        <v/>
      </c>
      <c r="J102" s="207"/>
      <c r="K102" s="2"/>
    </row>
    <row r="103" spans="1:11" ht="15" customHeight="1" x14ac:dyDescent="0.2">
      <c r="A103" s="208">
        <v>14</v>
      </c>
      <c r="B103" s="208">
        <v>14</v>
      </c>
      <c r="C103" s="209" t="s">
        <v>2141</v>
      </c>
      <c r="D103" s="208" t="s">
        <v>2101</v>
      </c>
      <c r="E103" s="208" t="s">
        <v>2130</v>
      </c>
      <c r="F103" s="208" t="s">
        <v>390</v>
      </c>
      <c r="G103" s="205"/>
      <c r="H103" s="208" t="str">
        <f t="shared" si="6"/>
        <v>—</v>
      </c>
      <c r="I103" s="208" t="str">
        <f t="shared" si="7"/>
        <v/>
      </c>
      <c r="J103" s="211" t="s">
        <v>3643</v>
      </c>
      <c r="K103" s="2"/>
    </row>
    <row r="104" spans="1:11" ht="15" customHeight="1" x14ac:dyDescent="0.2">
      <c r="A104" s="212"/>
      <c r="B104" s="212"/>
      <c r="C104" s="213" t="s">
        <v>3644</v>
      </c>
      <c r="D104" s="212"/>
      <c r="E104" s="212"/>
      <c r="F104" s="214"/>
      <c r="G104" s="215">
        <f>SUM(G90:G103)</f>
        <v>0</v>
      </c>
      <c r="H104" s="215"/>
      <c r="I104" s="214" t="str">
        <f>IF(H104="","",IF(H104&gt;=0.75,"🟢 On Track",IF(H104&gt;=0.65,"🟡 Watch",IF(H104&gt;=0.6,"🟠 At Risk","🔴 Not Prog"))))</f>
        <v/>
      </c>
      <c r="J104" s="212"/>
      <c r="K104" s="2"/>
    </row>
    <row r="105" spans="1:1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1.75" customHeight="1" x14ac:dyDescent="0.2">
      <c r="A106" s="199" t="s">
        <v>3645</v>
      </c>
      <c r="B106" s="194"/>
      <c r="C106" s="194"/>
      <c r="D106" s="194"/>
      <c r="E106" s="194"/>
      <c r="F106" s="194"/>
      <c r="G106" s="194"/>
      <c r="H106" s="200" t="s">
        <v>3619</v>
      </c>
      <c r="I106" s="199">
        <f>G113</f>
        <v>0</v>
      </c>
      <c r="J106" s="200" t="s">
        <v>3620</v>
      </c>
      <c r="K106" s="201" t="str">
        <f>H113</f>
        <v/>
      </c>
    </row>
    <row r="107" spans="1:11" ht="21.75" customHeight="1" x14ac:dyDescent="0.2">
      <c r="A107" s="202" t="s">
        <v>26</v>
      </c>
      <c r="B107" s="202" t="s">
        <v>3621</v>
      </c>
      <c r="C107" s="202" t="s">
        <v>2081</v>
      </c>
      <c r="D107" s="202" t="s">
        <v>2071</v>
      </c>
      <c r="E107" s="202" t="s">
        <v>2073</v>
      </c>
      <c r="F107" s="202" t="s">
        <v>3622</v>
      </c>
      <c r="G107" s="202" t="s">
        <v>132</v>
      </c>
      <c r="H107" s="202" t="s">
        <v>3623</v>
      </c>
      <c r="I107" s="202" t="s">
        <v>34</v>
      </c>
      <c r="J107" s="202" t="s">
        <v>61</v>
      </c>
      <c r="K107" s="2"/>
    </row>
    <row r="108" spans="1:11" ht="15" customHeight="1" x14ac:dyDescent="0.2">
      <c r="A108" s="203">
        <v>1</v>
      </c>
      <c r="B108" s="203">
        <v>3</v>
      </c>
      <c r="C108" s="204" t="s">
        <v>3646</v>
      </c>
      <c r="D108" s="203" t="s">
        <v>2081</v>
      </c>
      <c r="E108" s="203" t="s">
        <v>2145</v>
      </c>
      <c r="F108" s="203">
        <v>100</v>
      </c>
      <c r="G108" s="205"/>
      <c r="H108" s="206" t="str">
        <f>IF(G108="","",G108/F108)</f>
        <v/>
      </c>
      <c r="I108" s="203" t="str">
        <f>IF(G108="","",IF(H108&gt;=0.9,"🟢 On Track",IF(H108&gt;=0.75,"🟢 On Track",IF(H108&gt;=0.65,"🟡 Watch",IF(H108&gt;=0.6,"🟠 At Risk","🔴 Not Prog")))))</f>
        <v/>
      </c>
      <c r="J108" s="207" t="s">
        <v>2146</v>
      </c>
      <c r="K108" s="2"/>
    </row>
    <row r="109" spans="1:11" ht="15" customHeight="1" x14ac:dyDescent="0.2">
      <c r="A109" s="208">
        <v>2</v>
      </c>
      <c r="B109" s="208">
        <v>5</v>
      </c>
      <c r="C109" s="209" t="s">
        <v>3647</v>
      </c>
      <c r="D109" s="208" t="s">
        <v>2081</v>
      </c>
      <c r="E109" s="208" t="s">
        <v>2151</v>
      </c>
      <c r="F109" s="208">
        <v>100</v>
      </c>
      <c r="G109" s="205"/>
      <c r="H109" s="210" t="str">
        <f>IF(G109="","",G109/F109)</f>
        <v/>
      </c>
      <c r="I109" s="208" t="str">
        <f>IF(G109="","",IF(H109&gt;=0.9,"🟢 On Track",IF(H109&gt;=0.75,"🟢 On Track",IF(H109&gt;=0.65,"🟡 Watch",IF(H109&gt;=0.6,"🟠 At Risk","🔴 Not Prog")))))</f>
        <v/>
      </c>
      <c r="J109" s="211" t="s">
        <v>2146</v>
      </c>
      <c r="K109" s="2"/>
    </row>
    <row r="110" spans="1:11" ht="15" customHeight="1" x14ac:dyDescent="0.2">
      <c r="A110" s="203">
        <v>3</v>
      </c>
      <c r="B110" s="203">
        <v>8</v>
      </c>
      <c r="C110" s="204" t="s">
        <v>2155</v>
      </c>
      <c r="D110" s="203" t="s">
        <v>2156</v>
      </c>
      <c r="E110" s="203" t="s">
        <v>2157</v>
      </c>
      <c r="F110" s="203">
        <v>100</v>
      </c>
      <c r="G110" s="205"/>
      <c r="H110" s="206" t="str">
        <f>IF(G110="","",G110/F110)</f>
        <v/>
      </c>
      <c r="I110" s="203" t="str">
        <f>IF(G110="","",IF(H110&gt;=0.9,"🟢 On Track",IF(H110&gt;=0.75,"🟢 On Track",IF(H110&gt;=0.65,"🟡 Watch",IF(H110&gt;=0.6,"🟠 At Risk","🔴 Not Prog")))))</f>
        <v/>
      </c>
      <c r="J110" s="207" t="s">
        <v>2158</v>
      </c>
      <c r="K110" s="2"/>
    </row>
    <row r="111" spans="1:11" ht="15" customHeight="1" x14ac:dyDescent="0.2">
      <c r="A111" s="208">
        <v>4</v>
      </c>
      <c r="B111" s="208">
        <v>13</v>
      </c>
      <c r="C111" s="209" t="s">
        <v>2162</v>
      </c>
      <c r="D111" s="208" t="s">
        <v>2156</v>
      </c>
      <c r="E111" s="208" t="s">
        <v>1687</v>
      </c>
      <c r="F111" s="208">
        <v>100</v>
      </c>
      <c r="G111" s="205"/>
      <c r="H111" s="210" t="str">
        <f>IF(G111="","",G111/F111)</f>
        <v/>
      </c>
      <c r="I111" s="208" t="str">
        <f>IF(G111="","",IF(H111&gt;=0.9,"🟢 On Track",IF(H111&gt;=0.75,"🟢 On Track",IF(H111&gt;=0.65,"🟡 Watch",IF(H111&gt;=0.6,"🟠 At Risk","🔴 Not Prog")))))</f>
        <v/>
      </c>
      <c r="J111" s="211" t="s">
        <v>2158</v>
      </c>
      <c r="K111" s="2"/>
    </row>
    <row r="112" spans="1:11" ht="15" customHeight="1" x14ac:dyDescent="0.2">
      <c r="A112" s="203">
        <v>5</v>
      </c>
      <c r="B112" s="203">
        <v>16</v>
      </c>
      <c r="C112" s="204" t="s">
        <v>3648</v>
      </c>
      <c r="D112" s="203" t="s">
        <v>2125</v>
      </c>
      <c r="E112" s="203" t="s">
        <v>1687</v>
      </c>
      <c r="F112" s="203">
        <v>100</v>
      </c>
      <c r="G112" s="205"/>
      <c r="H112" s="206" t="str">
        <f>IF(G112="","",G112/F112)</f>
        <v/>
      </c>
      <c r="I112" s="203" t="str">
        <f>IF(G112="","",IF(H112&gt;=0.9,"🟢 On Track",IF(H112&gt;=0.75,"🟢 On Track",IF(H112&gt;=0.65,"🟡 Watch",IF(H112&gt;=0.6,"🟠 At Risk","🔴 Not Prog")))))</f>
        <v/>
      </c>
      <c r="J112" s="207" t="s">
        <v>3649</v>
      </c>
      <c r="K112" s="2"/>
    </row>
    <row r="113" spans="1:11" ht="15" customHeight="1" x14ac:dyDescent="0.2">
      <c r="A113" s="212"/>
      <c r="B113" s="212"/>
      <c r="C113" s="213" t="s">
        <v>3650</v>
      </c>
      <c r="D113" s="212"/>
      <c r="E113" s="212"/>
      <c r="F113" s="214">
        <v>500</v>
      </c>
      <c r="G113" s="215">
        <f>SUM(G108:G112)</f>
        <v>0</v>
      </c>
      <c r="H113" s="216" t="str">
        <f>IF(G113=0,"",G113/F113)</f>
        <v/>
      </c>
      <c r="I113" s="214" t="str">
        <f>IF(H113="","",IF(H113&gt;=0.75,"🟢 On Track",IF(H113&gt;=0.65,"🟡 Watch",IF(H113&gt;=0.6,"🟠 At Risk","🔴 Not Prog"))))</f>
        <v/>
      </c>
      <c r="J113" s="212"/>
      <c r="K113" s="2"/>
    </row>
    <row r="114" spans="1:11" ht="15.7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 spans="1:11" ht="15.7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 spans="1:11" ht="25.5" customHeight="1" x14ac:dyDescent="0.2">
      <c r="A116" s="196" t="s">
        <v>892</v>
      </c>
      <c r="B116" s="192"/>
      <c r="C116" s="192"/>
      <c r="D116" s="192"/>
      <c r="E116" s="192"/>
      <c r="F116" s="192"/>
      <c r="G116" s="192"/>
      <c r="H116" s="192"/>
      <c r="I116" s="197" t="s">
        <v>3617</v>
      </c>
      <c r="J116" s="198" t="str">
        <f>IF(COUNT(H140,H158,H167)=0,"",AVERAGE(H140,H158,H167))</f>
        <v/>
      </c>
      <c r="K116" s="192"/>
    </row>
    <row r="117" spans="1:11" ht="21.75" customHeight="1" x14ac:dyDescent="0.2">
      <c r="A117" s="199" t="s">
        <v>3618</v>
      </c>
      <c r="B117" s="194"/>
      <c r="C117" s="194"/>
      <c r="D117" s="194"/>
      <c r="E117" s="194"/>
      <c r="F117" s="194"/>
      <c r="G117" s="194"/>
      <c r="H117" s="200" t="s">
        <v>3619</v>
      </c>
      <c r="I117" s="199">
        <f>G140</f>
        <v>0</v>
      </c>
      <c r="J117" s="200" t="s">
        <v>3620</v>
      </c>
      <c r="K117" s="201" t="str">
        <f>H140</f>
        <v/>
      </c>
    </row>
    <row r="118" spans="1:11" ht="21.75" customHeight="1" x14ac:dyDescent="0.2">
      <c r="A118" s="202" t="s">
        <v>26</v>
      </c>
      <c r="B118" s="202" t="s">
        <v>3621</v>
      </c>
      <c r="C118" s="202" t="s">
        <v>2081</v>
      </c>
      <c r="D118" s="202" t="s">
        <v>2071</v>
      </c>
      <c r="E118" s="202" t="s">
        <v>2073</v>
      </c>
      <c r="F118" s="202" t="s">
        <v>3622</v>
      </c>
      <c r="G118" s="202" t="s">
        <v>132</v>
      </c>
      <c r="H118" s="202" t="s">
        <v>3623</v>
      </c>
      <c r="I118" s="202" t="s">
        <v>34</v>
      </c>
      <c r="J118" s="202" t="s">
        <v>61</v>
      </c>
      <c r="K118" s="2"/>
    </row>
    <row r="119" spans="1:11" ht="15" customHeight="1" x14ac:dyDescent="0.2">
      <c r="A119" s="203">
        <v>1</v>
      </c>
      <c r="B119" s="203">
        <v>1</v>
      </c>
      <c r="C119" s="204" t="s">
        <v>3624</v>
      </c>
      <c r="D119" s="203" t="s">
        <v>2078</v>
      </c>
      <c r="E119" s="203" t="s">
        <v>2079</v>
      </c>
      <c r="F119" s="203">
        <v>10</v>
      </c>
      <c r="G119" s="205"/>
      <c r="H119" s="206" t="str">
        <f t="shared" ref="H119:H132" si="8">IF(G119="","",G119/F119)</f>
        <v/>
      </c>
      <c r="I119" s="203" t="str">
        <f t="shared" ref="I119:I132" si="9">IF(G119="","",IF(H119&gt;=0.9,"🟢 On Track",IF(H119&gt;=0.75,"🟢 On Track",IF(H119&gt;=0.65,"🟡 Watch",IF(H119&gt;=0.6,"🟠 At Risk","🔴 Not Prog")))))</f>
        <v/>
      </c>
      <c r="J119" s="207"/>
      <c r="K119" s="2"/>
    </row>
    <row r="120" spans="1:11" ht="15" customHeight="1" x14ac:dyDescent="0.2">
      <c r="A120" s="208">
        <v>2</v>
      </c>
      <c r="B120" s="208">
        <v>1</v>
      </c>
      <c r="C120" s="209" t="s">
        <v>2080</v>
      </c>
      <c r="D120" s="208" t="s">
        <v>2081</v>
      </c>
      <c r="E120" s="208" t="s">
        <v>2082</v>
      </c>
      <c r="F120" s="208">
        <v>10</v>
      </c>
      <c r="G120" s="205"/>
      <c r="H120" s="210" t="str">
        <f t="shared" si="8"/>
        <v/>
      </c>
      <c r="I120" s="208" t="str">
        <f t="shared" si="9"/>
        <v/>
      </c>
      <c r="J120" s="211"/>
      <c r="K120" s="2"/>
    </row>
    <row r="121" spans="1:11" ht="15" customHeight="1" x14ac:dyDescent="0.2">
      <c r="A121" s="203">
        <v>3</v>
      </c>
      <c r="B121" s="203">
        <v>1</v>
      </c>
      <c r="C121" s="204" t="s">
        <v>2200</v>
      </c>
      <c r="D121" s="203" t="s">
        <v>2084</v>
      </c>
      <c r="E121" s="203" t="s">
        <v>2085</v>
      </c>
      <c r="F121" s="203">
        <v>10</v>
      </c>
      <c r="G121" s="205"/>
      <c r="H121" s="206" t="str">
        <f t="shared" si="8"/>
        <v/>
      </c>
      <c r="I121" s="203" t="str">
        <f t="shared" si="9"/>
        <v/>
      </c>
      <c r="J121" s="207"/>
      <c r="K121" s="2"/>
    </row>
    <row r="122" spans="1:11" ht="15" customHeight="1" x14ac:dyDescent="0.2">
      <c r="A122" s="208">
        <v>4</v>
      </c>
      <c r="B122" s="208">
        <v>2</v>
      </c>
      <c r="C122" s="209" t="s">
        <v>2087</v>
      </c>
      <c r="D122" s="208" t="s">
        <v>2081</v>
      </c>
      <c r="E122" s="208" t="s">
        <v>2088</v>
      </c>
      <c r="F122" s="208">
        <v>5</v>
      </c>
      <c r="G122" s="205"/>
      <c r="H122" s="210" t="str">
        <f t="shared" si="8"/>
        <v/>
      </c>
      <c r="I122" s="208" t="str">
        <f t="shared" si="9"/>
        <v/>
      </c>
      <c r="J122" s="211"/>
      <c r="K122" s="2"/>
    </row>
    <row r="123" spans="1:11" ht="15" customHeight="1" x14ac:dyDescent="0.2">
      <c r="A123" s="203">
        <v>5</v>
      </c>
      <c r="B123" s="203">
        <v>2</v>
      </c>
      <c r="C123" s="204" t="s">
        <v>2089</v>
      </c>
      <c r="D123" s="203" t="s">
        <v>2081</v>
      </c>
      <c r="E123" s="203" t="s">
        <v>2088</v>
      </c>
      <c r="F123" s="203">
        <v>20</v>
      </c>
      <c r="G123" s="205"/>
      <c r="H123" s="206" t="str">
        <f t="shared" si="8"/>
        <v/>
      </c>
      <c r="I123" s="203" t="str">
        <f t="shared" si="9"/>
        <v/>
      </c>
      <c r="J123" s="207"/>
      <c r="K123" s="2"/>
    </row>
    <row r="124" spans="1:11" ht="15" customHeight="1" x14ac:dyDescent="0.2">
      <c r="A124" s="208">
        <v>6</v>
      </c>
      <c r="B124" s="208">
        <v>2</v>
      </c>
      <c r="C124" s="209" t="s">
        <v>2201</v>
      </c>
      <c r="D124" s="208" t="s">
        <v>2084</v>
      </c>
      <c r="E124" s="208" t="s">
        <v>2088</v>
      </c>
      <c r="F124" s="208">
        <v>15</v>
      </c>
      <c r="G124" s="205"/>
      <c r="H124" s="210" t="str">
        <f t="shared" si="8"/>
        <v/>
      </c>
      <c r="I124" s="208" t="str">
        <f t="shared" si="9"/>
        <v/>
      </c>
      <c r="J124" s="211"/>
      <c r="K124" s="2"/>
    </row>
    <row r="125" spans="1:11" ht="15" customHeight="1" x14ac:dyDescent="0.2">
      <c r="A125" s="203">
        <v>7</v>
      </c>
      <c r="B125" s="203">
        <v>3</v>
      </c>
      <c r="C125" s="204" t="s">
        <v>2202</v>
      </c>
      <c r="D125" s="203" t="s">
        <v>2084</v>
      </c>
      <c r="E125" s="203" t="s">
        <v>1664</v>
      </c>
      <c r="F125" s="203">
        <v>15</v>
      </c>
      <c r="G125" s="205"/>
      <c r="H125" s="206" t="str">
        <f t="shared" si="8"/>
        <v/>
      </c>
      <c r="I125" s="203" t="str">
        <f t="shared" si="9"/>
        <v/>
      </c>
      <c r="J125" s="207"/>
      <c r="K125" s="2"/>
    </row>
    <row r="126" spans="1:11" ht="15" customHeight="1" x14ac:dyDescent="0.2">
      <c r="A126" s="208">
        <v>8</v>
      </c>
      <c r="B126" s="208">
        <v>4</v>
      </c>
      <c r="C126" s="209" t="s">
        <v>2203</v>
      </c>
      <c r="D126" s="208" t="s">
        <v>2084</v>
      </c>
      <c r="E126" s="208" t="s">
        <v>2095</v>
      </c>
      <c r="F126" s="208">
        <v>15</v>
      </c>
      <c r="G126" s="205"/>
      <c r="H126" s="210" t="str">
        <f t="shared" si="8"/>
        <v/>
      </c>
      <c r="I126" s="208" t="str">
        <f t="shared" si="9"/>
        <v/>
      </c>
      <c r="J126" s="211"/>
      <c r="K126" s="2"/>
    </row>
    <row r="127" spans="1:11" ht="15" customHeight="1" x14ac:dyDescent="0.2">
      <c r="A127" s="203">
        <v>9</v>
      </c>
      <c r="B127" s="203">
        <v>4</v>
      </c>
      <c r="C127" s="204" t="s">
        <v>2098</v>
      </c>
      <c r="D127" s="203" t="s">
        <v>2081</v>
      </c>
      <c r="E127" s="203" t="s">
        <v>2095</v>
      </c>
      <c r="F127" s="203">
        <v>5</v>
      </c>
      <c r="G127" s="205"/>
      <c r="H127" s="206" t="str">
        <f t="shared" si="8"/>
        <v/>
      </c>
      <c r="I127" s="203" t="str">
        <f t="shared" si="9"/>
        <v/>
      </c>
      <c r="J127" s="207"/>
      <c r="K127" s="2"/>
    </row>
    <row r="128" spans="1:11" ht="15" customHeight="1" x14ac:dyDescent="0.2">
      <c r="A128" s="208">
        <v>10</v>
      </c>
      <c r="B128" s="208">
        <v>5</v>
      </c>
      <c r="C128" s="209" t="s">
        <v>2100</v>
      </c>
      <c r="D128" s="208" t="s">
        <v>2101</v>
      </c>
      <c r="E128" s="208" t="s">
        <v>2102</v>
      </c>
      <c r="F128" s="208">
        <v>150</v>
      </c>
      <c r="G128" s="205"/>
      <c r="H128" s="210" t="str">
        <f t="shared" si="8"/>
        <v/>
      </c>
      <c r="I128" s="208" t="str">
        <f t="shared" si="9"/>
        <v/>
      </c>
      <c r="J128" s="211" t="s">
        <v>3625</v>
      </c>
      <c r="K128" s="2"/>
    </row>
    <row r="129" spans="1:11" ht="15" customHeight="1" x14ac:dyDescent="0.2">
      <c r="A129" s="203">
        <v>11</v>
      </c>
      <c r="B129" s="203">
        <v>5</v>
      </c>
      <c r="C129" s="204" t="s">
        <v>2209</v>
      </c>
      <c r="D129" s="203" t="s">
        <v>2084</v>
      </c>
      <c r="E129" s="203" t="s">
        <v>2106</v>
      </c>
      <c r="F129" s="203">
        <v>15</v>
      </c>
      <c r="G129" s="205"/>
      <c r="H129" s="206" t="str">
        <f t="shared" si="8"/>
        <v/>
      </c>
      <c r="I129" s="203" t="str">
        <f t="shared" si="9"/>
        <v/>
      </c>
      <c r="J129" s="207"/>
      <c r="K129" s="2"/>
    </row>
    <row r="130" spans="1:11" ht="15" customHeight="1" x14ac:dyDescent="0.2">
      <c r="A130" s="208">
        <v>12</v>
      </c>
      <c r="B130" s="208">
        <v>5</v>
      </c>
      <c r="C130" s="209" t="s">
        <v>2107</v>
      </c>
      <c r="D130" s="208" t="s">
        <v>2081</v>
      </c>
      <c r="E130" s="208" t="s">
        <v>2106</v>
      </c>
      <c r="F130" s="208">
        <v>5</v>
      </c>
      <c r="G130" s="205"/>
      <c r="H130" s="210" t="str">
        <f t="shared" si="8"/>
        <v/>
      </c>
      <c r="I130" s="208" t="str">
        <f t="shared" si="9"/>
        <v/>
      </c>
      <c r="J130" s="211"/>
      <c r="K130" s="2"/>
    </row>
    <row r="131" spans="1:11" ht="15" customHeight="1" x14ac:dyDescent="0.2">
      <c r="A131" s="203">
        <v>13</v>
      </c>
      <c r="B131" s="203">
        <v>6</v>
      </c>
      <c r="C131" s="204" t="s">
        <v>2210</v>
      </c>
      <c r="D131" s="203" t="s">
        <v>2084</v>
      </c>
      <c r="E131" s="203" t="s">
        <v>2110</v>
      </c>
      <c r="F131" s="203">
        <v>15</v>
      </c>
      <c r="G131" s="205"/>
      <c r="H131" s="206" t="str">
        <f t="shared" si="8"/>
        <v/>
      </c>
      <c r="I131" s="203" t="str">
        <f t="shared" si="9"/>
        <v/>
      </c>
      <c r="J131" s="207"/>
      <c r="K131" s="2"/>
    </row>
    <row r="132" spans="1:11" ht="15" customHeight="1" x14ac:dyDescent="0.2">
      <c r="A132" s="208">
        <v>14</v>
      </c>
      <c r="B132" s="208">
        <v>6</v>
      </c>
      <c r="C132" s="209" t="s">
        <v>2111</v>
      </c>
      <c r="D132" s="208" t="s">
        <v>2081</v>
      </c>
      <c r="E132" s="208" t="s">
        <v>2110</v>
      </c>
      <c r="F132" s="208">
        <v>5</v>
      </c>
      <c r="G132" s="205"/>
      <c r="H132" s="210" t="str">
        <f t="shared" si="8"/>
        <v/>
      </c>
      <c r="I132" s="208" t="str">
        <f t="shared" si="9"/>
        <v/>
      </c>
      <c r="J132" s="211"/>
      <c r="K132" s="2"/>
    </row>
    <row r="133" spans="1:11" ht="15" customHeight="1" x14ac:dyDescent="0.2">
      <c r="A133" s="203">
        <v>15</v>
      </c>
      <c r="B133" s="203">
        <v>7</v>
      </c>
      <c r="C133" s="204" t="s">
        <v>2113</v>
      </c>
      <c r="D133" s="203" t="s">
        <v>2114</v>
      </c>
      <c r="E133" s="203" t="s">
        <v>2115</v>
      </c>
      <c r="F133" s="203" t="s">
        <v>390</v>
      </c>
      <c r="G133" s="205"/>
      <c r="H133" s="203" t="str">
        <f>IF(G133="","—",G133)</f>
        <v>—</v>
      </c>
      <c r="I133" s="203" t="str">
        <f>IF(G133="","",G133)</f>
        <v/>
      </c>
      <c r="J133" s="207" t="s">
        <v>2116</v>
      </c>
      <c r="K133" s="2"/>
    </row>
    <row r="134" spans="1:11" ht="15" customHeight="1" x14ac:dyDescent="0.2">
      <c r="A134" s="208">
        <v>16</v>
      </c>
      <c r="B134" s="208">
        <v>7</v>
      </c>
      <c r="C134" s="209" t="s">
        <v>2212</v>
      </c>
      <c r="D134" s="208" t="s">
        <v>2084</v>
      </c>
      <c r="E134" s="208" t="s">
        <v>1707</v>
      </c>
      <c r="F134" s="208">
        <v>15</v>
      </c>
      <c r="G134" s="205"/>
      <c r="H134" s="210" t="str">
        <f>IF(G134="","",G134/F134)</f>
        <v/>
      </c>
      <c r="I134" s="208" t="str">
        <f>IF(G134="","",IF(H134&gt;=0.9,"🟢 On Track",IF(H134&gt;=0.75,"🟢 On Track",IF(H134&gt;=0.65,"🟡 Watch",IF(H134&gt;=0.6,"🟠 At Risk","🔴 Not Prog")))))</f>
        <v/>
      </c>
      <c r="J134" s="211"/>
      <c r="K134" s="2"/>
    </row>
    <row r="135" spans="1:11" ht="15" customHeight="1" x14ac:dyDescent="0.2">
      <c r="A135" s="203">
        <v>17</v>
      </c>
      <c r="B135" s="203">
        <v>7</v>
      </c>
      <c r="C135" s="204" t="s">
        <v>2118</v>
      </c>
      <c r="D135" s="203" t="s">
        <v>2119</v>
      </c>
      <c r="E135" s="203" t="s">
        <v>1707</v>
      </c>
      <c r="F135" s="203">
        <v>100</v>
      </c>
      <c r="G135" s="205"/>
      <c r="H135" s="206" t="str">
        <f>IF(G135="","",G135/F135)</f>
        <v/>
      </c>
      <c r="I135" s="203" t="str">
        <f>IF(G135="","",IF(H135&gt;=0.9,"🟢 On Track",IF(H135&gt;=0.75,"🟢 On Track",IF(H135&gt;=0.65,"🟡 Watch",IF(H135&gt;=0.6,"🟠 At Risk","🔴 Not Prog")))))</f>
        <v/>
      </c>
      <c r="J135" s="207" t="s">
        <v>3626</v>
      </c>
      <c r="K135" s="2"/>
    </row>
    <row r="136" spans="1:11" ht="15" customHeight="1" x14ac:dyDescent="0.2">
      <c r="A136" s="208">
        <v>18</v>
      </c>
      <c r="B136" s="208">
        <v>8</v>
      </c>
      <c r="C136" s="209" t="s">
        <v>2122</v>
      </c>
      <c r="D136" s="208" t="s">
        <v>2101</v>
      </c>
      <c r="E136" s="208" t="s">
        <v>2123</v>
      </c>
      <c r="F136" s="208">
        <v>150</v>
      </c>
      <c r="G136" s="205"/>
      <c r="H136" s="210" t="str">
        <f>IF(G136="","",G136/F136)</f>
        <v/>
      </c>
      <c r="I136" s="208" t="str">
        <f>IF(G136="","",IF(H136&gt;=0.9,"🟢 On Track",IF(H136&gt;=0.75,"🟢 On Track",IF(H136&gt;=0.65,"🟡 Watch",IF(H136&gt;=0.6,"🟠 At Risk","🔴 Not Prog")))))</f>
        <v/>
      </c>
      <c r="J136" s="211" t="s">
        <v>3625</v>
      </c>
      <c r="K136" s="2"/>
    </row>
    <row r="137" spans="1:11" ht="15" customHeight="1" x14ac:dyDescent="0.2">
      <c r="A137" s="203">
        <v>19</v>
      </c>
      <c r="B137" s="203">
        <v>8</v>
      </c>
      <c r="C137" s="204" t="s">
        <v>2124</v>
      </c>
      <c r="D137" s="203" t="s">
        <v>2125</v>
      </c>
      <c r="E137" s="203" t="s">
        <v>2126</v>
      </c>
      <c r="F137" s="203" t="s">
        <v>390</v>
      </c>
      <c r="G137" s="205"/>
      <c r="H137" s="203" t="str">
        <f>IF(G137="","—",G137)</f>
        <v>—</v>
      </c>
      <c r="I137" s="203" t="str">
        <f>IF(G137="","",G137)</f>
        <v/>
      </c>
      <c r="J137" s="207"/>
      <c r="K137" s="2"/>
    </row>
    <row r="138" spans="1:11" ht="15" customHeight="1" x14ac:dyDescent="0.2">
      <c r="A138" s="208">
        <v>20</v>
      </c>
      <c r="B138" s="208">
        <v>15</v>
      </c>
      <c r="C138" s="209" t="s">
        <v>2128</v>
      </c>
      <c r="D138" s="208" t="s">
        <v>2114</v>
      </c>
      <c r="E138" s="208" t="s">
        <v>2127</v>
      </c>
      <c r="F138" s="208">
        <v>250</v>
      </c>
      <c r="G138" s="205"/>
      <c r="H138" s="210" t="str">
        <f>IF(G138="","",G138/F138)</f>
        <v/>
      </c>
      <c r="I138" s="208" t="str">
        <f>IF(G138="","",IF(H138&gt;=0.9,"🟢 On Track",IF(H138&gt;=0.75,"🟢 On Track",IF(H138&gt;=0.65,"🟡 Watch",IF(H138&gt;=0.6,"🟠 At Risk","🔴 Not Prog")))))</f>
        <v/>
      </c>
      <c r="J138" s="211" t="s">
        <v>3627</v>
      </c>
      <c r="K138" s="2"/>
    </row>
    <row r="139" spans="1:11" ht="15" customHeight="1" x14ac:dyDescent="0.2">
      <c r="A139" s="203">
        <v>21</v>
      </c>
      <c r="B139" s="203">
        <v>16</v>
      </c>
      <c r="C139" s="204" t="s">
        <v>3628</v>
      </c>
      <c r="D139" s="203" t="s">
        <v>2125</v>
      </c>
      <c r="E139" s="203" t="s">
        <v>2130</v>
      </c>
      <c r="F139" s="203">
        <v>250</v>
      </c>
      <c r="G139" s="205"/>
      <c r="H139" s="206" t="str">
        <f>IF(G139="","",G139/F139)</f>
        <v/>
      </c>
      <c r="I139" s="203" t="str">
        <f>IF(G139="","",IF(H139&gt;=0.9,"🟢 On Track",IF(H139&gt;=0.75,"🟢 On Track",IF(H139&gt;=0.65,"🟡 Watch",IF(H139&gt;=0.6,"🟠 At Risk","🔴 Not Prog")))))</f>
        <v/>
      </c>
      <c r="J139" s="207" t="s">
        <v>3627</v>
      </c>
      <c r="K139" s="2"/>
    </row>
    <row r="140" spans="1:11" ht="15" customHeight="1" x14ac:dyDescent="0.2">
      <c r="A140" s="212"/>
      <c r="B140" s="212"/>
      <c r="C140" s="213" t="s">
        <v>3629</v>
      </c>
      <c r="D140" s="212"/>
      <c r="E140" s="212"/>
      <c r="F140" s="214">
        <v>1060</v>
      </c>
      <c r="G140" s="215">
        <f>SUM(G119:G139)</f>
        <v>0</v>
      </c>
      <c r="H140" s="216" t="str">
        <f>IF(G140=0,"",G140/F140)</f>
        <v/>
      </c>
      <c r="I140" s="214" t="str">
        <f>IF(H140="","",IF(H140&gt;=0.75,"🟢 On Track",IF(H140&gt;=0.65,"🟡 Watch",IF(H140&gt;=0.6,"🟠 At Risk","🔴 Not Prog"))))</f>
        <v/>
      </c>
      <c r="J140" s="212"/>
      <c r="K140" s="2"/>
    </row>
    <row r="141" spans="1:11" ht="15.7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21.75" customHeight="1" x14ac:dyDescent="0.2">
      <c r="A142" s="199" t="s">
        <v>3630</v>
      </c>
      <c r="B142" s="194"/>
      <c r="C142" s="194"/>
      <c r="D142" s="194"/>
      <c r="E142" s="194"/>
      <c r="F142" s="194"/>
      <c r="G142" s="194"/>
      <c r="H142" s="200" t="s">
        <v>3619</v>
      </c>
      <c r="I142" s="199">
        <f>G158</f>
        <v>0</v>
      </c>
      <c r="J142" s="200" t="s">
        <v>3620</v>
      </c>
      <c r="K142" s="201">
        <f>H158</f>
        <v>0</v>
      </c>
    </row>
    <row r="143" spans="1:11" ht="21.75" customHeight="1" x14ac:dyDescent="0.2">
      <c r="A143" s="202" t="s">
        <v>26</v>
      </c>
      <c r="B143" s="202" t="s">
        <v>3621</v>
      </c>
      <c r="C143" s="202" t="s">
        <v>2081</v>
      </c>
      <c r="D143" s="202" t="s">
        <v>2071</v>
      </c>
      <c r="E143" s="202" t="s">
        <v>2073</v>
      </c>
      <c r="F143" s="202" t="s">
        <v>3622</v>
      </c>
      <c r="G143" s="202" t="s">
        <v>132</v>
      </c>
      <c r="H143" s="202" t="s">
        <v>3623</v>
      </c>
      <c r="I143" s="202" t="s">
        <v>34</v>
      </c>
      <c r="J143" s="202" t="s">
        <v>61</v>
      </c>
      <c r="K143" s="2"/>
    </row>
    <row r="144" spans="1:11" ht="15" customHeight="1" x14ac:dyDescent="0.2">
      <c r="A144" s="203">
        <v>1</v>
      </c>
      <c r="B144" s="203">
        <v>1</v>
      </c>
      <c r="C144" s="204" t="s">
        <v>2133</v>
      </c>
      <c r="D144" s="203" t="s">
        <v>2134</v>
      </c>
      <c r="E144" s="203" t="s">
        <v>2085</v>
      </c>
      <c r="F144" s="203" t="s">
        <v>390</v>
      </c>
      <c r="G144" s="205"/>
      <c r="H144" s="203" t="str">
        <f t="shared" ref="H144:H157" si="10">IF(G144="","—",G144)</f>
        <v>—</v>
      </c>
      <c r="I144" s="203" t="str">
        <f t="shared" ref="I144:I157" si="11">IF(G144="","",G144)</f>
        <v/>
      </c>
      <c r="J144" s="207"/>
      <c r="K144" s="2"/>
    </row>
    <row r="145" spans="1:11" ht="15" customHeight="1" x14ac:dyDescent="0.2">
      <c r="A145" s="208">
        <v>2</v>
      </c>
      <c r="B145" s="208">
        <v>2</v>
      </c>
      <c r="C145" s="209" t="s">
        <v>2135</v>
      </c>
      <c r="D145" s="208" t="s">
        <v>2134</v>
      </c>
      <c r="E145" s="208" t="s">
        <v>2088</v>
      </c>
      <c r="F145" s="208" t="s">
        <v>390</v>
      </c>
      <c r="G145" s="205"/>
      <c r="H145" s="208" t="str">
        <f t="shared" si="10"/>
        <v>—</v>
      </c>
      <c r="I145" s="208" t="str">
        <f t="shared" si="11"/>
        <v/>
      </c>
      <c r="J145" s="211"/>
      <c r="K145" s="2"/>
    </row>
    <row r="146" spans="1:11" ht="15" customHeight="1" x14ac:dyDescent="0.2">
      <c r="A146" s="203">
        <v>3</v>
      </c>
      <c r="B146" s="203">
        <v>3</v>
      </c>
      <c r="C146" s="204" t="s">
        <v>2136</v>
      </c>
      <c r="D146" s="203" t="s">
        <v>2134</v>
      </c>
      <c r="E146" s="203" t="s">
        <v>1664</v>
      </c>
      <c r="F146" s="203" t="s">
        <v>390</v>
      </c>
      <c r="G146" s="205"/>
      <c r="H146" s="203" t="str">
        <f t="shared" si="10"/>
        <v>—</v>
      </c>
      <c r="I146" s="203" t="str">
        <f t="shared" si="11"/>
        <v/>
      </c>
      <c r="J146" s="207"/>
      <c r="K146" s="2"/>
    </row>
    <row r="147" spans="1:11" ht="15" customHeight="1" x14ac:dyDescent="0.2">
      <c r="A147" s="208">
        <v>4</v>
      </c>
      <c r="B147" s="208">
        <v>4</v>
      </c>
      <c r="C147" s="209" t="s">
        <v>2137</v>
      </c>
      <c r="D147" s="208" t="s">
        <v>2134</v>
      </c>
      <c r="E147" s="208" t="s">
        <v>2095</v>
      </c>
      <c r="F147" s="208" t="s">
        <v>390</v>
      </c>
      <c r="G147" s="205"/>
      <c r="H147" s="208" t="str">
        <f t="shared" si="10"/>
        <v>—</v>
      </c>
      <c r="I147" s="208" t="str">
        <f t="shared" si="11"/>
        <v/>
      </c>
      <c r="J147" s="211"/>
      <c r="K147" s="2"/>
    </row>
    <row r="148" spans="1:11" ht="15" customHeight="1" x14ac:dyDescent="0.2">
      <c r="A148" s="203">
        <v>5</v>
      </c>
      <c r="B148" s="203">
        <v>5</v>
      </c>
      <c r="C148" s="204" t="s">
        <v>2138</v>
      </c>
      <c r="D148" s="203" t="s">
        <v>2101</v>
      </c>
      <c r="E148" s="203" t="s">
        <v>2106</v>
      </c>
      <c r="F148" s="203" t="s">
        <v>390</v>
      </c>
      <c r="G148" s="205"/>
      <c r="H148" s="203" t="str">
        <f t="shared" si="10"/>
        <v>—</v>
      </c>
      <c r="I148" s="203" t="str">
        <f t="shared" si="11"/>
        <v/>
      </c>
      <c r="J148" s="207" t="s">
        <v>2139</v>
      </c>
      <c r="K148" s="2"/>
    </row>
    <row r="149" spans="1:11" ht="15" customHeight="1" x14ac:dyDescent="0.2">
      <c r="A149" s="208">
        <v>6</v>
      </c>
      <c r="B149" s="208">
        <v>6</v>
      </c>
      <c r="C149" s="209" t="s">
        <v>2140</v>
      </c>
      <c r="D149" s="208" t="s">
        <v>2134</v>
      </c>
      <c r="E149" s="208" t="s">
        <v>2110</v>
      </c>
      <c r="F149" s="208" t="s">
        <v>390</v>
      </c>
      <c r="G149" s="205"/>
      <c r="H149" s="208" t="str">
        <f t="shared" si="10"/>
        <v>—</v>
      </c>
      <c r="I149" s="208" t="str">
        <f t="shared" si="11"/>
        <v/>
      </c>
      <c r="J149" s="211"/>
      <c r="K149" s="2"/>
    </row>
    <row r="150" spans="1:11" ht="15" customHeight="1" x14ac:dyDescent="0.2">
      <c r="A150" s="203">
        <v>7</v>
      </c>
      <c r="B150" s="203">
        <v>7</v>
      </c>
      <c r="C150" s="204" t="s">
        <v>3631</v>
      </c>
      <c r="D150" s="203" t="s">
        <v>2134</v>
      </c>
      <c r="E150" s="203" t="s">
        <v>1707</v>
      </c>
      <c r="F150" s="203" t="s">
        <v>390</v>
      </c>
      <c r="G150" s="205"/>
      <c r="H150" s="203" t="str">
        <f t="shared" si="10"/>
        <v>—</v>
      </c>
      <c r="I150" s="203" t="str">
        <f t="shared" si="11"/>
        <v/>
      </c>
      <c r="J150" s="207"/>
      <c r="K150" s="2"/>
    </row>
    <row r="151" spans="1:11" ht="15" customHeight="1" x14ac:dyDescent="0.2">
      <c r="A151" s="208">
        <v>8</v>
      </c>
      <c r="B151" s="208">
        <v>8</v>
      </c>
      <c r="C151" s="209" t="s">
        <v>3632</v>
      </c>
      <c r="D151" s="208" t="s">
        <v>2134</v>
      </c>
      <c r="E151" s="208" t="s">
        <v>2126</v>
      </c>
      <c r="F151" s="208" t="s">
        <v>390</v>
      </c>
      <c r="G151" s="205"/>
      <c r="H151" s="208" t="str">
        <f t="shared" si="10"/>
        <v>—</v>
      </c>
      <c r="I151" s="208" t="str">
        <f t="shared" si="11"/>
        <v/>
      </c>
      <c r="J151" s="211"/>
      <c r="K151" s="2"/>
    </row>
    <row r="152" spans="1:11" ht="15" customHeight="1" x14ac:dyDescent="0.2">
      <c r="A152" s="203">
        <v>9</v>
      </c>
      <c r="B152" s="203">
        <v>9</v>
      </c>
      <c r="C152" s="204" t="s">
        <v>3633</v>
      </c>
      <c r="D152" s="203" t="s">
        <v>2134</v>
      </c>
      <c r="E152" s="203" t="s">
        <v>3634</v>
      </c>
      <c r="F152" s="203" t="s">
        <v>390</v>
      </c>
      <c r="G152" s="205"/>
      <c r="H152" s="203" t="str">
        <f t="shared" si="10"/>
        <v>—</v>
      </c>
      <c r="I152" s="203" t="str">
        <f t="shared" si="11"/>
        <v/>
      </c>
      <c r="J152" s="207"/>
      <c r="K152" s="2"/>
    </row>
    <row r="153" spans="1:11" ht="15" customHeight="1" x14ac:dyDescent="0.2">
      <c r="A153" s="208">
        <v>10</v>
      </c>
      <c r="B153" s="208">
        <v>10</v>
      </c>
      <c r="C153" s="209" t="s">
        <v>3635</v>
      </c>
      <c r="D153" s="208" t="s">
        <v>2101</v>
      </c>
      <c r="E153" s="208" t="s">
        <v>3636</v>
      </c>
      <c r="F153" s="208" t="s">
        <v>390</v>
      </c>
      <c r="G153" s="205"/>
      <c r="H153" s="208" t="str">
        <f t="shared" si="10"/>
        <v>—</v>
      </c>
      <c r="I153" s="208" t="str">
        <f t="shared" si="11"/>
        <v/>
      </c>
      <c r="J153" s="211" t="s">
        <v>2139</v>
      </c>
      <c r="K153" s="2"/>
    </row>
    <row r="154" spans="1:11" ht="15" customHeight="1" x14ac:dyDescent="0.2">
      <c r="A154" s="203">
        <v>11</v>
      </c>
      <c r="B154" s="203">
        <v>11</v>
      </c>
      <c r="C154" s="204" t="s">
        <v>3637</v>
      </c>
      <c r="D154" s="203" t="s">
        <v>2134</v>
      </c>
      <c r="E154" s="203" t="s">
        <v>3638</v>
      </c>
      <c r="F154" s="203" t="s">
        <v>390</v>
      </c>
      <c r="G154" s="205"/>
      <c r="H154" s="203" t="str">
        <f t="shared" si="10"/>
        <v>—</v>
      </c>
      <c r="I154" s="203" t="str">
        <f t="shared" si="11"/>
        <v/>
      </c>
      <c r="J154" s="207"/>
      <c r="K154" s="2"/>
    </row>
    <row r="155" spans="1:11" ht="15" customHeight="1" x14ac:dyDescent="0.2">
      <c r="A155" s="208">
        <v>12</v>
      </c>
      <c r="B155" s="208">
        <v>12</v>
      </c>
      <c r="C155" s="209" t="s">
        <v>3639</v>
      </c>
      <c r="D155" s="208" t="s">
        <v>2134</v>
      </c>
      <c r="E155" s="208" t="s">
        <v>3640</v>
      </c>
      <c r="F155" s="208" t="s">
        <v>390</v>
      </c>
      <c r="G155" s="205"/>
      <c r="H155" s="208" t="str">
        <f t="shared" si="10"/>
        <v>—</v>
      </c>
      <c r="I155" s="208" t="str">
        <f t="shared" si="11"/>
        <v/>
      </c>
      <c r="J155" s="211"/>
      <c r="K155" s="2"/>
    </row>
    <row r="156" spans="1:11" ht="15" customHeight="1" x14ac:dyDescent="0.2">
      <c r="A156" s="203">
        <v>13</v>
      </c>
      <c r="B156" s="203">
        <v>13</v>
      </c>
      <c r="C156" s="204" t="s">
        <v>3641</v>
      </c>
      <c r="D156" s="203" t="s">
        <v>2134</v>
      </c>
      <c r="E156" s="203" t="s">
        <v>3642</v>
      </c>
      <c r="F156" s="203" t="s">
        <v>390</v>
      </c>
      <c r="G156" s="205"/>
      <c r="H156" s="203" t="str">
        <f t="shared" si="10"/>
        <v>—</v>
      </c>
      <c r="I156" s="203" t="str">
        <f t="shared" si="11"/>
        <v/>
      </c>
      <c r="J156" s="207"/>
      <c r="K156" s="2"/>
    </row>
    <row r="157" spans="1:11" ht="15" customHeight="1" x14ac:dyDescent="0.2">
      <c r="A157" s="208">
        <v>14</v>
      </c>
      <c r="B157" s="208">
        <v>14</v>
      </c>
      <c r="C157" s="209" t="s">
        <v>2141</v>
      </c>
      <c r="D157" s="208" t="s">
        <v>2101</v>
      </c>
      <c r="E157" s="208" t="s">
        <v>2130</v>
      </c>
      <c r="F157" s="208" t="s">
        <v>390</v>
      </c>
      <c r="G157" s="205"/>
      <c r="H157" s="208" t="str">
        <f t="shared" si="10"/>
        <v>—</v>
      </c>
      <c r="I157" s="208" t="str">
        <f t="shared" si="11"/>
        <v/>
      </c>
      <c r="J157" s="211" t="s">
        <v>3643</v>
      </c>
      <c r="K157" s="2"/>
    </row>
    <row r="158" spans="1:11" ht="15" customHeight="1" x14ac:dyDescent="0.2">
      <c r="A158" s="212"/>
      <c r="B158" s="212"/>
      <c r="C158" s="213" t="s">
        <v>3644</v>
      </c>
      <c r="D158" s="212"/>
      <c r="E158" s="212"/>
      <c r="F158" s="214"/>
      <c r="G158" s="215">
        <f>SUM(G144:G157)</f>
        <v>0</v>
      </c>
      <c r="H158" s="215"/>
      <c r="I158" s="214" t="str">
        <f>IF(H158="","",IF(H158&gt;=0.75,"🟢 On Track",IF(H158&gt;=0.65,"🟡 Watch",IF(H158&gt;=0.6,"🟠 At Risk","🔴 Not Prog"))))</f>
        <v/>
      </c>
      <c r="J158" s="212"/>
      <c r="K158" s="2"/>
    </row>
    <row r="159" spans="1:11" ht="15.7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21.75" customHeight="1" x14ac:dyDescent="0.2">
      <c r="A160" s="199" t="s">
        <v>3645</v>
      </c>
      <c r="B160" s="194"/>
      <c r="C160" s="194"/>
      <c r="D160" s="194"/>
      <c r="E160" s="194"/>
      <c r="F160" s="194"/>
      <c r="G160" s="194"/>
      <c r="H160" s="200" t="s">
        <v>3619</v>
      </c>
      <c r="I160" s="199">
        <f>G167</f>
        <v>0</v>
      </c>
      <c r="J160" s="200" t="s">
        <v>3620</v>
      </c>
      <c r="K160" s="201" t="str">
        <f>H167</f>
        <v/>
      </c>
    </row>
    <row r="161" spans="1:11" ht="21.75" customHeight="1" x14ac:dyDescent="0.2">
      <c r="A161" s="202" t="s">
        <v>26</v>
      </c>
      <c r="B161" s="202" t="s">
        <v>3621</v>
      </c>
      <c r="C161" s="202" t="s">
        <v>2081</v>
      </c>
      <c r="D161" s="202" t="s">
        <v>2071</v>
      </c>
      <c r="E161" s="202" t="s">
        <v>2073</v>
      </c>
      <c r="F161" s="202" t="s">
        <v>3622</v>
      </c>
      <c r="G161" s="202" t="s">
        <v>132</v>
      </c>
      <c r="H161" s="202" t="s">
        <v>3623</v>
      </c>
      <c r="I161" s="202" t="s">
        <v>34</v>
      </c>
      <c r="J161" s="202" t="s">
        <v>61</v>
      </c>
      <c r="K161" s="2"/>
    </row>
    <row r="162" spans="1:11" ht="15" customHeight="1" x14ac:dyDescent="0.2">
      <c r="A162" s="203">
        <v>1</v>
      </c>
      <c r="B162" s="203">
        <v>3</v>
      </c>
      <c r="C162" s="204" t="s">
        <v>3646</v>
      </c>
      <c r="D162" s="203" t="s">
        <v>2081</v>
      </c>
      <c r="E162" s="203" t="s">
        <v>2145</v>
      </c>
      <c r="F162" s="203">
        <v>100</v>
      </c>
      <c r="G162" s="205"/>
      <c r="H162" s="206" t="str">
        <f>IF(G162="","",G162/F162)</f>
        <v/>
      </c>
      <c r="I162" s="203" t="str">
        <f>IF(G162="","",IF(H162&gt;=0.9,"🟢 On Track",IF(H162&gt;=0.75,"🟢 On Track",IF(H162&gt;=0.65,"🟡 Watch",IF(H162&gt;=0.6,"🟠 At Risk","🔴 Not Prog")))))</f>
        <v/>
      </c>
      <c r="J162" s="207" t="s">
        <v>2146</v>
      </c>
      <c r="K162" s="2"/>
    </row>
    <row r="163" spans="1:11" ht="15" customHeight="1" x14ac:dyDescent="0.2">
      <c r="A163" s="208">
        <v>2</v>
      </c>
      <c r="B163" s="208">
        <v>5</v>
      </c>
      <c r="C163" s="209" t="s">
        <v>3647</v>
      </c>
      <c r="D163" s="208" t="s">
        <v>2081</v>
      </c>
      <c r="E163" s="208" t="s">
        <v>2151</v>
      </c>
      <c r="F163" s="208">
        <v>100</v>
      </c>
      <c r="G163" s="205"/>
      <c r="H163" s="210" t="str">
        <f>IF(G163="","",G163/F163)</f>
        <v/>
      </c>
      <c r="I163" s="208" t="str">
        <f>IF(G163="","",IF(H163&gt;=0.9,"🟢 On Track",IF(H163&gt;=0.75,"🟢 On Track",IF(H163&gt;=0.65,"🟡 Watch",IF(H163&gt;=0.6,"🟠 At Risk","🔴 Not Prog")))))</f>
        <v/>
      </c>
      <c r="J163" s="211" t="s">
        <v>2146</v>
      </c>
      <c r="K163" s="2"/>
    </row>
    <row r="164" spans="1:11" ht="15" customHeight="1" x14ac:dyDescent="0.2">
      <c r="A164" s="203">
        <v>3</v>
      </c>
      <c r="B164" s="203">
        <v>8</v>
      </c>
      <c r="C164" s="204" t="s">
        <v>2155</v>
      </c>
      <c r="D164" s="203" t="s">
        <v>2156</v>
      </c>
      <c r="E164" s="203" t="s">
        <v>2157</v>
      </c>
      <c r="F164" s="203">
        <v>100</v>
      </c>
      <c r="G164" s="205"/>
      <c r="H164" s="206" t="str">
        <f>IF(G164="","",G164/F164)</f>
        <v/>
      </c>
      <c r="I164" s="203" t="str">
        <f>IF(G164="","",IF(H164&gt;=0.9,"🟢 On Track",IF(H164&gt;=0.75,"🟢 On Track",IF(H164&gt;=0.65,"🟡 Watch",IF(H164&gt;=0.6,"🟠 At Risk","🔴 Not Prog")))))</f>
        <v/>
      </c>
      <c r="J164" s="207" t="s">
        <v>2158</v>
      </c>
      <c r="K164" s="2"/>
    </row>
    <row r="165" spans="1:11" ht="15" customHeight="1" x14ac:dyDescent="0.2">
      <c r="A165" s="208">
        <v>4</v>
      </c>
      <c r="B165" s="208">
        <v>13</v>
      </c>
      <c r="C165" s="209" t="s">
        <v>2162</v>
      </c>
      <c r="D165" s="208" t="s">
        <v>2156</v>
      </c>
      <c r="E165" s="208" t="s">
        <v>1687</v>
      </c>
      <c r="F165" s="208">
        <v>100</v>
      </c>
      <c r="G165" s="205"/>
      <c r="H165" s="210" t="str">
        <f>IF(G165="","",G165/F165)</f>
        <v/>
      </c>
      <c r="I165" s="208" t="str">
        <f>IF(G165="","",IF(H165&gt;=0.9,"🟢 On Track",IF(H165&gt;=0.75,"🟢 On Track",IF(H165&gt;=0.65,"🟡 Watch",IF(H165&gt;=0.6,"🟠 At Risk","🔴 Not Prog")))))</f>
        <v/>
      </c>
      <c r="J165" s="211" t="s">
        <v>2158</v>
      </c>
      <c r="K165" s="2"/>
    </row>
    <row r="166" spans="1:11" ht="15" customHeight="1" x14ac:dyDescent="0.2">
      <c r="A166" s="203">
        <v>5</v>
      </c>
      <c r="B166" s="203">
        <v>16</v>
      </c>
      <c r="C166" s="204" t="s">
        <v>3648</v>
      </c>
      <c r="D166" s="203" t="s">
        <v>2125</v>
      </c>
      <c r="E166" s="203" t="s">
        <v>1687</v>
      </c>
      <c r="F166" s="203">
        <v>100</v>
      </c>
      <c r="G166" s="205"/>
      <c r="H166" s="206" t="str">
        <f>IF(G166="","",G166/F166)</f>
        <v/>
      </c>
      <c r="I166" s="203" t="str">
        <f>IF(G166="","",IF(H166&gt;=0.9,"🟢 On Track",IF(H166&gt;=0.75,"🟢 On Track",IF(H166&gt;=0.65,"🟡 Watch",IF(H166&gt;=0.6,"🟠 At Risk","🔴 Not Prog")))))</f>
        <v/>
      </c>
      <c r="J166" s="207" t="s">
        <v>3649</v>
      </c>
      <c r="K166" s="2"/>
    </row>
    <row r="167" spans="1:11" ht="15" customHeight="1" x14ac:dyDescent="0.2">
      <c r="A167" s="212"/>
      <c r="B167" s="212"/>
      <c r="C167" s="213" t="s">
        <v>3650</v>
      </c>
      <c r="D167" s="212"/>
      <c r="E167" s="212"/>
      <c r="F167" s="214">
        <v>500</v>
      </c>
      <c r="G167" s="215">
        <f>SUM(G162:G166)</f>
        <v>0</v>
      </c>
      <c r="H167" s="216" t="str">
        <f>IF(G167=0,"",G167/F167)</f>
        <v/>
      </c>
      <c r="I167" s="214" t="str">
        <f>IF(H167="","",IF(H167&gt;=0.75,"🟢 On Track",IF(H167&gt;=0.65,"🟡 Watch",IF(H167&gt;=0.6,"🟠 At Risk","🔴 Not Prog"))))</f>
        <v/>
      </c>
      <c r="J167" s="212"/>
      <c r="K167" s="2"/>
    </row>
    <row r="168" spans="1:11" ht="15.7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5.7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25.5" customHeight="1" x14ac:dyDescent="0.2">
      <c r="A170" s="196" t="s">
        <v>893</v>
      </c>
      <c r="B170" s="192"/>
      <c r="C170" s="192"/>
      <c r="D170" s="192"/>
      <c r="E170" s="192"/>
      <c r="F170" s="192"/>
      <c r="G170" s="192"/>
      <c r="H170" s="192"/>
      <c r="I170" s="197" t="s">
        <v>3617</v>
      </c>
      <c r="J170" s="198" t="str">
        <f>IF(COUNT(H194,H212,H221)=0,"",AVERAGE(H194,H212,H221))</f>
        <v/>
      </c>
      <c r="K170" s="192"/>
    </row>
    <row r="171" spans="1:11" ht="21.75" customHeight="1" x14ac:dyDescent="0.2">
      <c r="A171" s="199" t="s">
        <v>3618</v>
      </c>
      <c r="B171" s="194"/>
      <c r="C171" s="194"/>
      <c r="D171" s="194"/>
      <c r="E171" s="194"/>
      <c r="F171" s="194"/>
      <c r="G171" s="194"/>
      <c r="H171" s="200" t="s">
        <v>3619</v>
      </c>
      <c r="I171" s="199">
        <f>G194</f>
        <v>0</v>
      </c>
      <c r="J171" s="200" t="s">
        <v>3620</v>
      </c>
      <c r="K171" s="201" t="str">
        <f>H194</f>
        <v/>
      </c>
    </row>
    <row r="172" spans="1:11" ht="21.75" customHeight="1" x14ac:dyDescent="0.2">
      <c r="A172" s="202" t="s">
        <v>26</v>
      </c>
      <c r="B172" s="202" t="s">
        <v>3621</v>
      </c>
      <c r="C172" s="202" t="s">
        <v>2081</v>
      </c>
      <c r="D172" s="202" t="s">
        <v>2071</v>
      </c>
      <c r="E172" s="202" t="s">
        <v>2073</v>
      </c>
      <c r="F172" s="202" t="s">
        <v>3622</v>
      </c>
      <c r="G172" s="202" t="s">
        <v>132</v>
      </c>
      <c r="H172" s="202" t="s">
        <v>3623</v>
      </c>
      <c r="I172" s="202" t="s">
        <v>34</v>
      </c>
      <c r="J172" s="202" t="s">
        <v>61</v>
      </c>
      <c r="K172" s="2"/>
    </row>
    <row r="173" spans="1:11" ht="15" customHeight="1" x14ac:dyDescent="0.2">
      <c r="A173" s="203">
        <v>1</v>
      </c>
      <c r="B173" s="203">
        <v>1</v>
      </c>
      <c r="C173" s="204" t="s">
        <v>3624</v>
      </c>
      <c r="D173" s="203" t="s">
        <v>2078</v>
      </c>
      <c r="E173" s="203" t="s">
        <v>2079</v>
      </c>
      <c r="F173" s="203">
        <v>10</v>
      </c>
      <c r="G173" s="205"/>
      <c r="H173" s="206" t="str">
        <f t="shared" ref="H173:H186" si="12">IF(G173="","",G173/F173)</f>
        <v/>
      </c>
      <c r="I173" s="203" t="str">
        <f t="shared" ref="I173:I186" si="13">IF(G173="","",IF(H173&gt;=0.9,"🟢 On Track",IF(H173&gt;=0.75,"🟢 On Track",IF(H173&gt;=0.65,"🟡 Watch",IF(H173&gt;=0.6,"🟠 At Risk","🔴 Not Prog")))))</f>
        <v/>
      </c>
      <c r="J173" s="207"/>
      <c r="K173" s="2"/>
    </row>
    <row r="174" spans="1:11" ht="15" customHeight="1" x14ac:dyDescent="0.2">
      <c r="A174" s="208">
        <v>2</v>
      </c>
      <c r="B174" s="208">
        <v>1</v>
      </c>
      <c r="C174" s="209" t="s">
        <v>2080</v>
      </c>
      <c r="D174" s="208" t="s">
        <v>2081</v>
      </c>
      <c r="E174" s="208" t="s">
        <v>2082</v>
      </c>
      <c r="F174" s="208">
        <v>10</v>
      </c>
      <c r="G174" s="205"/>
      <c r="H174" s="210" t="str">
        <f t="shared" si="12"/>
        <v/>
      </c>
      <c r="I174" s="208" t="str">
        <f t="shared" si="13"/>
        <v/>
      </c>
      <c r="J174" s="211"/>
      <c r="K174" s="2"/>
    </row>
    <row r="175" spans="1:11" ht="15" customHeight="1" x14ac:dyDescent="0.2">
      <c r="A175" s="203">
        <v>3</v>
      </c>
      <c r="B175" s="203">
        <v>1</v>
      </c>
      <c r="C175" s="204" t="s">
        <v>2200</v>
      </c>
      <c r="D175" s="203" t="s">
        <v>2084</v>
      </c>
      <c r="E175" s="203" t="s">
        <v>2085</v>
      </c>
      <c r="F175" s="203">
        <v>10</v>
      </c>
      <c r="G175" s="205"/>
      <c r="H175" s="206" t="str">
        <f t="shared" si="12"/>
        <v/>
      </c>
      <c r="I175" s="203" t="str">
        <f t="shared" si="13"/>
        <v/>
      </c>
      <c r="J175" s="207"/>
      <c r="K175" s="2"/>
    </row>
    <row r="176" spans="1:11" ht="15" customHeight="1" x14ac:dyDescent="0.2">
      <c r="A176" s="208">
        <v>4</v>
      </c>
      <c r="B176" s="208">
        <v>2</v>
      </c>
      <c r="C176" s="209" t="s">
        <v>2087</v>
      </c>
      <c r="D176" s="208" t="s">
        <v>2081</v>
      </c>
      <c r="E176" s="208" t="s">
        <v>2088</v>
      </c>
      <c r="F176" s="208">
        <v>5</v>
      </c>
      <c r="G176" s="205"/>
      <c r="H176" s="210" t="str">
        <f t="shared" si="12"/>
        <v/>
      </c>
      <c r="I176" s="208" t="str">
        <f t="shared" si="13"/>
        <v/>
      </c>
      <c r="J176" s="211"/>
      <c r="K176" s="2"/>
    </row>
    <row r="177" spans="1:11" ht="15" customHeight="1" x14ac:dyDescent="0.2">
      <c r="A177" s="203">
        <v>5</v>
      </c>
      <c r="B177" s="203">
        <v>2</v>
      </c>
      <c r="C177" s="204" t="s">
        <v>2089</v>
      </c>
      <c r="D177" s="203" t="s">
        <v>2081</v>
      </c>
      <c r="E177" s="203" t="s">
        <v>2088</v>
      </c>
      <c r="F177" s="203">
        <v>20</v>
      </c>
      <c r="G177" s="205"/>
      <c r="H177" s="206" t="str">
        <f t="shared" si="12"/>
        <v/>
      </c>
      <c r="I177" s="203" t="str">
        <f t="shared" si="13"/>
        <v/>
      </c>
      <c r="J177" s="207"/>
      <c r="K177" s="2"/>
    </row>
    <row r="178" spans="1:11" ht="15" customHeight="1" x14ac:dyDescent="0.2">
      <c r="A178" s="208">
        <v>6</v>
      </c>
      <c r="B178" s="208">
        <v>2</v>
      </c>
      <c r="C178" s="209" t="s">
        <v>2201</v>
      </c>
      <c r="D178" s="208" t="s">
        <v>2084</v>
      </c>
      <c r="E178" s="208" t="s">
        <v>2088</v>
      </c>
      <c r="F178" s="208">
        <v>15</v>
      </c>
      <c r="G178" s="205"/>
      <c r="H178" s="210" t="str">
        <f t="shared" si="12"/>
        <v/>
      </c>
      <c r="I178" s="208" t="str">
        <f t="shared" si="13"/>
        <v/>
      </c>
      <c r="J178" s="211"/>
      <c r="K178" s="2"/>
    </row>
    <row r="179" spans="1:11" ht="15" customHeight="1" x14ac:dyDescent="0.2">
      <c r="A179" s="203">
        <v>7</v>
      </c>
      <c r="B179" s="203">
        <v>3</v>
      </c>
      <c r="C179" s="204" t="s">
        <v>2202</v>
      </c>
      <c r="D179" s="203" t="s">
        <v>2084</v>
      </c>
      <c r="E179" s="203" t="s">
        <v>1664</v>
      </c>
      <c r="F179" s="203">
        <v>15</v>
      </c>
      <c r="G179" s="205"/>
      <c r="H179" s="206" t="str">
        <f t="shared" si="12"/>
        <v/>
      </c>
      <c r="I179" s="203" t="str">
        <f t="shared" si="13"/>
        <v/>
      </c>
      <c r="J179" s="207"/>
      <c r="K179" s="2"/>
    </row>
    <row r="180" spans="1:11" ht="15" customHeight="1" x14ac:dyDescent="0.2">
      <c r="A180" s="208">
        <v>8</v>
      </c>
      <c r="B180" s="208">
        <v>4</v>
      </c>
      <c r="C180" s="209" t="s">
        <v>2203</v>
      </c>
      <c r="D180" s="208" t="s">
        <v>2084</v>
      </c>
      <c r="E180" s="208" t="s">
        <v>2095</v>
      </c>
      <c r="F180" s="208">
        <v>15</v>
      </c>
      <c r="G180" s="205"/>
      <c r="H180" s="210" t="str">
        <f t="shared" si="12"/>
        <v/>
      </c>
      <c r="I180" s="208" t="str">
        <f t="shared" si="13"/>
        <v/>
      </c>
      <c r="J180" s="211"/>
      <c r="K180" s="2"/>
    </row>
    <row r="181" spans="1:11" ht="15" customHeight="1" x14ac:dyDescent="0.2">
      <c r="A181" s="203">
        <v>9</v>
      </c>
      <c r="B181" s="203">
        <v>4</v>
      </c>
      <c r="C181" s="204" t="s">
        <v>2098</v>
      </c>
      <c r="D181" s="203" t="s">
        <v>2081</v>
      </c>
      <c r="E181" s="203" t="s">
        <v>2095</v>
      </c>
      <c r="F181" s="203">
        <v>5</v>
      </c>
      <c r="G181" s="205"/>
      <c r="H181" s="206" t="str">
        <f t="shared" si="12"/>
        <v/>
      </c>
      <c r="I181" s="203" t="str">
        <f t="shared" si="13"/>
        <v/>
      </c>
      <c r="J181" s="207"/>
      <c r="K181" s="2"/>
    </row>
    <row r="182" spans="1:11" ht="15" customHeight="1" x14ac:dyDescent="0.2">
      <c r="A182" s="208">
        <v>10</v>
      </c>
      <c r="B182" s="208">
        <v>5</v>
      </c>
      <c r="C182" s="209" t="s">
        <v>2100</v>
      </c>
      <c r="D182" s="208" t="s">
        <v>2101</v>
      </c>
      <c r="E182" s="208" t="s">
        <v>2102</v>
      </c>
      <c r="F182" s="208">
        <v>150</v>
      </c>
      <c r="G182" s="205"/>
      <c r="H182" s="210" t="str">
        <f t="shared" si="12"/>
        <v/>
      </c>
      <c r="I182" s="208" t="str">
        <f t="shared" si="13"/>
        <v/>
      </c>
      <c r="J182" s="211" t="s">
        <v>3625</v>
      </c>
      <c r="K182" s="2"/>
    </row>
    <row r="183" spans="1:11" ht="15" customHeight="1" x14ac:dyDescent="0.2">
      <c r="A183" s="203">
        <v>11</v>
      </c>
      <c r="B183" s="203">
        <v>5</v>
      </c>
      <c r="C183" s="204" t="s">
        <v>2209</v>
      </c>
      <c r="D183" s="203" t="s">
        <v>2084</v>
      </c>
      <c r="E183" s="203" t="s">
        <v>2106</v>
      </c>
      <c r="F183" s="203">
        <v>15</v>
      </c>
      <c r="G183" s="205"/>
      <c r="H183" s="206" t="str">
        <f t="shared" si="12"/>
        <v/>
      </c>
      <c r="I183" s="203" t="str">
        <f t="shared" si="13"/>
        <v/>
      </c>
      <c r="J183" s="207"/>
      <c r="K183" s="2"/>
    </row>
    <row r="184" spans="1:11" ht="15" customHeight="1" x14ac:dyDescent="0.2">
      <c r="A184" s="208">
        <v>12</v>
      </c>
      <c r="B184" s="208">
        <v>5</v>
      </c>
      <c r="C184" s="209" t="s">
        <v>2107</v>
      </c>
      <c r="D184" s="208" t="s">
        <v>2081</v>
      </c>
      <c r="E184" s="208" t="s">
        <v>2106</v>
      </c>
      <c r="F184" s="208">
        <v>5</v>
      </c>
      <c r="G184" s="205"/>
      <c r="H184" s="210" t="str">
        <f t="shared" si="12"/>
        <v/>
      </c>
      <c r="I184" s="208" t="str">
        <f t="shared" si="13"/>
        <v/>
      </c>
      <c r="J184" s="211"/>
      <c r="K184" s="2"/>
    </row>
    <row r="185" spans="1:11" ht="15" customHeight="1" x14ac:dyDescent="0.2">
      <c r="A185" s="203">
        <v>13</v>
      </c>
      <c r="B185" s="203">
        <v>6</v>
      </c>
      <c r="C185" s="204" t="s">
        <v>2210</v>
      </c>
      <c r="D185" s="203" t="s">
        <v>2084</v>
      </c>
      <c r="E185" s="203" t="s">
        <v>2110</v>
      </c>
      <c r="F185" s="203">
        <v>15</v>
      </c>
      <c r="G185" s="205"/>
      <c r="H185" s="206" t="str">
        <f t="shared" si="12"/>
        <v/>
      </c>
      <c r="I185" s="203" t="str">
        <f t="shared" si="13"/>
        <v/>
      </c>
      <c r="J185" s="207"/>
      <c r="K185" s="2"/>
    </row>
    <row r="186" spans="1:11" ht="15" customHeight="1" x14ac:dyDescent="0.2">
      <c r="A186" s="208">
        <v>14</v>
      </c>
      <c r="B186" s="208">
        <v>6</v>
      </c>
      <c r="C186" s="209" t="s">
        <v>2111</v>
      </c>
      <c r="D186" s="208" t="s">
        <v>2081</v>
      </c>
      <c r="E186" s="208" t="s">
        <v>2110</v>
      </c>
      <c r="F186" s="208">
        <v>5</v>
      </c>
      <c r="G186" s="205"/>
      <c r="H186" s="210" t="str">
        <f t="shared" si="12"/>
        <v/>
      </c>
      <c r="I186" s="208" t="str">
        <f t="shared" si="13"/>
        <v/>
      </c>
      <c r="J186" s="211"/>
      <c r="K186" s="2"/>
    </row>
    <row r="187" spans="1:11" ht="15" customHeight="1" x14ac:dyDescent="0.2">
      <c r="A187" s="203">
        <v>15</v>
      </c>
      <c r="B187" s="203">
        <v>7</v>
      </c>
      <c r="C187" s="204" t="s">
        <v>2113</v>
      </c>
      <c r="D187" s="203" t="s">
        <v>2114</v>
      </c>
      <c r="E187" s="203" t="s">
        <v>2115</v>
      </c>
      <c r="F187" s="203" t="s">
        <v>390</v>
      </c>
      <c r="G187" s="205"/>
      <c r="H187" s="203" t="str">
        <f>IF(G187="","—",G187)</f>
        <v>—</v>
      </c>
      <c r="I187" s="203" t="str">
        <f>IF(G187="","",G187)</f>
        <v/>
      </c>
      <c r="J187" s="207" t="s">
        <v>2116</v>
      </c>
      <c r="K187" s="2"/>
    </row>
    <row r="188" spans="1:11" ht="15" customHeight="1" x14ac:dyDescent="0.2">
      <c r="A188" s="208">
        <v>16</v>
      </c>
      <c r="B188" s="208">
        <v>7</v>
      </c>
      <c r="C188" s="209" t="s">
        <v>2212</v>
      </c>
      <c r="D188" s="208" t="s">
        <v>2084</v>
      </c>
      <c r="E188" s="208" t="s">
        <v>1707</v>
      </c>
      <c r="F188" s="208">
        <v>15</v>
      </c>
      <c r="G188" s="205"/>
      <c r="H188" s="210" t="str">
        <f>IF(G188="","",G188/F188)</f>
        <v/>
      </c>
      <c r="I188" s="208" t="str">
        <f>IF(G188="","",IF(H188&gt;=0.9,"🟢 On Track",IF(H188&gt;=0.75,"🟢 On Track",IF(H188&gt;=0.65,"🟡 Watch",IF(H188&gt;=0.6,"🟠 At Risk","🔴 Not Prog")))))</f>
        <v/>
      </c>
      <c r="J188" s="211"/>
      <c r="K188" s="2"/>
    </row>
    <row r="189" spans="1:11" ht="15" customHeight="1" x14ac:dyDescent="0.2">
      <c r="A189" s="203">
        <v>17</v>
      </c>
      <c r="B189" s="203">
        <v>7</v>
      </c>
      <c r="C189" s="204" t="s">
        <v>2118</v>
      </c>
      <c r="D189" s="203" t="s">
        <v>2119</v>
      </c>
      <c r="E189" s="203" t="s">
        <v>1707</v>
      </c>
      <c r="F189" s="203">
        <v>100</v>
      </c>
      <c r="G189" s="205"/>
      <c r="H189" s="206" t="str">
        <f>IF(G189="","",G189/F189)</f>
        <v/>
      </c>
      <c r="I189" s="203" t="str">
        <f>IF(G189="","",IF(H189&gt;=0.9,"🟢 On Track",IF(H189&gt;=0.75,"🟢 On Track",IF(H189&gt;=0.65,"🟡 Watch",IF(H189&gt;=0.6,"🟠 At Risk","🔴 Not Prog")))))</f>
        <v/>
      </c>
      <c r="J189" s="207" t="s">
        <v>3626</v>
      </c>
      <c r="K189" s="2"/>
    </row>
    <row r="190" spans="1:11" ht="15" customHeight="1" x14ac:dyDescent="0.2">
      <c r="A190" s="208">
        <v>18</v>
      </c>
      <c r="B190" s="208">
        <v>8</v>
      </c>
      <c r="C190" s="209" t="s">
        <v>2122</v>
      </c>
      <c r="D190" s="208" t="s">
        <v>2101</v>
      </c>
      <c r="E190" s="208" t="s">
        <v>2123</v>
      </c>
      <c r="F190" s="208">
        <v>150</v>
      </c>
      <c r="G190" s="205"/>
      <c r="H190" s="210" t="str">
        <f>IF(G190="","",G190/F190)</f>
        <v/>
      </c>
      <c r="I190" s="208" t="str">
        <f>IF(G190="","",IF(H190&gt;=0.9,"🟢 On Track",IF(H190&gt;=0.75,"🟢 On Track",IF(H190&gt;=0.65,"🟡 Watch",IF(H190&gt;=0.6,"🟠 At Risk","🔴 Not Prog")))))</f>
        <v/>
      </c>
      <c r="J190" s="211" t="s">
        <v>3625</v>
      </c>
      <c r="K190" s="2"/>
    </row>
    <row r="191" spans="1:11" ht="15" customHeight="1" x14ac:dyDescent="0.2">
      <c r="A191" s="203">
        <v>19</v>
      </c>
      <c r="B191" s="203">
        <v>8</v>
      </c>
      <c r="C191" s="204" t="s">
        <v>2124</v>
      </c>
      <c r="D191" s="203" t="s">
        <v>2125</v>
      </c>
      <c r="E191" s="203" t="s">
        <v>2126</v>
      </c>
      <c r="F191" s="203" t="s">
        <v>390</v>
      </c>
      <c r="G191" s="205"/>
      <c r="H191" s="203" t="str">
        <f>IF(G191="","—",G191)</f>
        <v>—</v>
      </c>
      <c r="I191" s="203" t="str">
        <f>IF(G191="","",G191)</f>
        <v/>
      </c>
      <c r="J191" s="207"/>
      <c r="K191" s="2"/>
    </row>
    <row r="192" spans="1:11" ht="15" customHeight="1" x14ac:dyDescent="0.2">
      <c r="A192" s="208">
        <v>20</v>
      </c>
      <c r="B192" s="208">
        <v>15</v>
      </c>
      <c r="C192" s="209" t="s">
        <v>2128</v>
      </c>
      <c r="D192" s="208" t="s">
        <v>2114</v>
      </c>
      <c r="E192" s="208" t="s">
        <v>2127</v>
      </c>
      <c r="F192" s="208">
        <v>250</v>
      </c>
      <c r="G192" s="205"/>
      <c r="H192" s="210" t="str">
        <f>IF(G192="","",G192/F192)</f>
        <v/>
      </c>
      <c r="I192" s="208" t="str">
        <f>IF(G192="","",IF(H192&gt;=0.9,"🟢 On Track",IF(H192&gt;=0.75,"🟢 On Track",IF(H192&gt;=0.65,"🟡 Watch",IF(H192&gt;=0.6,"🟠 At Risk","🔴 Not Prog")))))</f>
        <v/>
      </c>
      <c r="J192" s="211" t="s">
        <v>3627</v>
      </c>
      <c r="K192" s="2"/>
    </row>
    <row r="193" spans="1:11" ht="15" customHeight="1" x14ac:dyDescent="0.2">
      <c r="A193" s="203">
        <v>21</v>
      </c>
      <c r="B193" s="203">
        <v>16</v>
      </c>
      <c r="C193" s="204" t="s">
        <v>3628</v>
      </c>
      <c r="D193" s="203" t="s">
        <v>2125</v>
      </c>
      <c r="E193" s="203" t="s">
        <v>2130</v>
      </c>
      <c r="F193" s="203">
        <v>250</v>
      </c>
      <c r="G193" s="205"/>
      <c r="H193" s="206" t="str">
        <f>IF(G193="","",G193/F193)</f>
        <v/>
      </c>
      <c r="I193" s="203" t="str">
        <f>IF(G193="","",IF(H193&gt;=0.9,"🟢 On Track",IF(H193&gt;=0.75,"🟢 On Track",IF(H193&gt;=0.65,"🟡 Watch",IF(H193&gt;=0.6,"🟠 At Risk","🔴 Not Prog")))))</f>
        <v/>
      </c>
      <c r="J193" s="207" t="s">
        <v>3627</v>
      </c>
      <c r="K193" s="2"/>
    </row>
    <row r="194" spans="1:11" ht="15" customHeight="1" x14ac:dyDescent="0.2">
      <c r="A194" s="212"/>
      <c r="B194" s="212"/>
      <c r="C194" s="213" t="s">
        <v>3629</v>
      </c>
      <c r="D194" s="212"/>
      <c r="E194" s="212"/>
      <c r="F194" s="214">
        <v>1060</v>
      </c>
      <c r="G194" s="215">
        <f>SUM(G173:G193)</f>
        <v>0</v>
      </c>
      <c r="H194" s="216" t="str">
        <f>IF(G194=0,"",G194/F194)</f>
        <v/>
      </c>
      <c r="I194" s="214" t="str">
        <f>IF(H194="","",IF(H194&gt;=0.75,"🟢 On Track",IF(H194&gt;=0.65,"🟡 Watch",IF(H194&gt;=0.6,"🟠 At Risk","🔴 Not Prog"))))</f>
        <v/>
      </c>
      <c r="J194" s="212"/>
      <c r="K194" s="2"/>
    </row>
    <row r="195" spans="1:11" ht="15.7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21.75" customHeight="1" x14ac:dyDescent="0.2">
      <c r="A196" s="199" t="s">
        <v>3630</v>
      </c>
      <c r="B196" s="194"/>
      <c r="C196" s="194"/>
      <c r="D196" s="194"/>
      <c r="E196" s="194"/>
      <c r="F196" s="194"/>
      <c r="G196" s="194"/>
      <c r="H196" s="200" t="s">
        <v>3619</v>
      </c>
      <c r="I196" s="199">
        <f>G212</f>
        <v>0</v>
      </c>
      <c r="J196" s="200" t="s">
        <v>3620</v>
      </c>
      <c r="K196" s="201">
        <f>H212</f>
        <v>0</v>
      </c>
    </row>
    <row r="197" spans="1:11" ht="21.75" customHeight="1" x14ac:dyDescent="0.2">
      <c r="A197" s="202" t="s">
        <v>26</v>
      </c>
      <c r="B197" s="202" t="s">
        <v>3621</v>
      </c>
      <c r="C197" s="202" t="s">
        <v>2081</v>
      </c>
      <c r="D197" s="202" t="s">
        <v>2071</v>
      </c>
      <c r="E197" s="202" t="s">
        <v>2073</v>
      </c>
      <c r="F197" s="202" t="s">
        <v>3622</v>
      </c>
      <c r="G197" s="202" t="s">
        <v>132</v>
      </c>
      <c r="H197" s="202" t="s">
        <v>3623</v>
      </c>
      <c r="I197" s="202" t="s">
        <v>34</v>
      </c>
      <c r="J197" s="202" t="s">
        <v>61</v>
      </c>
      <c r="K197" s="2"/>
    </row>
    <row r="198" spans="1:11" ht="15" customHeight="1" x14ac:dyDescent="0.2">
      <c r="A198" s="203">
        <v>1</v>
      </c>
      <c r="B198" s="203">
        <v>1</v>
      </c>
      <c r="C198" s="204" t="s">
        <v>2133</v>
      </c>
      <c r="D198" s="203" t="s">
        <v>2134</v>
      </c>
      <c r="E198" s="203" t="s">
        <v>2085</v>
      </c>
      <c r="F198" s="203" t="s">
        <v>390</v>
      </c>
      <c r="G198" s="205"/>
      <c r="H198" s="203" t="str">
        <f t="shared" ref="H198:H211" si="14">IF(G198="","—",G198)</f>
        <v>—</v>
      </c>
      <c r="I198" s="203" t="str">
        <f t="shared" ref="I198:I211" si="15">IF(G198="","",G198)</f>
        <v/>
      </c>
      <c r="J198" s="207"/>
      <c r="K198" s="2"/>
    </row>
    <row r="199" spans="1:11" ht="15" customHeight="1" x14ac:dyDescent="0.2">
      <c r="A199" s="208">
        <v>2</v>
      </c>
      <c r="B199" s="208">
        <v>2</v>
      </c>
      <c r="C199" s="209" t="s">
        <v>2135</v>
      </c>
      <c r="D199" s="208" t="s">
        <v>2134</v>
      </c>
      <c r="E199" s="208" t="s">
        <v>2088</v>
      </c>
      <c r="F199" s="208" t="s">
        <v>390</v>
      </c>
      <c r="G199" s="205"/>
      <c r="H199" s="208" t="str">
        <f t="shared" si="14"/>
        <v>—</v>
      </c>
      <c r="I199" s="208" t="str">
        <f t="shared" si="15"/>
        <v/>
      </c>
      <c r="J199" s="211"/>
      <c r="K199" s="2"/>
    </row>
    <row r="200" spans="1:11" ht="15" customHeight="1" x14ac:dyDescent="0.2">
      <c r="A200" s="203">
        <v>3</v>
      </c>
      <c r="B200" s="203">
        <v>3</v>
      </c>
      <c r="C200" s="204" t="s">
        <v>2136</v>
      </c>
      <c r="D200" s="203" t="s">
        <v>2134</v>
      </c>
      <c r="E200" s="203" t="s">
        <v>1664</v>
      </c>
      <c r="F200" s="203" t="s">
        <v>390</v>
      </c>
      <c r="G200" s="205"/>
      <c r="H200" s="203" t="str">
        <f t="shared" si="14"/>
        <v>—</v>
      </c>
      <c r="I200" s="203" t="str">
        <f t="shared" si="15"/>
        <v/>
      </c>
      <c r="J200" s="207"/>
      <c r="K200" s="2"/>
    </row>
    <row r="201" spans="1:11" ht="15" customHeight="1" x14ac:dyDescent="0.2">
      <c r="A201" s="208">
        <v>4</v>
      </c>
      <c r="B201" s="208">
        <v>4</v>
      </c>
      <c r="C201" s="209" t="s">
        <v>2137</v>
      </c>
      <c r="D201" s="208" t="s">
        <v>2134</v>
      </c>
      <c r="E201" s="208" t="s">
        <v>2095</v>
      </c>
      <c r="F201" s="208" t="s">
        <v>390</v>
      </c>
      <c r="G201" s="205"/>
      <c r="H201" s="208" t="str">
        <f t="shared" si="14"/>
        <v>—</v>
      </c>
      <c r="I201" s="208" t="str">
        <f t="shared" si="15"/>
        <v/>
      </c>
      <c r="J201" s="211"/>
      <c r="K201" s="2"/>
    </row>
    <row r="202" spans="1:11" ht="15" customHeight="1" x14ac:dyDescent="0.2">
      <c r="A202" s="203">
        <v>5</v>
      </c>
      <c r="B202" s="203">
        <v>5</v>
      </c>
      <c r="C202" s="204" t="s">
        <v>2138</v>
      </c>
      <c r="D202" s="203" t="s">
        <v>2101</v>
      </c>
      <c r="E202" s="203" t="s">
        <v>2106</v>
      </c>
      <c r="F202" s="203" t="s">
        <v>390</v>
      </c>
      <c r="G202" s="205"/>
      <c r="H202" s="203" t="str">
        <f t="shared" si="14"/>
        <v>—</v>
      </c>
      <c r="I202" s="203" t="str">
        <f t="shared" si="15"/>
        <v/>
      </c>
      <c r="J202" s="207" t="s">
        <v>2139</v>
      </c>
      <c r="K202" s="2"/>
    </row>
    <row r="203" spans="1:11" ht="15" customHeight="1" x14ac:dyDescent="0.2">
      <c r="A203" s="208">
        <v>6</v>
      </c>
      <c r="B203" s="208">
        <v>6</v>
      </c>
      <c r="C203" s="209" t="s">
        <v>2140</v>
      </c>
      <c r="D203" s="208" t="s">
        <v>2134</v>
      </c>
      <c r="E203" s="208" t="s">
        <v>2110</v>
      </c>
      <c r="F203" s="208" t="s">
        <v>390</v>
      </c>
      <c r="G203" s="205"/>
      <c r="H203" s="208" t="str">
        <f t="shared" si="14"/>
        <v>—</v>
      </c>
      <c r="I203" s="208" t="str">
        <f t="shared" si="15"/>
        <v/>
      </c>
      <c r="J203" s="211"/>
      <c r="K203" s="2"/>
    </row>
    <row r="204" spans="1:11" ht="15" customHeight="1" x14ac:dyDescent="0.2">
      <c r="A204" s="203">
        <v>7</v>
      </c>
      <c r="B204" s="203">
        <v>7</v>
      </c>
      <c r="C204" s="204" t="s">
        <v>3631</v>
      </c>
      <c r="D204" s="203" t="s">
        <v>2134</v>
      </c>
      <c r="E204" s="203" t="s">
        <v>1707</v>
      </c>
      <c r="F204" s="203" t="s">
        <v>390</v>
      </c>
      <c r="G204" s="205"/>
      <c r="H204" s="203" t="str">
        <f t="shared" si="14"/>
        <v>—</v>
      </c>
      <c r="I204" s="203" t="str">
        <f t="shared" si="15"/>
        <v/>
      </c>
      <c r="J204" s="207"/>
      <c r="K204" s="2"/>
    </row>
    <row r="205" spans="1:11" ht="15" customHeight="1" x14ac:dyDescent="0.2">
      <c r="A205" s="208">
        <v>8</v>
      </c>
      <c r="B205" s="208">
        <v>8</v>
      </c>
      <c r="C205" s="209" t="s">
        <v>3632</v>
      </c>
      <c r="D205" s="208" t="s">
        <v>2134</v>
      </c>
      <c r="E205" s="208" t="s">
        <v>2126</v>
      </c>
      <c r="F205" s="208" t="s">
        <v>390</v>
      </c>
      <c r="G205" s="205"/>
      <c r="H205" s="208" t="str">
        <f t="shared" si="14"/>
        <v>—</v>
      </c>
      <c r="I205" s="208" t="str">
        <f t="shared" si="15"/>
        <v/>
      </c>
      <c r="J205" s="211"/>
      <c r="K205" s="2"/>
    </row>
    <row r="206" spans="1:11" ht="15" customHeight="1" x14ac:dyDescent="0.2">
      <c r="A206" s="203">
        <v>9</v>
      </c>
      <c r="B206" s="203">
        <v>9</v>
      </c>
      <c r="C206" s="204" t="s">
        <v>3633</v>
      </c>
      <c r="D206" s="203" t="s">
        <v>2134</v>
      </c>
      <c r="E206" s="203" t="s">
        <v>3634</v>
      </c>
      <c r="F206" s="203" t="s">
        <v>390</v>
      </c>
      <c r="G206" s="205"/>
      <c r="H206" s="203" t="str">
        <f t="shared" si="14"/>
        <v>—</v>
      </c>
      <c r="I206" s="203" t="str">
        <f t="shared" si="15"/>
        <v/>
      </c>
      <c r="J206" s="207"/>
      <c r="K206" s="2"/>
    </row>
    <row r="207" spans="1:11" ht="15" customHeight="1" x14ac:dyDescent="0.2">
      <c r="A207" s="208">
        <v>10</v>
      </c>
      <c r="B207" s="208">
        <v>10</v>
      </c>
      <c r="C207" s="209" t="s">
        <v>3635</v>
      </c>
      <c r="D207" s="208" t="s">
        <v>2101</v>
      </c>
      <c r="E207" s="208" t="s">
        <v>3636</v>
      </c>
      <c r="F207" s="208" t="s">
        <v>390</v>
      </c>
      <c r="G207" s="205"/>
      <c r="H207" s="208" t="str">
        <f t="shared" si="14"/>
        <v>—</v>
      </c>
      <c r="I207" s="208" t="str">
        <f t="shared" si="15"/>
        <v/>
      </c>
      <c r="J207" s="211" t="s">
        <v>2139</v>
      </c>
      <c r="K207" s="2"/>
    </row>
    <row r="208" spans="1:11" ht="15" customHeight="1" x14ac:dyDescent="0.2">
      <c r="A208" s="203">
        <v>11</v>
      </c>
      <c r="B208" s="203">
        <v>11</v>
      </c>
      <c r="C208" s="204" t="s">
        <v>3637</v>
      </c>
      <c r="D208" s="203" t="s">
        <v>2134</v>
      </c>
      <c r="E208" s="203" t="s">
        <v>3638</v>
      </c>
      <c r="F208" s="203" t="s">
        <v>390</v>
      </c>
      <c r="G208" s="205"/>
      <c r="H208" s="203" t="str">
        <f t="shared" si="14"/>
        <v>—</v>
      </c>
      <c r="I208" s="203" t="str">
        <f t="shared" si="15"/>
        <v/>
      </c>
      <c r="J208" s="207"/>
      <c r="K208" s="2"/>
    </row>
    <row r="209" spans="1:11" ht="15" customHeight="1" x14ac:dyDescent="0.2">
      <c r="A209" s="208">
        <v>12</v>
      </c>
      <c r="B209" s="208">
        <v>12</v>
      </c>
      <c r="C209" s="209" t="s">
        <v>3639</v>
      </c>
      <c r="D209" s="208" t="s">
        <v>2134</v>
      </c>
      <c r="E209" s="208" t="s">
        <v>3640</v>
      </c>
      <c r="F209" s="208" t="s">
        <v>390</v>
      </c>
      <c r="G209" s="205"/>
      <c r="H209" s="208" t="str">
        <f t="shared" si="14"/>
        <v>—</v>
      </c>
      <c r="I209" s="208" t="str">
        <f t="shared" si="15"/>
        <v/>
      </c>
      <c r="J209" s="211"/>
      <c r="K209" s="2"/>
    </row>
    <row r="210" spans="1:11" ht="15" customHeight="1" x14ac:dyDescent="0.2">
      <c r="A210" s="203">
        <v>13</v>
      </c>
      <c r="B210" s="203">
        <v>13</v>
      </c>
      <c r="C210" s="204" t="s">
        <v>3641</v>
      </c>
      <c r="D210" s="203" t="s">
        <v>2134</v>
      </c>
      <c r="E210" s="203" t="s">
        <v>3642</v>
      </c>
      <c r="F210" s="203" t="s">
        <v>390</v>
      </c>
      <c r="G210" s="205"/>
      <c r="H210" s="203" t="str">
        <f t="shared" si="14"/>
        <v>—</v>
      </c>
      <c r="I210" s="203" t="str">
        <f t="shared" si="15"/>
        <v/>
      </c>
      <c r="J210" s="207"/>
      <c r="K210" s="2"/>
    </row>
    <row r="211" spans="1:11" ht="15" customHeight="1" x14ac:dyDescent="0.2">
      <c r="A211" s="208">
        <v>14</v>
      </c>
      <c r="B211" s="208">
        <v>14</v>
      </c>
      <c r="C211" s="209" t="s">
        <v>2141</v>
      </c>
      <c r="D211" s="208" t="s">
        <v>2101</v>
      </c>
      <c r="E211" s="208" t="s">
        <v>2130</v>
      </c>
      <c r="F211" s="208" t="s">
        <v>390</v>
      </c>
      <c r="G211" s="205"/>
      <c r="H211" s="208" t="str">
        <f t="shared" si="14"/>
        <v>—</v>
      </c>
      <c r="I211" s="208" t="str">
        <f t="shared" si="15"/>
        <v/>
      </c>
      <c r="J211" s="211" t="s">
        <v>3643</v>
      </c>
      <c r="K211" s="2"/>
    </row>
    <row r="212" spans="1:11" ht="15" customHeight="1" x14ac:dyDescent="0.2">
      <c r="A212" s="212"/>
      <c r="B212" s="212"/>
      <c r="C212" s="213" t="s">
        <v>3644</v>
      </c>
      <c r="D212" s="212"/>
      <c r="E212" s="212"/>
      <c r="F212" s="214"/>
      <c r="G212" s="215">
        <f>SUM(G198:G211)</f>
        <v>0</v>
      </c>
      <c r="H212" s="215"/>
      <c r="I212" s="214" t="str">
        <f>IF(H212="","",IF(H212&gt;=0.75,"🟢 On Track",IF(H212&gt;=0.65,"🟡 Watch",IF(H212&gt;=0.6,"🟠 At Risk","🔴 Not Prog"))))</f>
        <v/>
      </c>
      <c r="J212" s="21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1.75" customHeight="1" x14ac:dyDescent="0.2">
      <c r="A214" s="199" t="s">
        <v>3645</v>
      </c>
      <c r="B214" s="194"/>
      <c r="C214" s="194"/>
      <c r="D214" s="194"/>
      <c r="E214" s="194"/>
      <c r="F214" s="194"/>
      <c r="G214" s="194"/>
      <c r="H214" s="200" t="s">
        <v>3619</v>
      </c>
      <c r="I214" s="199">
        <f>G221</f>
        <v>0</v>
      </c>
      <c r="J214" s="200" t="s">
        <v>3620</v>
      </c>
      <c r="K214" s="201" t="str">
        <f>H221</f>
        <v/>
      </c>
    </row>
    <row r="215" spans="1:11" ht="21.75" customHeight="1" x14ac:dyDescent="0.2">
      <c r="A215" s="202" t="s">
        <v>26</v>
      </c>
      <c r="B215" s="202" t="s">
        <v>3621</v>
      </c>
      <c r="C215" s="202" t="s">
        <v>2081</v>
      </c>
      <c r="D215" s="202" t="s">
        <v>2071</v>
      </c>
      <c r="E215" s="202" t="s">
        <v>2073</v>
      </c>
      <c r="F215" s="202" t="s">
        <v>3622</v>
      </c>
      <c r="G215" s="202" t="s">
        <v>132</v>
      </c>
      <c r="H215" s="202" t="s">
        <v>3623</v>
      </c>
      <c r="I215" s="202" t="s">
        <v>34</v>
      </c>
      <c r="J215" s="202" t="s">
        <v>61</v>
      </c>
      <c r="K215" s="2"/>
    </row>
    <row r="216" spans="1:11" ht="15" customHeight="1" x14ac:dyDescent="0.2">
      <c r="A216" s="203">
        <v>1</v>
      </c>
      <c r="B216" s="203">
        <v>3</v>
      </c>
      <c r="C216" s="204" t="s">
        <v>3646</v>
      </c>
      <c r="D216" s="203" t="s">
        <v>2081</v>
      </c>
      <c r="E216" s="203" t="s">
        <v>2145</v>
      </c>
      <c r="F216" s="203">
        <v>100</v>
      </c>
      <c r="G216" s="205"/>
      <c r="H216" s="206" t="str">
        <f>IF(G216="","",G216/F216)</f>
        <v/>
      </c>
      <c r="I216" s="203" t="str">
        <f>IF(G216="","",IF(H216&gt;=0.9,"🟢 On Track",IF(H216&gt;=0.75,"🟢 On Track",IF(H216&gt;=0.65,"🟡 Watch",IF(H216&gt;=0.6,"🟠 At Risk","🔴 Not Prog")))))</f>
        <v/>
      </c>
      <c r="J216" s="207" t="s">
        <v>2146</v>
      </c>
      <c r="K216" s="2"/>
    </row>
    <row r="217" spans="1:11" ht="15" customHeight="1" x14ac:dyDescent="0.2">
      <c r="A217" s="208">
        <v>2</v>
      </c>
      <c r="B217" s="208">
        <v>5</v>
      </c>
      <c r="C217" s="209" t="s">
        <v>3647</v>
      </c>
      <c r="D217" s="208" t="s">
        <v>2081</v>
      </c>
      <c r="E217" s="208" t="s">
        <v>2151</v>
      </c>
      <c r="F217" s="208">
        <v>100</v>
      </c>
      <c r="G217" s="205"/>
      <c r="H217" s="210" t="str">
        <f>IF(G217="","",G217/F217)</f>
        <v/>
      </c>
      <c r="I217" s="208" t="str">
        <f>IF(G217="","",IF(H217&gt;=0.9,"🟢 On Track",IF(H217&gt;=0.75,"🟢 On Track",IF(H217&gt;=0.65,"🟡 Watch",IF(H217&gt;=0.6,"🟠 At Risk","🔴 Not Prog")))))</f>
        <v/>
      </c>
      <c r="J217" s="211" t="s">
        <v>2146</v>
      </c>
      <c r="K217" s="2"/>
    </row>
    <row r="218" spans="1:11" ht="15" customHeight="1" x14ac:dyDescent="0.2">
      <c r="A218" s="203">
        <v>3</v>
      </c>
      <c r="B218" s="203">
        <v>8</v>
      </c>
      <c r="C218" s="204" t="s">
        <v>2155</v>
      </c>
      <c r="D218" s="203" t="s">
        <v>2156</v>
      </c>
      <c r="E218" s="203" t="s">
        <v>2157</v>
      </c>
      <c r="F218" s="203">
        <v>100</v>
      </c>
      <c r="G218" s="205"/>
      <c r="H218" s="206" t="str">
        <f>IF(G218="","",G218/F218)</f>
        <v/>
      </c>
      <c r="I218" s="203" t="str">
        <f>IF(G218="","",IF(H218&gt;=0.9,"🟢 On Track",IF(H218&gt;=0.75,"🟢 On Track",IF(H218&gt;=0.65,"🟡 Watch",IF(H218&gt;=0.6,"🟠 At Risk","🔴 Not Prog")))))</f>
        <v/>
      </c>
      <c r="J218" s="207" t="s">
        <v>2158</v>
      </c>
      <c r="K218" s="2"/>
    </row>
    <row r="219" spans="1:11" ht="15" customHeight="1" x14ac:dyDescent="0.2">
      <c r="A219" s="208">
        <v>4</v>
      </c>
      <c r="B219" s="208">
        <v>13</v>
      </c>
      <c r="C219" s="209" t="s">
        <v>2162</v>
      </c>
      <c r="D219" s="208" t="s">
        <v>2156</v>
      </c>
      <c r="E219" s="208" t="s">
        <v>1687</v>
      </c>
      <c r="F219" s="208">
        <v>100</v>
      </c>
      <c r="G219" s="205"/>
      <c r="H219" s="210" t="str">
        <f>IF(G219="","",G219/F219)</f>
        <v/>
      </c>
      <c r="I219" s="208" t="str">
        <f>IF(G219="","",IF(H219&gt;=0.9,"🟢 On Track",IF(H219&gt;=0.75,"🟢 On Track",IF(H219&gt;=0.65,"🟡 Watch",IF(H219&gt;=0.6,"🟠 At Risk","🔴 Not Prog")))))</f>
        <v/>
      </c>
      <c r="J219" s="211" t="s">
        <v>2158</v>
      </c>
      <c r="K219" s="2"/>
    </row>
    <row r="220" spans="1:11" ht="15" customHeight="1" x14ac:dyDescent="0.2">
      <c r="A220" s="203">
        <v>5</v>
      </c>
      <c r="B220" s="203">
        <v>16</v>
      </c>
      <c r="C220" s="204" t="s">
        <v>3648</v>
      </c>
      <c r="D220" s="203" t="s">
        <v>2125</v>
      </c>
      <c r="E220" s="203" t="s">
        <v>1687</v>
      </c>
      <c r="F220" s="203">
        <v>100</v>
      </c>
      <c r="G220" s="205"/>
      <c r="H220" s="206" t="str">
        <f>IF(G220="","",G220/F220)</f>
        <v/>
      </c>
      <c r="I220" s="203" t="str">
        <f>IF(G220="","",IF(H220&gt;=0.9,"🟢 On Track",IF(H220&gt;=0.75,"🟢 On Track",IF(H220&gt;=0.65,"🟡 Watch",IF(H220&gt;=0.6,"🟠 At Risk","🔴 Not Prog")))))</f>
        <v/>
      </c>
      <c r="J220" s="207" t="s">
        <v>3649</v>
      </c>
      <c r="K220" s="2"/>
    </row>
    <row r="221" spans="1:11" ht="15" customHeight="1" x14ac:dyDescent="0.2">
      <c r="A221" s="212"/>
      <c r="B221" s="212"/>
      <c r="C221" s="213" t="s">
        <v>3650</v>
      </c>
      <c r="D221" s="212"/>
      <c r="E221" s="212"/>
      <c r="F221" s="214">
        <v>500</v>
      </c>
      <c r="G221" s="215">
        <f>SUM(G216:G220)</f>
        <v>0</v>
      </c>
      <c r="H221" s="216" t="str">
        <f>IF(G221=0,"",G221/F221)</f>
        <v/>
      </c>
      <c r="I221" s="214" t="str">
        <f>IF(H221="","",IF(H221&gt;=0.75,"🟢 On Track",IF(H221&gt;=0.65,"🟡 Watch",IF(H221&gt;=0.6,"🟠 At Risk","🔴 Not Prog"))))</f>
        <v/>
      </c>
      <c r="J221" s="212"/>
      <c r="K221" s="2"/>
    </row>
    <row r="222" spans="1:11" ht="15.7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5.5" customHeight="1" x14ac:dyDescent="0.2">
      <c r="A224" s="196" t="s">
        <v>897</v>
      </c>
      <c r="B224" s="192"/>
      <c r="C224" s="192"/>
      <c r="D224" s="192"/>
      <c r="E224" s="192"/>
      <c r="F224" s="192"/>
      <c r="G224" s="192"/>
      <c r="H224" s="192"/>
      <c r="I224" s="197" t="s">
        <v>3617</v>
      </c>
      <c r="J224" s="198" t="str">
        <f>IF(COUNT(H248,H266,H275)=0,"",AVERAGE(H248,H266,H275))</f>
        <v/>
      </c>
      <c r="K224" s="192"/>
    </row>
    <row r="225" spans="1:11" ht="21.75" customHeight="1" x14ac:dyDescent="0.2">
      <c r="A225" s="199" t="s">
        <v>3618</v>
      </c>
      <c r="B225" s="194"/>
      <c r="C225" s="194"/>
      <c r="D225" s="194"/>
      <c r="E225" s="194"/>
      <c r="F225" s="194"/>
      <c r="G225" s="194"/>
      <c r="H225" s="200" t="s">
        <v>3619</v>
      </c>
      <c r="I225" s="199">
        <f>G248</f>
        <v>0</v>
      </c>
      <c r="J225" s="200" t="s">
        <v>3620</v>
      </c>
      <c r="K225" s="201" t="str">
        <f>H248</f>
        <v/>
      </c>
    </row>
    <row r="226" spans="1:11" ht="21.75" customHeight="1" x14ac:dyDescent="0.2">
      <c r="A226" s="202" t="s">
        <v>26</v>
      </c>
      <c r="B226" s="202" t="s">
        <v>3621</v>
      </c>
      <c r="C226" s="202" t="s">
        <v>2081</v>
      </c>
      <c r="D226" s="202" t="s">
        <v>2071</v>
      </c>
      <c r="E226" s="202" t="s">
        <v>2073</v>
      </c>
      <c r="F226" s="202" t="s">
        <v>3622</v>
      </c>
      <c r="G226" s="202" t="s">
        <v>132</v>
      </c>
      <c r="H226" s="202" t="s">
        <v>3623</v>
      </c>
      <c r="I226" s="202" t="s">
        <v>34</v>
      </c>
      <c r="J226" s="202" t="s">
        <v>61</v>
      </c>
      <c r="K226" s="2"/>
    </row>
    <row r="227" spans="1:11" ht="15" customHeight="1" x14ac:dyDescent="0.2">
      <c r="A227" s="203">
        <v>1</v>
      </c>
      <c r="B227" s="203">
        <v>1</v>
      </c>
      <c r="C227" s="204" t="s">
        <v>3624</v>
      </c>
      <c r="D227" s="203" t="s">
        <v>2078</v>
      </c>
      <c r="E227" s="203" t="s">
        <v>2079</v>
      </c>
      <c r="F227" s="203">
        <v>10</v>
      </c>
      <c r="G227" s="205"/>
      <c r="H227" s="206" t="str">
        <f t="shared" ref="H227:H240" si="16">IF(G227="","",G227/F227)</f>
        <v/>
      </c>
      <c r="I227" s="203" t="str">
        <f t="shared" ref="I227:I240" si="17">IF(G227="","",IF(H227&gt;=0.9,"🟢 On Track",IF(H227&gt;=0.75,"🟢 On Track",IF(H227&gt;=0.65,"🟡 Watch",IF(H227&gt;=0.6,"🟠 At Risk","🔴 Not Prog")))))</f>
        <v/>
      </c>
      <c r="J227" s="207"/>
      <c r="K227" s="2"/>
    </row>
    <row r="228" spans="1:11" ht="15" customHeight="1" x14ac:dyDescent="0.2">
      <c r="A228" s="208">
        <v>2</v>
      </c>
      <c r="B228" s="208">
        <v>1</v>
      </c>
      <c r="C228" s="209" t="s">
        <v>2080</v>
      </c>
      <c r="D228" s="208" t="s">
        <v>2081</v>
      </c>
      <c r="E228" s="208" t="s">
        <v>2082</v>
      </c>
      <c r="F228" s="208">
        <v>10</v>
      </c>
      <c r="G228" s="205"/>
      <c r="H228" s="210" t="str">
        <f t="shared" si="16"/>
        <v/>
      </c>
      <c r="I228" s="208" t="str">
        <f t="shared" si="17"/>
        <v/>
      </c>
      <c r="J228" s="211"/>
      <c r="K228" s="2"/>
    </row>
    <row r="229" spans="1:11" ht="15" customHeight="1" x14ac:dyDescent="0.2">
      <c r="A229" s="203">
        <v>3</v>
      </c>
      <c r="B229" s="203">
        <v>1</v>
      </c>
      <c r="C229" s="204" t="s">
        <v>2200</v>
      </c>
      <c r="D229" s="203" t="s">
        <v>2084</v>
      </c>
      <c r="E229" s="203" t="s">
        <v>2085</v>
      </c>
      <c r="F229" s="203">
        <v>10</v>
      </c>
      <c r="G229" s="205"/>
      <c r="H229" s="206" t="str">
        <f t="shared" si="16"/>
        <v/>
      </c>
      <c r="I229" s="203" t="str">
        <f t="shared" si="17"/>
        <v/>
      </c>
      <c r="J229" s="207"/>
      <c r="K229" s="2"/>
    </row>
    <row r="230" spans="1:11" ht="15" customHeight="1" x14ac:dyDescent="0.2">
      <c r="A230" s="208">
        <v>4</v>
      </c>
      <c r="B230" s="208">
        <v>2</v>
      </c>
      <c r="C230" s="209" t="s">
        <v>2087</v>
      </c>
      <c r="D230" s="208" t="s">
        <v>2081</v>
      </c>
      <c r="E230" s="208" t="s">
        <v>2088</v>
      </c>
      <c r="F230" s="208">
        <v>5</v>
      </c>
      <c r="G230" s="205"/>
      <c r="H230" s="210" t="str">
        <f t="shared" si="16"/>
        <v/>
      </c>
      <c r="I230" s="208" t="str">
        <f t="shared" si="17"/>
        <v/>
      </c>
      <c r="J230" s="211"/>
      <c r="K230" s="2"/>
    </row>
    <row r="231" spans="1:11" ht="15" customHeight="1" x14ac:dyDescent="0.2">
      <c r="A231" s="203">
        <v>5</v>
      </c>
      <c r="B231" s="203">
        <v>2</v>
      </c>
      <c r="C231" s="204" t="s">
        <v>2089</v>
      </c>
      <c r="D231" s="203" t="s">
        <v>2081</v>
      </c>
      <c r="E231" s="203" t="s">
        <v>2088</v>
      </c>
      <c r="F231" s="203">
        <v>20</v>
      </c>
      <c r="G231" s="205"/>
      <c r="H231" s="206" t="str">
        <f t="shared" si="16"/>
        <v/>
      </c>
      <c r="I231" s="203" t="str">
        <f t="shared" si="17"/>
        <v/>
      </c>
      <c r="J231" s="207"/>
      <c r="K231" s="2"/>
    </row>
    <row r="232" spans="1:11" ht="15" customHeight="1" x14ac:dyDescent="0.2">
      <c r="A232" s="208">
        <v>6</v>
      </c>
      <c r="B232" s="208">
        <v>2</v>
      </c>
      <c r="C232" s="209" t="s">
        <v>2201</v>
      </c>
      <c r="D232" s="208" t="s">
        <v>2084</v>
      </c>
      <c r="E232" s="208" t="s">
        <v>2088</v>
      </c>
      <c r="F232" s="208">
        <v>15</v>
      </c>
      <c r="G232" s="205"/>
      <c r="H232" s="210" t="str">
        <f t="shared" si="16"/>
        <v/>
      </c>
      <c r="I232" s="208" t="str">
        <f t="shared" si="17"/>
        <v/>
      </c>
      <c r="J232" s="211"/>
      <c r="K232" s="2"/>
    </row>
    <row r="233" spans="1:11" ht="15" customHeight="1" x14ac:dyDescent="0.2">
      <c r="A233" s="203">
        <v>7</v>
      </c>
      <c r="B233" s="203">
        <v>3</v>
      </c>
      <c r="C233" s="204" t="s">
        <v>2202</v>
      </c>
      <c r="D233" s="203" t="s">
        <v>2084</v>
      </c>
      <c r="E233" s="203" t="s">
        <v>1664</v>
      </c>
      <c r="F233" s="203">
        <v>15</v>
      </c>
      <c r="G233" s="205"/>
      <c r="H233" s="206" t="str">
        <f t="shared" si="16"/>
        <v/>
      </c>
      <c r="I233" s="203" t="str">
        <f t="shared" si="17"/>
        <v/>
      </c>
      <c r="J233" s="207"/>
      <c r="K233" s="2"/>
    </row>
    <row r="234" spans="1:11" ht="15" customHeight="1" x14ac:dyDescent="0.2">
      <c r="A234" s="208">
        <v>8</v>
      </c>
      <c r="B234" s="208">
        <v>4</v>
      </c>
      <c r="C234" s="209" t="s">
        <v>2203</v>
      </c>
      <c r="D234" s="208" t="s">
        <v>2084</v>
      </c>
      <c r="E234" s="208" t="s">
        <v>2095</v>
      </c>
      <c r="F234" s="208">
        <v>15</v>
      </c>
      <c r="G234" s="205"/>
      <c r="H234" s="210" t="str">
        <f t="shared" si="16"/>
        <v/>
      </c>
      <c r="I234" s="208" t="str">
        <f t="shared" si="17"/>
        <v/>
      </c>
      <c r="J234" s="211"/>
      <c r="K234" s="2"/>
    </row>
    <row r="235" spans="1:11" ht="15" customHeight="1" x14ac:dyDescent="0.2">
      <c r="A235" s="203">
        <v>9</v>
      </c>
      <c r="B235" s="203">
        <v>4</v>
      </c>
      <c r="C235" s="204" t="s">
        <v>2098</v>
      </c>
      <c r="D235" s="203" t="s">
        <v>2081</v>
      </c>
      <c r="E235" s="203" t="s">
        <v>2095</v>
      </c>
      <c r="F235" s="203">
        <v>5</v>
      </c>
      <c r="G235" s="205"/>
      <c r="H235" s="206" t="str">
        <f t="shared" si="16"/>
        <v/>
      </c>
      <c r="I235" s="203" t="str">
        <f t="shared" si="17"/>
        <v/>
      </c>
      <c r="J235" s="207"/>
      <c r="K235" s="2"/>
    </row>
    <row r="236" spans="1:11" ht="15" customHeight="1" x14ac:dyDescent="0.2">
      <c r="A236" s="208">
        <v>10</v>
      </c>
      <c r="B236" s="208">
        <v>5</v>
      </c>
      <c r="C236" s="209" t="s">
        <v>2100</v>
      </c>
      <c r="D236" s="208" t="s">
        <v>2101</v>
      </c>
      <c r="E236" s="208" t="s">
        <v>2102</v>
      </c>
      <c r="F236" s="208">
        <v>150</v>
      </c>
      <c r="G236" s="205"/>
      <c r="H236" s="210" t="str">
        <f t="shared" si="16"/>
        <v/>
      </c>
      <c r="I236" s="208" t="str">
        <f t="shared" si="17"/>
        <v/>
      </c>
      <c r="J236" s="211" t="s">
        <v>3625</v>
      </c>
      <c r="K236" s="2"/>
    </row>
    <row r="237" spans="1:11" ht="15" customHeight="1" x14ac:dyDescent="0.2">
      <c r="A237" s="203">
        <v>11</v>
      </c>
      <c r="B237" s="203">
        <v>5</v>
      </c>
      <c r="C237" s="204" t="s">
        <v>2209</v>
      </c>
      <c r="D237" s="203" t="s">
        <v>2084</v>
      </c>
      <c r="E237" s="203" t="s">
        <v>2106</v>
      </c>
      <c r="F237" s="203">
        <v>15</v>
      </c>
      <c r="G237" s="205"/>
      <c r="H237" s="206" t="str">
        <f t="shared" si="16"/>
        <v/>
      </c>
      <c r="I237" s="203" t="str">
        <f t="shared" si="17"/>
        <v/>
      </c>
      <c r="J237" s="207"/>
      <c r="K237" s="2"/>
    </row>
    <row r="238" spans="1:11" ht="15" customHeight="1" x14ac:dyDescent="0.2">
      <c r="A238" s="208">
        <v>12</v>
      </c>
      <c r="B238" s="208">
        <v>5</v>
      </c>
      <c r="C238" s="209" t="s">
        <v>2107</v>
      </c>
      <c r="D238" s="208" t="s">
        <v>2081</v>
      </c>
      <c r="E238" s="208" t="s">
        <v>2106</v>
      </c>
      <c r="F238" s="208">
        <v>5</v>
      </c>
      <c r="G238" s="205"/>
      <c r="H238" s="210" t="str">
        <f t="shared" si="16"/>
        <v/>
      </c>
      <c r="I238" s="208" t="str">
        <f t="shared" si="17"/>
        <v/>
      </c>
      <c r="J238" s="211"/>
      <c r="K238" s="2"/>
    </row>
    <row r="239" spans="1:11" ht="15" customHeight="1" x14ac:dyDescent="0.2">
      <c r="A239" s="203">
        <v>13</v>
      </c>
      <c r="B239" s="203">
        <v>6</v>
      </c>
      <c r="C239" s="204" t="s">
        <v>2210</v>
      </c>
      <c r="D239" s="203" t="s">
        <v>2084</v>
      </c>
      <c r="E239" s="203" t="s">
        <v>2110</v>
      </c>
      <c r="F239" s="203">
        <v>15</v>
      </c>
      <c r="G239" s="205"/>
      <c r="H239" s="206" t="str">
        <f t="shared" si="16"/>
        <v/>
      </c>
      <c r="I239" s="203" t="str">
        <f t="shared" si="17"/>
        <v/>
      </c>
      <c r="J239" s="207"/>
      <c r="K239" s="2"/>
    </row>
    <row r="240" spans="1:11" ht="15" customHeight="1" x14ac:dyDescent="0.2">
      <c r="A240" s="208">
        <v>14</v>
      </c>
      <c r="B240" s="208">
        <v>6</v>
      </c>
      <c r="C240" s="209" t="s">
        <v>2111</v>
      </c>
      <c r="D240" s="208" t="s">
        <v>2081</v>
      </c>
      <c r="E240" s="208" t="s">
        <v>2110</v>
      </c>
      <c r="F240" s="208">
        <v>5</v>
      </c>
      <c r="G240" s="205"/>
      <c r="H240" s="210" t="str">
        <f t="shared" si="16"/>
        <v/>
      </c>
      <c r="I240" s="208" t="str">
        <f t="shared" si="17"/>
        <v/>
      </c>
      <c r="J240" s="211"/>
      <c r="K240" s="2"/>
    </row>
    <row r="241" spans="1:11" ht="15" customHeight="1" x14ac:dyDescent="0.2">
      <c r="A241" s="203">
        <v>15</v>
      </c>
      <c r="B241" s="203">
        <v>7</v>
      </c>
      <c r="C241" s="204" t="s">
        <v>2113</v>
      </c>
      <c r="D241" s="203" t="s">
        <v>2114</v>
      </c>
      <c r="E241" s="203" t="s">
        <v>2115</v>
      </c>
      <c r="F241" s="203" t="s">
        <v>390</v>
      </c>
      <c r="G241" s="205"/>
      <c r="H241" s="203" t="str">
        <f>IF(G241="","—",G241)</f>
        <v>—</v>
      </c>
      <c r="I241" s="203" t="str">
        <f>IF(G241="","",G241)</f>
        <v/>
      </c>
      <c r="J241" s="207" t="s">
        <v>2116</v>
      </c>
      <c r="K241" s="2"/>
    </row>
    <row r="242" spans="1:11" ht="15" customHeight="1" x14ac:dyDescent="0.2">
      <c r="A242" s="208">
        <v>16</v>
      </c>
      <c r="B242" s="208">
        <v>7</v>
      </c>
      <c r="C242" s="209" t="s">
        <v>2212</v>
      </c>
      <c r="D242" s="208" t="s">
        <v>2084</v>
      </c>
      <c r="E242" s="208" t="s">
        <v>1707</v>
      </c>
      <c r="F242" s="208">
        <v>15</v>
      </c>
      <c r="G242" s="205"/>
      <c r="H242" s="210" t="str">
        <f>IF(G242="","",G242/F242)</f>
        <v/>
      </c>
      <c r="I242" s="208" t="str">
        <f>IF(G242="","",IF(H242&gt;=0.9,"🟢 On Track",IF(H242&gt;=0.75,"🟢 On Track",IF(H242&gt;=0.65,"🟡 Watch",IF(H242&gt;=0.6,"🟠 At Risk","🔴 Not Prog")))))</f>
        <v/>
      </c>
      <c r="J242" s="211"/>
      <c r="K242" s="2"/>
    </row>
    <row r="243" spans="1:11" ht="15" customHeight="1" x14ac:dyDescent="0.2">
      <c r="A243" s="203">
        <v>17</v>
      </c>
      <c r="B243" s="203">
        <v>7</v>
      </c>
      <c r="C243" s="204" t="s">
        <v>2118</v>
      </c>
      <c r="D243" s="203" t="s">
        <v>2119</v>
      </c>
      <c r="E243" s="203" t="s">
        <v>1707</v>
      </c>
      <c r="F243" s="203">
        <v>100</v>
      </c>
      <c r="G243" s="205"/>
      <c r="H243" s="206" t="str">
        <f>IF(G243="","",G243/F243)</f>
        <v/>
      </c>
      <c r="I243" s="203" t="str">
        <f>IF(G243="","",IF(H243&gt;=0.9,"🟢 On Track",IF(H243&gt;=0.75,"🟢 On Track",IF(H243&gt;=0.65,"🟡 Watch",IF(H243&gt;=0.6,"🟠 At Risk","🔴 Not Prog")))))</f>
        <v/>
      </c>
      <c r="J243" s="207" t="s">
        <v>3626</v>
      </c>
      <c r="K243" s="2"/>
    </row>
    <row r="244" spans="1:11" ht="15" customHeight="1" x14ac:dyDescent="0.2">
      <c r="A244" s="208">
        <v>18</v>
      </c>
      <c r="B244" s="208">
        <v>8</v>
      </c>
      <c r="C244" s="209" t="s">
        <v>2122</v>
      </c>
      <c r="D244" s="208" t="s">
        <v>2101</v>
      </c>
      <c r="E244" s="208" t="s">
        <v>2123</v>
      </c>
      <c r="F244" s="208">
        <v>150</v>
      </c>
      <c r="G244" s="205"/>
      <c r="H244" s="210" t="str">
        <f>IF(G244="","",G244/F244)</f>
        <v/>
      </c>
      <c r="I244" s="208" t="str">
        <f>IF(G244="","",IF(H244&gt;=0.9,"🟢 On Track",IF(H244&gt;=0.75,"🟢 On Track",IF(H244&gt;=0.65,"🟡 Watch",IF(H244&gt;=0.6,"🟠 At Risk","🔴 Not Prog")))))</f>
        <v/>
      </c>
      <c r="J244" s="211" t="s">
        <v>3625</v>
      </c>
      <c r="K244" s="2"/>
    </row>
    <row r="245" spans="1:11" ht="15" customHeight="1" x14ac:dyDescent="0.2">
      <c r="A245" s="203">
        <v>19</v>
      </c>
      <c r="B245" s="203">
        <v>8</v>
      </c>
      <c r="C245" s="204" t="s">
        <v>2124</v>
      </c>
      <c r="D245" s="203" t="s">
        <v>2125</v>
      </c>
      <c r="E245" s="203" t="s">
        <v>2126</v>
      </c>
      <c r="F245" s="203" t="s">
        <v>390</v>
      </c>
      <c r="G245" s="205"/>
      <c r="H245" s="203" t="str">
        <f>IF(G245="","—",G245)</f>
        <v>—</v>
      </c>
      <c r="I245" s="203" t="str">
        <f>IF(G245="","",G245)</f>
        <v/>
      </c>
      <c r="J245" s="207"/>
      <c r="K245" s="2"/>
    </row>
    <row r="246" spans="1:11" ht="15" customHeight="1" x14ac:dyDescent="0.2">
      <c r="A246" s="208">
        <v>20</v>
      </c>
      <c r="B246" s="208">
        <v>15</v>
      </c>
      <c r="C246" s="209" t="s">
        <v>2128</v>
      </c>
      <c r="D246" s="208" t="s">
        <v>2114</v>
      </c>
      <c r="E246" s="208" t="s">
        <v>2127</v>
      </c>
      <c r="F246" s="208">
        <v>250</v>
      </c>
      <c r="G246" s="205"/>
      <c r="H246" s="210" t="str">
        <f>IF(G246="","",G246/F246)</f>
        <v/>
      </c>
      <c r="I246" s="208" t="str">
        <f>IF(G246="","",IF(H246&gt;=0.9,"🟢 On Track",IF(H246&gt;=0.75,"🟢 On Track",IF(H246&gt;=0.65,"🟡 Watch",IF(H246&gt;=0.6,"🟠 At Risk","🔴 Not Prog")))))</f>
        <v/>
      </c>
      <c r="J246" s="211" t="s">
        <v>3627</v>
      </c>
      <c r="K246" s="2"/>
    </row>
    <row r="247" spans="1:11" ht="15" customHeight="1" x14ac:dyDescent="0.2">
      <c r="A247" s="203">
        <v>21</v>
      </c>
      <c r="B247" s="203">
        <v>16</v>
      </c>
      <c r="C247" s="204" t="s">
        <v>3628</v>
      </c>
      <c r="D247" s="203" t="s">
        <v>2125</v>
      </c>
      <c r="E247" s="203" t="s">
        <v>2130</v>
      </c>
      <c r="F247" s="203">
        <v>250</v>
      </c>
      <c r="G247" s="205"/>
      <c r="H247" s="206" t="str">
        <f>IF(G247="","",G247/F247)</f>
        <v/>
      </c>
      <c r="I247" s="203" t="str">
        <f>IF(G247="","",IF(H247&gt;=0.9,"🟢 On Track",IF(H247&gt;=0.75,"🟢 On Track",IF(H247&gt;=0.65,"🟡 Watch",IF(H247&gt;=0.6,"🟠 At Risk","🔴 Not Prog")))))</f>
        <v/>
      </c>
      <c r="J247" s="207" t="s">
        <v>3627</v>
      </c>
      <c r="K247" s="2"/>
    </row>
    <row r="248" spans="1:11" ht="15" customHeight="1" x14ac:dyDescent="0.2">
      <c r="A248" s="212"/>
      <c r="B248" s="212"/>
      <c r="C248" s="213" t="s">
        <v>3629</v>
      </c>
      <c r="D248" s="212"/>
      <c r="E248" s="212"/>
      <c r="F248" s="214">
        <v>1060</v>
      </c>
      <c r="G248" s="215">
        <f>SUM(G227:G247)</f>
        <v>0</v>
      </c>
      <c r="H248" s="216" t="str">
        <f>IF(G248=0,"",G248/F248)</f>
        <v/>
      </c>
      <c r="I248" s="214" t="str">
        <f>IF(H248="","",IF(H248&gt;=0.75,"🟢 On Track",IF(H248&gt;=0.65,"🟡 Watch",IF(H248&gt;=0.6,"🟠 At Risk","🔴 Not Prog"))))</f>
        <v/>
      </c>
      <c r="J248" s="212"/>
      <c r="K248" s="2"/>
    </row>
    <row r="249" spans="1:11" ht="15.7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21.75" customHeight="1" x14ac:dyDescent="0.2">
      <c r="A250" s="199" t="s">
        <v>3630</v>
      </c>
      <c r="B250" s="194"/>
      <c r="C250" s="194"/>
      <c r="D250" s="194"/>
      <c r="E250" s="194"/>
      <c r="F250" s="194"/>
      <c r="G250" s="194"/>
      <c r="H250" s="200" t="s">
        <v>3619</v>
      </c>
      <c r="I250" s="199">
        <f>G266</f>
        <v>0</v>
      </c>
      <c r="J250" s="200" t="s">
        <v>3620</v>
      </c>
      <c r="K250" s="201">
        <f>H266</f>
        <v>0</v>
      </c>
    </row>
    <row r="251" spans="1:11" ht="21.75" customHeight="1" x14ac:dyDescent="0.2">
      <c r="A251" s="202" t="s">
        <v>26</v>
      </c>
      <c r="B251" s="202" t="s">
        <v>3621</v>
      </c>
      <c r="C251" s="202" t="s">
        <v>2081</v>
      </c>
      <c r="D251" s="202" t="s">
        <v>2071</v>
      </c>
      <c r="E251" s="202" t="s">
        <v>2073</v>
      </c>
      <c r="F251" s="202" t="s">
        <v>3622</v>
      </c>
      <c r="G251" s="202" t="s">
        <v>132</v>
      </c>
      <c r="H251" s="202" t="s">
        <v>3623</v>
      </c>
      <c r="I251" s="202" t="s">
        <v>34</v>
      </c>
      <c r="J251" s="202" t="s">
        <v>61</v>
      </c>
      <c r="K251" s="2"/>
    </row>
    <row r="252" spans="1:11" ht="15" customHeight="1" x14ac:dyDescent="0.2">
      <c r="A252" s="203">
        <v>1</v>
      </c>
      <c r="B252" s="203">
        <v>1</v>
      </c>
      <c r="C252" s="204" t="s">
        <v>2133</v>
      </c>
      <c r="D252" s="203" t="s">
        <v>2134</v>
      </c>
      <c r="E252" s="203" t="s">
        <v>2085</v>
      </c>
      <c r="F252" s="203" t="s">
        <v>390</v>
      </c>
      <c r="G252" s="205"/>
      <c r="H252" s="203" t="str">
        <f t="shared" ref="H252:H265" si="18">IF(G252="","—",G252)</f>
        <v>—</v>
      </c>
      <c r="I252" s="203" t="str">
        <f t="shared" ref="I252:I265" si="19">IF(G252="","",G252)</f>
        <v/>
      </c>
      <c r="J252" s="207"/>
      <c r="K252" s="2"/>
    </row>
    <row r="253" spans="1:11" ht="15" customHeight="1" x14ac:dyDescent="0.2">
      <c r="A253" s="208">
        <v>2</v>
      </c>
      <c r="B253" s="208">
        <v>2</v>
      </c>
      <c r="C253" s="209" t="s">
        <v>2135</v>
      </c>
      <c r="D253" s="208" t="s">
        <v>2134</v>
      </c>
      <c r="E253" s="208" t="s">
        <v>2088</v>
      </c>
      <c r="F253" s="208" t="s">
        <v>390</v>
      </c>
      <c r="G253" s="205"/>
      <c r="H253" s="208" t="str">
        <f t="shared" si="18"/>
        <v>—</v>
      </c>
      <c r="I253" s="208" t="str">
        <f t="shared" si="19"/>
        <v/>
      </c>
      <c r="J253" s="211"/>
      <c r="K253" s="2"/>
    </row>
    <row r="254" spans="1:11" ht="15" customHeight="1" x14ac:dyDescent="0.2">
      <c r="A254" s="203">
        <v>3</v>
      </c>
      <c r="B254" s="203">
        <v>3</v>
      </c>
      <c r="C254" s="204" t="s">
        <v>2136</v>
      </c>
      <c r="D254" s="203" t="s">
        <v>2134</v>
      </c>
      <c r="E254" s="203" t="s">
        <v>1664</v>
      </c>
      <c r="F254" s="203" t="s">
        <v>390</v>
      </c>
      <c r="G254" s="205"/>
      <c r="H254" s="203" t="str">
        <f t="shared" si="18"/>
        <v>—</v>
      </c>
      <c r="I254" s="203" t="str">
        <f t="shared" si="19"/>
        <v/>
      </c>
      <c r="J254" s="207"/>
      <c r="K254" s="2"/>
    </row>
    <row r="255" spans="1:11" ht="15" customHeight="1" x14ac:dyDescent="0.2">
      <c r="A255" s="208">
        <v>4</v>
      </c>
      <c r="B255" s="208">
        <v>4</v>
      </c>
      <c r="C255" s="209" t="s">
        <v>2137</v>
      </c>
      <c r="D255" s="208" t="s">
        <v>2134</v>
      </c>
      <c r="E255" s="208" t="s">
        <v>2095</v>
      </c>
      <c r="F255" s="208" t="s">
        <v>390</v>
      </c>
      <c r="G255" s="205"/>
      <c r="H255" s="208" t="str">
        <f t="shared" si="18"/>
        <v>—</v>
      </c>
      <c r="I255" s="208" t="str">
        <f t="shared" si="19"/>
        <v/>
      </c>
      <c r="J255" s="211"/>
      <c r="K255" s="2"/>
    </row>
    <row r="256" spans="1:11" ht="15" customHeight="1" x14ac:dyDescent="0.2">
      <c r="A256" s="203">
        <v>5</v>
      </c>
      <c r="B256" s="203">
        <v>5</v>
      </c>
      <c r="C256" s="204" t="s">
        <v>2138</v>
      </c>
      <c r="D256" s="203" t="s">
        <v>2101</v>
      </c>
      <c r="E256" s="203" t="s">
        <v>2106</v>
      </c>
      <c r="F256" s="203" t="s">
        <v>390</v>
      </c>
      <c r="G256" s="205"/>
      <c r="H256" s="203" t="str">
        <f t="shared" si="18"/>
        <v>—</v>
      </c>
      <c r="I256" s="203" t="str">
        <f t="shared" si="19"/>
        <v/>
      </c>
      <c r="J256" s="207" t="s">
        <v>2139</v>
      </c>
      <c r="K256" s="2"/>
    </row>
    <row r="257" spans="1:11" ht="15" customHeight="1" x14ac:dyDescent="0.2">
      <c r="A257" s="208">
        <v>6</v>
      </c>
      <c r="B257" s="208">
        <v>6</v>
      </c>
      <c r="C257" s="209" t="s">
        <v>2140</v>
      </c>
      <c r="D257" s="208" t="s">
        <v>2134</v>
      </c>
      <c r="E257" s="208" t="s">
        <v>2110</v>
      </c>
      <c r="F257" s="208" t="s">
        <v>390</v>
      </c>
      <c r="G257" s="205"/>
      <c r="H257" s="208" t="str">
        <f t="shared" si="18"/>
        <v>—</v>
      </c>
      <c r="I257" s="208" t="str">
        <f t="shared" si="19"/>
        <v/>
      </c>
      <c r="J257" s="211"/>
      <c r="K257" s="2"/>
    </row>
    <row r="258" spans="1:11" ht="15" customHeight="1" x14ac:dyDescent="0.2">
      <c r="A258" s="203">
        <v>7</v>
      </c>
      <c r="B258" s="203">
        <v>7</v>
      </c>
      <c r="C258" s="204" t="s">
        <v>3631</v>
      </c>
      <c r="D258" s="203" t="s">
        <v>2134</v>
      </c>
      <c r="E258" s="203" t="s">
        <v>1707</v>
      </c>
      <c r="F258" s="203" t="s">
        <v>390</v>
      </c>
      <c r="G258" s="205"/>
      <c r="H258" s="203" t="str">
        <f t="shared" si="18"/>
        <v>—</v>
      </c>
      <c r="I258" s="203" t="str">
        <f t="shared" si="19"/>
        <v/>
      </c>
      <c r="J258" s="207"/>
      <c r="K258" s="2"/>
    </row>
    <row r="259" spans="1:11" ht="15" customHeight="1" x14ac:dyDescent="0.2">
      <c r="A259" s="208">
        <v>8</v>
      </c>
      <c r="B259" s="208">
        <v>8</v>
      </c>
      <c r="C259" s="209" t="s">
        <v>3632</v>
      </c>
      <c r="D259" s="208" t="s">
        <v>2134</v>
      </c>
      <c r="E259" s="208" t="s">
        <v>2126</v>
      </c>
      <c r="F259" s="208" t="s">
        <v>390</v>
      </c>
      <c r="G259" s="205"/>
      <c r="H259" s="208" t="str">
        <f t="shared" si="18"/>
        <v>—</v>
      </c>
      <c r="I259" s="208" t="str">
        <f t="shared" si="19"/>
        <v/>
      </c>
      <c r="J259" s="211"/>
      <c r="K259" s="2"/>
    </row>
    <row r="260" spans="1:11" ht="15" customHeight="1" x14ac:dyDescent="0.2">
      <c r="A260" s="203">
        <v>9</v>
      </c>
      <c r="B260" s="203">
        <v>9</v>
      </c>
      <c r="C260" s="204" t="s">
        <v>3633</v>
      </c>
      <c r="D260" s="203" t="s">
        <v>2134</v>
      </c>
      <c r="E260" s="203" t="s">
        <v>3634</v>
      </c>
      <c r="F260" s="203" t="s">
        <v>390</v>
      </c>
      <c r="G260" s="205"/>
      <c r="H260" s="203" t="str">
        <f t="shared" si="18"/>
        <v>—</v>
      </c>
      <c r="I260" s="203" t="str">
        <f t="shared" si="19"/>
        <v/>
      </c>
      <c r="J260" s="207"/>
      <c r="K260" s="2"/>
    </row>
    <row r="261" spans="1:11" ht="15" customHeight="1" x14ac:dyDescent="0.2">
      <c r="A261" s="208">
        <v>10</v>
      </c>
      <c r="B261" s="208">
        <v>10</v>
      </c>
      <c r="C261" s="209" t="s">
        <v>3635</v>
      </c>
      <c r="D261" s="208" t="s">
        <v>2101</v>
      </c>
      <c r="E261" s="208" t="s">
        <v>3636</v>
      </c>
      <c r="F261" s="208" t="s">
        <v>390</v>
      </c>
      <c r="G261" s="205"/>
      <c r="H261" s="208" t="str">
        <f t="shared" si="18"/>
        <v>—</v>
      </c>
      <c r="I261" s="208" t="str">
        <f t="shared" si="19"/>
        <v/>
      </c>
      <c r="J261" s="211" t="s">
        <v>2139</v>
      </c>
      <c r="K261" s="2"/>
    </row>
    <row r="262" spans="1:11" ht="15" customHeight="1" x14ac:dyDescent="0.2">
      <c r="A262" s="203">
        <v>11</v>
      </c>
      <c r="B262" s="203">
        <v>11</v>
      </c>
      <c r="C262" s="204" t="s">
        <v>3637</v>
      </c>
      <c r="D262" s="203" t="s">
        <v>2134</v>
      </c>
      <c r="E262" s="203" t="s">
        <v>3638</v>
      </c>
      <c r="F262" s="203" t="s">
        <v>390</v>
      </c>
      <c r="G262" s="205"/>
      <c r="H262" s="203" t="str">
        <f t="shared" si="18"/>
        <v>—</v>
      </c>
      <c r="I262" s="203" t="str">
        <f t="shared" si="19"/>
        <v/>
      </c>
      <c r="J262" s="207"/>
      <c r="K262" s="2"/>
    </row>
    <row r="263" spans="1:11" ht="15" customHeight="1" x14ac:dyDescent="0.2">
      <c r="A263" s="208">
        <v>12</v>
      </c>
      <c r="B263" s="208">
        <v>12</v>
      </c>
      <c r="C263" s="209" t="s">
        <v>3639</v>
      </c>
      <c r="D263" s="208" t="s">
        <v>2134</v>
      </c>
      <c r="E263" s="208" t="s">
        <v>3640</v>
      </c>
      <c r="F263" s="208" t="s">
        <v>390</v>
      </c>
      <c r="G263" s="205"/>
      <c r="H263" s="208" t="str">
        <f t="shared" si="18"/>
        <v>—</v>
      </c>
      <c r="I263" s="208" t="str">
        <f t="shared" si="19"/>
        <v/>
      </c>
      <c r="J263" s="211"/>
      <c r="K263" s="2"/>
    </row>
    <row r="264" spans="1:11" ht="15" customHeight="1" x14ac:dyDescent="0.2">
      <c r="A264" s="203">
        <v>13</v>
      </c>
      <c r="B264" s="203">
        <v>13</v>
      </c>
      <c r="C264" s="204" t="s">
        <v>3641</v>
      </c>
      <c r="D264" s="203" t="s">
        <v>2134</v>
      </c>
      <c r="E264" s="203" t="s">
        <v>3642</v>
      </c>
      <c r="F264" s="203" t="s">
        <v>390</v>
      </c>
      <c r="G264" s="205"/>
      <c r="H264" s="203" t="str">
        <f t="shared" si="18"/>
        <v>—</v>
      </c>
      <c r="I264" s="203" t="str">
        <f t="shared" si="19"/>
        <v/>
      </c>
      <c r="J264" s="207"/>
      <c r="K264" s="2"/>
    </row>
    <row r="265" spans="1:11" ht="15" customHeight="1" x14ac:dyDescent="0.2">
      <c r="A265" s="208">
        <v>14</v>
      </c>
      <c r="B265" s="208">
        <v>14</v>
      </c>
      <c r="C265" s="209" t="s">
        <v>2141</v>
      </c>
      <c r="D265" s="208" t="s">
        <v>2101</v>
      </c>
      <c r="E265" s="208" t="s">
        <v>2130</v>
      </c>
      <c r="F265" s="208" t="s">
        <v>390</v>
      </c>
      <c r="G265" s="205"/>
      <c r="H265" s="208" t="str">
        <f t="shared" si="18"/>
        <v>—</v>
      </c>
      <c r="I265" s="208" t="str">
        <f t="shared" si="19"/>
        <v/>
      </c>
      <c r="J265" s="211" t="s">
        <v>3643</v>
      </c>
      <c r="K265" s="2"/>
    </row>
    <row r="266" spans="1:11" ht="15" customHeight="1" x14ac:dyDescent="0.2">
      <c r="A266" s="212"/>
      <c r="B266" s="212"/>
      <c r="C266" s="213" t="s">
        <v>3644</v>
      </c>
      <c r="D266" s="212"/>
      <c r="E266" s="212"/>
      <c r="F266" s="214"/>
      <c r="G266" s="215">
        <f>SUM(G252:G265)</f>
        <v>0</v>
      </c>
      <c r="H266" s="215"/>
      <c r="I266" s="214" t="str">
        <f>IF(H266="","",IF(H266&gt;=0.75,"🟢 On Track",IF(H266&gt;=0.65,"🟡 Watch",IF(H266&gt;=0.6,"🟠 At Risk","🔴 Not Prog"))))</f>
        <v/>
      </c>
      <c r="J266" s="21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1.75" customHeight="1" x14ac:dyDescent="0.2">
      <c r="A268" s="199" t="s">
        <v>3645</v>
      </c>
      <c r="B268" s="194"/>
      <c r="C268" s="194"/>
      <c r="D268" s="194"/>
      <c r="E268" s="194"/>
      <c r="F268" s="194"/>
      <c r="G268" s="194"/>
      <c r="H268" s="200" t="s">
        <v>3619</v>
      </c>
      <c r="I268" s="199">
        <f>G275</f>
        <v>0</v>
      </c>
      <c r="J268" s="200" t="s">
        <v>3620</v>
      </c>
      <c r="K268" s="201" t="str">
        <f>H275</f>
        <v/>
      </c>
    </row>
    <row r="269" spans="1:11" ht="21.75" customHeight="1" x14ac:dyDescent="0.2">
      <c r="A269" s="202" t="s">
        <v>26</v>
      </c>
      <c r="B269" s="202" t="s">
        <v>3621</v>
      </c>
      <c r="C269" s="202" t="s">
        <v>2081</v>
      </c>
      <c r="D269" s="202" t="s">
        <v>2071</v>
      </c>
      <c r="E269" s="202" t="s">
        <v>2073</v>
      </c>
      <c r="F269" s="202" t="s">
        <v>3622</v>
      </c>
      <c r="G269" s="202" t="s">
        <v>132</v>
      </c>
      <c r="H269" s="202" t="s">
        <v>3623</v>
      </c>
      <c r="I269" s="202" t="s">
        <v>34</v>
      </c>
      <c r="J269" s="202" t="s">
        <v>61</v>
      </c>
      <c r="K269" s="2"/>
    </row>
    <row r="270" spans="1:11" ht="15" customHeight="1" x14ac:dyDescent="0.2">
      <c r="A270" s="203">
        <v>1</v>
      </c>
      <c r="B270" s="203">
        <v>3</v>
      </c>
      <c r="C270" s="204" t="s">
        <v>3646</v>
      </c>
      <c r="D270" s="203" t="s">
        <v>2081</v>
      </c>
      <c r="E270" s="203" t="s">
        <v>2145</v>
      </c>
      <c r="F270" s="203">
        <v>100</v>
      </c>
      <c r="G270" s="205"/>
      <c r="H270" s="206" t="str">
        <f>IF(G270="","",G270/F270)</f>
        <v/>
      </c>
      <c r="I270" s="203" t="str">
        <f>IF(G270="","",IF(H270&gt;=0.9,"🟢 On Track",IF(H270&gt;=0.75,"🟢 On Track",IF(H270&gt;=0.65,"🟡 Watch",IF(H270&gt;=0.6,"🟠 At Risk","🔴 Not Prog")))))</f>
        <v/>
      </c>
      <c r="J270" s="207" t="s">
        <v>2146</v>
      </c>
      <c r="K270" s="2"/>
    </row>
    <row r="271" spans="1:11" ht="15" customHeight="1" x14ac:dyDescent="0.2">
      <c r="A271" s="208">
        <v>2</v>
      </c>
      <c r="B271" s="208">
        <v>5</v>
      </c>
      <c r="C271" s="209" t="s">
        <v>3647</v>
      </c>
      <c r="D271" s="208" t="s">
        <v>2081</v>
      </c>
      <c r="E271" s="208" t="s">
        <v>2151</v>
      </c>
      <c r="F271" s="208">
        <v>100</v>
      </c>
      <c r="G271" s="205"/>
      <c r="H271" s="210" t="str">
        <f>IF(G271="","",G271/F271)</f>
        <v/>
      </c>
      <c r="I271" s="208" t="str">
        <f>IF(G271="","",IF(H271&gt;=0.9,"🟢 On Track",IF(H271&gt;=0.75,"🟢 On Track",IF(H271&gt;=0.65,"🟡 Watch",IF(H271&gt;=0.6,"🟠 At Risk","🔴 Not Prog")))))</f>
        <v/>
      </c>
      <c r="J271" s="211" t="s">
        <v>2146</v>
      </c>
      <c r="K271" s="2"/>
    </row>
    <row r="272" spans="1:11" ht="15" customHeight="1" x14ac:dyDescent="0.2">
      <c r="A272" s="203">
        <v>3</v>
      </c>
      <c r="B272" s="203">
        <v>8</v>
      </c>
      <c r="C272" s="204" t="s">
        <v>2155</v>
      </c>
      <c r="D272" s="203" t="s">
        <v>2156</v>
      </c>
      <c r="E272" s="203" t="s">
        <v>2157</v>
      </c>
      <c r="F272" s="203">
        <v>100</v>
      </c>
      <c r="G272" s="205"/>
      <c r="H272" s="206" t="str">
        <f>IF(G272="","",G272/F272)</f>
        <v/>
      </c>
      <c r="I272" s="203" t="str">
        <f>IF(G272="","",IF(H272&gt;=0.9,"🟢 On Track",IF(H272&gt;=0.75,"🟢 On Track",IF(H272&gt;=0.65,"🟡 Watch",IF(H272&gt;=0.6,"🟠 At Risk","🔴 Not Prog")))))</f>
        <v/>
      </c>
      <c r="J272" s="207" t="s">
        <v>2158</v>
      </c>
      <c r="K272" s="2"/>
    </row>
    <row r="273" spans="1:11" ht="15" customHeight="1" x14ac:dyDescent="0.2">
      <c r="A273" s="208">
        <v>4</v>
      </c>
      <c r="B273" s="208">
        <v>13</v>
      </c>
      <c r="C273" s="209" t="s">
        <v>2162</v>
      </c>
      <c r="D273" s="208" t="s">
        <v>2156</v>
      </c>
      <c r="E273" s="208" t="s">
        <v>1687</v>
      </c>
      <c r="F273" s="208">
        <v>100</v>
      </c>
      <c r="G273" s="205"/>
      <c r="H273" s="210" t="str">
        <f>IF(G273="","",G273/F273)</f>
        <v/>
      </c>
      <c r="I273" s="208" t="str">
        <f>IF(G273="","",IF(H273&gt;=0.9,"🟢 On Track",IF(H273&gt;=0.75,"🟢 On Track",IF(H273&gt;=0.65,"🟡 Watch",IF(H273&gt;=0.6,"🟠 At Risk","🔴 Not Prog")))))</f>
        <v/>
      </c>
      <c r="J273" s="211" t="s">
        <v>2158</v>
      </c>
      <c r="K273" s="2"/>
    </row>
    <row r="274" spans="1:11" ht="15" customHeight="1" x14ac:dyDescent="0.2">
      <c r="A274" s="203">
        <v>5</v>
      </c>
      <c r="B274" s="203">
        <v>16</v>
      </c>
      <c r="C274" s="204" t="s">
        <v>3648</v>
      </c>
      <c r="D274" s="203" t="s">
        <v>2125</v>
      </c>
      <c r="E274" s="203" t="s">
        <v>1687</v>
      </c>
      <c r="F274" s="203">
        <v>100</v>
      </c>
      <c r="G274" s="205"/>
      <c r="H274" s="206" t="str">
        <f>IF(G274="","",G274/F274)</f>
        <v/>
      </c>
      <c r="I274" s="203" t="str">
        <f>IF(G274="","",IF(H274&gt;=0.9,"🟢 On Track",IF(H274&gt;=0.75,"🟢 On Track",IF(H274&gt;=0.65,"🟡 Watch",IF(H274&gt;=0.6,"🟠 At Risk","🔴 Not Prog")))))</f>
        <v/>
      </c>
      <c r="J274" s="207" t="s">
        <v>3649</v>
      </c>
      <c r="K274" s="2"/>
    </row>
    <row r="275" spans="1:11" ht="15" customHeight="1" x14ac:dyDescent="0.2">
      <c r="A275" s="212"/>
      <c r="B275" s="212"/>
      <c r="C275" s="213" t="s">
        <v>3650</v>
      </c>
      <c r="D275" s="212"/>
      <c r="E275" s="212"/>
      <c r="F275" s="214">
        <v>500</v>
      </c>
      <c r="G275" s="215">
        <f>SUM(G270:G274)</f>
        <v>0</v>
      </c>
      <c r="H275" s="216" t="str">
        <f>IF(G275=0,"",G275/F275)</f>
        <v/>
      </c>
      <c r="I275" s="214" t="str">
        <f>IF(H275="","",IF(H275&gt;=0.75,"🟢 On Track",IF(H275&gt;=0.65,"🟡 Watch",IF(H275&gt;=0.6,"🟠 At Risk","🔴 Not Prog"))))</f>
        <v/>
      </c>
      <c r="J275" s="21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5.7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25.5" customHeight="1" x14ac:dyDescent="0.2">
      <c r="A278" s="196" t="s">
        <v>901</v>
      </c>
      <c r="B278" s="192"/>
      <c r="C278" s="192"/>
      <c r="D278" s="192"/>
      <c r="E278" s="192"/>
      <c r="F278" s="192"/>
      <c r="G278" s="192"/>
      <c r="H278" s="192"/>
      <c r="I278" s="197" t="s">
        <v>3617</v>
      </c>
      <c r="J278" s="198" t="str">
        <f>IF(COUNT(H302,H320,H329)=0,"",AVERAGE(H302,H320,H329))</f>
        <v/>
      </c>
      <c r="K278" s="192"/>
    </row>
    <row r="279" spans="1:11" ht="21.75" customHeight="1" x14ac:dyDescent="0.2">
      <c r="A279" s="199" t="s">
        <v>3618</v>
      </c>
      <c r="B279" s="194"/>
      <c r="C279" s="194"/>
      <c r="D279" s="194"/>
      <c r="E279" s="194"/>
      <c r="F279" s="194"/>
      <c r="G279" s="194"/>
      <c r="H279" s="200" t="s">
        <v>3619</v>
      </c>
      <c r="I279" s="199">
        <f>G302</f>
        <v>0</v>
      </c>
      <c r="J279" s="200" t="s">
        <v>3620</v>
      </c>
      <c r="K279" s="201" t="str">
        <f>H302</f>
        <v/>
      </c>
    </row>
    <row r="280" spans="1:11" ht="21.75" customHeight="1" x14ac:dyDescent="0.2">
      <c r="A280" s="202" t="s">
        <v>26</v>
      </c>
      <c r="B280" s="202" t="s">
        <v>3621</v>
      </c>
      <c r="C280" s="202" t="s">
        <v>2081</v>
      </c>
      <c r="D280" s="202" t="s">
        <v>2071</v>
      </c>
      <c r="E280" s="202" t="s">
        <v>2073</v>
      </c>
      <c r="F280" s="202" t="s">
        <v>3622</v>
      </c>
      <c r="G280" s="202" t="s">
        <v>132</v>
      </c>
      <c r="H280" s="202" t="s">
        <v>3623</v>
      </c>
      <c r="I280" s="202" t="s">
        <v>34</v>
      </c>
      <c r="J280" s="202" t="s">
        <v>61</v>
      </c>
      <c r="K280" s="2"/>
    </row>
    <row r="281" spans="1:11" ht="15" customHeight="1" x14ac:dyDescent="0.2">
      <c r="A281" s="203">
        <v>1</v>
      </c>
      <c r="B281" s="203">
        <v>1</v>
      </c>
      <c r="C281" s="204" t="s">
        <v>3624</v>
      </c>
      <c r="D281" s="203" t="s">
        <v>2078</v>
      </c>
      <c r="E281" s="203" t="s">
        <v>2079</v>
      </c>
      <c r="F281" s="203">
        <v>10</v>
      </c>
      <c r="G281" s="205"/>
      <c r="H281" s="206" t="str">
        <f t="shared" ref="H281:H294" si="20">IF(G281="","",G281/F281)</f>
        <v/>
      </c>
      <c r="I281" s="203" t="str">
        <f t="shared" ref="I281:I294" si="21">IF(G281="","",IF(H281&gt;=0.9,"🟢 On Track",IF(H281&gt;=0.75,"🟢 On Track",IF(H281&gt;=0.65,"🟡 Watch",IF(H281&gt;=0.6,"🟠 At Risk","🔴 Not Prog")))))</f>
        <v/>
      </c>
      <c r="J281" s="207"/>
      <c r="K281" s="2"/>
    </row>
    <row r="282" spans="1:11" ht="15" customHeight="1" x14ac:dyDescent="0.2">
      <c r="A282" s="208">
        <v>2</v>
      </c>
      <c r="B282" s="208">
        <v>1</v>
      </c>
      <c r="C282" s="209" t="s">
        <v>2080</v>
      </c>
      <c r="D282" s="208" t="s">
        <v>2081</v>
      </c>
      <c r="E282" s="208" t="s">
        <v>2082</v>
      </c>
      <c r="F282" s="208">
        <v>10</v>
      </c>
      <c r="G282" s="205"/>
      <c r="H282" s="210" t="str">
        <f t="shared" si="20"/>
        <v/>
      </c>
      <c r="I282" s="208" t="str">
        <f t="shared" si="21"/>
        <v/>
      </c>
      <c r="J282" s="211"/>
      <c r="K282" s="2"/>
    </row>
    <row r="283" spans="1:11" ht="15" customHeight="1" x14ac:dyDescent="0.2">
      <c r="A283" s="203">
        <v>3</v>
      </c>
      <c r="B283" s="203">
        <v>1</v>
      </c>
      <c r="C283" s="204" t="s">
        <v>2200</v>
      </c>
      <c r="D283" s="203" t="s">
        <v>2084</v>
      </c>
      <c r="E283" s="203" t="s">
        <v>2085</v>
      </c>
      <c r="F283" s="203">
        <v>10</v>
      </c>
      <c r="G283" s="205"/>
      <c r="H283" s="206" t="str">
        <f t="shared" si="20"/>
        <v/>
      </c>
      <c r="I283" s="203" t="str">
        <f t="shared" si="21"/>
        <v/>
      </c>
      <c r="J283" s="207"/>
      <c r="K283" s="2"/>
    </row>
    <row r="284" spans="1:11" ht="15" customHeight="1" x14ac:dyDescent="0.2">
      <c r="A284" s="208">
        <v>4</v>
      </c>
      <c r="B284" s="208">
        <v>2</v>
      </c>
      <c r="C284" s="209" t="s">
        <v>2087</v>
      </c>
      <c r="D284" s="208" t="s">
        <v>2081</v>
      </c>
      <c r="E284" s="208" t="s">
        <v>2088</v>
      </c>
      <c r="F284" s="208">
        <v>5</v>
      </c>
      <c r="G284" s="205"/>
      <c r="H284" s="210" t="str">
        <f t="shared" si="20"/>
        <v/>
      </c>
      <c r="I284" s="208" t="str">
        <f t="shared" si="21"/>
        <v/>
      </c>
      <c r="J284" s="211"/>
      <c r="K284" s="2"/>
    </row>
    <row r="285" spans="1:11" ht="15" customHeight="1" x14ac:dyDescent="0.2">
      <c r="A285" s="203">
        <v>5</v>
      </c>
      <c r="B285" s="203">
        <v>2</v>
      </c>
      <c r="C285" s="204" t="s">
        <v>2089</v>
      </c>
      <c r="D285" s="203" t="s">
        <v>2081</v>
      </c>
      <c r="E285" s="203" t="s">
        <v>2088</v>
      </c>
      <c r="F285" s="203">
        <v>20</v>
      </c>
      <c r="G285" s="205"/>
      <c r="H285" s="206" t="str">
        <f t="shared" si="20"/>
        <v/>
      </c>
      <c r="I285" s="203" t="str">
        <f t="shared" si="21"/>
        <v/>
      </c>
      <c r="J285" s="207"/>
      <c r="K285" s="2"/>
    </row>
    <row r="286" spans="1:11" ht="15" customHeight="1" x14ac:dyDescent="0.2">
      <c r="A286" s="208">
        <v>6</v>
      </c>
      <c r="B286" s="208">
        <v>2</v>
      </c>
      <c r="C286" s="209" t="s">
        <v>2201</v>
      </c>
      <c r="D286" s="208" t="s">
        <v>2084</v>
      </c>
      <c r="E286" s="208" t="s">
        <v>2088</v>
      </c>
      <c r="F286" s="208">
        <v>15</v>
      </c>
      <c r="G286" s="205"/>
      <c r="H286" s="210" t="str">
        <f t="shared" si="20"/>
        <v/>
      </c>
      <c r="I286" s="208" t="str">
        <f t="shared" si="21"/>
        <v/>
      </c>
      <c r="J286" s="211"/>
      <c r="K286" s="2"/>
    </row>
    <row r="287" spans="1:11" ht="15" customHeight="1" x14ac:dyDescent="0.2">
      <c r="A287" s="203">
        <v>7</v>
      </c>
      <c r="B287" s="203">
        <v>3</v>
      </c>
      <c r="C287" s="204" t="s">
        <v>2202</v>
      </c>
      <c r="D287" s="203" t="s">
        <v>2084</v>
      </c>
      <c r="E287" s="203" t="s">
        <v>1664</v>
      </c>
      <c r="F287" s="203">
        <v>15</v>
      </c>
      <c r="G287" s="205"/>
      <c r="H287" s="206" t="str">
        <f t="shared" si="20"/>
        <v/>
      </c>
      <c r="I287" s="203" t="str">
        <f t="shared" si="21"/>
        <v/>
      </c>
      <c r="J287" s="207"/>
      <c r="K287" s="2"/>
    </row>
    <row r="288" spans="1:11" ht="15" customHeight="1" x14ac:dyDescent="0.2">
      <c r="A288" s="208">
        <v>8</v>
      </c>
      <c r="B288" s="208">
        <v>4</v>
      </c>
      <c r="C288" s="209" t="s">
        <v>2203</v>
      </c>
      <c r="D288" s="208" t="s">
        <v>2084</v>
      </c>
      <c r="E288" s="208" t="s">
        <v>2095</v>
      </c>
      <c r="F288" s="208">
        <v>15</v>
      </c>
      <c r="G288" s="205"/>
      <c r="H288" s="210" t="str">
        <f t="shared" si="20"/>
        <v/>
      </c>
      <c r="I288" s="208" t="str">
        <f t="shared" si="21"/>
        <v/>
      </c>
      <c r="J288" s="211"/>
      <c r="K288" s="2"/>
    </row>
    <row r="289" spans="1:11" ht="15" customHeight="1" x14ac:dyDescent="0.2">
      <c r="A289" s="203">
        <v>9</v>
      </c>
      <c r="B289" s="203">
        <v>4</v>
      </c>
      <c r="C289" s="204" t="s">
        <v>2098</v>
      </c>
      <c r="D289" s="203" t="s">
        <v>2081</v>
      </c>
      <c r="E289" s="203" t="s">
        <v>2095</v>
      </c>
      <c r="F289" s="203">
        <v>5</v>
      </c>
      <c r="G289" s="205"/>
      <c r="H289" s="206" t="str">
        <f t="shared" si="20"/>
        <v/>
      </c>
      <c r="I289" s="203" t="str">
        <f t="shared" si="21"/>
        <v/>
      </c>
      <c r="J289" s="207"/>
      <c r="K289" s="2"/>
    </row>
    <row r="290" spans="1:11" ht="15" customHeight="1" x14ac:dyDescent="0.2">
      <c r="A290" s="208">
        <v>10</v>
      </c>
      <c r="B290" s="208">
        <v>5</v>
      </c>
      <c r="C290" s="209" t="s">
        <v>2100</v>
      </c>
      <c r="D290" s="208" t="s">
        <v>2101</v>
      </c>
      <c r="E290" s="208" t="s">
        <v>2102</v>
      </c>
      <c r="F290" s="208">
        <v>150</v>
      </c>
      <c r="G290" s="205"/>
      <c r="H290" s="210" t="str">
        <f t="shared" si="20"/>
        <v/>
      </c>
      <c r="I290" s="208" t="str">
        <f t="shared" si="21"/>
        <v/>
      </c>
      <c r="J290" s="211" t="s">
        <v>3625</v>
      </c>
      <c r="K290" s="2"/>
    </row>
    <row r="291" spans="1:11" ht="15" customHeight="1" x14ac:dyDescent="0.2">
      <c r="A291" s="203">
        <v>11</v>
      </c>
      <c r="B291" s="203">
        <v>5</v>
      </c>
      <c r="C291" s="204" t="s">
        <v>2209</v>
      </c>
      <c r="D291" s="203" t="s">
        <v>2084</v>
      </c>
      <c r="E291" s="203" t="s">
        <v>2106</v>
      </c>
      <c r="F291" s="203">
        <v>15</v>
      </c>
      <c r="G291" s="205"/>
      <c r="H291" s="206" t="str">
        <f t="shared" si="20"/>
        <v/>
      </c>
      <c r="I291" s="203" t="str">
        <f t="shared" si="21"/>
        <v/>
      </c>
      <c r="J291" s="207"/>
      <c r="K291" s="2"/>
    </row>
    <row r="292" spans="1:11" ht="15" customHeight="1" x14ac:dyDescent="0.2">
      <c r="A292" s="208">
        <v>12</v>
      </c>
      <c r="B292" s="208">
        <v>5</v>
      </c>
      <c r="C292" s="209" t="s">
        <v>2107</v>
      </c>
      <c r="D292" s="208" t="s">
        <v>2081</v>
      </c>
      <c r="E292" s="208" t="s">
        <v>2106</v>
      </c>
      <c r="F292" s="208">
        <v>5</v>
      </c>
      <c r="G292" s="205"/>
      <c r="H292" s="210" t="str">
        <f t="shared" si="20"/>
        <v/>
      </c>
      <c r="I292" s="208" t="str">
        <f t="shared" si="21"/>
        <v/>
      </c>
      <c r="J292" s="211"/>
      <c r="K292" s="2"/>
    </row>
    <row r="293" spans="1:11" ht="15" customHeight="1" x14ac:dyDescent="0.2">
      <c r="A293" s="203">
        <v>13</v>
      </c>
      <c r="B293" s="203">
        <v>6</v>
      </c>
      <c r="C293" s="204" t="s">
        <v>2210</v>
      </c>
      <c r="D293" s="203" t="s">
        <v>2084</v>
      </c>
      <c r="E293" s="203" t="s">
        <v>2110</v>
      </c>
      <c r="F293" s="203">
        <v>15</v>
      </c>
      <c r="G293" s="205"/>
      <c r="H293" s="206" t="str">
        <f t="shared" si="20"/>
        <v/>
      </c>
      <c r="I293" s="203" t="str">
        <f t="shared" si="21"/>
        <v/>
      </c>
      <c r="J293" s="207"/>
      <c r="K293" s="2"/>
    </row>
    <row r="294" spans="1:11" ht="15" customHeight="1" x14ac:dyDescent="0.2">
      <c r="A294" s="208">
        <v>14</v>
      </c>
      <c r="B294" s="208">
        <v>6</v>
      </c>
      <c r="C294" s="209" t="s">
        <v>2111</v>
      </c>
      <c r="D294" s="208" t="s">
        <v>2081</v>
      </c>
      <c r="E294" s="208" t="s">
        <v>2110</v>
      </c>
      <c r="F294" s="208">
        <v>5</v>
      </c>
      <c r="G294" s="205"/>
      <c r="H294" s="210" t="str">
        <f t="shared" si="20"/>
        <v/>
      </c>
      <c r="I294" s="208" t="str">
        <f t="shared" si="21"/>
        <v/>
      </c>
      <c r="J294" s="211"/>
      <c r="K294" s="2"/>
    </row>
    <row r="295" spans="1:11" ht="15" customHeight="1" x14ac:dyDescent="0.2">
      <c r="A295" s="203">
        <v>15</v>
      </c>
      <c r="B295" s="203">
        <v>7</v>
      </c>
      <c r="C295" s="204" t="s">
        <v>2113</v>
      </c>
      <c r="D295" s="203" t="s">
        <v>2114</v>
      </c>
      <c r="E295" s="203" t="s">
        <v>2115</v>
      </c>
      <c r="F295" s="203" t="s">
        <v>390</v>
      </c>
      <c r="G295" s="205"/>
      <c r="H295" s="203" t="str">
        <f>IF(G295="","—",G295)</f>
        <v>—</v>
      </c>
      <c r="I295" s="203" t="str">
        <f>IF(G295="","",G295)</f>
        <v/>
      </c>
      <c r="J295" s="207" t="s">
        <v>2116</v>
      </c>
      <c r="K295" s="2"/>
    </row>
    <row r="296" spans="1:11" ht="15" customHeight="1" x14ac:dyDescent="0.2">
      <c r="A296" s="208">
        <v>16</v>
      </c>
      <c r="B296" s="208">
        <v>7</v>
      </c>
      <c r="C296" s="209" t="s">
        <v>2212</v>
      </c>
      <c r="D296" s="208" t="s">
        <v>2084</v>
      </c>
      <c r="E296" s="208" t="s">
        <v>1707</v>
      </c>
      <c r="F296" s="208">
        <v>15</v>
      </c>
      <c r="G296" s="205"/>
      <c r="H296" s="210" t="str">
        <f>IF(G296="","",G296/F296)</f>
        <v/>
      </c>
      <c r="I296" s="208" t="str">
        <f>IF(G296="","",IF(H296&gt;=0.9,"🟢 On Track",IF(H296&gt;=0.75,"🟢 On Track",IF(H296&gt;=0.65,"🟡 Watch",IF(H296&gt;=0.6,"🟠 At Risk","🔴 Not Prog")))))</f>
        <v/>
      </c>
      <c r="J296" s="211"/>
      <c r="K296" s="2"/>
    </row>
    <row r="297" spans="1:11" ht="15" customHeight="1" x14ac:dyDescent="0.2">
      <c r="A297" s="203">
        <v>17</v>
      </c>
      <c r="B297" s="203">
        <v>7</v>
      </c>
      <c r="C297" s="204" t="s">
        <v>2118</v>
      </c>
      <c r="D297" s="203" t="s">
        <v>2119</v>
      </c>
      <c r="E297" s="203" t="s">
        <v>1707</v>
      </c>
      <c r="F297" s="203">
        <v>100</v>
      </c>
      <c r="G297" s="205"/>
      <c r="H297" s="206" t="str">
        <f>IF(G297="","",G297/F297)</f>
        <v/>
      </c>
      <c r="I297" s="203" t="str">
        <f>IF(G297="","",IF(H297&gt;=0.9,"🟢 On Track",IF(H297&gt;=0.75,"🟢 On Track",IF(H297&gt;=0.65,"🟡 Watch",IF(H297&gt;=0.6,"🟠 At Risk","🔴 Not Prog")))))</f>
        <v/>
      </c>
      <c r="J297" s="207" t="s">
        <v>3626</v>
      </c>
      <c r="K297" s="2"/>
    </row>
    <row r="298" spans="1:11" ht="15" customHeight="1" x14ac:dyDescent="0.2">
      <c r="A298" s="208">
        <v>18</v>
      </c>
      <c r="B298" s="208">
        <v>8</v>
      </c>
      <c r="C298" s="209" t="s">
        <v>2122</v>
      </c>
      <c r="D298" s="208" t="s">
        <v>2101</v>
      </c>
      <c r="E298" s="208" t="s">
        <v>2123</v>
      </c>
      <c r="F298" s="208">
        <v>150</v>
      </c>
      <c r="G298" s="205"/>
      <c r="H298" s="210" t="str">
        <f>IF(G298="","",G298/F298)</f>
        <v/>
      </c>
      <c r="I298" s="208" t="str">
        <f>IF(G298="","",IF(H298&gt;=0.9,"🟢 On Track",IF(H298&gt;=0.75,"🟢 On Track",IF(H298&gt;=0.65,"🟡 Watch",IF(H298&gt;=0.6,"🟠 At Risk","🔴 Not Prog")))))</f>
        <v/>
      </c>
      <c r="J298" s="211" t="s">
        <v>3625</v>
      </c>
      <c r="K298" s="2"/>
    </row>
    <row r="299" spans="1:11" ht="15" customHeight="1" x14ac:dyDescent="0.2">
      <c r="A299" s="203">
        <v>19</v>
      </c>
      <c r="B299" s="203">
        <v>8</v>
      </c>
      <c r="C299" s="204" t="s">
        <v>2124</v>
      </c>
      <c r="D299" s="203" t="s">
        <v>2125</v>
      </c>
      <c r="E299" s="203" t="s">
        <v>2126</v>
      </c>
      <c r="F299" s="203" t="s">
        <v>390</v>
      </c>
      <c r="G299" s="205"/>
      <c r="H299" s="203" t="str">
        <f>IF(G299="","—",G299)</f>
        <v>—</v>
      </c>
      <c r="I299" s="203" t="str">
        <f>IF(G299="","",G299)</f>
        <v/>
      </c>
      <c r="J299" s="207"/>
      <c r="K299" s="2"/>
    </row>
    <row r="300" spans="1:11" ht="15" customHeight="1" x14ac:dyDescent="0.2">
      <c r="A300" s="208">
        <v>20</v>
      </c>
      <c r="B300" s="208">
        <v>15</v>
      </c>
      <c r="C300" s="209" t="s">
        <v>2128</v>
      </c>
      <c r="D300" s="208" t="s">
        <v>2114</v>
      </c>
      <c r="E300" s="208" t="s">
        <v>2127</v>
      </c>
      <c r="F300" s="208">
        <v>250</v>
      </c>
      <c r="G300" s="205"/>
      <c r="H300" s="210" t="str">
        <f>IF(G300="","",G300/F300)</f>
        <v/>
      </c>
      <c r="I300" s="208" t="str">
        <f>IF(G300="","",IF(H300&gt;=0.9,"🟢 On Track",IF(H300&gt;=0.75,"🟢 On Track",IF(H300&gt;=0.65,"🟡 Watch",IF(H300&gt;=0.6,"🟠 At Risk","🔴 Not Prog")))))</f>
        <v/>
      </c>
      <c r="J300" s="211" t="s">
        <v>3627</v>
      </c>
      <c r="K300" s="2"/>
    </row>
    <row r="301" spans="1:11" ht="15" customHeight="1" x14ac:dyDescent="0.2">
      <c r="A301" s="203">
        <v>21</v>
      </c>
      <c r="B301" s="203">
        <v>16</v>
      </c>
      <c r="C301" s="204" t="s">
        <v>3628</v>
      </c>
      <c r="D301" s="203" t="s">
        <v>2125</v>
      </c>
      <c r="E301" s="203" t="s">
        <v>2130</v>
      </c>
      <c r="F301" s="203">
        <v>250</v>
      </c>
      <c r="G301" s="205"/>
      <c r="H301" s="206" t="str">
        <f>IF(G301="","",G301/F301)</f>
        <v/>
      </c>
      <c r="I301" s="203" t="str">
        <f>IF(G301="","",IF(H301&gt;=0.9,"🟢 On Track",IF(H301&gt;=0.75,"🟢 On Track",IF(H301&gt;=0.65,"🟡 Watch",IF(H301&gt;=0.6,"🟠 At Risk","🔴 Not Prog")))))</f>
        <v/>
      </c>
      <c r="J301" s="207" t="s">
        <v>3627</v>
      </c>
      <c r="K301" s="2"/>
    </row>
    <row r="302" spans="1:11" ht="15" customHeight="1" x14ac:dyDescent="0.2">
      <c r="A302" s="212"/>
      <c r="B302" s="212"/>
      <c r="C302" s="213" t="s">
        <v>3629</v>
      </c>
      <c r="D302" s="212"/>
      <c r="E302" s="212"/>
      <c r="F302" s="214">
        <v>1060</v>
      </c>
      <c r="G302" s="215">
        <f>SUM(G281:G301)</f>
        <v>0</v>
      </c>
      <c r="H302" s="216" t="str">
        <f>IF(G302=0,"",G302/F302)</f>
        <v/>
      </c>
      <c r="I302" s="214" t="str">
        <f>IF(H302="","",IF(H302&gt;=0.75,"🟢 On Track",IF(H302&gt;=0.65,"🟡 Watch",IF(H302&gt;=0.6,"🟠 At Risk","🔴 Not Prog"))))</f>
        <v/>
      </c>
      <c r="J302" s="212"/>
      <c r="K302" s="2"/>
    </row>
    <row r="303" spans="1:11" ht="15.7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21.75" customHeight="1" x14ac:dyDescent="0.2">
      <c r="A304" s="199" t="s">
        <v>3630</v>
      </c>
      <c r="B304" s="194"/>
      <c r="C304" s="194"/>
      <c r="D304" s="194"/>
      <c r="E304" s="194"/>
      <c r="F304" s="194"/>
      <c r="G304" s="194"/>
      <c r="H304" s="200" t="s">
        <v>3619</v>
      </c>
      <c r="I304" s="199">
        <f>G320</f>
        <v>0</v>
      </c>
      <c r="J304" s="200" t="s">
        <v>3620</v>
      </c>
      <c r="K304" s="201">
        <f>H320</f>
        <v>0</v>
      </c>
    </row>
    <row r="305" spans="1:11" ht="21.75" customHeight="1" x14ac:dyDescent="0.2">
      <c r="A305" s="202" t="s">
        <v>26</v>
      </c>
      <c r="B305" s="202" t="s">
        <v>3621</v>
      </c>
      <c r="C305" s="202" t="s">
        <v>2081</v>
      </c>
      <c r="D305" s="202" t="s">
        <v>2071</v>
      </c>
      <c r="E305" s="202" t="s">
        <v>2073</v>
      </c>
      <c r="F305" s="202" t="s">
        <v>3622</v>
      </c>
      <c r="G305" s="202" t="s">
        <v>132</v>
      </c>
      <c r="H305" s="202" t="s">
        <v>3623</v>
      </c>
      <c r="I305" s="202" t="s">
        <v>34</v>
      </c>
      <c r="J305" s="202" t="s">
        <v>61</v>
      </c>
      <c r="K305" s="2"/>
    </row>
    <row r="306" spans="1:11" ht="15" customHeight="1" x14ac:dyDescent="0.2">
      <c r="A306" s="203">
        <v>1</v>
      </c>
      <c r="B306" s="203">
        <v>1</v>
      </c>
      <c r="C306" s="204" t="s">
        <v>2133</v>
      </c>
      <c r="D306" s="203" t="s">
        <v>2134</v>
      </c>
      <c r="E306" s="203" t="s">
        <v>2085</v>
      </c>
      <c r="F306" s="203" t="s">
        <v>390</v>
      </c>
      <c r="G306" s="205"/>
      <c r="H306" s="203" t="str">
        <f t="shared" ref="H306:H319" si="22">IF(G306="","—",G306)</f>
        <v>—</v>
      </c>
      <c r="I306" s="203" t="str">
        <f t="shared" ref="I306:I319" si="23">IF(G306="","",G306)</f>
        <v/>
      </c>
      <c r="J306" s="207"/>
      <c r="K306" s="2"/>
    </row>
    <row r="307" spans="1:11" ht="15" customHeight="1" x14ac:dyDescent="0.2">
      <c r="A307" s="208">
        <v>2</v>
      </c>
      <c r="B307" s="208">
        <v>2</v>
      </c>
      <c r="C307" s="209" t="s">
        <v>2135</v>
      </c>
      <c r="D307" s="208" t="s">
        <v>2134</v>
      </c>
      <c r="E307" s="208" t="s">
        <v>2088</v>
      </c>
      <c r="F307" s="208" t="s">
        <v>390</v>
      </c>
      <c r="G307" s="205"/>
      <c r="H307" s="208" t="str">
        <f t="shared" si="22"/>
        <v>—</v>
      </c>
      <c r="I307" s="208" t="str">
        <f t="shared" si="23"/>
        <v/>
      </c>
      <c r="J307" s="211"/>
      <c r="K307" s="2"/>
    </row>
    <row r="308" spans="1:11" ht="15" customHeight="1" x14ac:dyDescent="0.2">
      <c r="A308" s="203">
        <v>3</v>
      </c>
      <c r="B308" s="203">
        <v>3</v>
      </c>
      <c r="C308" s="204" t="s">
        <v>2136</v>
      </c>
      <c r="D308" s="203" t="s">
        <v>2134</v>
      </c>
      <c r="E308" s="203" t="s">
        <v>1664</v>
      </c>
      <c r="F308" s="203" t="s">
        <v>390</v>
      </c>
      <c r="G308" s="205"/>
      <c r="H308" s="203" t="str">
        <f t="shared" si="22"/>
        <v>—</v>
      </c>
      <c r="I308" s="203" t="str">
        <f t="shared" si="23"/>
        <v/>
      </c>
      <c r="J308" s="207"/>
      <c r="K308" s="2"/>
    </row>
    <row r="309" spans="1:11" ht="15" customHeight="1" x14ac:dyDescent="0.2">
      <c r="A309" s="208">
        <v>4</v>
      </c>
      <c r="B309" s="208">
        <v>4</v>
      </c>
      <c r="C309" s="209" t="s">
        <v>2137</v>
      </c>
      <c r="D309" s="208" t="s">
        <v>2134</v>
      </c>
      <c r="E309" s="208" t="s">
        <v>2095</v>
      </c>
      <c r="F309" s="208" t="s">
        <v>390</v>
      </c>
      <c r="G309" s="205"/>
      <c r="H309" s="208" t="str">
        <f t="shared" si="22"/>
        <v>—</v>
      </c>
      <c r="I309" s="208" t="str">
        <f t="shared" si="23"/>
        <v/>
      </c>
      <c r="J309" s="211"/>
      <c r="K309" s="2"/>
    </row>
    <row r="310" spans="1:11" ht="15" customHeight="1" x14ac:dyDescent="0.2">
      <c r="A310" s="203">
        <v>5</v>
      </c>
      <c r="B310" s="203">
        <v>5</v>
      </c>
      <c r="C310" s="204" t="s">
        <v>2138</v>
      </c>
      <c r="D310" s="203" t="s">
        <v>2101</v>
      </c>
      <c r="E310" s="203" t="s">
        <v>2106</v>
      </c>
      <c r="F310" s="203" t="s">
        <v>390</v>
      </c>
      <c r="G310" s="205"/>
      <c r="H310" s="203" t="str">
        <f t="shared" si="22"/>
        <v>—</v>
      </c>
      <c r="I310" s="203" t="str">
        <f t="shared" si="23"/>
        <v/>
      </c>
      <c r="J310" s="207" t="s">
        <v>2139</v>
      </c>
      <c r="K310" s="2"/>
    </row>
    <row r="311" spans="1:11" ht="15" customHeight="1" x14ac:dyDescent="0.2">
      <c r="A311" s="208">
        <v>6</v>
      </c>
      <c r="B311" s="208">
        <v>6</v>
      </c>
      <c r="C311" s="209" t="s">
        <v>2140</v>
      </c>
      <c r="D311" s="208" t="s">
        <v>2134</v>
      </c>
      <c r="E311" s="208" t="s">
        <v>2110</v>
      </c>
      <c r="F311" s="208" t="s">
        <v>390</v>
      </c>
      <c r="G311" s="205"/>
      <c r="H311" s="208" t="str">
        <f t="shared" si="22"/>
        <v>—</v>
      </c>
      <c r="I311" s="208" t="str">
        <f t="shared" si="23"/>
        <v/>
      </c>
      <c r="J311" s="211"/>
      <c r="K311" s="2"/>
    </row>
    <row r="312" spans="1:11" ht="15" customHeight="1" x14ac:dyDescent="0.2">
      <c r="A312" s="203">
        <v>7</v>
      </c>
      <c r="B312" s="203">
        <v>7</v>
      </c>
      <c r="C312" s="204" t="s">
        <v>3631</v>
      </c>
      <c r="D312" s="203" t="s">
        <v>2134</v>
      </c>
      <c r="E312" s="203" t="s">
        <v>1707</v>
      </c>
      <c r="F312" s="203" t="s">
        <v>390</v>
      </c>
      <c r="G312" s="205"/>
      <c r="H312" s="203" t="str">
        <f t="shared" si="22"/>
        <v>—</v>
      </c>
      <c r="I312" s="203" t="str">
        <f t="shared" si="23"/>
        <v/>
      </c>
      <c r="J312" s="207"/>
      <c r="K312" s="2"/>
    </row>
    <row r="313" spans="1:11" ht="15" customHeight="1" x14ac:dyDescent="0.2">
      <c r="A313" s="208">
        <v>8</v>
      </c>
      <c r="B313" s="208">
        <v>8</v>
      </c>
      <c r="C313" s="209" t="s">
        <v>3632</v>
      </c>
      <c r="D313" s="208" t="s">
        <v>2134</v>
      </c>
      <c r="E313" s="208" t="s">
        <v>2126</v>
      </c>
      <c r="F313" s="208" t="s">
        <v>390</v>
      </c>
      <c r="G313" s="205"/>
      <c r="H313" s="208" t="str">
        <f t="shared" si="22"/>
        <v>—</v>
      </c>
      <c r="I313" s="208" t="str">
        <f t="shared" si="23"/>
        <v/>
      </c>
      <c r="J313" s="211"/>
      <c r="K313" s="2"/>
    </row>
    <row r="314" spans="1:11" ht="15" customHeight="1" x14ac:dyDescent="0.2">
      <c r="A314" s="203">
        <v>9</v>
      </c>
      <c r="B314" s="203">
        <v>9</v>
      </c>
      <c r="C314" s="204" t="s">
        <v>3633</v>
      </c>
      <c r="D314" s="203" t="s">
        <v>2134</v>
      </c>
      <c r="E314" s="203" t="s">
        <v>3634</v>
      </c>
      <c r="F314" s="203" t="s">
        <v>390</v>
      </c>
      <c r="G314" s="205"/>
      <c r="H314" s="203" t="str">
        <f t="shared" si="22"/>
        <v>—</v>
      </c>
      <c r="I314" s="203" t="str">
        <f t="shared" si="23"/>
        <v/>
      </c>
      <c r="J314" s="207"/>
      <c r="K314" s="2"/>
    </row>
    <row r="315" spans="1:11" ht="15" customHeight="1" x14ac:dyDescent="0.2">
      <c r="A315" s="208">
        <v>10</v>
      </c>
      <c r="B315" s="208">
        <v>10</v>
      </c>
      <c r="C315" s="209" t="s">
        <v>3635</v>
      </c>
      <c r="D315" s="208" t="s">
        <v>2101</v>
      </c>
      <c r="E315" s="208" t="s">
        <v>3636</v>
      </c>
      <c r="F315" s="208" t="s">
        <v>390</v>
      </c>
      <c r="G315" s="205"/>
      <c r="H315" s="208" t="str">
        <f t="shared" si="22"/>
        <v>—</v>
      </c>
      <c r="I315" s="208" t="str">
        <f t="shared" si="23"/>
        <v/>
      </c>
      <c r="J315" s="211" t="s">
        <v>2139</v>
      </c>
      <c r="K315" s="2"/>
    </row>
    <row r="316" spans="1:11" ht="15" customHeight="1" x14ac:dyDescent="0.2">
      <c r="A316" s="203">
        <v>11</v>
      </c>
      <c r="B316" s="203">
        <v>11</v>
      </c>
      <c r="C316" s="204" t="s">
        <v>3637</v>
      </c>
      <c r="D316" s="203" t="s">
        <v>2134</v>
      </c>
      <c r="E316" s="203" t="s">
        <v>3638</v>
      </c>
      <c r="F316" s="203" t="s">
        <v>390</v>
      </c>
      <c r="G316" s="205"/>
      <c r="H316" s="203" t="str">
        <f t="shared" si="22"/>
        <v>—</v>
      </c>
      <c r="I316" s="203" t="str">
        <f t="shared" si="23"/>
        <v/>
      </c>
      <c r="J316" s="207"/>
      <c r="K316" s="2"/>
    </row>
    <row r="317" spans="1:11" ht="15" customHeight="1" x14ac:dyDescent="0.2">
      <c r="A317" s="208">
        <v>12</v>
      </c>
      <c r="B317" s="208">
        <v>12</v>
      </c>
      <c r="C317" s="209" t="s">
        <v>3639</v>
      </c>
      <c r="D317" s="208" t="s">
        <v>2134</v>
      </c>
      <c r="E317" s="208" t="s">
        <v>3640</v>
      </c>
      <c r="F317" s="208" t="s">
        <v>390</v>
      </c>
      <c r="G317" s="205"/>
      <c r="H317" s="208" t="str">
        <f t="shared" si="22"/>
        <v>—</v>
      </c>
      <c r="I317" s="208" t="str">
        <f t="shared" si="23"/>
        <v/>
      </c>
      <c r="J317" s="211"/>
      <c r="K317" s="2"/>
    </row>
    <row r="318" spans="1:11" ht="15" customHeight="1" x14ac:dyDescent="0.2">
      <c r="A318" s="203">
        <v>13</v>
      </c>
      <c r="B318" s="203">
        <v>13</v>
      </c>
      <c r="C318" s="204" t="s">
        <v>3641</v>
      </c>
      <c r="D318" s="203" t="s">
        <v>2134</v>
      </c>
      <c r="E318" s="203" t="s">
        <v>3642</v>
      </c>
      <c r="F318" s="203" t="s">
        <v>390</v>
      </c>
      <c r="G318" s="205"/>
      <c r="H318" s="203" t="str">
        <f t="shared" si="22"/>
        <v>—</v>
      </c>
      <c r="I318" s="203" t="str">
        <f t="shared" si="23"/>
        <v/>
      </c>
      <c r="J318" s="207"/>
      <c r="K318" s="2"/>
    </row>
    <row r="319" spans="1:11" ht="15" customHeight="1" x14ac:dyDescent="0.2">
      <c r="A319" s="208">
        <v>14</v>
      </c>
      <c r="B319" s="208">
        <v>14</v>
      </c>
      <c r="C319" s="209" t="s">
        <v>2141</v>
      </c>
      <c r="D319" s="208" t="s">
        <v>2101</v>
      </c>
      <c r="E319" s="208" t="s">
        <v>2130</v>
      </c>
      <c r="F319" s="208" t="s">
        <v>390</v>
      </c>
      <c r="G319" s="205"/>
      <c r="H319" s="208" t="str">
        <f t="shared" si="22"/>
        <v>—</v>
      </c>
      <c r="I319" s="208" t="str">
        <f t="shared" si="23"/>
        <v/>
      </c>
      <c r="J319" s="211" t="s">
        <v>3643</v>
      </c>
      <c r="K319" s="2"/>
    </row>
    <row r="320" spans="1:11" ht="15" customHeight="1" x14ac:dyDescent="0.2">
      <c r="A320" s="212"/>
      <c r="B320" s="212"/>
      <c r="C320" s="213" t="s">
        <v>3644</v>
      </c>
      <c r="D320" s="212"/>
      <c r="E320" s="212"/>
      <c r="F320" s="214"/>
      <c r="G320" s="215">
        <f>SUM(G306:G319)</f>
        <v>0</v>
      </c>
      <c r="H320" s="215"/>
      <c r="I320" s="214" t="str">
        <f>IF(H320="","",IF(H320&gt;=0.75,"🟢 On Track",IF(H320&gt;=0.65,"🟡 Watch",IF(H320&gt;=0.6,"🟠 At Risk","🔴 Not Prog"))))</f>
        <v/>
      </c>
      <c r="J320" s="212"/>
      <c r="K320" s="2"/>
    </row>
    <row r="321" spans="1:11" ht="15.7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21.75" customHeight="1" x14ac:dyDescent="0.2">
      <c r="A322" s="199" t="s">
        <v>3645</v>
      </c>
      <c r="B322" s="194"/>
      <c r="C322" s="194"/>
      <c r="D322" s="194"/>
      <c r="E322" s="194"/>
      <c r="F322" s="194"/>
      <c r="G322" s="194"/>
      <c r="H322" s="200" t="s">
        <v>3619</v>
      </c>
      <c r="I322" s="199">
        <f>G329</f>
        <v>0</v>
      </c>
      <c r="J322" s="200" t="s">
        <v>3620</v>
      </c>
      <c r="K322" s="201" t="str">
        <f>H329</f>
        <v/>
      </c>
    </row>
    <row r="323" spans="1:11" ht="21.75" customHeight="1" x14ac:dyDescent="0.2">
      <c r="A323" s="202" t="s">
        <v>26</v>
      </c>
      <c r="B323" s="202" t="s">
        <v>3621</v>
      </c>
      <c r="C323" s="202" t="s">
        <v>2081</v>
      </c>
      <c r="D323" s="202" t="s">
        <v>2071</v>
      </c>
      <c r="E323" s="202" t="s">
        <v>2073</v>
      </c>
      <c r="F323" s="202" t="s">
        <v>3622</v>
      </c>
      <c r="G323" s="202" t="s">
        <v>132</v>
      </c>
      <c r="H323" s="202" t="s">
        <v>3623</v>
      </c>
      <c r="I323" s="202" t="s">
        <v>34</v>
      </c>
      <c r="J323" s="202" t="s">
        <v>61</v>
      </c>
      <c r="K323" s="2"/>
    </row>
    <row r="324" spans="1:11" ht="15" customHeight="1" x14ac:dyDescent="0.2">
      <c r="A324" s="203">
        <v>1</v>
      </c>
      <c r="B324" s="203">
        <v>3</v>
      </c>
      <c r="C324" s="204" t="s">
        <v>3646</v>
      </c>
      <c r="D324" s="203" t="s">
        <v>2081</v>
      </c>
      <c r="E324" s="203" t="s">
        <v>2145</v>
      </c>
      <c r="F324" s="203">
        <v>100</v>
      </c>
      <c r="G324" s="205"/>
      <c r="H324" s="206" t="str">
        <f>IF(G324="","",G324/F324)</f>
        <v/>
      </c>
      <c r="I324" s="203" t="str">
        <f>IF(G324="","",IF(H324&gt;=0.9,"🟢 On Track",IF(H324&gt;=0.75,"🟢 On Track",IF(H324&gt;=0.65,"🟡 Watch",IF(H324&gt;=0.6,"🟠 At Risk","🔴 Not Prog")))))</f>
        <v/>
      </c>
      <c r="J324" s="207" t="s">
        <v>2146</v>
      </c>
      <c r="K324" s="2"/>
    </row>
    <row r="325" spans="1:11" ht="15" customHeight="1" x14ac:dyDescent="0.2">
      <c r="A325" s="208">
        <v>2</v>
      </c>
      <c r="B325" s="208">
        <v>5</v>
      </c>
      <c r="C325" s="209" t="s">
        <v>3647</v>
      </c>
      <c r="D325" s="208" t="s">
        <v>2081</v>
      </c>
      <c r="E325" s="208" t="s">
        <v>2151</v>
      </c>
      <c r="F325" s="208">
        <v>100</v>
      </c>
      <c r="G325" s="205"/>
      <c r="H325" s="210" t="str">
        <f>IF(G325="","",G325/F325)</f>
        <v/>
      </c>
      <c r="I325" s="208" t="str">
        <f>IF(G325="","",IF(H325&gt;=0.9,"🟢 On Track",IF(H325&gt;=0.75,"🟢 On Track",IF(H325&gt;=0.65,"🟡 Watch",IF(H325&gt;=0.6,"🟠 At Risk","🔴 Not Prog")))))</f>
        <v/>
      </c>
      <c r="J325" s="211" t="s">
        <v>2146</v>
      </c>
      <c r="K325" s="2"/>
    </row>
    <row r="326" spans="1:11" ht="15" customHeight="1" x14ac:dyDescent="0.2">
      <c r="A326" s="203">
        <v>3</v>
      </c>
      <c r="B326" s="203">
        <v>8</v>
      </c>
      <c r="C326" s="204" t="s">
        <v>2155</v>
      </c>
      <c r="D326" s="203" t="s">
        <v>2156</v>
      </c>
      <c r="E326" s="203" t="s">
        <v>2157</v>
      </c>
      <c r="F326" s="203">
        <v>100</v>
      </c>
      <c r="G326" s="205"/>
      <c r="H326" s="206" t="str">
        <f>IF(G326="","",G326/F326)</f>
        <v/>
      </c>
      <c r="I326" s="203" t="str">
        <f>IF(G326="","",IF(H326&gt;=0.9,"🟢 On Track",IF(H326&gt;=0.75,"🟢 On Track",IF(H326&gt;=0.65,"🟡 Watch",IF(H326&gt;=0.6,"🟠 At Risk","🔴 Not Prog")))))</f>
        <v/>
      </c>
      <c r="J326" s="207" t="s">
        <v>2158</v>
      </c>
      <c r="K326" s="2"/>
    </row>
    <row r="327" spans="1:11" ht="15" customHeight="1" x14ac:dyDescent="0.2">
      <c r="A327" s="208">
        <v>4</v>
      </c>
      <c r="B327" s="208">
        <v>13</v>
      </c>
      <c r="C327" s="209" t="s">
        <v>2162</v>
      </c>
      <c r="D327" s="208" t="s">
        <v>2156</v>
      </c>
      <c r="E327" s="208" t="s">
        <v>1687</v>
      </c>
      <c r="F327" s="208">
        <v>100</v>
      </c>
      <c r="G327" s="205"/>
      <c r="H327" s="210" t="str">
        <f>IF(G327="","",G327/F327)</f>
        <v/>
      </c>
      <c r="I327" s="208" t="str">
        <f>IF(G327="","",IF(H327&gt;=0.9,"🟢 On Track",IF(H327&gt;=0.75,"🟢 On Track",IF(H327&gt;=0.65,"🟡 Watch",IF(H327&gt;=0.6,"🟠 At Risk","🔴 Not Prog")))))</f>
        <v/>
      </c>
      <c r="J327" s="211" t="s">
        <v>2158</v>
      </c>
      <c r="K327" s="2"/>
    </row>
    <row r="328" spans="1:11" ht="15" customHeight="1" x14ac:dyDescent="0.2">
      <c r="A328" s="203">
        <v>5</v>
      </c>
      <c r="B328" s="203">
        <v>16</v>
      </c>
      <c r="C328" s="204" t="s">
        <v>3648</v>
      </c>
      <c r="D328" s="203" t="s">
        <v>2125</v>
      </c>
      <c r="E328" s="203" t="s">
        <v>1687</v>
      </c>
      <c r="F328" s="203">
        <v>100</v>
      </c>
      <c r="G328" s="205"/>
      <c r="H328" s="206" t="str">
        <f>IF(G328="","",G328/F328)</f>
        <v/>
      </c>
      <c r="I328" s="203" t="str">
        <f>IF(G328="","",IF(H328&gt;=0.9,"🟢 On Track",IF(H328&gt;=0.75,"🟢 On Track",IF(H328&gt;=0.65,"🟡 Watch",IF(H328&gt;=0.6,"🟠 At Risk","🔴 Not Prog")))))</f>
        <v/>
      </c>
      <c r="J328" s="207" t="s">
        <v>3649</v>
      </c>
      <c r="K328" s="2"/>
    </row>
    <row r="329" spans="1:11" ht="15" customHeight="1" x14ac:dyDescent="0.2">
      <c r="A329" s="212"/>
      <c r="B329" s="212"/>
      <c r="C329" s="213" t="s">
        <v>3650</v>
      </c>
      <c r="D329" s="212"/>
      <c r="E329" s="212"/>
      <c r="F329" s="214">
        <v>500</v>
      </c>
      <c r="G329" s="215">
        <f>SUM(G324:G328)</f>
        <v>0</v>
      </c>
      <c r="H329" s="216" t="str">
        <f>IF(G329=0,"",G329/F329)</f>
        <v/>
      </c>
      <c r="I329" s="214" t="str">
        <f>IF(H329="","",IF(H329&gt;=0.75,"🟢 On Track",IF(H329&gt;=0.65,"🟡 Watch",IF(H329&gt;=0.6,"🟠 At Risk","🔴 Not Prog"))))</f>
        <v/>
      </c>
      <c r="J329" s="212"/>
      <c r="K329" s="2"/>
    </row>
    <row r="330" spans="1:11" ht="15.7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5.7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25.5" customHeight="1" x14ac:dyDescent="0.2">
      <c r="A332" s="196" t="s">
        <v>902</v>
      </c>
      <c r="B332" s="192"/>
      <c r="C332" s="192"/>
      <c r="D332" s="192"/>
      <c r="E332" s="192"/>
      <c r="F332" s="192"/>
      <c r="G332" s="192"/>
      <c r="H332" s="192"/>
      <c r="I332" s="197" t="s">
        <v>3617</v>
      </c>
      <c r="J332" s="198" t="str">
        <f>IF(COUNT(H356,H374,H383)=0,"",AVERAGE(H356,H374,H383))</f>
        <v/>
      </c>
      <c r="K332" s="192"/>
    </row>
    <row r="333" spans="1:11" ht="21.75" customHeight="1" x14ac:dyDescent="0.2">
      <c r="A333" s="199" t="s">
        <v>3618</v>
      </c>
      <c r="B333" s="194"/>
      <c r="C333" s="194"/>
      <c r="D333" s="194"/>
      <c r="E333" s="194"/>
      <c r="F333" s="194"/>
      <c r="G333" s="194"/>
      <c r="H333" s="200" t="s">
        <v>3619</v>
      </c>
      <c r="I333" s="199">
        <f>G356</f>
        <v>0</v>
      </c>
      <c r="J333" s="200" t="s">
        <v>3620</v>
      </c>
      <c r="K333" s="201" t="str">
        <f>H356</f>
        <v/>
      </c>
    </row>
    <row r="334" spans="1:11" ht="21.75" customHeight="1" x14ac:dyDescent="0.2">
      <c r="A334" s="202" t="s">
        <v>26</v>
      </c>
      <c r="B334" s="202" t="s">
        <v>3621</v>
      </c>
      <c r="C334" s="202" t="s">
        <v>2081</v>
      </c>
      <c r="D334" s="202" t="s">
        <v>2071</v>
      </c>
      <c r="E334" s="202" t="s">
        <v>2073</v>
      </c>
      <c r="F334" s="202" t="s">
        <v>3622</v>
      </c>
      <c r="G334" s="202" t="s">
        <v>132</v>
      </c>
      <c r="H334" s="202" t="s">
        <v>3623</v>
      </c>
      <c r="I334" s="202" t="s">
        <v>34</v>
      </c>
      <c r="J334" s="202" t="s">
        <v>61</v>
      </c>
      <c r="K334" s="2"/>
    </row>
    <row r="335" spans="1:11" ht="15" customHeight="1" x14ac:dyDescent="0.2">
      <c r="A335" s="203">
        <v>1</v>
      </c>
      <c r="B335" s="203">
        <v>1</v>
      </c>
      <c r="C335" s="204" t="s">
        <v>3624</v>
      </c>
      <c r="D335" s="203" t="s">
        <v>2078</v>
      </c>
      <c r="E335" s="203" t="s">
        <v>2079</v>
      </c>
      <c r="F335" s="203">
        <v>10</v>
      </c>
      <c r="G335" s="205"/>
      <c r="H335" s="206" t="str">
        <f t="shared" ref="H335:H348" si="24">IF(G335="","",G335/F335)</f>
        <v/>
      </c>
      <c r="I335" s="203" t="str">
        <f t="shared" ref="I335:I348" si="25">IF(G335="","",IF(H335&gt;=0.9,"🟢 On Track",IF(H335&gt;=0.75,"🟢 On Track",IF(H335&gt;=0.65,"🟡 Watch",IF(H335&gt;=0.6,"🟠 At Risk","🔴 Not Prog")))))</f>
        <v/>
      </c>
      <c r="J335" s="207"/>
      <c r="K335" s="2"/>
    </row>
    <row r="336" spans="1:11" ht="15" customHeight="1" x14ac:dyDescent="0.2">
      <c r="A336" s="208">
        <v>2</v>
      </c>
      <c r="B336" s="208">
        <v>1</v>
      </c>
      <c r="C336" s="209" t="s">
        <v>2080</v>
      </c>
      <c r="D336" s="208" t="s">
        <v>2081</v>
      </c>
      <c r="E336" s="208" t="s">
        <v>2082</v>
      </c>
      <c r="F336" s="208">
        <v>10</v>
      </c>
      <c r="G336" s="205"/>
      <c r="H336" s="210" t="str">
        <f t="shared" si="24"/>
        <v/>
      </c>
      <c r="I336" s="208" t="str">
        <f t="shared" si="25"/>
        <v/>
      </c>
      <c r="J336" s="211"/>
      <c r="K336" s="2"/>
    </row>
    <row r="337" spans="1:11" ht="15" customHeight="1" x14ac:dyDescent="0.2">
      <c r="A337" s="203">
        <v>3</v>
      </c>
      <c r="B337" s="203">
        <v>1</v>
      </c>
      <c r="C337" s="204" t="s">
        <v>2200</v>
      </c>
      <c r="D337" s="203" t="s">
        <v>2084</v>
      </c>
      <c r="E337" s="203" t="s">
        <v>2085</v>
      </c>
      <c r="F337" s="203">
        <v>10</v>
      </c>
      <c r="G337" s="205"/>
      <c r="H337" s="206" t="str">
        <f t="shared" si="24"/>
        <v/>
      </c>
      <c r="I337" s="203" t="str">
        <f t="shared" si="25"/>
        <v/>
      </c>
      <c r="J337" s="207"/>
      <c r="K337" s="2"/>
    </row>
    <row r="338" spans="1:11" ht="15" customHeight="1" x14ac:dyDescent="0.2">
      <c r="A338" s="208">
        <v>4</v>
      </c>
      <c r="B338" s="208">
        <v>2</v>
      </c>
      <c r="C338" s="209" t="s">
        <v>2087</v>
      </c>
      <c r="D338" s="208" t="s">
        <v>2081</v>
      </c>
      <c r="E338" s="208" t="s">
        <v>2088</v>
      </c>
      <c r="F338" s="208">
        <v>5</v>
      </c>
      <c r="G338" s="205"/>
      <c r="H338" s="210" t="str">
        <f t="shared" si="24"/>
        <v/>
      </c>
      <c r="I338" s="208" t="str">
        <f t="shared" si="25"/>
        <v/>
      </c>
      <c r="J338" s="211"/>
      <c r="K338" s="2"/>
    </row>
    <row r="339" spans="1:11" ht="15" customHeight="1" x14ac:dyDescent="0.2">
      <c r="A339" s="203">
        <v>5</v>
      </c>
      <c r="B339" s="203">
        <v>2</v>
      </c>
      <c r="C339" s="204" t="s">
        <v>2089</v>
      </c>
      <c r="D339" s="203" t="s">
        <v>2081</v>
      </c>
      <c r="E339" s="203" t="s">
        <v>2088</v>
      </c>
      <c r="F339" s="203">
        <v>20</v>
      </c>
      <c r="G339" s="205"/>
      <c r="H339" s="206" t="str">
        <f t="shared" si="24"/>
        <v/>
      </c>
      <c r="I339" s="203" t="str">
        <f t="shared" si="25"/>
        <v/>
      </c>
      <c r="J339" s="207"/>
      <c r="K339" s="2"/>
    </row>
    <row r="340" spans="1:11" ht="15" customHeight="1" x14ac:dyDescent="0.2">
      <c r="A340" s="208">
        <v>6</v>
      </c>
      <c r="B340" s="208">
        <v>2</v>
      </c>
      <c r="C340" s="209" t="s">
        <v>2201</v>
      </c>
      <c r="D340" s="208" t="s">
        <v>2084</v>
      </c>
      <c r="E340" s="208" t="s">
        <v>2088</v>
      </c>
      <c r="F340" s="208">
        <v>15</v>
      </c>
      <c r="G340" s="205"/>
      <c r="H340" s="210" t="str">
        <f t="shared" si="24"/>
        <v/>
      </c>
      <c r="I340" s="208" t="str">
        <f t="shared" si="25"/>
        <v/>
      </c>
      <c r="J340" s="211"/>
      <c r="K340" s="2"/>
    </row>
    <row r="341" spans="1:11" ht="15" customHeight="1" x14ac:dyDescent="0.2">
      <c r="A341" s="203">
        <v>7</v>
      </c>
      <c r="B341" s="203">
        <v>3</v>
      </c>
      <c r="C341" s="204" t="s">
        <v>2202</v>
      </c>
      <c r="D341" s="203" t="s">
        <v>2084</v>
      </c>
      <c r="E341" s="203" t="s">
        <v>1664</v>
      </c>
      <c r="F341" s="203">
        <v>15</v>
      </c>
      <c r="G341" s="205"/>
      <c r="H341" s="206" t="str">
        <f t="shared" si="24"/>
        <v/>
      </c>
      <c r="I341" s="203" t="str">
        <f t="shared" si="25"/>
        <v/>
      </c>
      <c r="J341" s="207"/>
      <c r="K341" s="2"/>
    </row>
    <row r="342" spans="1:11" ht="15" customHeight="1" x14ac:dyDescent="0.2">
      <c r="A342" s="208">
        <v>8</v>
      </c>
      <c r="B342" s="208">
        <v>4</v>
      </c>
      <c r="C342" s="209" t="s">
        <v>2203</v>
      </c>
      <c r="D342" s="208" t="s">
        <v>2084</v>
      </c>
      <c r="E342" s="208" t="s">
        <v>2095</v>
      </c>
      <c r="F342" s="208">
        <v>15</v>
      </c>
      <c r="G342" s="205"/>
      <c r="H342" s="210" t="str">
        <f t="shared" si="24"/>
        <v/>
      </c>
      <c r="I342" s="208" t="str">
        <f t="shared" si="25"/>
        <v/>
      </c>
      <c r="J342" s="211"/>
      <c r="K342" s="2"/>
    </row>
    <row r="343" spans="1:11" ht="15" customHeight="1" x14ac:dyDescent="0.2">
      <c r="A343" s="203">
        <v>9</v>
      </c>
      <c r="B343" s="203">
        <v>4</v>
      </c>
      <c r="C343" s="204" t="s">
        <v>2098</v>
      </c>
      <c r="D343" s="203" t="s">
        <v>2081</v>
      </c>
      <c r="E343" s="203" t="s">
        <v>2095</v>
      </c>
      <c r="F343" s="203">
        <v>5</v>
      </c>
      <c r="G343" s="205"/>
      <c r="H343" s="206" t="str">
        <f t="shared" si="24"/>
        <v/>
      </c>
      <c r="I343" s="203" t="str">
        <f t="shared" si="25"/>
        <v/>
      </c>
      <c r="J343" s="207"/>
      <c r="K343" s="2"/>
    </row>
    <row r="344" spans="1:11" ht="15" customHeight="1" x14ac:dyDescent="0.2">
      <c r="A344" s="208">
        <v>10</v>
      </c>
      <c r="B344" s="208">
        <v>5</v>
      </c>
      <c r="C344" s="209" t="s">
        <v>2100</v>
      </c>
      <c r="D344" s="208" t="s">
        <v>2101</v>
      </c>
      <c r="E344" s="208" t="s">
        <v>2102</v>
      </c>
      <c r="F344" s="208">
        <v>150</v>
      </c>
      <c r="G344" s="205"/>
      <c r="H344" s="210" t="str">
        <f t="shared" si="24"/>
        <v/>
      </c>
      <c r="I344" s="208" t="str">
        <f t="shared" si="25"/>
        <v/>
      </c>
      <c r="J344" s="211" t="s">
        <v>3625</v>
      </c>
      <c r="K344" s="2"/>
    </row>
    <row r="345" spans="1:11" ht="15" customHeight="1" x14ac:dyDescent="0.2">
      <c r="A345" s="203">
        <v>11</v>
      </c>
      <c r="B345" s="203">
        <v>5</v>
      </c>
      <c r="C345" s="204" t="s">
        <v>2209</v>
      </c>
      <c r="D345" s="203" t="s">
        <v>2084</v>
      </c>
      <c r="E345" s="203" t="s">
        <v>2106</v>
      </c>
      <c r="F345" s="203">
        <v>15</v>
      </c>
      <c r="G345" s="205"/>
      <c r="H345" s="206" t="str">
        <f t="shared" si="24"/>
        <v/>
      </c>
      <c r="I345" s="203" t="str">
        <f t="shared" si="25"/>
        <v/>
      </c>
      <c r="J345" s="207"/>
      <c r="K345" s="2"/>
    </row>
    <row r="346" spans="1:11" ht="15" customHeight="1" x14ac:dyDescent="0.2">
      <c r="A346" s="208">
        <v>12</v>
      </c>
      <c r="B346" s="208">
        <v>5</v>
      </c>
      <c r="C346" s="209" t="s">
        <v>2107</v>
      </c>
      <c r="D346" s="208" t="s">
        <v>2081</v>
      </c>
      <c r="E346" s="208" t="s">
        <v>2106</v>
      </c>
      <c r="F346" s="208">
        <v>5</v>
      </c>
      <c r="G346" s="205"/>
      <c r="H346" s="210" t="str">
        <f t="shared" si="24"/>
        <v/>
      </c>
      <c r="I346" s="208" t="str">
        <f t="shared" si="25"/>
        <v/>
      </c>
      <c r="J346" s="211"/>
      <c r="K346" s="2"/>
    </row>
    <row r="347" spans="1:11" ht="15" customHeight="1" x14ac:dyDescent="0.2">
      <c r="A347" s="203">
        <v>13</v>
      </c>
      <c r="B347" s="203">
        <v>6</v>
      </c>
      <c r="C347" s="204" t="s">
        <v>2210</v>
      </c>
      <c r="D347" s="203" t="s">
        <v>2084</v>
      </c>
      <c r="E347" s="203" t="s">
        <v>2110</v>
      </c>
      <c r="F347" s="203">
        <v>15</v>
      </c>
      <c r="G347" s="205"/>
      <c r="H347" s="206" t="str">
        <f t="shared" si="24"/>
        <v/>
      </c>
      <c r="I347" s="203" t="str">
        <f t="shared" si="25"/>
        <v/>
      </c>
      <c r="J347" s="207"/>
      <c r="K347" s="2"/>
    </row>
    <row r="348" spans="1:11" ht="15" customHeight="1" x14ac:dyDescent="0.2">
      <c r="A348" s="208">
        <v>14</v>
      </c>
      <c r="B348" s="208">
        <v>6</v>
      </c>
      <c r="C348" s="209" t="s">
        <v>2111</v>
      </c>
      <c r="D348" s="208" t="s">
        <v>2081</v>
      </c>
      <c r="E348" s="208" t="s">
        <v>2110</v>
      </c>
      <c r="F348" s="208">
        <v>5</v>
      </c>
      <c r="G348" s="205"/>
      <c r="H348" s="210" t="str">
        <f t="shared" si="24"/>
        <v/>
      </c>
      <c r="I348" s="208" t="str">
        <f t="shared" si="25"/>
        <v/>
      </c>
      <c r="J348" s="211"/>
      <c r="K348" s="2"/>
    </row>
    <row r="349" spans="1:11" ht="15" customHeight="1" x14ac:dyDescent="0.2">
      <c r="A349" s="203">
        <v>15</v>
      </c>
      <c r="B349" s="203">
        <v>7</v>
      </c>
      <c r="C349" s="204" t="s">
        <v>2113</v>
      </c>
      <c r="D349" s="203" t="s">
        <v>2114</v>
      </c>
      <c r="E349" s="203" t="s">
        <v>2115</v>
      </c>
      <c r="F349" s="203" t="s">
        <v>390</v>
      </c>
      <c r="G349" s="205"/>
      <c r="H349" s="203" t="str">
        <f>IF(G349="","—",G349)</f>
        <v>—</v>
      </c>
      <c r="I349" s="203" t="str">
        <f>IF(G349="","",G349)</f>
        <v/>
      </c>
      <c r="J349" s="207" t="s">
        <v>2116</v>
      </c>
      <c r="K349" s="2"/>
    </row>
    <row r="350" spans="1:11" ht="15" customHeight="1" x14ac:dyDescent="0.2">
      <c r="A350" s="208">
        <v>16</v>
      </c>
      <c r="B350" s="208">
        <v>7</v>
      </c>
      <c r="C350" s="209" t="s">
        <v>2212</v>
      </c>
      <c r="D350" s="208" t="s">
        <v>2084</v>
      </c>
      <c r="E350" s="208" t="s">
        <v>1707</v>
      </c>
      <c r="F350" s="208">
        <v>15</v>
      </c>
      <c r="G350" s="205"/>
      <c r="H350" s="210" t="str">
        <f>IF(G350="","",G350/F350)</f>
        <v/>
      </c>
      <c r="I350" s="208" t="str">
        <f>IF(G350="","",IF(H350&gt;=0.9,"🟢 On Track",IF(H350&gt;=0.75,"🟢 On Track",IF(H350&gt;=0.65,"🟡 Watch",IF(H350&gt;=0.6,"🟠 At Risk","🔴 Not Prog")))))</f>
        <v/>
      </c>
      <c r="J350" s="211"/>
      <c r="K350" s="2"/>
    </row>
    <row r="351" spans="1:11" ht="15" customHeight="1" x14ac:dyDescent="0.2">
      <c r="A351" s="203">
        <v>17</v>
      </c>
      <c r="B351" s="203">
        <v>7</v>
      </c>
      <c r="C351" s="204" t="s">
        <v>2118</v>
      </c>
      <c r="D351" s="203" t="s">
        <v>2119</v>
      </c>
      <c r="E351" s="203" t="s">
        <v>1707</v>
      </c>
      <c r="F351" s="203">
        <v>100</v>
      </c>
      <c r="G351" s="205"/>
      <c r="H351" s="206" t="str">
        <f>IF(G351="","",G351/F351)</f>
        <v/>
      </c>
      <c r="I351" s="203" t="str">
        <f>IF(G351="","",IF(H351&gt;=0.9,"🟢 On Track",IF(H351&gt;=0.75,"🟢 On Track",IF(H351&gt;=0.65,"🟡 Watch",IF(H351&gt;=0.6,"🟠 At Risk","🔴 Not Prog")))))</f>
        <v/>
      </c>
      <c r="J351" s="207" t="s">
        <v>3626</v>
      </c>
      <c r="K351" s="2"/>
    </row>
    <row r="352" spans="1:11" ht="15" customHeight="1" x14ac:dyDescent="0.2">
      <c r="A352" s="208">
        <v>18</v>
      </c>
      <c r="B352" s="208">
        <v>8</v>
      </c>
      <c r="C352" s="209" t="s">
        <v>2122</v>
      </c>
      <c r="D352" s="208" t="s">
        <v>2101</v>
      </c>
      <c r="E352" s="208" t="s">
        <v>2123</v>
      </c>
      <c r="F352" s="208">
        <v>150</v>
      </c>
      <c r="G352" s="205"/>
      <c r="H352" s="210" t="str">
        <f>IF(G352="","",G352/F352)</f>
        <v/>
      </c>
      <c r="I352" s="208" t="str">
        <f>IF(G352="","",IF(H352&gt;=0.9,"🟢 On Track",IF(H352&gt;=0.75,"🟢 On Track",IF(H352&gt;=0.65,"🟡 Watch",IF(H352&gt;=0.6,"🟠 At Risk","🔴 Not Prog")))))</f>
        <v/>
      </c>
      <c r="J352" s="211" t="s">
        <v>3625</v>
      </c>
      <c r="K352" s="2"/>
    </row>
    <row r="353" spans="1:11" ht="15" customHeight="1" x14ac:dyDescent="0.2">
      <c r="A353" s="203">
        <v>19</v>
      </c>
      <c r="B353" s="203">
        <v>8</v>
      </c>
      <c r="C353" s="204" t="s">
        <v>2124</v>
      </c>
      <c r="D353" s="203" t="s">
        <v>2125</v>
      </c>
      <c r="E353" s="203" t="s">
        <v>2126</v>
      </c>
      <c r="F353" s="203" t="s">
        <v>390</v>
      </c>
      <c r="G353" s="205"/>
      <c r="H353" s="203" t="str">
        <f>IF(G353="","—",G353)</f>
        <v>—</v>
      </c>
      <c r="I353" s="203" t="str">
        <f>IF(G353="","",G353)</f>
        <v/>
      </c>
      <c r="J353" s="207"/>
      <c r="K353" s="2"/>
    </row>
    <row r="354" spans="1:11" ht="15" customHeight="1" x14ac:dyDescent="0.2">
      <c r="A354" s="208">
        <v>20</v>
      </c>
      <c r="B354" s="208">
        <v>15</v>
      </c>
      <c r="C354" s="209" t="s">
        <v>2128</v>
      </c>
      <c r="D354" s="208" t="s">
        <v>2114</v>
      </c>
      <c r="E354" s="208" t="s">
        <v>2127</v>
      </c>
      <c r="F354" s="208">
        <v>250</v>
      </c>
      <c r="G354" s="205"/>
      <c r="H354" s="210" t="str">
        <f>IF(G354="","",G354/F354)</f>
        <v/>
      </c>
      <c r="I354" s="208" t="str">
        <f>IF(G354="","",IF(H354&gt;=0.9,"🟢 On Track",IF(H354&gt;=0.75,"🟢 On Track",IF(H354&gt;=0.65,"🟡 Watch",IF(H354&gt;=0.6,"🟠 At Risk","🔴 Not Prog")))))</f>
        <v/>
      </c>
      <c r="J354" s="211" t="s">
        <v>3627</v>
      </c>
      <c r="K354" s="2"/>
    </row>
    <row r="355" spans="1:11" ht="15" customHeight="1" x14ac:dyDescent="0.2">
      <c r="A355" s="203">
        <v>21</v>
      </c>
      <c r="B355" s="203">
        <v>16</v>
      </c>
      <c r="C355" s="204" t="s">
        <v>3628</v>
      </c>
      <c r="D355" s="203" t="s">
        <v>2125</v>
      </c>
      <c r="E355" s="203" t="s">
        <v>2130</v>
      </c>
      <c r="F355" s="203">
        <v>250</v>
      </c>
      <c r="G355" s="205"/>
      <c r="H355" s="206" t="str">
        <f>IF(G355="","",G355/F355)</f>
        <v/>
      </c>
      <c r="I355" s="203" t="str">
        <f>IF(G355="","",IF(H355&gt;=0.9,"🟢 On Track",IF(H355&gt;=0.75,"🟢 On Track",IF(H355&gt;=0.65,"🟡 Watch",IF(H355&gt;=0.6,"🟠 At Risk","🔴 Not Prog")))))</f>
        <v/>
      </c>
      <c r="J355" s="207" t="s">
        <v>3627</v>
      </c>
      <c r="K355" s="2"/>
    </row>
    <row r="356" spans="1:11" ht="15" customHeight="1" x14ac:dyDescent="0.2">
      <c r="A356" s="212"/>
      <c r="B356" s="212"/>
      <c r="C356" s="213" t="s">
        <v>3629</v>
      </c>
      <c r="D356" s="212"/>
      <c r="E356" s="212"/>
      <c r="F356" s="214">
        <v>1060</v>
      </c>
      <c r="G356" s="215">
        <f>SUM(G335:G355)</f>
        <v>0</v>
      </c>
      <c r="H356" s="216" t="str">
        <f>IF(G356=0,"",G356/F356)</f>
        <v/>
      </c>
      <c r="I356" s="214" t="str">
        <f>IF(H356="","",IF(H356&gt;=0.75,"🟢 On Track",IF(H356&gt;=0.65,"🟡 Watch",IF(H356&gt;=0.6,"🟠 At Risk","🔴 Not Prog"))))</f>
        <v/>
      </c>
      <c r="J356" s="212"/>
      <c r="K356" s="2"/>
    </row>
    <row r="357" spans="1:11" ht="15.7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21.75" customHeight="1" x14ac:dyDescent="0.2">
      <c r="A358" s="199" t="s">
        <v>3630</v>
      </c>
      <c r="B358" s="194"/>
      <c r="C358" s="194"/>
      <c r="D358" s="194"/>
      <c r="E358" s="194"/>
      <c r="F358" s="194"/>
      <c r="G358" s="194"/>
      <c r="H358" s="200" t="s">
        <v>3619</v>
      </c>
      <c r="I358" s="199">
        <f>G374</f>
        <v>0</v>
      </c>
      <c r="J358" s="200" t="s">
        <v>3620</v>
      </c>
      <c r="K358" s="201">
        <f>H374</f>
        <v>0</v>
      </c>
    </row>
    <row r="359" spans="1:11" ht="21.75" customHeight="1" x14ac:dyDescent="0.2">
      <c r="A359" s="202" t="s">
        <v>26</v>
      </c>
      <c r="B359" s="202" t="s">
        <v>3621</v>
      </c>
      <c r="C359" s="202" t="s">
        <v>2081</v>
      </c>
      <c r="D359" s="202" t="s">
        <v>2071</v>
      </c>
      <c r="E359" s="202" t="s">
        <v>2073</v>
      </c>
      <c r="F359" s="202" t="s">
        <v>3622</v>
      </c>
      <c r="G359" s="202" t="s">
        <v>132</v>
      </c>
      <c r="H359" s="202" t="s">
        <v>3623</v>
      </c>
      <c r="I359" s="202" t="s">
        <v>34</v>
      </c>
      <c r="J359" s="202" t="s">
        <v>61</v>
      </c>
      <c r="K359" s="2"/>
    </row>
    <row r="360" spans="1:11" ht="15" customHeight="1" x14ac:dyDescent="0.2">
      <c r="A360" s="203">
        <v>1</v>
      </c>
      <c r="B360" s="203">
        <v>1</v>
      </c>
      <c r="C360" s="204" t="s">
        <v>2133</v>
      </c>
      <c r="D360" s="203" t="s">
        <v>2134</v>
      </c>
      <c r="E360" s="203" t="s">
        <v>2085</v>
      </c>
      <c r="F360" s="203" t="s">
        <v>390</v>
      </c>
      <c r="G360" s="205"/>
      <c r="H360" s="203" t="str">
        <f t="shared" ref="H360:H373" si="26">IF(G360="","—",G360)</f>
        <v>—</v>
      </c>
      <c r="I360" s="203" t="str">
        <f t="shared" ref="I360:I373" si="27">IF(G360="","",G360)</f>
        <v/>
      </c>
      <c r="J360" s="207"/>
      <c r="K360" s="2"/>
    </row>
    <row r="361" spans="1:11" ht="15" customHeight="1" x14ac:dyDescent="0.2">
      <c r="A361" s="208">
        <v>2</v>
      </c>
      <c r="B361" s="208">
        <v>2</v>
      </c>
      <c r="C361" s="209" t="s">
        <v>2135</v>
      </c>
      <c r="D361" s="208" t="s">
        <v>2134</v>
      </c>
      <c r="E361" s="208" t="s">
        <v>2088</v>
      </c>
      <c r="F361" s="208" t="s">
        <v>390</v>
      </c>
      <c r="G361" s="205"/>
      <c r="H361" s="208" t="str">
        <f t="shared" si="26"/>
        <v>—</v>
      </c>
      <c r="I361" s="208" t="str">
        <f t="shared" si="27"/>
        <v/>
      </c>
      <c r="J361" s="211"/>
      <c r="K361" s="2"/>
    </row>
    <row r="362" spans="1:11" ht="15" customHeight="1" x14ac:dyDescent="0.2">
      <c r="A362" s="203">
        <v>3</v>
      </c>
      <c r="B362" s="203">
        <v>3</v>
      </c>
      <c r="C362" s="204" t="s">
        <v>2136</v>
      </c>
      <c r="D362" s="203" t="s">
        <v>2134</v>
      </c>
      <c r="E362" s="203" t="s">
        <v>1664</v>
      </c>
      <c r="F362" s="203" t="s">
        <v>390</v>
      </c>
      <c r="G362" s="205"/>
      <c r="H362" s="203" t="str">
        <f t="shared" si="26"/>
        <v>—</v>
      </c>
      <c r="I362" s="203" t="str">
        <f t="shared" si="27"/>
        <v/>
      </c>
      <c r="J362" s="207"/>
      <c r="K362" s="2"/>
    </row>
    <row r="363" spans="1:11" ht="15" customHeight="1" x14ac:dyDescent="0.2">
      <c r="A363" s="208">
        <v>4</v>
      </c>
      <c r="B363" s="208">
        <v>4</v>
      </c>
      <c r="C363" s="209" t="s">
        <v>2137</v>
      </c>
      <c r="D363" s="208" t="s">
        <v>2134</v>
      </c>
      <c r="E363" s="208" t="s">
        <v>2095</v>
      </c>
      <c r="F363" s="208" t="s">
        <v>390</v>
      </c>
      <c r="G363" s="205"/>
      <c r="H363" s="208" t="str">
        <f t="shared" si="26"/>
        <v>—</v>
      </c>
      <c r="I363" s="208" t="str">
        <f t="shared" si="27"/>
        <v/>
      </c>
      <c r="J363" s="211"/>
      <c r="K363" s="2"/>
    </row>
    <row r="364" spans="1:11" ht="15" customHeight="1" x14ac:dyDescent="0.2">
      <c r="A364" s="203">
        <v>5</v>
      </c>
      <c r="B364" s="203">
        <v>5</v>
      </c>
      <c r="C364" s="204" t="s">
        <v>2138</v>
      </c>
      <c r="D364" s="203" t="s">
        <v>2101</v>
      </c>
      <c r="E364" s="203" t="s">
        <v>2106</v>
      </c>
      <c r="F364" s="203" t="s">
        <v>390</v>
      </c>
      <c r="G364" s="205"/>
      <c r="H364" s="203" t="str">
        <f t="shared" si="26"/>
        <v>—</v>
      </c>
      <c r="I364" s="203" t="str">
        <f t="shared" si="27"/>
        <v/>
      </c>
      <c r="J364" s="207" t="s">
        <v>2139</v>
      </c>
      <c r="K364" s="2"/>
    </row>
    <row r="365" spans="1:11" ht="15" customHeight="1" x14ac:dyDescent="0.2">
      <c r="A365" s="208">
        <v>6</v>
      </c>
      <c r="B365" s="208">
        <v>6</v>
      </c>
      <c r="C365" s="209" t="s">
        <v>2140</v>
      </c>
      <c r="D365" s="208" t="s">
        <v>2134</v>
      </c>
      <c r="E365" s="208" t="s">
        <v>2110</v>
      </c>
      <c r="F365" s="208" t="s">
        <v>390</v>
      </c>
      <c r="G365" s="205"/>
      <c r="H365" s="208" t="str">
        <f t="shared" si="26"/>
        <v>—</v>
      </c>
      <c r="I365" s="208" t="str">
        <f t="shared" si="27"/>
        <v/>
      </c>
      <c r="J365" s="211"/>
      <c r="K365" s="2"/>
    </row>
    <row r="366" spans="1:11" ht="15" customHeight="1" x14ac:dyDescent="0.2">
      <c r="A366" s="203">
        <v>7</v>
      </c>
      <c r="B366" s="203">
        <v>7</v>
      </c>
      <c r="C366" s="204" t="s">
        <v>3631</v>
      </c>
      <c r="D366" s="203" t="s">
        <v>2134</v>
      </c>
      <c r="E366" s="203" t="s">
        <v>1707</v>
      </c>
      <c r="F366" s="203" t="s">
        <v>390</v>
      </c>
      <c r="G366" s="205"/>
      <c r="H366" s="203" t="str">
        <f t="shared" si="26"/>
        <v>—</v>
      </c>
      <c r="I366" s="203" t="str">
        <f t="shared" si="27"/>
        <v/>
      </c>
      <c r="J366" s="207"/>
      <c r="K366" s="2"/>
    </row>
    <row r="367" spans="1:11" ht="15" customHeight="1" x14ac:dyDescent="0.2">
      <c r="A367" s="208">
        <v>8</v>
      </c>
      <c r="B367" s="208">
        <v>8</v>
      </c>
      <c r="C367" s="209" t="s">
        <v>3632</v>
      </c>
      <c r="D367" s="208" t="s">
        <v>2134</v>
      </c>
      <c r="E367" s="208" t="s">
        <v>2126</v>
      </c>
      <c r="F367" s="208" t="s">
        <v>390</v>
      </c>
      <c r="G367" s="205"/>
      <c r="H367" s="208" t="str">
        <f t="shared" si="26"/>
        <v>—</v>
      </c>
      <c r="I367" s="208" t="str">
        <f t="shared" si="27"/>
        <v/>
      </c>
      <c r="J367" s="211"/>
      <c r="K367" s="2"/>
    </row>
    <row r="368" spans="1:11" ht="15" customHeight="1" x14ac:dyDescent="0.2">
      <c r="A368" s="203">
        <v>9</v>
      </c>
      <c r="B368" s="203">
        <v>9</v>
      </c>
      <c r="C368" s="204" t="s">
        <v>3633</v>
      </c>
      <c r="D368" s="203" t="s">
        <v>2134</v>
      </c>
      <c r="E368" s="203" t="s">
        <v>3634</v>
      </c>
      <c r="F368" s="203" t="s">
        <v>390</v>
      </c>
      <c r="G368" s="205"/>
      <c r="H368" s="203" t="str">
        <f t="shared" si="26"/>
        <v>—</v>
      </c>
      <c r="I368" s="203" t="str">
        <f t="shared" si="27"/>
        <v/>
      </c>
      <c r="J368" s="207"/>
      <c r="K368" s="2"/>
    </row>
    <row r="369" spans="1:11" ht="15" customHeight="1" x14ac:dyDescent="0.2">
      <c r="A369" s="208">
        <v>10</v>
      </c>
      <c r="B369" s="208">
        <v>10</v>
      </c>
      <c r="C369" s="209" t="s">
        <v>3635</v>
      </c>
      <c r="D369" s="208" t="s">
        <v>2101</v>
      </c>
      <c r="E369" s="208" t="s">
        <v>3636</v>
      </c>
      <c r="F369" s="208" t="s">
        <v>390</v>
      </c>
      <c r="G369" s="205"/>
      <c r="H369" s="208" t="str">
        <f t="shared" si="26"/>
        <v>—</v>
      </c>
      <c r="I369" s="208" t="str">
        <f t="shared" si="27"/>
        <v/>
      </c>
      <c r="J369" s="211" t="s">
        <v>2139</v>
      </c>
      <c r="K369" s="2"/>
    </row>
    <row r="370" spans="1:11" ht="15" customHeight="1" x14ac:dyDescent="0.2">
      <c r="A370" s="203">
        <v>11</v>
      </c>
      <c r="B370" s="203">
        <v>11</v>
      </c>
      <c r="C370" s="204" t="s">
        <v>3637</v>
      </c>
      <c r="D370" s="203" t="s">
        <v>2134</v>
      </c>
      <c r="E370" s="203" t="s">
        <v>3638</v>
      </c>
      <c r="F370" s="203" t="s">
        <v>390</v>
      </c>
      <c r="G370" s="205"/>
      <c r="H370" s="203" t="str">
        <f t="shared" si="26"/>
        <v>—</v>
      </c>
      <c r="I370" s="203" t="str">
        <f t="shared" si="27"/>
        <v/>
      </c>
      <c r="J370" s="207"/>
      <c r="K370" s="2"/>
    </row>
    <row r="371" spans="1:11" ht="15" customHeight="1" x14ac:dyDescent="0.2">
      <c r="A371" s="208">
        <v>12</v>
      </c>
      <c r="B371" s="208">
        <v>12</v>
      </c>
      <c r="C371" s="209" t="s">
        <v>3639</v>
      </c>
      <c r="D371" s="208" t="s">
        <v>2134</v>
      </c>
      <c r="E371" s="208" t="s">
        <v>3640</v>
      </c>
      <c r="F371" s="208" t="s">
        <v>390</v>
      </c>
      <c r="G371" s="205"/>
      <c r="H371" s="208" t="str">
        <f t="shared" si="26"/>
        <v>—</v>
      </c>
      <c r="I371" s="208" t="str">
        <f t="shared" si="27"/>
        <v/>
      </c>
      <c r="J371" s="211"/>
      <c r="K371" s="2"/>
    </row>
    <row r="372" spans="1:11" ht="15" customHeight="1" x14ac:dyDescent="0.2">
      <c r="A372" s="203">
        <v>13</v>
      </c>
      <c r="B372" s="203">
        <v>13</v>
      </c>
      <c r="C372" s="204" t="s">
        <v>3641</v>
      </c>
      <c r="D372" s="203" t="s">
        <v>2134</v>
      </c>
      <c r="E372" s="203" t="s">
        <v>3642</v>
      </c>
      <c r="F372" s="203" t="s">
        <v>390</v>
      </c>
      <c r="G372" s="205"/>
      <c r="H372" s="203" t="str">
        <f t="shared" si="26"/>
        <v>—</v>
      </c>
      <c r="I372" s="203" t="str">
        <f t="shared" si="27"/>
        <v/>
      </c>
      <c r="J372" s="207"/>
      <c r="K372" s="2"/>
    </row>
    <row r="373" spans="1:11" ht="15" customHeight="1" x14ac:dyDescent="0.2">
      <c r="A373" s="208">
        <v>14</v>
      </c>
      <c r="B373" s="208">
        <v>14</v>
      </c>
      <c r="C373" s="209" t="s">
        <v>2141</v>
      </c>
      <c r="D373" s="208" t="s">
        <v>2101</v>
      </c>
      <c r="E373" s="208" t="s">
        <v>2130</v>
      </c>
      <c r="F373" s="208" t="s">
        <v>390</v>
      </c>
      <c r="G373" s="205"/>
      <c r="H373" s="208" t="str">
        <f t="shared" si="26"/>
        <v>—</v>
      </c>
      <c r="I373" s="208" t="str">
        <f t="shared" si="27"/>
        <v/>
      </c>
      <c r="J373" s="211" t="s">
        <v>3643</v>
      </c>
      <c r="K373" s="2"/>
    </row>
    <row r="374" spans="1:11" ht="15" customHeight="1" x14ac:dyDescent="0.2">
      <c r="A374" s="212"/>
      <c r="B374" s="212"/>
      <c r="C374" s="213" t="s">
        <v>3644</v>
      </c>
      <c r="D374" s="212"/>
      <c r="E374" s="212"/>
      <c r="F374" s="214"/>
      <c r="G374" s="215">
        <f>SUM(G360:G373)</f>
        <v>0</v>
      </c>
      <c r="H374" s="215"/>
      <c r="I374" s="214" t="str">
        <f>IF(H374="","",IF(H374&gt;=0.75,"🟢 On Track",IF(H374&gt;=0.65,"🟡 Watch",IF(H374&gt;=0.6,"🟠 At Risk","🔴 Not Prog"))))</f>
        <v/>
      </c>
      <c r="J374" s="21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21.75" customHeight="1" x14ac:dyDescent="0.2">
      <c r="A376" s="199" t="s">
        <v>3645</v>
      </c>
      <c r="B376" s="194"/>
      <c r="C376" s="194"/>
      <c r="D376" s="194"/>
      <c r="E376" s="194"/>
      <c r="F376" s="194"/>
      <c r="G376" s="194"/>
      <c r="H376" s="200" t="s">
        <v>3619</v>
      </c>
      <c r="I376" s="199">
        <f>G383</f>
        <v>0</v>
      </c>
      <c r="J376" s="200" t="s">
        <v>3620</v>
      </c>
      <c r="K376" s="201" t="str">
        <f>H383</f>
        <v/>
      </c>
    </row>
    <row r="377" spans="1:11" ht="21.75" customHeight="1" x14ac:dyDescent="0.2">
      <c r="A377" s="202" t="s">
        <v>26</v>
      </c>
      <c r="B377" s="202" t="s">
        <v>3621</v>
      </c>
      <c r="C377" s="202" t="s">
        <v>2081</v>
      </c>
      <c r="D377" s="202" t="s">
        <v>2071</v>
      </c>
      <c r="E377" s="202" t="s">
        <v>2073</v>
      </c>
      <c r="F377" s="202" t="s">
        <v>3622</v>
      </c>
      <c r="G377" s="202" t="s">
        <v>132</v>
      </c>
      <c r="H377" s="202" t="s">
        <v>3623</v>
      </c>
      <c r="I377" s="202" t="s">
        <v>34</v>
      </c>
      <c r="J377" s="202" t="s">
        <v>61</v>
      </c>
      <c r="K377" s="2"/>
    </row>
    <row r="378" spans="1:11" ht="15" customHeight="1" x14ac:dyDescent="0.2">
      <c r="A378" s="203">
        <v>1</v>
      </c>
      <c r="B378" s="203">
        <v>3</v>
      </c>
      <c r="C378" s="204" t="s">
        <v>3646</v>
      </c>
      <c r="D378" s="203" t="s">
        <v>2081</v>
      </c>
      <c r="E378" s="203" t="s">
        <v>2145</v>
      </c>
      <c r="F378" s="203">
        <v>100</v>
      </c>
      <c r="G378" s="205"/>
      <c r="H378" s="206" t="str">
        <f>IF(G378="","",G378/F378)</f>
        <v/>
      </c>
      <c r="I378" s="203" t="str">
        <f>IF(G378="","",IF(H378&gt;=0.9,"🟢 On Track",IF(H378&gt;=0.75,"🟢 On Track",IF(H378&gt;=0.65,"🟡 Watch",IF(H378&gt;=0.6,"🟠 At Risk","🔴 Not Prog")))))</f>
        <v/>
      </c>
      <c r="J378" s="207" t="s">
        <v>2146</v>
      </c>
      <c r="K378" s="2"/>
    </row>
    <row r="379" spans="1:11" ht="15" customHeight="1" x14ac:dyDescent="0.2">
      <c r="A379" s="208">
        <v>2</v>
      </c>
      <c r="B379" s="208">
        <v>5</v>
      </c>
      <c r="C379" s="209" t="s">
        <v>3647</v>
      </c>
      <c r="D379" s="208" t="s">
        <v>2081</v>
      </c>
      <c r="E379" s="208" t="s">
        <v>2151</v>
      </c>
      <c r="F379" s="208">
        <v>100</v>
      </c>
      <c r="G379" s="205"/>
      <c r="H379" s="210" t="str">
        <f>IF(G379="","",G379/F379)</f>
        <v/>
      </c>
      <c r="I379" s="208" t="str">
        <f>IF(G379="","",IF(H379&gt;=0.9,"🟢 On Track",IF(H379&gt;=0.75,"🟢 On Track",IF(H379&gt;=0.65,"🟡 Watch",IF(H379&gt;=0.6,"🟠 At Risk","🔴 Not Prog")))))</f>
        <v/>
      </c>
      <c r="J379" s="211" t="s">
        <v>2146</v>
      </c>
      <c r="K379" s="2"/>
    </row>
    <row r="380" spans="1:11" ht="15" customHeight="1" x14ac:dyDescent="0.2">
      <c r="A380" s="203">
        <v>3</v>
      </c>
      <c r="B380" s="203">
        <v>8</v>
      </c>
      <c r="C380" s="204" t="s">
        <v>2155</v>
      </c>
      <c r="D380" s="203" t="s">
        <v>2156</v>
      </c>
      <c r="E380" s="203" t="s">
        <v>2157</v>
      </c>
      <c r="F380" s="203">
        <v>100</v>
      </c>
      <c r="G380" s="205"/>
      <c r="H380" s="206" t="str">
        <f>IF(G380="","",G380/F380)</f>
        <v/>
      </c>
      <c r="I380" s="203" t="str">
        <f>IF(G380="","",IF(H380&gt;=0.9,"🟢 On Track",IF(H380&gt;=0.75,"🟢 On Track",IF(H380&gt;=0.65,"🟡 Watch",IF(H380&gt;=0.6,"🟠 At Risk","🔴 Not Prog")))))</f>
        <v/>
      </c>
      <c r="J380" s="207" t="s">
        <v>2158</v>
      </c>
      <c r="K380" s="2"/>
    </row>
    <row r="381" spans="1:11" ht="15" customHeight="1" x14ac:dyDescent="0.2">
      <c r="A381" s="208">
        <v>4</v>
      </c>
      <c r="B381" s="208">
        <v>13</v>
      </c>
      <c r="C381" s="209" t="s">
        <v>2162</v>
      </c>
      <c r="D381" s="208" t="s">
        <v>2156</v>
      </c>
      <c r="E381" s="208" t="s">
        <v>1687</v>
      </c>
      <c r="F381" s="208">
        <v>100</v>
      </c>
      <c r="G381" s="205"/>
      <c r="H381" s="210" t="str">
        <f>IF(G381="","",G381/F381)</f>
        <v/>
      </c>
      <c r="I381" s="208" t="str">
        <f>IF(G381="","",IF(H381&gt;=0.9,"🟢 On Track",IF(H381&gt;=0.75,"🟢 On Track",IF(H381&gt;=0.65,"🟡 Watch",IF(H381&gt;=0.6,"🟠 At Risk","🔴 Not Prog")))))</f>
        <v/>
      </c>
      <c r="J381" s="211" t="s">
        <v>2158</v>
      </c>
      <c r="K381" s="2"/>
    </row>
    <row r="382" spans="1:11" ht="15" customHeight="1" x14ac:dyDescent="0.2">
      <c r="A382" s="203">
        <v>5</v>
      </c>
      <c r="B382" s="203">
        <v>16</v>
      </c>
      <c r="C382" s="204" t="s">
        <v>3648</v>
      </c>
      <c r="D382" s="203" t="s">
        <v>2125</v>
      </c>
      <c r="E382" s="203" t="s">
        <v>1687</v>
      </c>
      <c r="F382" s="203">
        <v>100</v>
      </c>
      <c r="G382" s="205"/>
      <c r="H382" s="206" t="str">
        <f>IF(G382="","",G382/F382)</f>
        <v/>
      </c>
      <c r="I382" s="203" t="str">
        <f>IF(G382="","",IF(H382&gt;=0.9,"🟢 On Track",IF(H382&gt;=0.75,"🟢 On Track",IF(H382&gt;=0.65,"🟡 Watch",IF(H382&gt;=0.6,"🟠 At Risk","🔴 Not Prog")))))</f>
        <v/>
      </c>
      <c r="J382" s="207" t="s">
        <v>3649</v>
      </c>
      <c r="K382" s="2"/>
    </row>
    <row r="383" spans="1:11" ht="15" customHeight="1" x14ac:dyDescent="0.2">
      <c r="A383" s="212"/>
      <c r="B383" s="212"/>
      <c r="C383" s="213" t="s">
        <v>3650</v>
      </c>
      <c r="D383" s="212"/>
      <c r="E383" s="212"/>
      <c r="F383" s="214">
        <v>500</v>
      </c>
      <c r="G383" s="215">
        <f>SUM(G378:G382)</f>
        <v>0</v>
      </c>
      <c r="H383" s="216" t="str">
        <f>IF(G383=0,"",G383/F383)</f>
        <v/>
      </c>
      <c r="I383" s="214" t="str">
        <f>IF(H383="","",IF(H383&gt;=0.75,"🟢 On Track",IF(H383&gt;=0.65,"🟡 Watch",IF(H383&gt;=0.6,"🟠 At Risk","🔴 Not Prog"))))</f>
        <v/>
      </c>
      <c r="J383" s="21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25.5" customHeight="1" x14ac:dyDescent="0.2">
      <c r="A386" s="196" t="s">
        <v>903</v>
      </c>
      <c r="B386" s="192"/>
      <c r="C386" s="192"/>
      <c r="D386" s="192"/>
      <c r="E386" s="192"/>
      <c r="F386" s="192"/>
      <c r="G386" s="192"/>
      <c r="H386" s="192"/>
      <c r="I386" s="197" t="s">
        <v>3617</v>
      </c>
      <c r="J386" s="198" t="str">
        <f>IF(COUNT(H410,H428,H437)=0,"",AVERAGE(H410,H428,H437))</f>
        <v/>
      </c>
      <c r="K386" s="192"/>
    </row>
    <row r="387" spans="1:11" ht="21.75" customHeight="1" x14ac:dyDescent="0.2">
      <c r="A387" s="199" t="s">
        <v>3618</v>
      </c>
      <c r="B387" s="194"/>
      <c r="C387" s="194"/>
      <c r="D387" s="194"/>
      <c r="E387" s="194"/>
      <c r="F387" s="194"/>
      <c r="G387" s="194"/>
      <c r="H387" s="200" t="s">
        <v>3619</v>
      </c>
      <c r="I387" s="199">
        <f>G410</f>
        <v>0</v>
      </c>
      <c r="J387" s="200" t="s">
        <v>3620</v>
      </c>
      <c r="K387" s="201" t="str">
        <f>H410</f>
        <v/>
      </c>
    </row>
    <row r="388" spans="1:11" ht="21.75" customHeight="1" x14ac:dyDescent="0.2">
      <c r="A388" s="202" t="s">
        <v>26</v>
      </c>
      <c r="B388" s="202" t="s">
        <v>3621</v>
      </c>
      <c r="C388" s="202" t="s">
        <v>2081</v>
      </c>
      <c r="D388" s="202" t="s">
        <v>2071</v>
      </c>
      <c r="E388" s="202" t="s">
        <v>2073</v>
      </c>
      <c r="F388" s="202" t="s">
        <v>3622</v>
      </c>
      <c r="G388" s="202" t="s">
        <v>132</v>
      </c>
      <c r="H388" s="202" t="s">
        <v>3623</v>
      </c>
      <c r="I388" s="202" t="s">
        <v>34</v>
      </c>
      <c r="J388" s="202" t="s">
        <v>61</v>
      </c>
      <c r="K388" s="2"/>
    </row>
    <row r="389" spans="1:11" ht="15" customHeight="1" x14ac:dyDescent="0.2">
      <c r="A389" s="203">
        <v>1</v>
      </c>
      <c r="B389" s="203">
        <v>1</v>
      </c>
      <c r="C389" s="204" t="s">
        <v>3624</v>
      </c>
      <c r="D389" s="203" t="s">
        <v>2078</v>
      </c>
      <c r="E389" s="203" t="s">
        <v>2079</v>
      </c>
      <c r="F389" s="203">
        <v>10</v>
      </c>
      <c r="G389" s="205"/>
      <c r="H389" s="206" t="str">
        <f t="shared" ref="H389:H402" si="28">IF(G389="","",G389/F389)</f>
        <v/>
      </c>
      <c r="I389" s="203" t="str">
        <f t="shared" ref="I389:I402" si="29">IF(G389="","",IF(H389&gt;=0.9,"🟢 On Track",IF(H389&gt;=0.75,"🟢 On Track",IF(H389&gt;=0.65,"🟡 Watch",IF(H389&gt;=0.6,"🟠 At Risk","🔴 Not Prog")))))</f>
        <v/>
      </c>
      <c r="J389" s="207"/>
      <c r="K389" s="2"/>
    </row>
    <row r="390" spans="1:11" ht="15" customHeight="1" x14ac:dyDescent="0.2">
      <c r="A390" s="208">
        <v>2</v>
      </c>
      <c r="B390" s="208">
        <v>1</v>
      </c>
      <c r="C390" s="209" t="s">
        <v>2080</v>
      </c>
      <c r="D390" s="208" t="s">
        <v>2081</v>
      </c>
      <c r="E390" s="208" t="s">
        <v>2082</v>
      </c>
      <c r="F390" s="208">
        <v>10</v>
      </c>
      <c r="G390" s="205"/>
      <c r="H390" s="210" t="str">
        <f t="shared" si="28"/>
        <v/>
      </c>
      <c r="I390" s="208" t="str">
        <f t="shared" si="29"/>
        <v/>
      </c>
      <c r="J390" s="211"/>
      <c r="K390" s="2"/>
    </row>
    <row r="391" spans="1:11" ht="15" customHeight="1" x14ac:dyDescent="0.2">
      <c r="A391" s="203">
        <v>3</v>
      </c>
      <c r="B391" s="203">
        <v>1</v>
      </c>
      <c r="C391" s="204" t="s">
        <v>2200</v>
      </c>
      <c r="D391" s="203" t="s">
        <v>2084</v>
      </c>
      <c r="E391" s="203" t="s">
        <v>2085</v>
      </c>
      <c r="F391" s="203">
        <v>10</v>
      </c>
      <c r="G391" s="205"/>
      <c r="H391" s="206" t="str">
        <f t="shared" si="28"/>
        <v/>
      </c>
      <c r="I391" s="203" t="str">
        <f t="shared" si="29"/>
        <v/>
      </c>
      <c r="J391" s="207"/>
      <c r="K391" s="2"/>
    </row>
    <row r="392" spans="1:11" ht="15" customHeight="1" x14ac:dyDescent="0.2">
      <c r="A392" s="208">
        <v>4</v>
      </c>
      <c r="B392" s="208">
        <v>2</v>
      </c>
      <c r="C392" s="209" t="s">
        <v>2087</v>
      </c>
      <c r="D392" s="208" t="s">
        <v>2081</v>
      </c>
      <c r="E392" s="208" t="s">
        <v>2088</v>
      </c>
      <c r="F392" s="208">
        <v>5</v>
      </c>
      <c r="G392" s="205"/>
      <c r="H392" s="210" t="str">
        <f t="shared" si="28"/>
        <v/>
      </c>
      <c r="I392" s="208" t="str">
        <f t="shared" si="29"/>
        <v/>
      </c>
      <c r="J392" s="211"/>
      <c r="K392" s="2"/>
    </row>
    <row r="393" spans="1:11" ht="15" customHeight="1" x14ac:dyDescent="0.2">
      <c r="A393" s="203">
        <v>5</v>
      </c>
      <c r="B393" s="203">
        <v>2</v>
      </c>
      <c r="C393" s="204" t="s">
        <v>2089</v>
      </c>
      <c r="D393" s="203" t="s">
        <v>2081</v>
      </c>
      <c r="E393" s="203" t="s">
        <v>2088</v>
      </c>
      <c r="F393" s="203">
        <v>20</v>
      </c>
      <c r="G393" s="205"/>
      <c r="H393" s="206" t="str">
        <f t="shared" si="28"/>
        <v/>
      </c>
      <c r="I393" s="203" t="str">
        <f t="shared" si="29"/>
        <v/>
      </c>
      <c r="J393" s="207"/>
      <c r="K393" s="2"/>
    </row>
    <row r="394" spans="1:11" ht="15" customHeight="1" x14ac:dyDescent="0.2">
      <c r="A394" s="208">
        <v>6</v>
      </c>
      <c r="B394" s="208">
        <v>2</v>
      </c>
      <c r="C394" s="209" t="s">
        <v>2201</v>
      </c>
      <c r="D394" s="208" t="s">
        <v>2084</v>
      </c>
      <c r="E394" s="208" t="s">
        <v>2088</v>
      </c>
      <c r="F394" s="208">
        <v>15</v>
      </c>
      <c r="G394" s="205"/>
      <c r="H394" s="210" t="str">
        <f t="shared" si="28"/>
        <v/>
      </c>
      <c r="I394" s="208" t="str">
        <f t="shared" si="29"/>
        <v/>
      </c>
      <c r="J394" s="211"/>
      <c r="K394" s="2"/>
    </row>
    <row r="395" spans="1:11" ht="15" customHeight="1" x14ac:dyDescent="0.2">
      <c r="A395" s="203">
        <v>7</v>
      </c>
      <c r="B395" s="203">
        <v>3</v>
      </c>
      <c r="C395" s="204" t="s">
        <v>2202</v>
      </c>
      <c r="D395" s="203" t="s">
        <v>2084</v>
      </c>
      <c r="E395" s="203" t="s">
        <v>1664</v>
      </c>
      <c r="F395" s="203">
        <v>15</v>
      </c>
      <c r="G395" s="205"/>
      <c r="H395" s="206" t="str">
        <f t="shared" si="28"/>
        <v/>
      </c>
      <c r="I395" s="203" t="str">
        <f t="shared" si="29"/>
        <v/>
      </c>
      <c r="J395" s="207"/>
      <c r="K395" s="2"/>
    </row>
    <row r="396" spans="1:11" ht="15" customHeight="1" x14ac:dyDescent="0.2">
      <c r="A396" s="208">
        <v>8</v>
      </c>
      <c r="B396" s="208">
        <v>4</v>
      </c>
      <c r="C396" s="209" t="s">
        <v>2203</v>
      </c>
      <c r="D396" s="208" t="s">
        <v>2084</v>
      </c>
      <c r="E396" s="208" t="s">
        <v>2095</v>
      </c>
      <c r="F396" s="208">
        <v>15</v>
      </c>
      <c r="G396" s="205"/>
      <c r="H396" s="210" t="str">
        <f t="shared" si="28"/>
        <v/>
      </c>
      <c r="I396" s="208" t="str">
        <f t="shared" si="29"/>
        <v/>
      </c>
      <c r="J396" s="211"/>
      <c r="K396" s="2"/>
    </row>
    <row r="397" spans="1:11" ht="15" customHeight="1" x14ac:dyDescent="0.2">
      <c r="A397" s="203">
        <v>9</v>
      </c>
      <c r="B397" s="203">
        <v>4</v>
      </c>
      <c r="C397" s="204" t="s">
        <v>2098</v>
      </c>
      <c r="D397" s="203" t="s">
        <v>2081</v>
      </c>
      <c r="E397" s="203" t="s">
        <v>2095</v>
      </c>
      <c r="F397" s="203">
        <v>5</v>
      </c>
      <c r="G397" s="205"/>
      <c r="H397" s="206" t="str">
        <f t="shared" si="28"/>
        <v/>
      </c>
      <c r="I397" s="203" t="str">
        <f t="shared" si="29"/>
        <v/>
      </c>
      <c r="J397" s="207"/>
      <c r="K397" s="2"/>
    </row>
    <row r="398" spans="1:11" ht="15" customHeight="1" x14ac:dyDescent="0.2">
      <c r="A398" s="208">
        <v>10</v>
      </c>
      <c r="B398" s="208">
        <v>5</v>
      </c>
      <c r="C398" s="209" t="s">
        <v>2100</v>
      </c>
      <c r="D398" s="208" t="s">
        <v>2101</v>
      </c>
      <c r="E398" s="208" t="s">
        <v>2102</v>
      </c>
      <c r="F398" s="208">
        <v>150</v>
      </c>
      <c r="G398" s="205"/>
      <c r="H398" s="210" t="str">
        <f t="shared" si="28"/>
        <v/>
      </c>
      <c r="I398" s="208" t="str">
        <f t="shared" si="29"/>
        <v/>
      </c>
      <c r="J398" s="211" t="s">
        <v>3625</v>
      </c>
      <c r="K398" s="2"/>
    </row>
    <row r="399" spans="1:11" ht="15" customHeight="1" x14ac:dyDescent="0.2">
      <c r="A399" s="203">
        <v>11</v>
      </c>
      <c r="B399" s="203">
        <v>5</v>
      </c>
      <c r="C399" s="204" t="s">
        <v>2209</v>
      </c>
      <c r="D399" s="203" t="s">
        <v>2084</v>
      </c>
      <c r="E399" s="203" t="s">
        <v>2106</v>
      </c>
      <c r="F399" s="203">
        <v>15</v>
      </c>
      <c r="G399" s="205"/>
      <c r="H399" s="206" t="str">
        <f t="shared" si="28"/>
        <v/>
      </c>
      <c r="I399" s="203" t="str">
        <f t="shared" si="29"/>
        <v/>
      </c>
      <c r="J399" s="207"/>
      <c r="K399" s="2"/>
    </row>
    <row r="400" spans="1:11" ht="15" customHeight="1" x14ac:dyDescent="0.2">
      <c r="A400" s="208">
        <v>12</v>
      </c>
      <c r="B400" s="208">
        <v>5</v>
      </c>
      <c r="C400" s="209" t="s">
        <v>2107</v>
      </c>
      <c r="D400" s="208" t="s">
        <v>2081</v>
      </c>
      <c r="E400" s="208" t="s">
        <v>2106</v>
      </c>
      <c r="F400" s="208">
        <v>5</v>
      </c>
      <c r="G400" s="205"/>
      <c r="H400" s="210" t="str">
        <f t="shared" si="28"/>
        <v/>
      </c>
      <c r="I400" s="208" t="str">
        <f t="shared" si="29"/>
        <v/>
      </c>
      <c r="J400" s="211"/>
      <c r="K400" s="2"/>
    </row>
    <row r="401" spans="1:11" ht="15" customHeight="1" x14ac:dyDescent="0.2">
      <c r="A401" s="203">
        <v>13</v>
      </c>
      <c r="B401" s="203">
        <v>6</v>
      </c>
      <c r="C401" s="204" t="s">
        <v>2210</v>
      </c>
      <c r="D401" s="203" t="s">
        <v>2084</v>
      </c>
      <c r="E401" s="203" t="s">
        <v>2110</v>
      </c>
      <c r="F401" s="203">
        <v>15</v>
      </c>
      <c r="G401" s="205"/>
      <c r="H401" s="206" t="str">
        <f t="shared" si="28"/>
        <v/>
      </c>
      <c r="I401" s="203" t="str">
        <f t="shared" si="29"/>
        <v/>
      </c>
      <c r="J401" s="207"/>
      <c r="K401" s="2"/>
    </row>
    <row r="402" spans="1:11" ht="15" customHeight="1" x14ac:dyDescent="0.2">
      <c r="A402" s="208">
        <v>14</v>
      </c>
      <c r="B402" s="208">
        <v>6</v>
      </c>
      <c r="C402" s="209" t="s">
        <v>2111</v>
      </c>
      <c r="D402" s="208" t="s">
        <v>2081</v>
      </c>
      <c r="E402" s="208" t="s">
        <v>2110</v>
      </c>
      <c r="F402" s="208">
        <v>5</v>
      </c>
      <c r="G402" s="205"/>
      <c r="H402" s="210" t="str">
        <f t="shared" si="28"/>
        <v/>
      </c>
      <c r="I402" s="208" t="str">
        <f t="shared" si="29"/>
        <v/>
      </c>
      <c r="J402" s="211"/>
      <c r="K402" s="2"/>
    </row>
    <row r="403" spans="1:11" ht="15" customHeight="1" x14ac:dyDescent="0.2">
      <c r="A403" s="203">
        <v>15</v>
      </c>
      <c r="B403" s="203">
        <v>7</v>
      </c>
      <c r="C403" s="204" t="s">
        <v>2113</v>
      </c>
      <c r="D403" s="203" t="s">
        <v>2114</v>
      </c>
      <c r="E403" s="203" t="s">
        <v>2115</v>
      </c>
      <c r="F403" s="203" t="s">
        <v>390</v>
      </c>
      <c r="G403" s="205"/>
      <c r="H403" s="203" t="str">
        <f>IF(G403="","—",G403)</f>
        <v>—</v>
      </c>
      <c r="I403" s="203" t="str">
        <f>IF(G403="","",G403)</f>
        <v/>
      </c>
      <c r="J403" s="207" t="s">
        <v>2116</v>
      </c>
      <c r="K403" s="2"/>
    </row>
    <row r="404" spans="1:11" ht="15" customHeight="1" x14ac:dyDescent="0.2">
      <c r="A404" s="208">
        <v>16</v>
      </c>
      <c r="B404" s="208">
        <v>7</v>
      </c>
      <c r="C404" s="209" t="s">
        <v>2212</v>
      </c>
      <c r="D404" s="208" t="s">
        <v>2084</v>
      </c>
      <c r="E404" s="208" t="s">
        <v>1707</v>
      </c>
      <c r="F404" s="208">
        <v>15</v>
      </c>
      <c r="G404" s="205"/>
      <c r="H404" s="210" t="str">
        <f>IF(G404="","",G404/F404)</f>
        <v/>
      </c>
      <c r="I404" s="208" t="str">
        <f>IF(G404="","",IF(H404&gt;=0.9,"🟢 On Track",IF(H404&gt;=0.75,"🟢 On Track",IF(H404&gt;=0.65,"🟡 Watch",IF(H404&gt;=0.6,"🟠 At Risk","🔴 Not Prog")))))</f>
        <v/>
      </c>
      <c r="J404" s="211"/>
      <c r="K404" s="2"/>
    </row>
    <row r="405" spans="1:11" ht="15" customHeight="1" x14ac:dyDescent="0.2">
      <c r="A405" s="203">
        <v>17</v>
      </c>
      <c r="B405" s="203">
        <v>7</v>
      </c>
      <c r="C405" s="204" t="s">
        <v>2118</v>
      </c>
      <c r="D405" s="203" t="s">
        <v>2119</v>
      </c>
      <c r="E405" s="203" t="s">
        <v>1707</v>
      </c>
      <c r="F405" s="203">
        <v>100</v>
      </c>
      <c r="G405" s="205"/>
      <c r="H405" s="206" t="str">
        <f>IF(G405="","",G405/F405)</f>
        <v/>
      </c>
      <c r="I405" s="203" t="str">
        <f>IF(G405="","",IF(H405&gt;=0.9,"🟢 On Track",IF(H405&gt;=0.75,"🟢 On Track",IF(H405&gt;=0.65,"🟡 Watch",IF(H405&gt;=0.6,"🟠 At Risk","🔴 Not Prog")))))</f>
        <v/>
      </c>
      <c r="J405" s="207" t="s">
        <v>3626</v>
      </c>
      <c r="K405" s="2"/>
    </row>
    <row r="406" spans="1:11" ht="15" customHeight="1" x14ac:dyDescent="0.2">
      <c r="A406" s="208">
        <v>18</v>
      </c>
      <c r="B406" s="208">
        <v>8</v>
      </c>
      <c r="C406" s="209" t="s">
        <v>2122</v>
      </c>
      <c r="D406" s="208" t="s">
        <v>2101</v>
      </c>
      <c r="E406" s="208" t="s">
        <v>2123</v>
      </c>
      <c r="F406" s="208">
        <v>150</v>
      </c>
      <c r="G406" s="205"/>
      <c r="H406" s="210" t="str">
        <f>IF(G406="","",G406/F406)</f>
        <v/>
      </c>
      <c r="I406" s="208" t="str">
        <f>IF(G406="","",IF(H406&gt;=0.9,"🟢 On Track",IF(H406&gt;=0.75,"🟢 On Track",IF(H406&gt;=0.65,"🟡 Watch",IF(H406&gt;=0.6,"🟠 At Risk","🔴 Not Prog")))))</f>
        <v/>
      </c>
      <c r="J406" s="211" t="s">
        <v>3625</v>
      </c>
      <c r="K406" s="2"/>
    </row>
    <row r="407" spans="1:11" ht="15" customHeight="1" x14ac:dyDescent="0.2">
      <c r="A407" s="203">
        <v>19</v>
      </c>
      <c r="B407" s="203">
        <v>8</v>
      </c>
      <c r="C407" s="204" t="s">
        <v>2124</v>
      </c>
      <c r="D407" s="203" t="s">
        <v>2125</v>
      </c>
      <c r="E407" s="203" t="s">
        <v>2126</v>
      </c>
      <c r="F407" s="203" t="s">
        <v>390</v>
      </c>
      <c r="G407" s="205"/>
      <c r="H407" s="203" t="str">
        <f>IF(G407="","—",G407)</f>
        <v>—</v>
      </c>
      <c r="I407" s="203" t="str">
        <f>IF(G407="","",G407)</f>
        <v/>
      </c>
      <c r="J407" s="207"/>
      <c r="K407" s="2"/>
    </row>
    <row r="408" spans="1:11" ht="15" customHeight="1" x14ac:dyDescent="0.2">
      <c r="A408" s="208">
        <v>20</v>
      </c>
      <c r="B408" s="208">
        <v>15</v>
      </c>
      <c r="C408" s="209" t="s">
        <v>2128</v>
      </c>
      <c r="D408" s="208" t="s">
        <v>2114</v>
      </c>
      <c r="E408" s="208" t="s">
        <v>2127</v>
      </c>
      <c r="F408" s="208">
        <v>250</v>
      </c>
      <c r="G408" s="205"/>
      <c r="H408" s="210" t="str">
        <f>IF(G408="","",G408/F408)</f>
        <v/>
      </c>
      <c r="I408" s="208" t="str">
        <f>IF(G408="","",IF(H408&gt;=0.9,"🟢 On Track",IF(H408&gt;=0.75,"🟢 On Track",IF(H408&gt;=0.65,"🟡 Watch",IF(H408&gt;=0.6,"🟠 At Risk","🔴 Not Prog")))))</f>
        <v/>
      </c>
      <c r="J408" s="211" t="s">
        <v>3627</v>
      </c>
      <c r="K408" s="2"/>
    </row>
    <row r="409" spans="1:11" ht="15" customHeight="1" x14ac:dyDescent="0.2">
      <c r="A409" s="203">
        <v>21</v>
      </c>
      <c r="B409" s="203">
        <v>16</v>
      </c>
      <c r="C409" s="204" t="s">
        <v>3628</v>
      </c>
      <c r="D409" s="203" t="s">
        <v>2125</v>
      </c>
      <c r="E409" s="203" t="s">
        <v>2130</v>
      </c>
      <c r="F409" s="203">
        <v>250</v>
      </c>
      <c r="G409" s="205"/>
      <c r="H409" s="206" t="str">
        <f>IF(G409="","",G409/F409)</f>
        <v/>
      </c>
      <c r="I409" s="203" t="str">
        <f>IF(G409="","",IF(H409&gt;=0.9,"🟢 On Track",IF(H409&gt;=0.75,"🟢 On Track",IF(H409&gt;=0.65,"🟡 Watch",IF(H409&gt;=0.6,"🟠 At Risk","🔴 Not Prog")))))</f>
        <v/>
      </c>
      <c r="J409" s="207" t="s">
        <v>3627</v>
      </c>
      <c r="K409" s="2"/>
    </row>
    <row r="410" spans="1:11" ht="15" customHeight="1" x14ac:dyDescent="0.2">
      <c r="A410" s="212"/>
      <c r="B410" s="212"/>
      <c r="C410" s="213" t="s">
        <v>3629</v>
      </c>
      <c r="D410" s="212"/>
      <c r="E410" s="212"/>
      <c r="F410" s="214">
        <v>1060</v>
      </c>
      <c r="G410" s="215">
        <f>SUM(G389:G409)</f>
        <v>0</v>
      </c>
      <c r="H410" s="216" t="str">
        <f>IF(G410=0,"",G410/F410)</f>
        <v/>
      </c>
      <c r="I410" s="214" t="str">
        <f>IF(H410="","",IF(H410&gt;=0.75,"🟢 On Track",IF(H410&gt;=0.65,"🟡 Watch",IF(H410&gt;=0.6,"🟠 At Risk","🔴 Not Prog"))))</f>
        <v/>
      </c>
      <c r="J410" s="21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21.75" customHeight="1" x14ac:dyDescent="0.2">
      <c r="A412" s="199" t="s">
        <v>3630</v>
      </c>
      <c r="B412" s="194"/>
      <c r="C412" s="194"/>
      <c r="D412" s="194"/>
      <c r="E412" s="194"/>
      <c r="F412" s="194"/>
      <c r="G412" s="194"/>
      <c r="H412" s="200" t="s">
        <v>3619</v>
      </c>
      <c r="I412" s="199">
        <f>G428</f>
        <v>0</v>
      </c>
      <c r="J412" s="200" t="s">
        <v>3620</v>
      </c>
      <c r="K412" s="201">
        <f>H428</f>
        <v>0</v>
      </c>
    </row>
    <row r="413" spans="1:11" ht="21.75" customHeight="1" x14ac:dyDescent="0.2">
      <c r="A413" s="202" t="s">
        <v>26</v>
      </c>
      <c r="B413" s="202" t="s">
        <v>3621</v>
      </c>
      <c r="C413" s="202" t="s">
        <v>2081</v>
      </c>
      <c r="D413" s="202" t="s">
        <v>2071</v>
      </c>
      <c r="E413" s="202" t="s">
        <v>2073</v>
      </c>
      <c r="F413" s="202" t="s">
        <v>3622</v>
      </c>
      <c r="G413" s="202" t="s">
        <v>132</v>
      </c>
      <c r="H413" s="202" t="s">
        <v>3623</v>
      </c>
      <c r="I413" s="202" t="s">
        <v>34</v>
      </c>
      <c r="J413" s="202" t="s">
        <v>61</v>
      </c>
      <c r="K413" s="2"/>
    </row>
    <row r="414" spans="1:11" ht="15" customHeight="1" x14ac:dyDescent="0.2">
      <c r="A414" s="203">
        <v>1</v>
      </c>
      <c r="B414" s="203">
        <v>1</v>
      </c>
      <c r="C414" s="204" t="s">
        <v>2133</v>
      </c>
      <c r="D414" s="203" t="s">
        <v>2134</v>
      </c>
      <c r="E414" s="203" t="s">
        <v>2085</v>
      </c>
      <c r="F414" s="203" t="s">
        <v>390</v>
      </c>
      <c r="G414" s="205"/>
      <c r="H414" s="203" t="str">
        <f t="shared" ref="H414:H427" si="30">IF(G414="","—",G414)</f>
        <v>—</v>
      </c>
      <c r="I414" s="203" t="str">
        <f t="shared" ref="I414:I427" si="31">IF(G414="","",G414)</f>
        <v/>
      </c>
      <c r="J414" s="207"/>
      <c r="K414" s="2"/>
    </row>
    <row r="415" spans="1:11" ht="15" customHeight="1" x14ac:dyDescent="0.2">
      <c r="A415" s="208">
        <v>2</v>
      </c>
      <c r="B415" s="208">
        <v>2</v>
      </c>
      <c r="C415" s="209" t="s">
        <v>2135</v>
      </c>
      <c r="D415" s="208" t="s">
        <v>2134</v>
      </c>
      <c r="E415" s="208" t="s">
        <v>2088</v>
      </c>
      <c r="F415" s="208" t="s">
        <v>390</v>
      </c>
      <c r="G415" s="205"/>
      <c r="H415" s="208" t="str">
        <f t="shared" si="30"/>
        <v>—</v>
      </c>
      <c r="I415" s="208" t="str">
        <f t="shared" si="31"/>
        <v/>
      </c>
      <c r="J415" s="211"/>
      <c r="K415" s="2"/>
    </row>
    <row r="416" spans="1:11" ht="15" customHeight="1" x14ac:dyDescent="0.2">
      <c r="A416" s="203">
        <v>3</v>
      </c>
      <c r="B416" s="203">
        <v>3</v>
      </c>
      <c r="C416" s="204" t="s">
        <v>2136</v>
      </c>
      <c r="D416" s="203" t="s">
        <v>2134</v>
      </c>
      <c r="E416" s="203" t="s">
        <v>1664</v>
      </c>
      <c r="F416" s="203" t="s">
        <v>390</v>
      </c>
      <c r="G416" s="205"/>
      <c r="H416" s="203" t="str">
        <f t="shared" si="30"/>
        <v>—</v>
      </c>
      <c r="I416" s="203" t="str">
        <f t="shared" si="31"/>
        <v/>
      </c>
      <c r="J416" s="207"/>
      <c r="K416" s="2"/>
    </row>
    <row r="417" spans="1:11" ht="15" customHeight="1" x14ac:dyDescent="0.2">
      <c r="A417" s="208">
        <v>4</v>
      </c>
      <c r="B417" s="208">
        <v>4</v>
      </c>
      <c r="C417" s="209" t="s">
        <v>2137</v>
      </c>
      <c r="D417" s="208" t="s">
        <v>2134</v>
      </c>
      <c r="E417" s="208" t="s">
        <v>2095</v>
      </c>
      <c r="F417" s="208" t="s">
        <v>390</v>
      </c>
      <c r="G417" s="205"/>
      <c r="H417" s="208" t="str">
        <f t="shared" si="30"/>
        <v>—</v>
      </c>
      <c r="I417" s="208" t="str">
        <f t="shared" si="31"/>
        <v/>
      </c>
      <c r="J417" s="211"/>
      <c r="K417" s="2"/>
    </row>
    <row r="418" spans="1:11" ht="15" customHeight="1" x14ac:dyDescent="0.2">
      <c r="A418" s="203">
        <v>5</v>
      </c>
      <c r="B418" s="203">
        <v>5</v>
      </c>
      <c r="C418" s="204" t="s">
        <v>2138</v>
      </c>
      <c r="D418" s="203" t="s">
        <v>2101</v>
      </c>
      <c r="E418" s="203" t="s">
        <v>2106</v>
      </c>
      <c r="F418" s="203" t="s">
        <v>390</v>
      </c>
      <c r="G418" s="205"/>
      <c r="H418" s="203" t="str">
        <f t="shared" si="30"/>
        <v>—</v>
      </c>
      <c r="I418" s="203" t="str">
        <f t="shared" si="31"/>
        <v/>
      </c>
      <c r="J418" s="207" t="s">
        <v>2139</v>
      </c>
      <c r="K418" s="2"/>
    </row>
    <row r="419" spans="1:11" ht="15" customHeight="1" x14ac:dyDescent="0.2">
      <c r="A419" s="208">
        <v>6</v>
      </c>
      <c r="B419" s="208">
        <v>6</v>
      </c>
      <c r="C419" s="209" t="s">
        <v>2140</v>
      </c>
      <c r="D419" s="208" t="s">
        <v>2134</v>
      </c>
      <c r="E419" s="208" t="s">
        <v>2110</v>
      </c>
      <c r="F419" s="208" t="s">
        <v>390</v>
      </c>
      <c r="G419" s="205"/>
      <c r="H419" s="208" t="str">
        <f t="shared" si="30"/>
        <v>—</v>
      </c>
      <c r="I419" s="208" t="str">
        <f t="shared" si="31"/>
        <v/>
      </c>
      <c r="J419" s="211"/>
      <c r="K419" s="2"/>
    </row>
    <row r="420" spans="1:11" ht="15" customHeight="1" x14ac:dyDescent="0.2">
      <c r="A420" s="203">
        <v>7</v>
      </c>
      <c r="B420" s="203">
        <v>7</v>
      </c>
      <c r="C420" s="204" t="s">
        <v>3631</v>
      </c>
      <c r="D420" s="203" t="s">
        <v>2134</v>
      </c>
      <c r="E420" s="203" t="s">
        <v>1707</v>
      </c>
      <c r="F420" s="203" t="s">
        <v>390</v>
      </c>
      <c r="G420" s="205"/>
      <c r="H420" s="203" t="str">
        <f t="shared" si="30"/>
        <v>—</v>
      </c>
      <c r="I420" s="203" t="str">
        <f t="shared" si="31"/>
        <v/>
      </c>
      <c r="J420" s="207"/>
      <c r="K420" s="2"/>
    </row>
    <row r="421" spans="1:11" ht="15" customHeight="1" x14ac:dyDescent="0.2">
      <c r="A421" s="208">
        <v>8</v>
      </c>
      <c r="B421" s="208">
        <v>8</v>
      </c>
      <c r="C421" s="209" t="s">
        <v>3632</v>
      </c>
      <c r="D421" s="208" t="s">
        <v>2134</v>
      </c>
      <c r="E421" s="208" t="s">
        <v>2126</v>
      </c>
      <c r="F421" s="208" t="s">
        <v>390</v>
      </c>
      <c r="G421" s="205"/>
      <c r="H421" s="208" t="str">
        <f t="shared" si="30"/>
        <v>—</v>
      </c>
      <c r="I421" s="208" t="str">
        <f t="shared" si="31"/>
        <v/>
      </c>
      <c r="J421" s="211"/>
      <c r="K421" s="2"/>
    </row>
    <row r="422" spans="1:11" ht="15" customHeight="1" x14ac:dyDescent="0.2">
      <c r="A422" s="203">
        <v>9</v>
      </c>
      <c r="B422" s="203">
        <v>9</v>
      </c>
      <c r="C422" s="204" t="s">
        <v>3633</v>
      </c>
      <c r="D422" s="203" t="s">
        <v>2134</v>
      </c>
      <c r="E422" s="203" t="s">
        <v>3634</v>
      </c>
      <c r="F422" s="203" t="s">
        <v>390</v>
      </c>
      <c r="G422" s="205"/>
      <c r="H422" s="203" t="str">
        <f t="shared" si="30"/>
        <v>—</v>
      </c>
      <c r="I422" s="203" t="str">
        <f t="shared" si="31"/>
        <v/>
      </c>
      <c r="J422" s="207"/>
      <c r="K422" s="2"/>
    </row>
    <row r="423" spans="1:11" ht="15" customHeight="1" x14ac:dyDescent="0.2">
      <c r="A423" s="208">
        <v>10</v>
      </c>
      <c r="B423" s="208">
        <v>10</v>
      </c>
      <c r="C423" s="209" t="s">
        <v>3635</v>
      </c>
      <c r="D423" s="208" t="s">
        <v>2101</v>
      </c>
      <c r="E423" s="208" t="s">
        <v>3636</v>
      </c>
      <c r="F423" s="208" t="s">
        <v>390</v>
      </c>
      <c r="G423" s="205"/>
      <c r="H423" s="208" t="str">
        <f t="shared" si="30"/>
        <v>—</v>
      </c>
      <c r="I423" s="208" t="str">
        <f t="shared" si="31"/>
        <v/>
      </c>
      <c r="J423" s="211" t="s">
        <v>2139</v>
      </c>
      <c r="K423" s="2"/>
    </row>
    <row r="424" spans="1:11" ht="15" customHeight="1" x14ac:dyDescent="0.2">
      <c r="A424" s="203">
        <v>11</v>
      </c>
      <c r="B424" s="203">
        <v>11</v>
      </c>
      <c r="C424" s="204" t="s">
        <v>3637</v>
      </c>
      <c r="D424" s="203" t="s">
        <v>2134</v>
      </c>
      <c r="E424" s="203" t="s">
        <v>3638</v>
      </c>
      <c r="F424" s="203" t="s">
        <v>390</v>
      </c>
      <c r="G424" s="205"/>
      <c r="H424" s="203" t="str">
        <f t="shared" si="30"/>
        <v>—</v>
      </c>
      <c r="I424" s="203" t="str">
        <f t="shared" si="31"/>
        <v/>
      </c>
      <c r="J424" s="207"/>
      <c r="K424" s="2"/>
    </row>
    <row r="425" spans="1:11" ht="15" customHeight="1" x14ac:dyDescent="0.2">
      <c r="A425" s="208">
        <v>12</v>
      </c>
      <c r="B425" s="208">
        <v>12</v>
      </c>
      <c r="C425" s="209" t="s">
        <v>3639</v>
      </c>
      <c r="D425" s="208" t="s">
        <v>2134</v>
      </c>
      <c r="E425" s="208" t="s">
        <v>3640</v>
      </c>
      <c r="F425" s="208" t="s">
        <v>390</v>
      </c>
      <c r="G425" s="205"/>
      <c r="H425" s="208" t="str">
        <f t="shared" si="30"/>
        <v>—</v>
      </c>
      <c r="I425" s="208" t="str">
        <f t="shared" si="31"/>
        <v/>
      </c>
      <c r="J425" s="211"/>
      <c r="K425" s="2"/>
    </row>
    <row r="426" spans="1:11" ht="15" customHeight="1" x14ac:dyDescent="0.2">
      <c r="A426" s="203">
        <v>13</v>
      </c>
      <c r="B426" s="203">
        <v>13</v>
      </c>
      <c r="C426" s="204" t="s">
        <v>3641</v>
      </c>
      <c r="D426" s="203" t="s">
        <v>2134</v>
      </c>
      <c r="E426" s="203" t="s">
        <v>3642</v>
      </c>
      <c r="F426" s="203" t="s">
        <v>390</v>
      </c>
      <c r="G426" s="205"/>
      <c r="H426" s="203" t="str">
        <f t="shared" si="30"/>
        <v>—</v>
      </c>
      <c r="I426" s="203" t="str">
        <f t="shared" si="31"/>
        <v/>
      </c>
      <c r="J426" s="207"/>
      <c r="K426" s="2"/>
    </row>
    <row r="427" spans="1:11" ht="15" customHeight="1" x14ac:dyDescent="0.2">
      <c r="A427" s="208">
        <v>14</v>
      </c>
      <c r="B427" s="208">
        <v>14</v>
      </c>
      <c r="C427" s="209" t="s">
        <v>2141</v>
      </c>
      <c r="D427" s="208" t="s">
        <v>2101</v>
      </c>
      <c r="E427" s="208" t="s">
        <v>2130</v>
      </c>
      <c r="F427" s="208" t="s">
        <v>390</v>
      </c>
      <c r="G427" s="205"/>
      <c r="H427" s="208" t="str">
        <f t="shared" si="30"/>
        <v>—</v>
      </c>
      <c r="I427" s="208" t="str">
        <f t="shared" si="31"/>
        <v/>
      </c>
      <c r="J427" s="211" t="s">
        <v>3643</v>
      </c>
      <c r="K427" s="2"/>
    </row>
    <row r="428" spans="1:11" ht="15" customHeight="1" x14ac:dyDescent="0.2">
      <c r="A428" s="212"/>
      <c r="B428" s="212"/>
      <c r="C428" s="213" t="s">
        <v>3644</v>
      </c>
      <c r="D428" s="212"/>
      <c r="E428" s="212"/>
      <c r="F428" s="214"/>
      <c r="G428" s="215">
        <f>SUM(G414:G427)</f>
        <v>0</v>
      </c>
      <c r="H428" s="215"/>
      <c r="I428" s="214" t="str">
        <f>IF(H428="","",IF(H428&gt;=0.75,"🟢 On Track",IF(H428&gt;=0.65,"🟡 Watch",IF(H428&gt;=0.6,"🟠 At Risk","🔴 Not Prog"))))</f>
        <v/>
      </c>
      <c r="J428" s="21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21.75" customHeight="1" x14ac:dyDescent="0.2">
      <c r="A430" s="199" t="s">
        <v>3645</v>
      </c>
      <c r="B430" s="194"/>
      <c r="C430" s="194"/>
      <c r="D430" s="194"/>
      <c r="E430" s="194"/>
      <c r="F430" s="194"/>
      <c r="G430" s="194"/>
      <c r="H430" s="200" t="s">
        <v>3619</v>
      </c>
      <c r="I430" s="199">
        <f>G437</f>
        <v>0</v>
      </c>
      <c r="J430" s="200" t="s">
        <v>3620</v>
      </c>
      <c r="K430" s="201" t="str">
        <f>H437</f>
        <v/>
      </c>
    </row>
    <row r="431" spans="1:11" ht="21.75" customHeight="1" x14ac:dyDescent="0.2">
      <c r="A431" s="202" t="s">
        <v>26</v>
      </c>
      <c r="B431" s="202" t="s">
        <v>3621</v>
      </c>
      <c r="C431" s="202" t="s">
        <v>2081</v>
      </c>
      <c r="D431" s="202" t="s">
        <v>2071</v>
      </c>
      <c r="E431" s="202" t="s">
        <v>2073</v>
      </c>
      <c r="F431" s="202" t="s">
        <v>3622</v>
      </c>
      <c r="G431" s="202" t="s">
        <v>132</v>
      </c>
      <c r="H431" s="202" t="s">
        <v>3623</v>
      </c>
      <c r="I431" s="202" t="s">
        <v>34</v>
      </c>
      <c r="J431" s="202" t="s">
        <v>61</v>
      </c>
      <c r="K431" s="2"/>
    </row>
    <row r="432" spans="1:11" ht="15" customHeight="1" x14ac:dyDescent="0.2">
      <c r="A432" s="203">
        <v>1</v>
      </c>
      <c r="B432" s="203">
        <v>3</v>
      </c>
      <c r="C432" s="204" t="s">
        <v>3646</v>
      </c>
      <c r="D432" s="203" t="s">
        <v>2081</v>
      </c>
      <c r="E432" s="203" t="s">
        <v>2145</v>
      </c>
      <c r="F432" s="203">
        <v>100</v>
      </c>
      <c r="G432" s="205"/>
      <c r="H432" s="206" t="str">
        <f>IF(G432="","",G432/F432)</f>
        <v/>
      </c>
      <c r="I432" s="203" t="str">
        <f>IF(G432="","",IF(H432&gt;=0.9,"🟢 On Track",IF(H432&gt;=0.75,"🟢 On Track",IF(H432&gt;=0.65,"🟡 Watch",IF(H432&gt;=0.6,"🟠 At Risk","🔴 Not Prog")))))</f>
        <v/>
      </c>
      <c r="J432" s="207" t="s">
        <v>2146</v>
      </c>
      <c r="K432" s="2"/>
    </row>
    <row r="433" spans="1:11" ht="15" customHeight="1" x14ac:dyDescent="0.2">
      <c r="A433" s="208">
        <v>2</v>
      </c>
      <c r="B433" s="208">
        <v>5</v>
      </c>
      <c r="C433" s="209" t="s">
        <v>3647</v>
      </c>
      <c r="D433" s="208" t="s">
        <v>2081</v>
      </c>
      <c r="E433" s="208" t="s">
        <v>2151</v>
      </c>
      <c r="F433" s="208">
        <v>100</v>
      </c>
      <c r="G433" s="205"/>
      <c r="H433" s="210" t="str">
        <f>IF(G433="","",G433/F433)</f>
        <v/>
      </c>
      <c r="I433" s="208" t="str">
        <f>IF(G433="","",IF(H433&gt;=0.9,"🟢 On Track",IF(H433&gt;=0.75,"🟢 On Track",IF(H433&gt;=0.65,"🟡 Watch",IF(H433&gt;=0.6,"🟠 At Risk","🔴 Not Prog")))))</f>
        <v/>
      </c>
      <c r="J433" s="211" t="s">
        <v>2146</v>
      </c>
      <c r="K433" s="2"/>
    </row>
    <row r="434" spans="1:11" ht="15" customHeight="1" x14ac:dyDescent="0.2">
      <c r="A434" s="203">
        <v>3</v>
      </c>
      <c r="B434" s="203">
        <v>8</v>
      </c>
      <c r="C434" s="204" t="s">
        <v>2155</v>
      </c>
      <c r="D434" s="203" t="s">
        <v>2156</v>
      </c>
      <c r="E434" s="203" t="s">
        <v>2157</v>
      </c>
      <c r="F434" s="203">
        <v>100</v>
      </c>
      <c r="G434" s="205"/>
      <c r="H434" s="206" t="str">
        <f>IF(G434="","",G434/F434)</f>
        <v/>
      </c>
      <c r="I434" s="203" t="str">
        <f>IF(G434="","",IF(H434&gt;=0.9,"🟢 On Track",IF(H434&gt;=0.75,"🟢 On Track",IF(H434&gt;=0.65,"🟡 Watch",IF(H434&gt;=0.6,"🟠 At Risk","🔴 Not Prog")))))</f>
        <v/>
      </c>
      <c r="J434" s="207" t="s">
        <v>2158</v>
      </c>
      <c r="K434" s="2"/>
    </row>
    <row r="435" spans="1:11" ht="15" customHeight="1" x14ac:dyDescent="0.2">
      <c r="A435" s="208">
        <v>4</v>
      </c>
      <c r="B435" s="208">
        <v>13</v>
      </c>
      <c r="C435" s="209" t="s">
        <v>2162</v>
      </c>
      <c r="D435" s="208" t="s">
        <v>2156</v>
      </c>
      <c r="E435" s="208" t="s">
        <v>1687</v>
      </c>
      <c r="F435" s="208">
        <v>100</v>
      </c>
      <c r="G435" s="205"/>
      <c r="H435" s="210" t="str">
        <f>IF(G435="","",G435/F435)</f>
        <v/>
      </c>
      <c r="I435" s="208" t="str">
        <f>IF(G435="","",IF(H435&gt;=0.9,"🟢 On Track",IF(H435&gt;=0.75,"🟢 On Track",IF(H435&gt;=0.65,"🟡 Watch",IF(H435&gt;=0.6,"🟠 At Risk","🔴 Not Prog")))))</f>
        <v/>
      </c>
      <c r="J435" s="211" t="s">
        <v>2158</v>
      </c>
      <c r="K435" s="2"/>
    </row>
    <row r="436" spans="1:11" ht="15" customHeight="1" x14ac:dyDescent="0.2">
      <c r="A436" s="203">
        <v>5</v>
      </c>
      <c r="B436" s="203">
        <v>16</v>
      </c>
      <c r="C436" s="204" t="s">
        <v>3648</v>
      </c>
      <c r="D436" s="203" t="s">
        <v>2125</v>
      </c>
      <c r="E436" s="203" t="s">
        <v>1687</v>
      </c>
      <c r="F436" s="203">
        <v>100</v>
      </c>
      <c r="G436" s="205"/>
      <c r="H436" s="206" t="str">
        <f>IF(G436="","",G436/F436)</f>
        <v/>
      </c>
      <c r="I436" s="203" t="str">
        <f>IF(G436="","",IF(H436&gt;=0.9,"🟢 On Track",IF(H436&gt;=0.75,"🟢 On Track",IF(H436&gt;=0.65,"🟡 Watch",IF(H436&gt;=0.6,"🟠 At Risk","🔴 Not Prog")))))</f>
        <v/>
      </c>
      <c r="J436" s="207" t="s">
        <v>3649</v>
      </c>
      <c r="K436" s="2"/>
    </row>
    <row r="437" spans="1:11" ht="15" customHeight="1" x14ac:dyDescent="0.2">
      <c r="A437" s="212"/>
      <c r="B437" s="212"/>
      <c r="C437" s="213" t="s">
        <v>3650</v>
      </c>
      <c r="D437" s="212"/>
      <c r="E437" s="212"/>
      <c r="F437" s="214">
        <v>500</v>
      </c>
      <c r="G437" s="215">
        <f>SUM(G432:G436)</f>
        <v>0</v>
      </c>
      <c r="H437" s="216" t="str">
        <f>IF(G437=0,"",G437/F437)</f>
        <v/>
      </c>
      <c r="I437" s="214" t="str">
        <f>IF(H437="","",IF(H437&gt;=0.75,"🟢 On Track",IF(H437&gt;=0.65,"🟡 Watch",IF(H437&gt;=0.6,"🟠 At Risk","🔴 Not Prog"))))</f>
        <v/>
      </c>
      <c r="J437" s="21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25.5" customHeight="1" x14ac:dyDescent="0.2">
      <c r="A440" s="196" t="s">
        <v>907</v>
      </c>
      <c r="B440" s="192"/>
      <c r="C440" s="192"/>
      <c r="D440" s="192"/>
      <c r="E440" s="192"/>
      <c r="F440" s="192"/>
      <c r="G440" s="192"/>
      <c r="H440" s="192"/>
      <c r="I440" s="197" t="s">
        <v>3617</v>
      </c>
      <c r="J440" s="198" t="str">
        <f>IF(COUNT(H464,H482,H491)=0,"",AVERAGE(H464,H482,H491))</f>
        <v/>
      </c>
      <c r="K440" s="192"/>
    </row>
    <row r="441" spans="1:11" ht="21.75" customHeight="1" x14ac:dyDescent="0.2">
      <c r="A441" s="199" t="s">
        <v>3618</v>
      </c>
      <c r="B441" s="194"/>
      <c r="C441" s="194"/>
      <c r="D441" s="194"/>
      <c r="E441" s="194"/>
      <c r="F441" s="194"/>
      <c r="G441" s="194"/>
      <c r="H441" s="200" t="s">
        <v>3619</v>
      </c>
      <c r="I441" s="199">
        <f>G464</f>
        <v>0</v>
      </c>
      <c r="J441" s="200" t="s">
        <v>3620</v>
      </c>
      <c r="K441" s="201" t="str">
        <f>H464</f>
        <v/>
      </c>
    </row>
    <row r="442" spans="1:11" ht="21.75" customHeight="1" x14ac:dyDescent="0.2">
      <c r="A442" s="202" t="s">
        <v>26</v>
      </c>
      <c r="B442" s="202" t="s">
        <v>3621</v>
      </c>
      <c r="C442" s="202" t="s">
        <v>2081</v>
      </c>
      <c r="D442" s="202" t="s">
        <v>2071</v>
      </c>
      <c r="E442" s="202" t="s">
        <v>2073</v>
      </c>
      <c r="F442" s="202" t="s">
        <v>3622</v>
      </c>
      <c r="G442" s="202" t="s">
        <v>132</v>
      </c>
      <c r="H442" s="202" t="s">
        <v>3623</v>
      </c>
      <c r="I442" s="202" t="s">
        <v>34</v>
      </c>
      <c r="J442" s="202" t="s">
        <v>61</v>
      </c>
      <c r="K442" s="2"/>
    </row>
    <row r="443" spans="1:11" ht="15" customHeight="1" x14ac:dyDescent="0.2">
      <c r="A443" s="203">
        <v>1</v>
      </c>
      <c r="B443" s="203">
        <v>1</v>
      </c>
      <c r="C443" s="204" t="s">
        <v>3624</v>
      </c>
      <c r="D443" s="203" t="s">
        <v>2078</v>
      </c>
      <c r="E443" s="203" t="s">
        <v>2079</v>
      </c>
      <c r="F443" s="203">
        <v>10</v>
      </c>
      <c r="G443" s="205"/>
      <c r="H443" s="206" t="str">
        <f t="shared" ref="H443:H456" si="32">IF(G443="","",G443/F443)</f>
        <v/>
      </c>
      <c r="I443" s="203" t="str">
        <f t="shared" ref="I443:I456" si="33">IF(G443="","",IF(H443&gt;=0.9,"🟢 On Track",IF(H443&gt;=0.75,"🟢 On Track",IF(H443&gt;=0.65,"🟡 Watch",IF(H443&gt;=0.6,"🟠 At Risk","🔴 Not Prog")))))</f>
        <v/>
      </c>
      <c r="J443" s="207"/>
      <c r="K443" s="2"/>
    </row>
    <row r="444" spans="1:11" ht="15" customHeight="1" x14ac:dyDescent="0.2">
      <c r="A444" s="208">
        <v>2</v>
      </c>
      <c r="B444" s="208">
        <v>1</v>
      </c>
      <c r="C444" s="209" t="s">
        <v>2080</v>
      </c>
      <c r="D444" s="208" t="s">
        <v>2081</v>
      </c>
      <c r="E444" s="208" t="s">
        <v>2082</v>
      </c>
      <c r="F444" s="208">
        <v>10</v>
      </c>
      <c r="G444" s="205"/>
      <c r="H444" s="210" t="str">
        <f t="shared" si="32"/>
        <v/>
      </c>
      <c r="I444" s="208" t="str">
        <f t="shared" si="33"/>
        <v/>
      </c>
      <c r="J444" s="211"/>
      <c r="K444" s="2"/>
    </row>
    <row r="445" spans="1:11" ht="15" customHeight="1" x14ac:dyDescent="0.2">
      <c r="A445" s="203">
        <v>3</v>
      </c>
      <c r="B445" s="203">
        <v>1</v>
      </c>
      <c r="C445" s="204" t="s">
        <v>2200</v>
      </c>
      <c r="D445" s="203" t="s">
        <v>2084</v>
      </c>
      <c r="E445" s="203" t="s">
        <v>2085</v>
      </c>
      <c r="F445" s="203">
        <v>10</v>
      </c>
      <c r="G445" s="205"/>
      <c r="H445" s="206" t="str">
        <f t="shared" si="32"/>
        <v/>
      </c>
      <c r="I445" s="203" t="str">
        <f t="shared" si="33"/>
        <v/>
      </c>
      <c r="J445" s="207"/>
      <c r="K445" s="2"/>
    </row>
    <row r="446" spans="1:11" ht="15" customHeight="1" x14ac:dyDescent="0.2">
      <c r="A446" s="208">
        <v>4</v>
      </c>
      <c r="B446" s="208">
        <v>2</v>
      </c>
      <c r="C446" s="209" t="s">
        <v>2087</v>
      </c>
      <c r="D446" s="208" t="s">
        <v>2081</v>
      </c>
      <c r="E446" s="208" t="s">
        <v>2088</v>
      </c>
      <c r="F446" s="208">
        <v>5</v>
      </c>
      <c r="G446" s="205"/>
      <c r="H446" s="210" t="str">
        <f t="shared" si="32"/>
        <v/>
      </c>
      <c r="I446" s="208" t="str">
        <f t="shared" si="33"/>
        <v/>
      </c>
      <c r="J446" s="211"/>
      <c r="K446" s="2"/>
    </row>
    <row r="447" spans="1:11" ht="15" customHeight="1" x14ac:dyDescent="0.2">
      <c r="A447" s="203">
        <v>5</v>
      </c>
      <c r="B447" s="203">
        <v>2</v>
      </c>
      <c r="C447" s="204" t="s">
        <v>2089</v>
      </c>
      <c r="D447" s="203" t="s">
        <v>2081</v>
      </c>
      <c r="E447" s="203" t="s">
        <v>2088</v>
      </c>
      <c r="F447" s="203">
        <v>20</v>
      </c>
      <c r="G447" s="205"/>
      <c r="H447" s="206" t="str">
        <f t="shared" si="32"/>
        <v/>
      </c>
      <c r="I447" s="203" t="str">
        <f t="shared" si="33"/>
        <v/>
      </c>
      <c r="J447" s="207"/>
      <c r="K447" s="2"/>
    </row>
    <row r="448" spans="1:11" ht="15" customHeight="1" x14ac:dyDescent="0.2">
      <c r="A448" s="208">
        <v>6</v>
      </c>
      <c r="B448" s="208">
        <v>2</v>
      </c>
      <c r="C448" s="209" t="s">
        <v>2201</v>
      </c>
      <c r="D448" s="208" t="s">
        <v>2084</v>
      </c>
      <c r="E448" s="208" t="s">
        <v>2088</v>
      </c>
      <c r="F448" s="208">
        <v>15</v>
      </c>
      <c r="G448" s="205"/>
      <c r="H448" s="210" t="str">
        <f t="shared" si="32"/>
        <v/>
      </c>
      <c r="I448" s="208" t="str">
        <f t="shared" si="33"/>
        <v/>
      </c>
      <c r="J448" s="211"/>
      <c r="K448" s="2"/>
    </row>
    <row r="449" spans="1:11" ht="15" customHeight="1" x14ac:dyDescent="0.2">
      <c r="A449" s="203">
        <v>7</v>
      </c>
      <c r="B449" s="203">
        <v>3</v>
      </c>
      <c r="C449" s="204" t="s">
        <v>2202</v>
      </c>
      <c r="D449" s="203" t="s">
        <v>2084</v>
      </c>
      <c r="E449" s="203" t="s">
        <v>1664</v>
      </c>
      <c r="F449" s="203">
        <v>15</v>
      </c>
      <c r="G449" s="205"/>
      <c r="H449" s="206" t="str">
        <f t="shared" si="32"/>
        <v/>
      </c>
      <c r="I449" s="203" t="str">
        <f t="shared" si="33"/>
        <v/>
      </c>
      <c r="J449" s="207"/>
      <c r="K449" s="2"/>
    </row>
    <row r="450" spans="1:11" ht="15" customHeight="1" x14ac:dyDescent="0.2">
      <c r="A450" s="208">
        <v>8</v>
      </c>
      <c r="B450" s="208">
        <v>4</v>
      </c>
      <c r="C450" s="209" t="s">
        <v>2203</v>
      </c>
      <c r="D450" s="208" t="s">
        <v>2084</v>
      </c>
      <c r="E450" s="208" t="s">
        <v>2095</v>
      </c>
      <c r="F450" s="208">
        <v>15</v>
      </c>
      <c r="G450" s="205"/>
      <c r="H450" s="210" t="str">
        <f t="shared" si="32"/>
        <v/>
      </c>
      <c r="I450" s="208" t="str">
        <f t="shared" si="33"/>
        <v/>
      </c>
      <c r="J450" s="211"/>
      <c r="K450" s="2"/>
    </row>
    <row r="451" spans="1:11" ht="15" customHeight="1" x14ac:dyDescent="0.2">
      <c r="A451" s="203">
        <v>9</v>
      </c>
      <c r="B451" s="203">
        <v>4</v>
      </c>
      <c r="C451" s="204" t="s">
        <v>2098</v>
      </c>
      <c r="D451" s="203" t="s">
        <v>2081</v>
      </c>
      <c r="E451" s="203" t="s">
        <v>2095</v>
      </c>
      <c r="F451" s="203">
        <v>5</v>
      </c>
      <c r="G451" s="205"/>
      <c r="H451" s="206" t="str">
        <f t="shared" si="32"/>
        <v/>
      </c>
      <c r="I451" s="203" t="str">
        <f t="shared" si="33"/>
        <v/>
      </c>
      <c r="J451" s="207"/>
      <c r="K451" s="2"/>
    </row>
    <row r="452" spans="1:11" ht="15" customHeight="1" x14ac:dyDescent="0.2">
      <c r="A452" s="208">
        <v>10</v>
      </c>
      <c r="B452" s="208">
        <v>5</v>
      </c>
      <c r="C452" s="209" t="s">
        <v>2100</v>
      </c>
      <c r="D452" s="208" t="s">
        <v>2101</v>
      </c>
      <c r="E452" s="208" t="s">
        <v>2102</v>
      </c>
      <c r="F452" s="208">
        <v>150</v>
      </c>
      <c r="G452" s="205"/>
      <c r="H452" s="210" t="str">
        <f t="shared" si="32"/>
        <v/>
      </c>
      <c r="I452" s="208" t="str">
        <f t="shared" si="33"/>
        <v/>
      </c>
      <c r="J452" s="211" t="s">
        <v>3625</v>
      </c>
      <c r="K452" s="2"/>
    </row>
    <row r="453" spans="1:11" ht="15" customHeight="1" x14ac:dyDescent="0.2">
      <c r="A453" s="203">
        <v>11</v>
      </c>
      <c r="B453" s="203">
        <v>5</v>
      </c>
      <c r="C453" s="204" t="s">
        <v>2209</v>
      </c>
      <c r="D453" s="203" t="s">
        <v>2084</v>
      </c>
      <c r="E453" s="203" t="s">
        <v>2106</v>
      </c>
      <c r="F453" s="203">
        <v>15</v>
      </c>
      <c r="G453" s="205"/>
      <c r="H453" s="206" t="str">
        <f t="shared" si="32"/>
        <v/>
      </c>
      <c r="I453" s="203" t="str">
        <f t="shared" si="33"/>
        <v/>
      </c>
      <c r="J453" s="207"/>
      <c r="K453" s="2"/>
    </row>
    <row r="454" spans="1:11" ht="15" customHeight="1" x14ac:dyDescent="0.2">
      <c r="A454" s="208">
        <v>12</v>
      </c>
      <c r="B454" s="208">
        <v>5</v>
      </c>
      <c r="C454" s="209" t="s">
        <v>2107</v>
      </c>
      <c r="D454" s="208" t="s">
        <v>2081</v>
      </c>
      <c r="E454" s="208" t="s">
        <v>2106</v>
      </c>
      <c r="F454" s="208">
        <v>5</v>
      </c>
      <c r="G454" s="205"/>
      <c r="H454" s="210" t="str">
        <f t="shared" si="32"/>
        <v/>
      </c>
      <c r="I454" s="208" t="str">
        <f t="shared" si="33"/>
        <v/>
      </c>
      <c r="J454" s="211"/>
      <c r="K454" s="2"/>
    </row>
    <row r="455" spans="1:11" ht="15" customHeight="1" x14ac:dyDescent="0.2">
      <c r="A455" s="203">
        <v>13</v>
      </c>
      <c r="B455" s="203">
        <v>6</v>
      </c>
      <c r="C455" s="204" t="s">
        <v>2210</v>
      </c>
      <c r="D455" s="203" t="s">
        <v>2084</v>
      </c>
      <c r="E455" s="203" t="s">
        <v>2110</v>
      </c>
      <c r="F455" s="203">
        <v>15</v>
      </c>
      <c r="G455" s="205"/>
      <c r="H455" s="206" t="str">
        <f t="shared" si="32"/>
        <v/>
      </c>
      <c r="I455" s="203" t="str">
        <f t="shared" si="33"/>
        <v/>
      </c>
      <c r="J455" s="207"/>
      <c r="K455" s="2"/>
    </row>
    <row r="456" spans="1:11" ht="15" customHeight="1" x14ac:dyDescent="0.2">
      <c r="A456" s="208">
        <v>14</v>
      </c>
      <c r="B456" s="208">
        <v>6</v>
      </c>
      <c r="C456" s="209" t="s">
        <v>2111</v>
      </c>
      <c r="D456" s="208" t="s">
        <v>2081</v>
      </c>
      <c r="E456" s="208" t="s">
        <v>2110</v>
      </c>
      <c r="F456" s="208">
        <v>5</v>
      </c>
      <c r="G456" s="205"/>
      <c r="H456" s="210" t="str">
        <f t="shared" si="32"/>
        <v/>
      </c>
      <c r="I456" s="208" t="str">
        <f t="shared" si="33"/>
        <v/>
      </c>
      <c r="J456" s="211"/>
      <c r="K456" s="2"/>
    </row>
    <row r="457" spans="1:11" ht="15" customHeight="1" x14ac:dyDescent="0.2">
      <c r="A457" s="203">
        <v>15</v>
      </c>
      <c r="B457" s="203">
        <v>7</v>
      </c>
      <c r="C457" s="204" t="s">
        <v>2113</v>
      </c>
      <c r="D457" s="203" t="s">
        <v>2114</v>
      </c>
      <c r="E457" s="203" t="s">
        <v>2115</v>
      </c>
      <c r="F457" s="203" t="s">
        <v>390</v>
      </c>
      <c r="G457" s="205"/>
      <c r="H457" s="203" t="str">
        <f>IF(G457="","—",G457)</f>
        <v>—</v>
      </c>
      <c r="I457" s="203" t="str">
        <f>IF(G457="","",G457)</f>
        <v/>
      </c>
      <c r="J457" s="207" t="s">
        <v>2116</v>
      </c>
      <c r="K457" s="2"/>
    </row>
    <row r="458" spans="1:11" ht="15" customHeight="1" x14ac:dyDescent="0.2">
      <c r="A458" s="208">
        <v>16</v>
      </c>
      <c r="B458" s="208">
        <v>7</v>
      </c>
      <c r="C458" s="209" t="s">
        <v>2212</v>
      </c>
      <c r="D458" s="208" t="s">
        <v>2084</v>
      </c>
      <c r="E458" s="208" t="s">
        <v>1707</v>
      </c>
      <c r="F458" s="208">
        <v>15</v>
      </c>
      <c r="G458" s="205"/>
      <c r="H458" s="210" t="str">
        <f>IF(G458="","",G458/F458)</f>
        <v/>
      </c>
      <c r="I458" s="208" t="str">
        <f>IF(G458="","",IF(H458&gt;=0.9,"🟢 On Track",IF(H458&gt;=0.75,"🟢 On Track",IF(H458&gt;=0.65,"🟡 Watch",IF(H458&gt;=0.6,"🟠 At Risk","🔴 Not Prog")))))</f>
        <v/>
      </c>
      <c r="J458" s="211"/>
      <c r="K458" s="2"/>
    </row>
    <row r="459" spans="1:11" ht="15" customHeight="1" x14ac:dyDescent="0.2">
      <c r="A459" s="203">
        <v>17</v>
      </c>
      <c r="B459" s="203">
        <v>7</v>
      </c>
      <c r="C459" s="204" t="s">
        <v>2118</v>
      </c>
      <c r="D459" s="203" t="s">
        <v>2119</v>
      </c>
      <c r="E459" s="203" t="s">
        <v>1707</v>
      </c>
      <c r="F459" s="203">
        <v>100</v>
      </c>
      <c r="G459" s="205"/>
      <c r="H459" s="206" t="str">
        <f>IF(G459="","",G459/F459)</f>
        <v/>
      </c>
      <c r="I459" s="203" t="str">
        <f>IF(G459="","",IF(H459&gt;=0.9,"🟢 On Track",IF(H459&gt;=0.75,"🟢 On Track",IF(H459&gt;=0.65,"🟡 Watch",IF(H459&gt;=0.6,"🟠 At Risk","🔴 Not Prog")))))</f>
        <v/>
      </c>
      <c r="J459" s="207" t="s">
        <v>3626</v>
      </c>
      <c r="K459" s="2"/>
    </row>
    <row r="460" spans="1:11" ht="15" customHeight="1" x14ac:dyDescent="0.2">
      <c r="A460" s="208">
        <v>18</v>
      </c>
      <c r="B460" s="208">
        <v>8</v>
      </c>
      <c r="C460" s="209" t="s">
        <v>2122</v>
      </c>
      <c r="D460" s="208" t="s">
        <v>2101</v>
      </c>
      <c r="E460" s="208" t="s">
        <v>2123</v>
      </c>
      <c r="F460" s="208">
        <v>150</v>
      </c>
      <c r="G460" s="205"/>
      <c r="H460" s="210" t="str">
        <f>IF(G460="","",G460/F460)</f>
        <v/>
      </c>
      <c r="I460" s="208" t="str">
        <f>IF(G460="","",IF(H460&gt;=0.9,"🟢 On Track",IF(H460&gt;=0.75,"🟢 On Track",IF(H460&gt;=0.65,"🟡 Watch",IF(H460&gt;=0.6,"🟠 At Risk","🔴 Not Prog")))))</f>
        <v/>
      </c>
      <c r="J460" s="211" t="s">
        <v>3625</v>
      </c>
      <c r="K460" s="2"/>
    </row>
    <row r="461" spans="1:11" ht="15" customHeight="1" x14ac:dyDescent="0.2">
      <c r="A461" s="203">
        <v>19</v>
      </c>
      <c r="B461" s="203">
        <v>8</v>
      </c>
      <c r="C461" s="204" t="s">
        <v>2124</v>
      </c>
      <c r="D461" s="203" t="s">
        <v>2125</v>
      </c>
      <c r="E461" s="203" t="s">
        <v>2126</v>
      </c>
      <c r="F461" s="203" t="s">
        <v>390</v>
      </c>
      <c r="G461" s="205"/>
      <c r="H461" s="203" t="str">
        <f>IF(G461="","—",G461)</f>
        <v>—</v>
      </c>
      <c r="I461" s="203" t="str">
        <f>IF(G461="","",G461)</f>
        <v/>
      </c>
      <c r="J461" s="207"/>
      <c r="K461" s="2"/>
    </row>
    <row r="462" spans="1:11" ht="15" customHeight="1" x14ac:dyDescent="0.2">
      <c r="A462" s="208">
        <v>20</v>
      </c>
      <c r="B462" s="208">
        <v>15</v>
      </c>
      <c r="C462" s="209" t="s">
        <v>2128</v>
      </c>
      <c r="D462" s="208" t="s">
        <v>2114</v>
      </c>
      <c r="E462" s="208" t="s">
        <v>2127</v>
      </c>
      <c r="F462" s="208">
        <v>250</v>
      </c>
      <c r="G462" s="205"/>
      <c r="H462" s="210" t="str">
        <f>IF(G462="","",G462/F462)</f>
        <v/>
      </c>
      <c r="I462" s="208" t="str">
        <f>IF(G462="","",IF(H462&gt;=0.9,"🟢 On Track",IF(H462&gt;=0.75,"🟢 On Track",IF(H462&gt;=0.65,"🟡 Watch",IF(H462&gt;=0.6,"🟠 At Risk","🔴 Not Prog")))))</f>
        <v/>
      </c>
      <c r="J462" s="211" t="s">
        <v>3627</v>
      </c>
      <c r="K462" s="2"/>
    </row>
    <row r="463" spans="1:11" ht="15" customHeight="1" x14ac:dyDescent="0.2">
      <c r="A463" s="203">
        <v>21</v>
      </c>
      <c r="B463" s="203">
        <v>16</v>
      </c>
      <c r="C463" s="204" t="s">
        <v>3628</v>
      </c>
      <c r="D463" s="203" t="s">
        <v>2125</v>
      </c>
      <c r="E463" s="203" t="s">
        <v>2130</v>
      </c>
      <c r="F463" s="203">
        <v>250</v>
      </c>
      <c r="G463" s="205"/>
      <c r="H463" s="206" t="str">
        <f>IF(G463="","",G463/F463)</f>
        <v/>
      </c>
      <c r="I463" s="203" t="str">
        <f>IF(G463="","",IF(H463&gt;=0.9,"🟢 On Track",IF(H463&gt;=0.75,"🟢 On Track",IF(H463&gt;=0.65,"🟡 Watch",IF(H463&gt;=0.6,"🟠 At Risk","🔴 Not Prog")))))</f>
        <v/>
      </c>
      <c r="J463" s="207" t="s">
        <v>3627</v>
      </c>
      <c r="K463" s="2"/>
    </row>
    <row r="464" spans="1:11" ht="15" customHeight="1" x14ac:dyDescent="0.2">
      <c r="A464" s="212"/>
      <c r="B464" s="212"/>
      <c r="C464" s="213" t="s">
        <v>3629</v>
      </c>
      <c r="D464" s="212"/>
      <c r="E464" s="212"/>
      <c r="F464" s="214">
        <v>1060</v>
      </c>
      <c r="G464" s="215">
        <f>SUM(G443:G463)</f>
        <v>0</v>
      </c>
      <c r="H464" s="216" t="str">
        <f>IF(G464=0,"",G464/F464)</f>
        <v/>
      </c>
      <c r="I464" s="214" t="str">
        <f>IF(H464="","",IF(H464&gt;=0.75,"🟢 On Track",IF(H464&gt;=0.65,"🟡 Watch",IF(H464&gt;=0.6,"🟠 At Risk","🔴 Not Prog"))))</f>
        <v/>
      </c>
      <c r="J464" s="21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21.75" customHeight="1" x14ac:dyDescent="0.2">
      <c r="A466" s="199" t="s">
        <v>3630</v>
      </c>
      <c r="B466" s="194"/>
      <c r="C466" s="194"/>
      <c r="D466" s="194"/>
      <c r="E466" s="194"/>
      <c r="F466" s="194"/>
      <c r="G466" s="194"/>
      <c r="H466" s="200" t="s">
        <v>3619</v>
      </c>
      <c r="I466" s="199">
        <f>G482</f>
        <v>0</v>
      </c>
      <c r="J466" s="200" t="s">
        <v>3620</v>
      </c>
      <c r="K466" s="201">
        <f>H482</f>
        <v>0</v>
      </c>
    </row>
    <row r="467" spans="1:11" ht="21.75" customHeight="1" x14ac:dyDescent="0.2">
      <c r="A467" s="202" t="s">
        <v>26</v>
      </c>
      <c r="B467" s="202" t="s">
        <v>3621</v>
      </c>
      <c r="C467" s="202" t="s">
        <v>2081</v>
      </c>
      <c r="D467" s="202" t="s">
        <v>2071</v>
      </c>
      <c r="E467" s="202" t="s">
        <v>2073</v>
      </c>
      <c r="F467" s="202" t="s">
        <v>3622</v>
      </c>
      <c r="G467" s="202" t="s">
        <v>132</v>
      </c>
      <c r="H467" s="202" t="s">
        <v>3623</v>
      </c>
      <c r="I467" s="202" t="s">
        <v>34</v>
      </c>
      <c r="J467" s="202" t="s">
        <v>61</v>
      </c>
      <c r="K467" s="2"/>
    </row>
    <row r="468" spans="1:11" ht="15" customHeight="1" x14ac:dyDescent="0.2">
      <c r="A468" s="203">
        <v>1</v>
      </c>
      <c r="B468" s="203">
        <v>1</v>
      </c>
      <c r="C468" s="204" t="s">
        <v>2133</v>
      </c>
      <c r="D468" s="203" t="s">
        <v>2134</v>
      </c>
      <c r="E468" s="203" t="s">
        <v>2085</v>
      </c>
      <c r="F468" s="203" t="s">
        <v>390</v>
      </c>
      <c r="G468" s="205"/>
      <c r="H468" s="203" t="str">
        <f t="shared" ref="H468:H481" si="34">IF(G468="","—",G468)</f>
        <v>—</v>
      </c>
      <c r="I468" s="203" t="str">
        <f t="shared" ref="I468:I481" si="35">IF(G468="","",G468)</f>
        <v/>
      </c>
      <c r="J468" s="207"/>
      <c r="K468" s="2"/>
    </row>
    <row r="469" spans="1:11" ht="15" customHeight="1" x14ac:dyDescent="0.2">
      <c r="A469" s="208">
        <v>2</v>
      </c>
      <c r="B469" s="208">
        <v>2</v>
      </c>
      <c r="C469" s="209" t="s">
        <v>2135</v>
      </c>
      <c r="D469" s="208" t="s">
        <v>2134</v>
      </c>
      <c r="E469" s="208" t="s">
        <v>2088</v>
      </c>
      <c r="F469" s="208" t="s">
        <v>390</v>
      </c>
      <c r="G469" s="205"/>
      <c r="H469" s="208" t="str">
        <f t="shared" si="34"/>
        <v>—</v>
      </c>
      <c r="I469" s="208" t="str">
        <f t="shared" si="35"/>
        <v/>
      </c>
      <c r="J469" s="211"/>
      <c r="K469" s="2"/>
    </row>
    <row r="470" spans="1:11" ht="15" customHeight="1" x14ac:dyDescent="0.2">
      <c r="A470" s="203">
        <v>3</v>
      </c>
      <c r="B470" s="203">
        <v>3</v>
      </c>
      <c r="C470" s="204" t="s">
        <v>2136</v>
      </c>
      <c r="D470" s="203" t="s">
        <v>2134</v>
      </c>
      <c r="E470" s="203" t="s">
        <v>1664</v>
      </c>
      <c r="F470" s="203" t="s">
        <v>390</v>
      </c>
      <c r="G470" s="205"/>
      <c r="H470" s="203" t="str">
        <f t="shared" si="34"/>
        <v>—</v>
      </c>
      <c r="I470" s="203" t="str">
        <f t="shared" si="35"/>
        <v/>
      </c>
      <c r="J470" s="207"/>
      <c r="K470" s="2"/>
    </row>
    <row r="471" spans="1:11" ht="15" customHeight="1" x14ac:dyDescent="0.2">
      <c r="A471" s="208">
        <v>4</v>
      </c>
      <c r="B471" s="208">
        <v>4</v>
      </c>
      <c r="C471" s="209" t="s">
        <v>2137</v>
      </c>
      <c r="D471" s="208" t="s">
        <v>2134</v>
      </c>
      <c r="E471" s="208" t="s">
        <v>2095</v>
      </c>
      <c r="F471" s="208" t="s">
        <v>390</v>
      </c>
      <c r="G471" s="205"/>
      <c r="H471" s="208" t="str">
        <f t="shared" si="34"/>
        <v>—</v>
      </c>
      <c r="I471" s="208" t="str">
        <f t="shared" si="35"/>
        <v/>
      </c>
      <c r="J471" s="211"/>
      <c r="K471" s="2"/>
    </row>
    <row r="472" spans="1:11" ht="15" customHeight="1" x14ac:dyDescent="0.2">
      <c r="A472" s="203">
        <v>5</v>
      </c>
      <c r="B472" s="203">
        <v>5</v>
      </c>
      <c r="C472" s="204" t="s">
        <v>2138</v>
      </c>
      <c r="D472" s="203" t="s">
        <v>2101</v>
      </c>
      <c r="E472" s="203" t="s">
        <v>2106</v>
      </c>
      <c r="F472" s="203" t="s">
        <v>390</v>
      </c>
      <c r="G472" s="205"/>
      <c r="H472" s="203" t="str">
        <f t="shared" si="34"/>
        <v>—</v>
      </c>
      <c r="I472" s="203" t="str">
        <f t="shared" si="35"/>
        <v/>
      </c>
      <c r="J472" s="207" t="s">
        <v>2139</v>
      </c>
      <c r="K472" s="2"/>
    </row>
    <row r="473" spans="1:11" ht="15" customHeight="1" x14ac:dyDescent="0.2">
      <c r="A473" s="208">
        <v>6</v>
      </c>
      <c r="B473" s="208">
        <v>6</v>
      </c>
      <c r="C473" s="209" t="s">
        <v>2140</v>
      </c>
      <c r="D473" s="208" t="s">
        <v>2134</v>
      </c>
      <c r="E473" s="208" t="s">
        <v>2110</v>
      </c>
      <c r="F473" s="208" t="s">
        <v>390</v>
      </c>
      <c r="G473" s="205"/>
      <c r="H473" s="208" t="str">
        <f t="shared" si="34"/>
        <v>—</v>
      </c>
      <c r="I473" s="208" t="str">
        <f t="shared" si="35"/>
        <v/>
      </c>
      <c r="J473" s="211"/>
      <c r="K473" s="2"/>
    </row>
    <row r="474" spans="1:11" ht="15" customHeight="1" x14ac:dyDescent="0.2">
      <c r="A474" s="203">
        <v>7</v>
      </c>
      <c r="B474" s="203">
        <v>7</v>
      </c>
      <c r="C474" s="204" t="s">
        <v>3631</v>
      </c>
      <c r="D474" s="203" t="s">
        <v>2134</v>
      </c>
      <c r="E474" s="203" t="s">
        <v>1707</v>
      </c>
      <c r="F474" s="203" t="s">
        <v>390</v>
      </c>
      <c r="G474" s="205"/>
      <c r="H474" s="203" t="str">
        <f t="shared" si="34"/>
        <v>—</v>
      </c>
      <c r="I474" s="203" t="str">
        <f t="shared" si="35"/>
        <v/>
      </c>
      <c r="J474" s="207"/>
      <c r="K474" s="2"/>
    </row>
    <row r="475" spans="1:11" ht="15" customHeight="1" x14ac:dyDescent="0.2">
      <c r="A475" s="208">
        <v>8</v>
      </c>
      <c r="B475" s="208">
        <v>8</v>
      </c>
      <c r="C475" s="209" t="s">
        <v>3632</v>
      </c>
      <c r="D475" s="208" t="s">
        <v>2134</v>
      </c>
      <c r="E475" s="208" t="s">
        <v>2126</v>
      </c>
      <c r="F475" s="208" t="s">
        <v>390</v>
      </c>
      <c r="G475" s="205"/>
      <c r="H475" s="208" t="str">
        <f t="shared" si="34"/>
        <v>—</v>
      </c>
      <c r="I475" s="208" t="str">
        <f t="shared" si="35"/>
        <v/>
      </c>
      <c r="J475" s="211"/>
      <c r="K475" s="2"/>
    </row>
    <row r="476" spans="1:11" ht="15" customHeight="1" x14ac:dyDescent="0.2">
      <c r="A476" s="203">
        <v>9</v>
      </c>
      <c r="B476" s="203">
        <v>9</v>
      </c>
      <c r="C476" s="204" t="s">
        <v>3633</v>
      </c>
      <c r="D476" s="203" t="s">
        <v>2134</v>
      </c>
      <c r="E476" s="203" t="s">
        <v>3634</v>
      </c>
      <c r="F476" s="203" t="s">
        <v>390</v>
      </c>
      <c r="G476" s="205"/>
      <c r="H476" s="203" t="str">
        <f t="shared" si="34"/>
        <v>—</v>
      </c>
      <c r="I476" s="203" t="str">
        <f t="shared" si="35"/>
        <v/>
      </c>
      <c r="J476" s="207"/>
      <c r="K476" s="2"/>
    </row>
    <row r="477" spans="1:11" ht="15" customHeight="1" x14ac:dyDescent="0.2">
      <c r="A477" s="208">
        <v>10</v>
      </c>
      <c r="B477" s="208">
        <v>10</v>
      </c>
      <c r="C477" s="209" t="s">
        <v>3635</v>
      </c>
      <c r="D477" s="208" t="s">
        <v>2101</v>
      </c>
      <c r="E477" s="208" t="s">
        <v>3636</v>
      </c>
      <c r="F477" s="208" t="s">
        <v>390</v>
      </c>
      <c r="G477" s="205"/>
      <c r="H477" s="208" t="str">
        <f t="shared" si="34"/>
        <v>—</v>
      </c>
      <c r="I477" s="208" t="str">
        <f t="shared" si="35"/>
        <v/>
      </c>
      <c r="J477" s="211" t="s">
        <v>2139</v>
      </c>
      <c r="K477" s="2"/>
    </row>
    <row r="478" spans="1:11" ht="15" customHeight="1" x14ac:dyDescent="0.2">
      <c r="A478" s="203">
        <v>11</v>
      </c>
      <c r="B478" s="203">
        <v>11</v>
      </c>
      <c r="C478" s="204" t="s">
        <v>3637</v>
      </c>
      <c r="D478" s="203" t="s">
        <v>2134</v>
      </c>
      <c r="E478" s="203" t="s">
        <v>3638</v>
      </c>
      <c r="F478" s="203" t="s">
        <v>390</v>
      </c>
      <c r="G478" s="205"/>
      <c r="H478" s="203" t="str">
        <f t="shared" si="34"/>
        <v>—</v>
      </c>
      <c r="I478" s="203" t="str">
        <f t="shared" si="35"/>
        <v/>
      </c>
      <c r="J478" s="207"/>
      <c r="K478" s="2"/>
    </row>
    <row r="479" spans="1:11" ht="15" customHeight="1" x14ac:dyDescent="0.2">
      <c r="A479" s="208">
        <v>12</v>
      </c>
      <c r="B479" s="208">
        <v>12</v>
      </c>
      <c r="C479" s="209" t="s">
        <v>3639</v>
      </c>
      <c r="D479" s="208" t="s">
        <v>2134</v>
      </c>
      <c r="E479" s="208" t="s">
        <v>3640</v>
      </c>
      <c r="F479" s="208" t="s">
        <v>390</v>
      </c>
      <c r="G479" s="205"/>
      <c r="H479" s="208" t="str">
        <f t="shared" si="34"/>
        <v>—</v>
      </c>
      <c r="I479" s="208" t="str">
        <f t="shared" si="35"/>
        <v/>
      </c>
      <c r="J479" s="211"/>
      <c r="K479" s="2"/>
    </row>
    <row r="480" spans="1:11" ht="15" customHeight="1" x14ac:dyDescent="0.2">
      <c r="A480" s="203">
        <v>13</v>
      </c>
      <c r="B480" s="203">
        <v>13</v>
      </c>
      <c r="C480" s="204" t="s">
        <v>3641</v>
      </c>
      <c r="D480" s="203" t="s">
        <v>2134</v>
      </c>
      <c r="E480" s="203" t="s">
        <v>3642</v>
      </c>
      <c r="F480" s="203" t="s">
        <v>390</v>
      </c>
      <c r="G480" s="205"/>
      <c r="H480" s="203" t="str">
        <f t="shared" si="34"/>
        <v>—</v>
      </c>
      <c r="I480" s="203" t="str">
        <f t="shared" si="35"/>
        <v/>
      </c>
      <c r="J480" s="207"/>
      <c r="K480" s="2"/>
    </row>
    <row r="481" spans="1:11" ht="15" customHeight="1" x14ac:dyDescent="0.2">
      <c r="A481" s="208">
        <v>14</v>
      </c>
      <c r="B481" s="208">
        <v>14</v>
      </c>
      <c r="C481" s="209" t="s">
        <v>2141</v>
      </c>
      <c r="D481" s="208" t="s">
        <v>2101</v>
      </c>
      <c r="E481" s="208" t="s">
        <v>2130</v>
      </c>
      <c r="F481" s="208" t="s">
        <v>390</v>
      </c>
      <c r="G481" s="205"/>
      <c r="H481" s="208" t="str">
        <f t="shared" si="34"/>
        <v>—</v>
      </c>
      <c r="I481" s="208" t="str">
        <f t="shared" si="35"/>
        <v/>
      </c>
      <c r="J481" s="211" t="s">
        <v>3643</v>
      </c>
      <c r="K481" s="2"/>
    </row>
    <row r="482" spans="1:11" ht="15" customHeight="1" x14ac:dyDescent="0.2">
      <c r="A482" s="212"/>
      <c r="B482" s="212"/>
      <c r="C482" s="213" t="s">
        <v>3644</v>
      </c>
      <c r="D482" s="212"/>
      <c r="E482" s="212"/>
      <c r="F482" s="214"/>
      <c r="G482" s="215">
        <f>SUM(G468:G481)</f>
        <v>0</v>
      </c>
      <c r="H482" s="215"/>
      <c r="I482" s="214" t="str">
        <f>IF(H482="","",IF(H482&gt;=0.75,"🟢 On Track",IF(H482&gt;=0.65,"🟡 Watch",IF(H482&gt;=0.6,"🟠 At Risk","🔴 Not Prog"))))</f>
        <v/>
      </c>
      <c r="J482" s="21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21.75" customHeight="1" x14ac:dyDescent="0.2">
      <c r="A484" s="199" t="s">
        <v>3645</v>
      </c>
      <c r="B484" s="194"/>
      <c r="C484" s="194"/>
      <c r="D484" s="194"/>
      <c r="E484" s="194"/>
      <c r="F484" s="194"/>
      <c r="G484" s="194"/>
      <c r="H484" s="200" t="s">
        <v>3619</v>
      </c>
      <c r="I484" s="199">
        <f>G491</f>
        <v>0</v>
      </c>
      <c r="J484" s="200" t="s">
        <v>3620</v>
      </c>
      <c r="K484" s="201" t="str">
        <f>H491</f>
        <v/>
      </c>
    </row>
    <row r="485" spans="1:11" ht="21.75" customHeight="1" x14ac:dyDescent="0.2">
      <c r="A485" s="202" t="s">
        <v>26</v>
      </c>
      <c r="B485" s="202" t="s">
        <v>3621</v>
      </c>
      <c r="C485" s="202" t="s">
        <v>2081</v>
      </c>
      <c r="D485" s="202" t="s">
        <v>2071</v>
      </c>
      <c r="E485" s="202" t="s">
        <v>2073</v>
      </c>
      <c r="F485" s="202" t="s">
        <v>3622</v>
      </c>
      <c r="G485" s="202" t="s">
        <v>132</v>
      </c>
      <c r="H485" s="202" t="s">
        <v>3623</v>
      </c>
      <c r="I485" s="202" t="s">
        <v>34</v>
      </c>
      <c r="J485" s="202" t="s">
        <v>61</v>
      </c>
      <c r="K485" s="2"/>
    </row>
    <row r="486" spans="1:11" ht="15" customHeight="1" x14ac:dyDescent="0.2">
      <c r="A486" s="203">
        <v>1</v>
      </c>
      <c r="B486" s="203">
        <v>3</v>
      </c>
      <c r="C486" s="204" t="s">
        <v>3646</v>
      </c>
      <c r="D486" s="203" t="s">
        <v>2081</v>
      </c>
      <c r="E486" s="203" t="s">
        <v>2145</v>
      </c>
      <c r="F486" s="203">
        <v>100</v>
      </c>
      <c r="G486" s="205"/>
      <c r="H486" s="206" t="str">
        <f>IF(G486="","",G486/F486)</f>
        <v/>
      </c>
      <c r="I486" s="203" t="str">
        <f>IF(G486="","",IF(H486&gt;=0.9,"🟢 On Track",IF(H486&gt;=0.75,"🟢 On Track",IF(H486&gt;=0.65,"🟡 Watch",IF(H486&gt;=0.6,"🟠 At Risk","🔴 Not Prog")))))</f>
        <v/>
      </c>
      <c r="J486" s="207" t="s">
        <v>2146</v>
      </c>
      <c r="K486" s="2"/>
    </row>
    <row r="487" spans="1:11" ht="15" customHeight="1" x14ac:dyDescent="0.2">
      <c r="A487" s="208">
        <v>2</v>
      </c>
      <c r="B487" s="208">
        <v>5</v>
      </c>
      <c r="C487" s="209" t="s">
        <v>3647</v>
      </c>
      <c r="D487" s="208" t="s">
        <v>2081</v>
      </c>
      <c r="E487" s="208" t="s">
        <v>2151</v>
      </c>
      <c r="F487" s="208">
        <v>100</v>
      </c>
      <c r="G487" s="205"/>
      <c r="H487" s="210" t="str">
        <f>IF(G487="","",G487/F487)</f>
        <v/>
      </c>
      <c r="I487" s="208" t="str">
        <f>IF(G487="","",IF(H487&gt;=0.9,"🟢 On Track",IF(H487&gt;=0.75,"🟢 On Track",IF(H487&gt;=0.65,"🟡 Watch",IF(H487&gt;=0.6,"🟠 At Risk","🔴 Not Prog")))))</f>
        <v/>
      </c>
      <c r="J487" s="211" t="s">
        <v>2146</v>
      </c>
      <c r="K487" s="2"/>
    </row>
    <row r="488" spans="1:11" ht="15" customHeight="1" x14ac:dyDescent="0.2">
      <c r="A488" s="203">
        <v>3</v>
      </c>
      <c r="B488" s="203">
        <v>8</v>
      </c>
      <c r="C488" s="204" t="s">
        <v>2155</v>
      </c>
      <c r="D488" s="203" t="s">
        <v>2156</v>
      </c>
      <c r="E488" s="203" t="s">
        <v>2157</v>
      </c>
      <c r="F488" s="203">
        <v>100</v>
      </c>
      <c r="G488" s="205"/>
      <c r="H488" s="206" t="str">
        <f>IF(G488="","",G488/F488)</f>
        <v/>
      </c>
      <c r="I488" s="203" t="str">
        <f>IF(G488="","",IF(H488&gt;=0.9,"🟢 On Track",IF(H488&gt;=0.75,"🟢 On Track",IF(H488&gt;=0.65,"🟡 Watch",IF(H488&gt;=0.6,"🟠 At Risk","🔴 Not Prog")))))</f>
        <v/>
      </c>
      <c r="J488" s="207" t="s">
        <v>2158</v>
      </c>
      <c r="K488" s="2"/>
    </row>
    <row r="489" spans="1:11" ht="15" customHeight="1" x14ac:dyDescent="0.2">
      <c r="A489" s="208">
        <v>4</v>
      </c>
      <c r="B489" s="208">
        <v>13</v>
      </c>
      <c r="C489" s="209" t="s">
        <v>2162</v>
      </c>
      <c r="D489" s="208" t="s">
        <v>2156</v>
      </c>
      <c r="E489" s="208" t="s">
        <v>1687</v>
      </c>
      <c r="F489" s="208">
        <v>100</v>
      </c>
      <c r="G489" s="205"/>
      <c r="H489" s="210" t="str">
        <f>IF(G489="","",G489/F489)</f>
        <v/>
      </c>
      <c r="I489" s="208" t="str">
        <f>IF(G489="","",IF(H489&gt;=0.9,"🟢 On Track",IF(H489&gt;=0.75,"🟢 On Track",IF(H489&gt;=0.65,"🟡 Watch",IF(H489&gt;=0.6,"🟠 At Risk","🔴 Not Prog")))))</f>
        <v/>
      </c>
      <c r="J489" s="211" t="s">
        <v>2158</v>
      </c>
      <c r="K489" s="2"/>
    </row>
    <row r="490" spans="1:11" ht="15" customHeight="1" x14ac:dyDescent="0.2">
      <c r="A490" s="203">
        <v>5</v>
      </c>
      <c r="B490" s="203">
        <v>16</v>
      </c>
      <c r="C490" s="204" t="s">
        <v>3648</v>
      </c>
      <c r="D490" s="203" t="s">
        <v>2125</v>
      </c>
      <c r="E490" s="203" t="s">
        <v>1687</v>
      </c>
      <c r="F490" s="203">
        <v>100</v>
      </c>
      <c r="G490" s="205"/>
      <c r="H490" s="206" t="str">
        <f>IF(G490="","",G490/F490)</f>
        <v/>
      </c>
      <c r="I490" s="203" t="str">
        <f>IF(G490="","",IF(H490&gt;=0.9,"🟢 On Track",IF(H490&gt;=0.75,"🟢 On Track",IF(H490&gt;=0.65,"🟡 Watch",IF(H490&gt;=0.6,"🟠 At Risk","🔴 Not Prog")))))</f>
        <v/>
      </c>
      <c r="J490" s="207" t="s">
        <v>3649</v>
      </c>
      <c r="K490" s="2"/>
    </row>
    <row r="491" spans="1:11" ht="15" customHeight="1" x14ac:dyDescent="0.2">
      <c r="A491" s="212"/>
      <c r="B491" s="212"/>
      <c r="C491" s="213" t="s">
        <v>3650</v>
      </c>
      <c r="D491" s="212"/>
      <c r="E491" s="212"/>
      <c r="F491" s="214">
        <v>500</v>
      </c>
      <c r="G491" s="215">
        <f>SUM(G486:G490)</f>
        <v>0</v>
      </c>
      <c r="H491" s="216" t="str">
        <f>IF(G491=0,"",G491/F491)</f>
        <v/>
      </c>
      <c r="I491" s="214" t="str">
        <f>IF(H491="","",IF(H491&gt;=0.75,"🟢 On Track",IF(H491&gt;=0.65,"🟡 Watch",IF(H491&gt;=0.6,"🟠 At Risk","🔴 Not Prog"))))</f>
        <v/>
      </c>
      <c r="J491" s="21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25.5" customHeight="1" x14ac:dyDescent="0.2">
      <c r="A494" s="196" t="s">
        <v>908</v>
      </c>
      <c r="B494" s="192"/>
      <c r="C494" s="192"/>
      <c r="D494" s="192"/>
      <c r="E494" s="192"/>
      <c r="F494" s="192"/>
      <c r="G494" s="192"/>
      <c r="H494" s="192"/>
      <c r="I494" s="197" t="s">
        <v>3617</v>
      </c>
      <c r="J494" s="198" t="str">
        <f>IF(COUNT(H518,H536,H545)=0,"",AVERAGE(H518,H536,H545))</f>
        <v/>
      </c>
      <c r="K494" s="192"/>
    </row>
    <row r="495" spans="1:11" ht="21.75" customHeight="1" x14ac:dyDescent="0.2">
      <c r="A495" s="199" t="s">
        <v>3618</v>
      </c>
      <c r="B495" s="194"/>
      <c r="C495" s="194"/>
      <c r="D495" s="194"/>
      <c r="E495" s="194"/>
      <c r="F495" s="194"/>
      <c r="G495" s="194"/>
      <c r="H495" s="200" t="s">
        <v>3619</v>
      </c>
      <c r="I495" s="199">
        <f>G518</f>
        <v>0</v>
      </c>
      <c r="J495" s="200" t="s">
        <v>3620</v>
      </c>
      <c r="K495" s="201" t="str">
        <f>H518</f>
        <v/>
      </c>
    </row>
    <row r="496" spans="1:11" ht="21.75" customHeight="1" x14ac:dyDescent="0.2">
      <c r="A496" s="202" t="s">
        <v>26</v>
      </c>
      <c r="B496" s="202" t="s">
        <v>3621</v>
      </c>
      <c r="C496" s="202" t="s">
        <v>2081</v>
      </c>
      <c r="D496" s="202" t="s">
        <v>2071</v>
      </c>
      <c r="E496" s="202" t="s">
        <v>2073</v>
      </c>
      <c r="F496" s="202" t="s">
        <v>3622</v>
      </c>
      <c r="G496" s="202" t="s">
        <v>132</v>
      </c>
      <c r="H496" s="202" t="s">
        <v>3623</v>
      </c>
      <c r="I496" s="202" t="s">
        <v>34</v>
      </c>
      <c r="J496" s="202" t="s">
        <v>61</v>
      </c>
      <c r="K496" s="2"/>
    </row>
    <row r="497" spans="1:11" ht="15" customHeight="1" x14ac:dyDescent="0.2">
      <c r="A497" s="203">
        <v>1</v>
      </c>
      <c r="B497" s="203">
        <v>1</v>
      </c>
      <c r="C497" s="204" t="s">
        <v>3624</v>
      </c>
      <c r="D497" s="203" t="s">
        <v>2078</v>
      </c>
      <c r="E497" s="203" t="s">
        <v>2079</v>
      </c>
      <c r="F497" s="203">
        <v>10</v>
      </c>
      <c r="G497" s="205"/>
      <c r="H497" s="206" t="str">
        <f t="shared" ref="H497:H510" si="36">IF(G497="","",G497/F497)</f>
        <v/>
      </c>
      <c r="I497" s="203" t="str">
        <f t="shared" ref="I497:I510" si="37">IF(G497="","",IF(H497&gt;=0.9,"🟢 On Track",IF(H497&gt;=0.75,"🟢 On Track",IF(H497&gt;=0.65,"🟡 Watch",IF(H497&gt;=0.6,"🟠 At Risk","🔴 Not Prog")))))</f>
        <v/>
      </c>
      <c r="J497" s="207"/>
      <c r="K497" s="2"/>
    </row>
    <row r="498" spans="1:11" ht="15" customHeight="1" x14ac:dyDescent="0.2">
      <c r="A498" s="208">
        <v>2</v>
      </c>
      <c r="B498" s="208">
        <v>1</v>
      </c>
      <c r="C498" s="209" t="s">
        <v>2080</v>
      </c>
      <c r="D498" s="208" t="s">
        <v>2081</v>
      </c>
      <c r="E498" s="208" t="s">
        <v>2082</v>
      </c>
      <c r="F498" s="208">
        <v>10</v>
      </c>
      <c r="G498" s="205"/>
      <c r="H498" s="210" t="str">
        <f t="shared" si="36"/>
        <v/>
      </c>
      <c r="I498" s="208" t="str">
        <f t="shared" si="37"/>
        <v/>
      </c>
      <c r="J498" s="211"/>
      <c r="K498" s="2"/>
    </row>
    <row r="499" spans="1:11" ht="15" customHeight="1" x14ac:dyDescent="0.2">
      <c r="A499" s="203">
        <v>3</v>
      </c>
      <c r="B499" s="203">
        <v>1</v>
      </c>
      <c r="C499" s="204" t="s">
        <v>2200</v>
      </c>
      <c r="D499" s="203" t="s">
        <v>2084</v>
      </c>
      <c r="E499" s="203" t="s">
        <v>2085</v>
      </c>
      <c r="F499" s="203">
        <v>10</v>
      </c>
      <c r="G499" s="205"/>
      <c r="H499" s="206" t="str">
        <f t="shared" si="36"/>
        <v/>
      </c>
      <c r="I499" s="203" t="str">
        <f t="shared" si="37"/>
        <v/>
      </c>
      <c r="J499" s="207"/>
      <c r="K499" s="2"/>
    </row>
    <row r="500" spans="1:11" ht="15" customHeight="1" x14ac:dyDescent="0.2">
      <c r="A500" s="208">
        <v>4</v>
      </c>
      <c r="B500" s="208">
        <v>2</v>
      </c>
      <c r="C500" s="209" t="s">
        <v>2087</v>
      </c>
      <c r="D500" s="208" t="s">
        <v>2081</v>
      </c>
      <c r="E500" s="208" t="s">
        <v>2088</v>
      </c>
      <c r="F500" s="208">
        <v>5</v>
      </c>
      <c r="G500" s="205"/>
      <c r="H500" s="210" t="str">
        <f t="shared" si="36"/>
        <v/>
      </c>
      <c r="I500" s="208" t="str">
        <f t="shared" si="37"/>
        <v/>
      </c>
      <c r="J500" s="211"/>
      <c r="K500" s="2"/>
    </row>
    <row r="501" spans="1:11" ht="15" customHeight="1" x14ac:dyDescent="0.2">
      <c r="A501" s="203">
        <v>5</v>
      </c>
      <c r="B501" s="203">
        <v>2</v>
      </c>
      <c r="C501" s="204" t="s">
        <v>2089</v>
      </c>
      <c r="D501" s="203" t="s">
        <v>2081</v>
      </c>
      <c r="E501" s="203" t="s">
        <v>2088</v>
      </c>
      <c r="F501" s="203">
        <v>20</v>
      </c>
      <c r="G501" s="205"/>
      <c r="H501" s="206" t="str">
        <f t="shared" si="36"/>
        <v/>
      </c>
      <c r="I501" s="203" t="str">
        <f t="shared" si="37"/>
        <v/>
      </c>
      <c r="J501" s="207"/>
      <c r="K501" s="2"/>
    </row>
    <row r="502" spans="1:11" ht="15" customHeight="1" x14ac:dyDescent="0.2">
      <c r="A502" s="208">
        <v>6</v>
      </c>
      <c r="B502" s="208">
        <v>2</v>
      </c>
      <c r="C502" s="209" t="s">
        <v>2201</v>
      </c>
      <c r="D502" s="208" t="s">
        <v>2084</v>
      </c>
      <c r="E502" s="208" t="s">
        <v>2088</v>
      </c>
      <c r="F502" s="208">
        <v>15</v>
      </c>
      <c r="G502" s="205"/>
      <c r="H502" s="210" t="str">
        <f t="shared" si="36"/>
        <v/>
      </c>
      <c r="I502" s="208" t="str">
        <f t="shared" si="37"/>
        <v/>
      </c>
      <c r="J502" s="211"/>
      <c r="K502" s="2"/>
    </row>
    <row r="503" spans="1:11" ht="15" customHeight="1" x14ac:dyDescent="0.2">
      <c r="A503" s="203">
        <v>7</v>
      </c>
      <c r="B503" s="203">
        <v>3</v>
      </c>
      <c r="C503" s="204" t="s">
        <v>2202</v>
      </c>
      <c r="D503" s="203" t="s">
        <v>2084</v>
      </c>
      <c r="E503" s="203" t="s">
        <v>1664</v>
      </c>
      <c r="F503" s="203">
        <v>15</v>
      </c>
      <c r="G503" s="205"/>
      <c r="H503" s="206" t="str">
        <f t="shared" si="36"/>
        <v/>
      </c>
      <c r="I503" s="203" t="str">
        <f t="shared" si="37"/>
        <v/>
      </c>
      <c r="J503" s="207"/>
      <c r="K503" s="2"/>
    </row>
    <row r="504" spans="1:11" ht="15" customHeight="1" x14ac:dyDescent="0.2">
      <c r="A504" s="208">
        <v>8</v>
      </c>
      <c r="B504" s="208">
        <v>4</v>
      </c>
      <c r="C504" s="209" t="s">
        <v>2203</v>
      </c>
      <c r="D504" s="208" t="s">
        <v>2084</v>
      </c>
      <c r="E504" s="208" t="s">
        <v>2095</v>
      </c>
      <c r="F504" s="208">
        <v>15</v>
      </c>
      <c r="G504" s="205"/>
      <c r="H504" s="210" t="str">
        <f t="shared" si="36"/>
        <v/>
      </c>
      <c r="I504" s="208" t="str">
        <f t="shared" si="37"/>
        <v/>
      </c>
      <c r="J504" s="211"/>
      <c r="K504" s="2"/>
    </row>
    <row r="505" spans="1:11" ht="15" customHeight="1" x14ac:dyDescent="0.2">
      <c r="A505" s="203">
        <v>9</v>
      </c>
      <c r="B505" s="203">
        <v>4</v>
      </c>
      <c r="C505" s="204" t="s">
        <v>2098</v>
      </c>
      <c r="D505" s="203" t="s">
        <v>2081</v>
      </c>
      <c r="E505" s="203" t="s">
        <v>2095</v>
      </c>
      <c r="F505" s="203">
        <v>5</v>
      </c>
      <c r="G505" s="205"/>
      <c r="H505" s="206" t="str">
        <f t="shared" si="36"/>
        <v/>
      </c>
      <c r="I505" s="203" t="str">
        <f t="shared" si="37"/>
        <v/>
      </c>
      <c r="J505" s="207"/>
      <c r="K505" s="2"/>
    </row>
    <row r="506" spans="1:11" ht="15" customHeight="1" x14ac:dyDescent="0.2">
      <c r="A506" s="208">
        <v>10</v>
      </c>
      <c r="B506" s="208">
        <v>5</v>
      </c>
      <c r="C506" s="209" t="s">
        <v>2100</v>
      </c>
      <c r="D506" s="208" t="s">
        <v>2101</v>
      </c>
      <c r="E506" s="208" t="s">
        <v>2102</v>
      </c>
      <c r="F506" s="208">
        <v>150</v>
      </c>
      <c r="G506" s="205"/>
      <c r="H506" s="210" t="str">
        <f t="shared" si="36"/>
        <v/>
      </c>
      <c r="I506" s="208" t="str">
        <f t="shared" si="37"/>
        <v/>
      </c>
      <c r="J506" s="211" t="s">
        <v>3625</v>
      </c>
      <c r="K506" s="2"/>
    </row>
    <row r="507" spans="1:11" ht="15" customHeight="1" x14ac:dyDescent="0.2">
      <c r="A507" s="203">
        <v>11</v>
      </c>
      <c r="B507" s="203">
        <v>5</v>
      </c>
      <c r="C507" s="204" t="s">
        <v>2209</v>
      </c>
      <c r="D507" s="203" t="s">
        <v>2084</v>
      </c>
      <c r="E507" s="203" t="s">
        <v>2106</v>
      </c>
      <c r="F507" s="203">
        <v>15</v>
      </c>
      <c r="G507" s="205"/>
      <c r="H507" s="206" t="str">
        <f t="shared" si="36"/>
        <v/>
      </c>
      <c r="I507" s="203" t="str">
        <f t="shared" si="37"/>
        <v/>
      </c>
      <c r="J507" s="207"/>
      <c r="K507" s="2"/>
    </row>
    <row r="508" spans="1:11" ht="15" customHeight="1" x14ac:dyDescent="0.2">
      <c r="A508" s="208">
        <v>12</v>
      </c>
      <c r="B508" s="208">
        <v>5</v>
      </c>
      <c r="C508" s="209" t="s">
        <v>2107</v>
      </c>
      <c r="D508" s="208" t="s">
        <v>2081</v>
      </c>
      <c r="E508" s="208" t="s">
        <v>2106</v>
      </c>
      <c r="F508" s="208">
        <v>5</v>
      </c>
      <c r="G508" s="205"/>
      <c r="H508" s="210" t="str">
        <f t="shared" si="36"/>
        <v/>
      </c>
      <c r="I508" s="208" t="str">
        <f t="shared" si="37"/>
        <v/>
      </c>
      <c r="J508" s="211"/>
      <c r="K508" s="2"/>
    </row>
    <row r="509" spans="1:11" ht="15" customHeight="1" x14ac:dyDescent="0.2">
      <c r="A509" s="203">
        <v>13</v>
      </c>
      <c r="B509" s="203">
        <v>6</v>
      </c>
      <c r="C509" s="204" t="s">
        <v>2210</v>
      </c>
      <c r="D509" s="203" t="s">
        <v>2084</v>
      </c>
      <c r="E509" s="203" t="s">
        <v>2110</v>
      </c>
      <c r="F509" s="203">
        <v>15</v>
      </c>
      <c r="G509" s="205"/>
      <c r="H509" s="206" t="str">
        <f t="shared" si="36"/>
        <v/>
      </c>
      <c r="I509" s="203" t="str">
        <f t="shared" si="37"/>
        <v/>
      </c>
      <c r="J509" s="207"/>
      <c r="K509" s="2"/>
    </row>
    <row r="510" spans="1:11" ht="15" customHeight="1" x14ac:dyDescent="0.2">
      <c r="A510" s="208">
        <v>14</v>
      </c>
      <c r="B510" s="208">
        <v>6</v>
      </c>
      <c r="C510" s="209" t="s">
        <v>2111</v>
      </c>
      <c r="D510" s="208" t="s">
        <v>2081</v>
      </c>
      <c r="E510" s="208" t="s">
        <v>2110</v>
      </c>
      <c r="F510" s="208">
        <v>5</v>
      </c>
      <c r="G510" s="205"/>
      <c r="H510" s="210" t="str">
        <f t="shared" si="36"/>
        <v/>
      </c>
      <c r="I510" s="208" t="str">
        <f t="shared" si="37"/>
        <v/>
      </c>
      <c r="J510" s="211"/>
      <c r="K510" s="2"/>
    </row>
    <row r="511" spans="1:11" ht="15" customHeight="1" x14ac:dyDescent="0.2">
      <c r="A511" s="203">
        <v>15</v>
      </c>
      <c r="B511" s="203">
        <v>7</v>
      </c>
      <c r="C511" s="204" t="s">
        <v>2113</v>
      </c>
      <c r="D511" s="203" t="s">
        <v>2114</v>
      </c>
      <c r="E511" s="203" t="s">
        <v>2115</v>
      </c>
      <c r="F511" s="203" t="s">
        <v>390</v>
      </c>
      <c r="G511" s="205"/>
      <c r="H511" s="203" t="str">
        <f>IF(G511="","—",G511)</f>
        <v>—</v>
      </c>
      <c r="I511" s="203" t="str">
        <f>IF(G511="","",G511)</f>
        <v/>
      </c>
      <c r="J511" s="207" t="s">
        <v>2116</v>
      </c>
      <c r="K511" s="2"/>
    </row>
    <row r="512" spans="1:11" ht="15" customHeight="1" x14ac:dyDescent="0.2">
      <c r="A512" s="208">
        <v>16</v>
      </c>
      <c r="B512" s="208">
        <v>7</v>
      </c>
      <c r="C512" s="209" t="s">
        <v>2212</v>
      </c>
      <c r="D512" s="208" t="s">
        <v>2084</v>
      </c>
      <c r="E512" s="208" t="s">
        <v>1707</v>
      </c>
      <c r="F512" s="208">
        <v>15</v>
      </c>
      <c r="G512" s="205"/>
      <c r="H512" s="210" t="str">
        <f>IF(G512="","",G512/F512)</f>
        <v/>
      </c>
      <c r="I512" s="208" t="str">
        <f>IF(G512="","",IF(H512&gt;=0.9,"🟢 On Track",IF(H512&gt;=0.75,"🟢 On Track",IF(H512&gt;=0.65,"🟡 Watch",IF(H512&gt;=0.6,"🟠 At Risk","🔴 Not Prog")))))</f>
        <v/>
      </c>
      <c r="J512" s="211"/>
      <c r="K512" s="2"/>
    </row>
    <row r="513" spans="1:11" ht="15" customHeight="1" x14ac:dyDescent="0.2">
      <c r="A513" s="203">
        <v>17</v>
      </c>
      <c r="B513" s="203">
        <v>7</v>
      </c>
      <c r="C513" s="204" t="s">
        <v>2118</v>
      </c>
      <c r="D513" s="203" t="s">
        <v>2119</v>
      </c>
      <c r="E513" s="203" t="s">
        <v>1707</v>
      </c>
      <c r="F513" s="203">
        <v>100</v>
      </c>
      <c r="G513" s="205"/>
      <c r="H513" s="206" t="str">
        <f>IF(G513="","",G513/F513)</f>
        <v/>
      </c>
      <c r="I513" s="203" t="str">
        <f>IF(G513="","",IF(H513&gt;=0.9,"🟢 On Track",IF(H513&gt;=0.75,"🟢 On Track",IF(H513&gt;=0.65,"🟡 Watch",IF(H513&gt;=0.6,"🟠 At Risk","🔴 Not Prog")))))</f>
        <v/>
      </c>
      <c r="J513" s="207" t="s">
        <v>3626</v>
      </c>
      <c r="K513" s="2"/>
    </row>
    <row r="514" spans="1:11" ht="15" customHeight="1" x14ac:dyDescent="0.2">
      <c r="A514" s="208">
        <v>18</v>
      </c>
      <c r="B514" s="208">
        <v>8</v>
      </c>
      <c r="C514" s="209" t="s">
        <v>2122</v>
      </c>
      <c r="D514" s="208" t="s">
        <v>2101</v>
      </c>
      <c r="E514" s="208" t="s">
        <v>2123</v>
      </c>
      <c r="F514" s="208">
        <v>150</v>
      </c>
      <c r="G514" s="205"/>
      <c r="H514" s="210" t="str">
        <f>IF(G514="","",G514/F514)</f>
        <v/>
      </c>
      <c r="I514" s="208" t="str">
        <f>IF(G514="","",IF(H514&gt;=0.9,"🟢 On Track",IF(H514&gt;=0.75,"🟢 On Track",IF(H514&gt;=0.65,"🟡 Watch",IF(H514&gt;=0.6,"🟠 At Risk","🔴 Not Prog")))))</f>
        <v/>
      </c>
      <c r="J514" s="211" t="s">
        <v>3625</v>
      </c>
      <c r="K514" s="2"/>
    </row>
    <row r="515" spans="1:11" ht="15" customHeight="1" x14ac:dyDescent="0.2">
      <c r="A515" s="203">
        <v>19</v>
      </c>
      <c r="B515" s="203">
        <v>8</v>
      </c>
      <c r="C515" s="204" t="s">
        <v>2124</v>
      </c>
      <c r="D515" s="203" t="s">
        <v>2125</v>
      </c>
      <c r="E515" s="203" t="s">
        <v>2126</v>
      </c>
      <c r="F515" s="203" t="s">
        <v>390</v>
      </c>
      <c r="G515" s="205"/>
      <c r="H515" s="203" t="str">
        <f>IF(G515="","—",G515)</f>
        <v>—</v>
      </c>
      <c r="I515" s="203" t="str">
        <f>IF(G515="","",G515)</f>
        <v/>
      </c>
      <c r="J515" s="207"/>
      <c r="K515" s="2"/>
    </row>
    <row r="516" spans="1:11" ht="15" customHeight="1" x14ac:dyDescent="0.2">
      <c r="A516" s="208">
        <v>20</v>
      </c>
      <c r="B516" s="208">
        <v>15</v>
      </c>
      <c r="C516" s="209" t="s">
        <v>2128</v>
      </c>
      <c r="D516" s="208" t="s">
        <v>2114</v>
      </c>
      <c r="E516" s="208" t="s">
        <v>2127</v>
      </c>
      <c r="F516" s="208">
        <v>250</v>
      </c>
      <c r="G516" s="205"/>
      <c r="H516" s="210" t="str">
        <f>IF(G516="","",G516/F516)</f>
        <v/>
      </c>
      <c r="I516" s="208" t="str">
        <f>IF(G516="","",IF(H516&gt;=0.9,"🟢 On Track",IF(H516&gt;=0.75,"🟢 On Track",IF(H516&gt;=0.65,"🟡 Watch",IF(H516&gt;=0.6,"🟠 At Risk","🔴 Not Prog")))))</f>
        <v/>
      </c>
      <c r="J516" s="211" t="s">
        <v>3627</v>
      </c>
      <c r="K516" s="2"/>
    </row>
    <row r="517" spans="1:11" ht="15" customHeight="1" x14ac:dyDescent="0.2">
      <c r="A517" s="203">
        <v>21</v>
      </c>
      <c r="B517" s="203">
        <v>16</v>
      </c>
      <c r="C517" s="204" t="s">
        <v>3628</v>
      </c>
      <c r="D517" s="203" t="s">
        <v>2125</v>
      </c>
      <c r="E517" s="203" t="s">
        <v>2130</v>
      </c>
      <c r="F517" s="203">
        <v>250</v>
      </c>
      <c r="G517" s="205"/>
      <c r="H517" s="206" t="str">
        <f>IF(G517="","",G517/F517)</f>
        <v/>
      </c>
      <c r="I517" s="203" t="str">
        <f>IF(G517="","",IF(H517&gt;=0.9,"🟢 On Track",IF(H517&gt;=0.75,"🟢 On Track",IF(H517&gt;=0.65,"🟡 Watch",IF(H517&gt;=0.6,"🟠 At Risk","🔴 Not Prog")))))</f>
        <v/>
      </c>
      <c r="J517" s="207" t="s">
        <v>3627</v>
      </c>
      <c r="K517" s="2"/>
    </row>
    <row r="518" spans="1:11" ht="15" customHeight="1" x14ac:dyDescent="0.2">
      <c r="A518" s="212"/>
      <c r="B518" s="212"/>
      <c r="C518" s="213" t="s">
        <v>3629</v>
      </c>
      <c r="D518" s="212"/>
      <c r="E518" s="212"/>
      <c r="F518" s="214">
        <v>1060</v>
      </c>
      <c r="G518" s="215">
        <f>SUM(G497:G517)</f>
        <v>0</v>
      </c>
      <c r="H518" s="216" t="str">
        <f>IF(G518=0,"",G518/F518)</f>
        <v/>
      </c>
      <c r="I518" s="214" t="str">
        <f>IF(H518="","",IF(H518&gt;=0.75,"🟢 On Track",IF(H518&gt;=0.65,"🟡 Watch",IF(H518&gt;=0.6,"🟠 At Risk","🔴 Not Prog"))))</f>
        <v/>
      </c>
      <c r="J518" s="21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21.75" customHeight="1" x14ac:dyDescent="0.2">
      <c r="A520" s="199" t="s">
        <v>3630</v>
      </c>
      <c r="B520" s="194"/>
      <c r="C520" s="194"/>
      <c r="D520" s="194"/>
      <c r="E520" s="194"/>
      <c r="F520" s="194"/>
      <c r="G520" s="194"/>
      <c r="H520" s="200" t="s">
        <v>3619</v>
      </c>
      <c r="I520" s="199">
        <f>G536</f>
        <v>0</v>
      </c>
      <c r="J520" s="200" t="s">
        <v>3620</v>
      </c>
      <c r="K520" s="201">
        <f>H536</f>
        <v>0</v>
      </c>
    </row>
    <row r="521" spans="1:11" ht="21.75" customHeight="1" x14ac:dyDescent="0.2">
      <c r="A521" s="202" t="s">
        <v>26</v>
      </c>
      <c r="B521" s="202" t="s">
        <v>3621</v>
      </c>
      <c r="C521" s="202" t="s">
        <v>2081</v>
      </c>
      <c r="D521" s="202" t="s">
        <v>2071</v>
      </c>
      <c r="E521" s="202" t="s">
        <v>2073</v>
      </c>
      <c r="F521" s="202" t="s">
        <v>3622</v>
      </c>
      <c r="G521" s="202" t="s">
        <v>132</v>
      </c>
      <c r="H521" s="202" t="s">
        <v>3623</v>
      </c>
      <c r="I521" s="202" t="s">
        <v>34</v>
      </c>
      <c r="J521" s="202" t="s">
        <v>61</v>
      </c>
      <c r="K521" s="2"/>
    </row>
    <row r="522" spans="1:11" ht="15" customHeight="1" x14ac:dyDescent="0.2">
      <c r="A522" s="203">
        <v>1</v>
      </c>
      <c r="B522" s="203">
        <v>1</v>
      </c>
      <c r="C522" s="204" t="s">
        <v>2133</v>
      </c>
      <c r="D522" s="203" t="s">
        <v>2134</v>
      </c>
      <c r="E522" s="203" t="s">
        <v>2085</v>
      </c>
      <c r="F522" s="203" t="s">
        <v>390</v>
      </c>
      <c r="G522" s="205"/>
      <c r="H522" s="203" t="str">
        <f t="shared" ref="H522:H535" si="38">IF(G522="","—",G522)</f>
        <v>—</v>
      </c>
      <c r="I522" s="203" t="str">
        <f t="shared" ref="I522:I535" si="39">IF(G522="","",G522)</f>
        <v/>
      </c>
      <c r="J522" s="207"/>
      <c r="K522" s="2"/>
    </row>
    <row r="523" spans="1:11" ht="15" customHeight="1" x14ac:dyDescent="0.2">
      <c r="A523" s="208">
        <v>2</v>
      </c>
      <c r="B523" s="208">
        <v>2</v>
      </c>
      <c r="C523" s="209" t="s">
        <v>2135</v>
      </c>
      <c r="D523" s="208" t="s">
        <v>2134</v>
      </c>
      <c r="E523" s="208" t="s">
        <v>2088</v>
      </c>
      <c r="F523" s="208" t="s">
        <v>390</v>
      </c>
      <c r="G523" s="205"/>
      <c r="H523" s="208" t="str">
        <f t="shared" si="38"/>
        <v>—</v>
      </c>
      <c r="I523" s="208" t="str">
        <f t="shared" si="39"/>
        <v/>
      </c>
      <c r="J523" s="211"/>
      <c r="K523" s="2"/>
    </row>
    <row r="524" spans="1:11" ht="15" customHeight="1" x14ac:dyDescent="0.2">
      <c r="A524" s="203">
        <v>3</v>
      </c>
      <c r="B524" s="203">
        <v>3</v>
      </c>
      <c r="C524" s="204" t="s">
        <v>2136</v>
      </c>
      <c r="D524" s="203" t="s">
        <v>2134</v>
      </c>
      <c r="E524" s="203" t="s">
        <v>1664</v>
      </c>
      <c r="F524" s="203" t="s">
        <v>390</v>
      </c>
      <c r="G524" s="205"/>
      <c r="H524" s="203" t="str">
        <f t="shared" si="38"/>
        <v>—</v>
      </c>
      <c r="I524" s="203" t="str">
        <f t="shared" si="39"/>
        <v/>
      </c>
      <c r="J524" s="207"/>
      <c r="K524" s="2"/>
    </row>
    <row r="525" spans="1:11" ht="15" customHeight="1" x14ac:dyDescent="0.2">
      <c r="A525" s="208">
        <v>4</v>
      </c>
      <c r="B525" s="208">
        <v>4</v>
      </c>
      <c r="C525" s="209" t="s">
        <v>2137</v>
      </c>
      <c r="D525" s="208" t="s">
        <v>2134</v>
      </c>
      <c r="E525" s="208" t="s">
        <v>2095</v>
      </c>
      <c r="F525" s="208" t="s">
        <v>390</v>
      </c>
      <c r="G525" s="205"/>
      <c r="H525" s="208" t="str">
        <f t="shared" si="38"/>
        <v>—</v>
      </c>
      <c r="I525" s="208" t="str">
        <f t="shared" si="39"/>
        <v/>
      </c>
      <c r="J525" s="211"/>
      <c r="K525" s="2"/>
    </row>
    <row r="526" spans="1:11" ht="15" customHeight="1" x14ac:dyDescent="0.2">
      <c r="A526" s="203">
        <v>5</v>
      </c>
      <c r="B526" s="203">
        <v>5</v>
      </c>
      <c r="C526" s="204" t="s">
        <v>2138</v>
      </c>
      <c r="D526" s="203" t="s">
        <v>2101</v>
      </c>
      <c r="E526" s="203" t="s">
        <v>2106</v>
      </c>
      <c r="F526" s="203" t="s">
        <v>390</v>
      </c>
      <c r="G526" s="205"/>
      <c r="H526" s="203" t="str">
        <f t="shared" si="38"/>
        <v>—</v>
      </c>
      <c r="I526" s="203" t="str">
        <f t="shared" si="39"/>
        <v/>
      </c>
      <c r="J526" s="207" t="s">
        <v>2139</v>
      </c>
      <c r="K526" s="2"/>
    </row>
    <row r="527" spans="1:11" ht="15" customHeight="1" x14ac:dyDescent="0.2">
      <c r="A527" s="208">
        <v>6</v>
      </c>
      <c r="B527" s="208">
        <v>6</v>
      </c>
      <c r="C527" s="209" t="s">
        <v>2140</v>
      </c>
      <c r="D527" s="208" t="s">
        <v>2134</v>
      </c>
      <c r="E527" s="208" t="s">
        <v>2110</v>
      </c>
      <c r="F527" s="208" t="s">
        <v>390</v>
      </c>
      <c r="G527" s="205"/>
      <c r="H527" s="208" t="str">
        <f t="shared" si="38"/>
        <v>—</v>
      </c>
      <c r="I527" s="208" t="str">
        <f t="shared" si="39"/>
        <v/>
      </c>
      <c r="J527" s="211"/>
      <c r="K527" s="2"/>
    </row>
    <row r="528" spans="1:11" ht="15" customHeight="1" x14ac:dyDescent="0.2">
      <c r="A528" s="203">
        <v>7</v>
      </c>
      <c r="B528" s="203">
        <v>7</v>
      </c>
      <c r="C528" s="204" t="s">
        <v>3631</v>
      </c>
      <c r="D528" s="203" t="s">
        <v>2134</v>
      </c>
      <c r="E528" s="203" t="s">
        <v>1707</v>
      </c>
      <c r="F528" s="203" t="s">
        <v>390</v>
      </c>
      <c r="G528" s="205"/>
      <c r="H528" s="203" t="str">
        <f t="shared" si="38"/>
        <v>—</v>
      </c>
      <c r="I528" s="203" t="str">
        <f t="shared" si="39"/>
        <v/>
      </c>
      <c r="J528" s="207"/>
      <c r="K528" s="2"/>
    </row>
    <row r="529" spans="1:11" ht="15" customHeight="1" x14ac:dyDescent="0.2">
      <c r="A529" s="208">
        <v>8</v>
      </c>
      <c r="B529" s="208">
        <v>8</v>
      </c>
      <c r="C529" s="209" t="s">
        <v>3632</v>
      </c>
      <c r="D529" s="208" t="s">
        <v>2134</v>
      </c>
      <c r="E529" s="208" t="s">
        <v>2126</v>
      </c>
      <c r="F529" s="208" t="s">
        <v>390</v>
      </c>
      <c r="G529" s="205"/>
      <c r="H529" s="208" t="str">
        <f t="shared" si="38"/>
        <v>—</v>
      </c>
      <c r="I529" s="208" t="str">
        <f t="shared" si="39"/>
        <v/>
      </c>
      <c r="J529" s="211"/>
      <c r="K529" s="2"/>
    </row>
    <row r="530" spans="1:11" ht="15" customHeight="1" x14ac:dyDescent="0.2">
      <c r="A530" s="203">
        <v>9</v>
      </c>
      <c r="B530" s="203">
        <v>9</v>
      </c>
      <c r="C530" s="204" t="s">
        <v>3633</v>
      </c>
      <c r="D530" s="203" t="s">
        <v>2134</v>
      </c>
      <c r="E530" s="203" t="s">
        <v>3634</v>
      </c>
      <c r="F530" s="203" t="s">
        <v>390</v>
      </c>
      <c r="G530" s="205"/>
      <c r="H530" s="203" t="str">
        <f t="shared" si="38"/>
        <v>—</v>
      </c>
      <c r="I530" s="203" t="str">
        <f t="shared" si="39"/>
        <v/>
      </c>
      <c r="J530" s="207"/>
      <c r="K530" s="2"/>
    </row>
    <row r="531" spans="1:11" ht="15" customHeight="1" x14ac:dyDescent="0.2">
      <c r="A531" s="208">
        <v>10</v>
      </c>
      <c r="B531" s="208">
        <v>10</v>
      </c>
      <c r="C531" s="209" t="s">
        <v>3635</v>
      </c>
      <c r="D531" s="208" t="s">
        <v>2101</v>
      </c>
      <c r="E531" s="208" t="s">
        <v>3636</v>
      </c>
      <c r="F531" s="208" t="s">
        <v>390</v>
      </c>
      <c r="G531" s="205"/>
      <c r="H531" s="208" t="str">
        <f t="shared" si="38"/>
        <v>—</v>
      </c>
      <c r="I531" s="208" t="str">
        <f t="shared" si="39"/>
        <v/>
      </c>
      <c r="J531" s="211" t="s">
        <v>2139</v>
      </c>
      <c r="K531" s="2"/>
    </row>
    <row r="532" spans="1:11" ht="15" customHeight="1" x14ac:dyDescent="0.2">
      <c r="A532" s="203">
        <v>11</v>
      </c>
      <c r="B532" s="203">
        <v>11</v>
      </c>
      <c r="C532" s="204" t="s">
        <v>3637</v>
      </c>
      <c r="D532" s="203" t="s">
        <v>2134</v>
      </c>
      <c r="E532" s="203" t="s">
        <v>3638</v>
      </c>
      <c r="F532" s="203" t="s">
        <v>390</v>
      </c>
      <c r="G532" s="205"/>
      <c r="H532" s="203" t="str">
        <f t="shared" si="38"/>
        <v>—</v>
      </c>
      <c r="I532" s="203" t="str">
        <f t="shared" si="39"/>
        <v/>
      </c>
      <c r="J532" s="207"/>
      <c r="K532" s="2"/>
    </row>
    <row r="533" spans="1:11" ht="15" customHeight="1" x14ac:dyDescent="0.2">
      <c r="A533" s="208">
        <v>12</v>
      </c>
      <c r="B533" s="208">
        <v>12</v>
      </c>
      <c r="C533" s="209" t="s">
        <v>3639</v>
      </c>
      <c r="D533" s="208" t="s">
        <v>2134</v>
      </c>
      <c r="E533" s="208" t="s">
        <v>3640</v>
      </c>
      <c r="F533" s="208" t="s">
        <v>390</v>
      </c>
      <c r="G533" s="205"/>
      <c r="H533" s="208" t="str">
        <f t="shared" si="38"/>
        <v>—</v>
      </c>
      <c r="I533" s="208" t="str">
        <f t="shared" si="39"/>
        <v/>
      </c>
      <c r="J533" s="211"/>
      <c r="K533" s="2"/>
    </row>
    <row r="534" spans="1:11" ht="15" customHeight="1" x14ac:dyDescent="0.2">
      <c r="A534" s="203">
        <v>13</v>
      </c>
      <c r="B534" s="203">
        <v>13</v>
      </c>
      <c r="C534" s="204" t="s">
        <v>3641</v>
      </c>
      <c r="D534" s="203" t="s">
        <v>2134</v>
      </c>
      <c r="E534" s="203" t="s">
        <v>3642</v>
      </c>
      <c r="F534" s="203" t="s">
        <v>390</v>
      </c>
      <c r="G534" s="205"/>
      <c r="H534" s="203" t="str">
        <f t="shared" si="38"/>
        <v>—</v>
      </c>
      <c r="I534" s="203" t="str">
        <f t="shared" si="39"/>
        <v/>
      </c>
      <c r="J534" s="207"/>
      <c r="K534" s="2"/>
    </row>
    <row r="535" spans="1:11" ht="15" customHeight="1" x14ac:dyDescent="0.2">
      <c r="A535" s="208">
        <v>14</v>
      </c>
      <c r="B535" s="208">
        <v>14</v>
      </c>
      <c r="C535" s="209" t="s">
        <v>2141</v>
      </c>
      <c r="D535" s="208" t="s">
        <v>2101</v>
      </c>
      <c r="E535" s="208" t="s">
        <v>2130</v>
      </c>
      <c r="F535" s="208" t="s">
        <v>390</v>
      </c>
      <c r="G535" s="205"/>
      <c r="H535" s="208" t="str">
        <f t="shared" si="38"/>
        <v>—</v>
      </c>
      <c r="I535" s="208" t="str">
        <f t="shared" si="39"/>
        <v/>
      </c>
      <c r="J535" s="211" t="s">
        <v>3643</v>
      </c>
      <c r="K535" s="2"/>
    </row>
    <row r="536" spans="1:11" ht="15" customHeight="1" x14ac:dyDescent="0.2">
      <c r="A536" s="212"/>
      <c r="B536" s="212"/>
      <c r="C536" s="213" t="s">
        <v>3644</v>
      </c>
      <c r="D536" s="212"/>
      <c r="E536" s="212"/>
      <c r="F536" s="214"/>
      <c r="G536" s="215">
        <f>SUM(G522:G535)</f>
        <v>0</v>
      </c>
      <c r="H536" s="215"/>
      <c r="I536" s="214" t="str">
        <f>IF(H536="","",IF(H536&gt;=0.75,"🟢 On Track",IF(H536&gt;=0.65,"🟡 Watch",IF(H536&gt;=0.6,"🟠 At Risk","🔴 Not Prog"))))</f>
        <v/>
      </c>
      <c r="J536" s="21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21.75" customHeight="1" x14ac:dyDescent="0.2">
      <c r="A538" s="199" t="s">
        <v>3645</v>
      </c>
      <c r="B538" s="194"/>
      <c r="C538" s="194"/>
      <c r="D538" s="194"/>
      <c r="E538" s="194"/>
      <c r="F538" s="194"/>
      <c r="G538" s="194"/>
      <c r="H538" s="200" t="s">
        <v>3619</v>
      </c>
      <c r="I538" s="199">
        <f>G545</f>
        <v>0</v>
      </c>
      <c r="J538" s="200" t="s">
        <v>3620</v>
      </c>
      <c r="K538" s="201" t="str">
        <f>H545</f>
        <v/>
      </c>
    </row>
    <row r="539" spans="1:11" ht="21.75" customHeight="1" x14ac:dyDescent="0.2">
      <c r="A539" s="202" t="s">
        <v>26</v>
      </c>
      <c r="B539" s="202" t="s">
        <v>3621</v>
      </c>
      <c r="C539" s="202" t="s">
        <v>2081</v>
      </c>
      <c r="D539" s="202" t="s">
        <v>2071</v>
      </c>
      <c r="E539" s="202" t="s">
        <v>2073</v>
      </c>
      <c r="F539" s="202" t="s">
        <v>3622</v>
      </c>
      <c r="G539" s="202" t="s">
        <v>132</v>
      </c>
      <c r="H539" s="202" t="s">
        <v>3623</v>
      </c>
      <c r="I539" s="202" t="s">
        <v>34</v>
      </c>
      <c r="J539" s="202" t="s">
        <v>61</v>
      </c>
      <c r="K539" s="2"/>
    </row>
    <row r="540" spans="1:11" ht="15" customHeight="1" x14ac:dyDescent="0.2">
      <c r="A540" s="203">
        <v>1</v>
      </c>
      <c r="B540" s="203">
        <v>3</v>
      </c>
      <c r="C540" s="204" t="s">
        <v>3646</v>
      </c>
      <c r="D540" s="203" t="s">
        <v>2081</v>
      </c>
      <c r="E540" s="203" t="s">
        <v>2145</v>
      </c>
      <c r="F540" s="203">
        <v>100</v>
      </c>
      <c r="G540" s="205"/>
      <c r="H540" s="206" t="str">
        <f>IF(G540="","",G540/F540)</f>
        <v/>
      </c>
      <c r="I540" s="203" t="str">
        <f>IF(G540="","",IF(H540&gt;=0.9,"🟢 On Track",IF(H540&gt;=0.75,"🟢 On Track",IF(H540&gt;=0.65,"🟡 Watch",IF(H540&gt;=0.6,"🟠 At Risk","🔴 Not Prog")))))</f>
        <v/>
      </c>
      <c r="J540" s="207" t="s">
        <v>2146</v>
      </c>
      <c r="K540" s="2"/>
    </row>
    <row r="541" spans="1:11" ht="15" customHeight="1" x14ac:dyDescent="0.2">
      <c r="A541" s="208">
        <v>2</v>
      </c>
      <c r="B541" s="208">
        <v>5</v>
      </c>
      <c r="C541" s="209" t="s">
        <v>3647</v>
      </c>
      <c r="D541" s="208" t="s">
        <v>2081</v>
      </c>
      <c r="E541" s="208" t="s">
        <v>2151</v>
      </c>
      <c r="F541" s="208">
        <v>100</v>
      </c>
      <c r="G541" s="205"/>
      <c r="H541" s="210" t="str">
        <f>IF(G541="","",G541/F541)</f>
        <v/>
      </c>
      <c r="I541" s="208" t="str">
        <f>IF(G541="","",IF(H541&gt;=0.9,"🟢 On Track",IF(H541&gt;=0.75,"🟢 On Track",IF(H541&gt;=0.65,"🟡 Watch",IF(H541&gt;=0.6,"🟠 At Risk","🔴 Not Prog")))))</f>
        <v/>
      </c>
      <c r="J541" s="211" t="s">
        <v>2146</v>
      </c>
      <c r="K541" s="2"/>
    </row>
    <row r="542" spans="1:11" ht="15" customHeight="1" x14ac:dyDescent="0.2">
      <c r="A542" s="203">
        <v>3</v>
      </c>
      <c r="B542" s="203">
        <v>8</v>
      </c>
      <c r="C542" s="204" t="s">
        <v>2155</v>
      </c>
      <c r="D542" s="203" t="s">
        <v>2156</v>
      </c>
      <c r="E542" s="203" t="s">
        <v>2157</v>
      </c>
      <c r="F542" s="203">
        <v>100</v>
      </c>
      <c r="G542" s="205"/>
      <c r="H542" s="206" t="str">
        <f>IF(G542="","",G542/F542)</f>
        <v/>
      </c>
      <c r="I542" s="203" t="str">
        <f>IF(G542="","",IF(H542&gt;=0.9,"🟢 On Track",IF(H542&gt;=0.75,"🟢 On Track",IF(H542&gt;=0.65,"🟡 Watch",IF(H542&gt;=0.6,"🟠 At Risk","🔴 Not Prog")))))</f>
        <v/>
      </c>
      <c r="J542" s="207" t="s">
        <v>2158</v>
      </c>
      <c r="K542" s="2"/>
    </row>
    <row r="543" spans="1:11" ht="15" customHeight="1" x14ac:dyDescent="0.2">
      <c r="A543" s="208">
        <v>4</v>
      </c>
      <c r="B543" s="208">
        <v>13</v>
      </c>
      <c r="C543" s="209" t="s">
        <v>2162</v>
      </c>
      <c r="D543" s="208" t="s">
        <v>2156</v>
      </c>
      <c r="E543" s="208" t="s">
        <v>1687</v>
      </c>
      <c r="F543" s="208">
        <v>100</v>
      </c>
      <c r="G543" s="205"/>
      <c r="H543" s="210" t="str">
        <f>IF(G543="","",G543/F543)</f>
        <v/>
      </c>
      <c r="I543" s="208" t="str">
        <f>IF(G543="","",IF(H543&gt;=0.9,"🟢 On Track",IF(H543&gt;=0.75,"🟢 On Track",IF(H543&gt;=0.65,"🟡 Watch",IF(H543&gt;=0.6,"🟠 At Risk","🔴 Not Prog")))))</f>
        <v/>
      </c>
      <c r="J543" s="211" t="s">
        <v>2158</v>
      </c>
      <c r="K543" s="2"/>
    </row>
    <row r="544" spans="1:11" ht="15" customHeight="1" x14ac:dyDescent="0.2">
      <c r="A544" s="203">
        <v>5</v>
      </c>
      <c r="B544" s="203">
        <v>16</v>
      </c>
      <c r="C544" s="204" t="s">
        <v>3648</v>
      </c>
      <c r="D544" s="203" t="s">
        <v>2125</v>
      </c>
      <c r="E544" s="203" t="s">
        <v>1687</v>
      </c>
      <c r="F544" s="203">
        <v>100</v>
      </c>
      <c r="G544" s="205"/>
      <c r="H544" s="206" t="str">
        <f>IF(G544="","",G544/F544)</f>
        <v/>
      </c>
      <c r="I544" s="203" t="str">
        <f>IF(G544="","",IF(H544&gt;=0.9,"🟢 On Track",IF(H544&gt;=0.75,"🟢 On Track",IF(H544&gt;=0.65,"🟡 Watch",IF(H544&gt;=0.6,"🟠 At Risk","🔴 Not Prog")))))</f>
        <v/>
      </c>
      <c r="J544" s="207" t="s">
        <v>3649</v>
      </c>
      <c r="K544" s="2"/>
    </row>
    <row r="545" spans="1:11" ht="15" customHeight="1" x14ac:dyDescent="0.2">
      <c r="A545" s="212"/>
      <c r="B545" s="212"/>
      <c r="C545" s="213" t="s">
        <v>3650</v>
      </c>
      <c r="D545" s="212"/>
      <c r="E545" s="212"/>
      <c r="F545" s="214">
        <v>500</v>
      </c>
      <c r="G545" s="215">
        <f>SUM(G540:G544)</f>
        <v>0</v>
      </c>
      <c r="H545" s="216" t="str">
        <f>IF(G545=0,"",G545/F545)</f>
        <v/>
      </c>
      <c r="I545" s="214" t="str">
        <f>IF(H545="","",IF(H545&gt;=0.75,"🟢 On Track",IF(H545&gt;=0.65,"🟡 Watch",IF(H545&gt;=0.6,"🟠 At Risk","🔴 Not Prog"))))</f>
        <v/>
      </c>
      <c r="J545" s="21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5.5" customHeight="1" x14ac:dyDescent="0.2">
      <c r="A548" s="196" t="s">
        <v>909</v>
      </c>
      <c r="B548" s="192"/>
      <c r="C548" s="192"/>
      <c r="D548" s="192"/>
      <c r="E548" s="192"/>
      <c r="F548" s="192"/>
      <c r="G548" s="192"/>
      <c r="H548" s="192"/>
      <c r="I548" s="197" t="s">
        <v>3617</v>
      </c>
      <c r="J548" s="198" t="str">
        <f>IF(COUNT(H572,H590,H599)=0,"",AVERAGE(H572,H590,H599))</f>
        <v/>
      </c>
      <c r="K548" s="192"/>
    </row>
    <row r="549" spans="1:11" ht="21.75" customHeight="1" x14ac:dyDescent="0.2">
      <c r="A549" s="199" t="s">
        <v>3618</v>
      </c>
      <c r="B549" s="194"/>
      <c r="C549" s="194"/>
      <c r="D549" s="194"/>
      <c r="E549" s="194"/>
      <c r="F549" s="194"/>
      <c r="G549" s="194"/>
      <c r="H549" s="200" t="s">
        <v>3619</v>
      </c>
      <c r="I549" s="199">
        <f>G572</f>
        <v>0</v>
      </c>
      <c r="J549" s="200" t="s">
        <v>3620</v>
      </c>
      <c r="K549" s="201" t="str">
        <f>H572</f>
        <v/>
      </c>
    </row>
    <row r="550" spans="1:11" ht="21.75" customHeight="1" x14ac:dyDescent="0.2">
      <c r="A550" s="202" t="s">
        <v>26</v>
      </c>
      <c r="B550" s="202" t="s">
        <v>3621</v>
      </c>
      <c r="C550" s="202" t="s">
        <v>2081</v>
      </c>
      <c r="D550" s="202" t="s">
        <v>2071</v>
      </c>
      <c r="E550" s="202" t="s">
        <v>2073</v>
      </c>
      <c r="F550" s="202" t="s">
        <v>3622</v>
      </c>
      <c r="G550" s="202" t="s">
        <v>132</v>
      </c>
      <c r="H550" s="202" t="s">
        <v>3623</v>
      </c>
      <c r="I550" s="202" t="s">
        <v>34</v>
      </c>
      <c r="J550" s="202" t="s">
        <v>61</v>
      </c>
      <c r="K550" s="2"/>
    </row>
    <row r="551" spans="1:11" ht="15" customHeight="1" x14ac:dyDescent="0.2">
      <c r="A551" s="203">
        <v>1</v>
      </c>
      <c r="B551" s="203">
        <v>1</v>
      </c>
      <c r="C551" s="204" t="s">
        <v>3624</v>
      </c>
      <c r="D551" s="203" t="s">
        <v>2078</v>
      </c>
      <c r="E551" s="203" t="s">
        <v>2079</v>
      </c>
      <c r="F551" s="203">
        <v>10</v>
      </c>
      <c r="G551" s="205"/>
      <c r="H551" s="206" t="str">
        <f t="shared" ref="H551:H564" si="40">IF(G551="","",G551/F551)</f>
        <v/>
      </c>
      <c r="I551" s="203" t="str">
        <f t="shared" ref="I551:I564" si="41">IF(G551="","",IF(H551&gt;=0.9,"🟢 On Track",IF(H551&gt;=0.75,"🟢 On Track",IF(H551&gt;=0.65,"🟡 Watch",IF(H551&gt;=0.6,"🟠 At Risk","🔴 Not Prog")))))</f>
        <v/>
      </c>
      <c r="J551" s="207"/>
      <c r="K551" s="2"/>
    </row>
    <row r="552" spans="1:11" ht="15" customHeight="1" x14ac:dyDescent="0.2">
      <c r="A552" s="208">
        <v>2</v>
      </c>
      <c r="B552" s="208">
        <v>1</v>
      </c>
      <c r="C552" s="209" t="s">
        <v>2080</v>
      </c>
      <c r="D552" s="208" t="s">
        <v>2081</v>
      </c>
      <c r="E552" s="208" t="s">
        <v>2082</v>
      </c>
      <c r="F552" s="208">
        <v>10</v>
      </c>
      <c r="G552" s="205"/>
      <c r="H552" s="210" t="str">
        <f t="shared" si="40"/>
        <v/>
      </c>
      <c r="I552" s="208" t="str">
        <f t="shared" si="41"/>
        <v/>
      </c>
      <c r="J552" s="211"/>
      <c r="K552" s="2"/>
    </row>
    <row r="553" spans="1:11" ht="15" customHeight="1" x14ac:dyDescent="0.2">
      <c r="A553" s="203">
        <v>3</v>
      </c>
      <c r="B553" s="203">
        <v>1</v>
      </c>
      <c r="C553" s="204" t="s">
        <v>2200</v>
      </c>
      <c r="D553" s="203" t="s">
        <v>2084</v>
      </c>
      <c r="E553" s="203" t="s">
        <v>2085</v>
      </c>
      <c r="F553" s="203">
        <v>10</v>
      </c>
      <c r="G553" s="205"/>
      <c r="H553" s="206" t="str">
        <f t="shared" si="40"/>
        <v/>
      </c>
      <c r="I553" s="203" t="str">
        <f t="shared" si="41"/>
        <v/>
      </c>
      <c r="J553" s="207"/>
      <c r="K553" s="2"/>
    </row>
    <row r="554" spans="1:11" ht="15" customHeight="1" x14ac:dyDescent="0.2">
      <c r="A554" s="208">
        <v>4</v>
      </c>
      <c r="B554" s="208">
        <v>2</v>
      </c>
      <c r="C554" s="209" t="s">
        <v>2087</v>
      </c>
      <c r="D554" s="208" t="s">
        <v>2081</v>
      </c>
      <c r="E554" s="208" t="s">
        <v>2088</v>
      </c>
      <c r="F554" s="208">
        <v>5</v>
      </c>
      <c r="G554" s="205"/>
      <c r="H554" s="210" t="str">
        <f t="shared" si="40"/>
        <v/>
      </c>
      <c r="I554" s="208" t="str">
        <f t="shared" si="41"/>
        <v/>
      </c>
      <c r="J554" s="211"/>
      <c r="K554" s="2"/>
    </row>
    <row r="555" spans="1:11" ht="15" customHeight="1" x14ac:dyDescent="0.2">
      <c r="A555" s="203">
        <v>5</v>
      </c>
      <c r="B555" s="203">
        <v>2</v>
      </c>
      <c r="C555" s="204" t="s">
        <v>2089</v>
      </c>
      <c r="D555" s="203" t="s">
        <v>2081</v>
      </c>
      <c r="E555" s="203" t="s">
        <v>2088</v>
      </c>
      <c r="F555" s="203">
        <v>20</v>
      </c>
      <c r="G555" s="205"/>
      <c r="H555" s="206" t="str">
        <f t="shared" si="40"/>
        <v/>
      </c>
      <c r="I555" s="203" t="str">
        <f t="shared" si="41"/>
        <v/>
      </c>
      <c r="J555" s="207"/>
      <c r="K555" s="2"/>
    </row>
    <row r="556" spans="1:11" ht="15" customHeight="1" x14ac:dyDescent="0.2">
      <c r="A556" s="208">
        <v>6</v>
      </c>
      <c r="B556" s="208">
        <v>2</v>
      </c>
      <c r="C556" s="209" t="s">
        <v>2201</v>
      </c>
      <c r="D556" s="208" t="s">
        <v>2084</v>
      </c>
      <c r="E556" s="208" t="s">
        <v>2088</v>
      </c>
      <c r="F556" s="208">
        <v>15</v>
      </c>
      <c r="G556" s="205"/>
      <c r="H556" s="210" t="str">
        <f t="shared" si="40"/>
        <v/>
      </c>
      <c r="I556" s="208" t="str">
        <f t="shared" si="41"/>
        <v/>
      </c>
      <c r="J556" s="211"/>
      <c r="K556" s="2"/>
    </row>
    <row r="557" spans="1:11" ht="15" customHeight="1" x14ac:dyDescent="0.2">
      <c r="A557" s="203">
        <v>7</v>
      </c>
      <c r="B557" s="203">
        <v>3</v>
      </c>
      <c r="C557" s="204" t="s">
        <v>2202</v>
      </c>
      <c r="D557" s="203" t="s">
        <v>2084</v>
      </c>
      <c r="E557" s="203" t="s">
        <v>1664</v>
      </c>
      <c r="F557" s="203">
        <v>15</v>
      </c>
      <c r="G557" s="205"/>
      <c r="H557" s="206" t="str">
        <f t="shared" si="40"/>
        <v/>
      </c>
      <c r="I557" s="203" t="str">
        <f t="shared" si="41"/>
        <v/>
      </c>
      <c r="J557" s="207"/>
      <c r="K557" s="2"/>
    </row>
    <row r="558" spans="1:11" ht="15" customHeight="1" x14ac:dyDescent="0.2">
      <c r="A558" s="208">
        <v>8</v>
      </c>
      <c r="B558" s="208">
        <v>4</v>
      </c>
      <c r="C558" s="209" t="s">
        <v>2203</v>
      </c>
      <c r="D558" s="208" t="s">
        <v>2084</v>
      </c>
      <c r="E558" s="208" t="s">
        <v>2095</v>
      </c>
      <c r="F558" s="208">
        <v>15</v>
      </c>
      <c r="G558" s="205"/>
      <c r="H558" s="210" t="str">
        <f t="shared" si="40"/>
        <v/>
      </c>
      <c r="I558" s="208" t="str">
        <f t="shared" si="41"/>
        <v/>
      </c>
      <c r="J558" s="211"/>
      <c r="K558" s="2"/>
    </row>
    <row r="559" spans="1:11" ht="15" customHeight="1" x14ac:dyDescent="0.2">
      <c r="A559" s="203">
        <v>9</v>
      </c>
      <c r="B559" s="203">
        <v>4</v>
      </c>
      <c r="C559" s="204" t="s">
        <v>2098</v>
      </c>
      <c r="D559" s="203" t="s">
        <v>2081</v>
      </c>
      <c r="E559" s="203" t="s">
        <v>2095</v>
      </c>
      <c r="F559" s="203">
        <v>5</v>
      </c>
      <c r="G559" s="205"/>
      <c r="H559" s="206" t="str">
        <f t="shared" si="40"/>
        <v/>
      </c>
      <c r="I559" s="203" t="str">
        <f t="shared" si="41"/>
        <v/>
      </c>
      <c r="J559" s="207"/>
      <c r="K559" s="2"/>
    </row>
    <row r="560" spans="1:11" ht="15" customHeight="1" x14ac:dyDescent="0.2">
      <c r="A560" s="208">
        <v>10</v>
      </c>
      <c r="B560" s="208">
        <v>5</v>
      </c>
      <c r="C560" s="209" t="s">
        <v>2100</v>
      </c>
      <c r="D560" s="208" t="s">
        <v>2101</v>
      </c>
      <c r="E560" s="208" t="s">
        <v>2102</v>
      </c>
      <c r="F560" s="208">
        <v>150</v>
      </c>
      <c r="G560" s="205"/>
      <c r="H560" s="210" t="str">
        <f t="shared" si="40"/>
        <v/>
      </c>
      <c r="I560" s="208" t="str">
        <f t="shared" si="41"/>
        <v/>
      </c>
      <c r="J560" s="211" t="s">
        <v>3625</v>
      </c>
      <c r="K560" s="2"/>
    </row>
    <row r="561" spans="1:11" ht="15" customHeight="1" x14ac:dyDescent="0.2">
      <c r="A561" s="203">
        <v>11</v>
      </c>
      <c r="B561" s="203">
        <v>5</v>
      </c>
      <c r="C561" s="204" t="s">
        <v>2209</v>
      </c>
      <c r="D561" s="203" t="s">
        <v>2084</v>
      </c>
      <c r="E561" s="203" t="s">
        <v>2106</v>
      </c>
      <c r="F561" s="203">
        <v>15</v>
      </c>
      <c r="G561" s="205"/>
      <c r="H561" s="206" t="str">
        <f t="shared" si="40"/>
        <v/>
      </c>
      <c r="I561" s="203" t="str">
        <f t="shared" si="41"/>
        <v/>
      </c>
      <c r="J561" s="207"/>
      <c r="K561" s="2"/>
    </row>
    <row r="562" spans="1:11" ht="15" customHeight="1" x14ac:dyDescent="0.2">
      <c r="A562" s="208">
        <v>12</v>
      </c>
      <c r="B562" s="208">
        <v>5</v>
      </c>
      <c r="C562" s="209" t="s">
        <v>2107</v>
      </c>
      <c r="D562" s="208" t="s">
        <v>2081</v>
      </c>
      <c r="E562" s="208" t="s">
        <v>2106</v>
      </c>
      <c r="F562" s="208">
        <v>5</v>
      </c>
      <c r="G562" s="205"/>
      <c r="H562" s="210" t="str">
        <f t="shared" si="40"/>
        <v/>
      </c>
      <c r="I562" s="208" t="str">
        <f t="shared" si="41"/>
        <v/>
      </c>
      <c r="J562" s="211"/>
      <c r="K562" s="2"/>
    </row>
    <row r="563" spans="1:11" ht="15" customHeight="1" x14ac:dyDescent="0.2">
      <c r="A563" s="203">
        <v>13</v>
      </c>
      <c r="B563" s="203">
        <v>6</v>
      </c>
      <c r="C563" s="204" t="s">
        <v>2210</v>
      </c>
      <c r="D563" s="203" t="s">
        <v>2084</v>
      </c>
      <c r="E563" s="203" t="s">
        <v>2110</v>
      </c>
      <c r="F563" s="203">
        <v>15</v>
      </c>
      <c r="G563" s="205"/>
      <c r="H563" s="206" t="str">
        <f t="shared" si="40"/>
        <v/>
      </c>
      <c r="I563" s="203" t="str">
        <f t="shared" si="41"/>
        <v/>
      </c>
      <c r="J563" s="207"/>
      <c r="K563" s="2"/>
    </row>
    <row r="564" spans="1:11" ht="15" customHeight="1" x14ac:dyDescent="0.2">
      <c r="A564" s="208">
        <v>14</v>
      </c>
      <c r="B564" s="208">
        <v>6</v>
      </c>
      <c r="C564" s="209" t="s">
        <v>2111</v>
      </c>
      <c r="D564" s="208" t="s">
        <v>2081</v>
      </c>
      <c r="E564" s="208" t="s">
        <v>2110</v>
      </c>
      <c r="F564" s="208">
        <v>5</v>
      </c>
      <c r="G564" s="205"/>
      <c r="H564" s="210" t="str">
        <f t="shared" si="40"/>
        <v/>
      </c>
      <c r="I564" s="208" t="str">
        <f t="shared" si="41"/>
        <v/>
      </c>
      <c r="J564" s="211"/>
      <c r="K564" s="2"/>
    </row>
    <row r="565" spans="1:11" ht="15" customHeight="1" x14ac:dyDescent="0.2">
      <c r="A565" s="203">
        <v>15</v>
      </c>
      <c r="B565" s="203">
        <v>7</v>
      </c>
      <c r="C565" s="204" t="s">
        <v>2113</v>
      </c>
      <c r="D565" s="203" t="s">
        <v>2114</v>
      </c>
      <c r="E565" s="203" t="s">
        <v>2115</v>
      </c>
      <c r="F565" s="203" t="s">
        <v>390</v>
      </c>
      <c r="G565" s="205"/>
      <c r="H565" s="203" t="str">
        <f>IF(G565="","—",G565)</f>
        <v>—</v>
      </c>
      <c r="I565" s="203" t="str">
        <f>IF(G565="","",G565)</f>
        <v/>
      </c>
      <c r="J565" s="207" t="s">
        <v>2116</v>
      </c>
      <c r="K565" s="2"/>
    </row>
    <row r="566" spans="1:11" ht="15" customHeight="1" x14ac:dyDescent="0.2">
      <c r="A566" s="208">
        <v>16</v>
      </c>
      <c r="B566" s="208">
        <v>7</v>
      </c>
      <c r="C566" s="209" t="s">
        <v>2212</v>
      </c>
      <c r="D566" s="208" t="s">
        <v>2084</v>
      </c>
      <c r="E566" s="208" t="s">
        <v>1707</v>
      </c>
      <c r="F566" s="208">
        <v>15</v>
      </c>
      <c r="G566" s="205"/>
      <c r="H566" s="210" t="str">
        <f>IF(G566="","",G566/F566)</f>
        <v/>
      </c>
      <c r="I566" s="208" t="str">
        <f>IF(G566="","",IF(H566&gt;=0.9,"🟢 On Track",IF(H566&gt;=0.75,"🟢 On Track",IF(H566&gt;=0.65,"🟡 Watch",IF(H566&gt;=0.6,"🟠 At Risk","🔴 Not Prog")))))</f>
        <v/>
      </c>
      <c r="J566" s="211"/>
      <c r="K566" s="2"/>
    </row>
    <row r="567" spans="1:11" ht="15" customHeight="1" x14ac:dyDescent="0.2">
      <c r="A567" s="203">
        <v>17</v>
      </c>
      <c r="B567" s="203">
        <v>7</v>
      </c>
      <c r="C567" s="204" t="s">
        <v>2118</v>
      </c>
      <c r="D567" s="203" t="s">
        <v>2119</v>
      </c>
      <c r="E567" s="203" t="s">
        <v>1707</v>
      </c>
      <c r="F567" s="203">
        <v>100</v>
      </c>
      <c r="G567" s="205"/>
      <c r="H567" s="206" t="str">
        <f>IF(G567="","",G567/F567)</f>
        <v/>
      </c>
      <c r="I567" s="203" t="str">
        <f>IF(G567="","",IF(H567&gt;=0.9,"🟢 On Track",IF(H567&gt;=0.75,"🟢 On Track",IF(H567&gt;=0.65,"🟡 Watch",IF(H567&gt;=0.6,"🟠 At Risk","🔴 Not Prog")))))</f>
        <v/>
      </c>
      <c r="J567" s="207" t="s">
        <v>3626</v>
      </c>
      <c r="K567" s="2"/>
    </row>
    <row r="568" spans="1:11" ht="15" customHeight="1" x14ac:dyDescent="0.2">
      <c r="A568" s="208">
        <v>18</v>
      </c>
      <c r="B568" s="208">
        <v>8</v>
      </c>
      <c r="C568" s="209" t="s">
        <v>2122</v>
      </c>
      <c r="D568" s="208" t="s">
        <v>2101</v>
      </c>
      <c r="E568" s="208" t="s">
        <v>2123</v>
      </c>
      <c r="F568" s="208">
        <v>150</v>
      </c>
      <c r="G568" s="205"/>
      <c r="H568" s="210" t="str">
        <f>IF(G568="","",G568/F568)</f>
        <v/>
      </c>
      <c r="I568" s="208" t="str">
        <f>IF(G568="","",IF(H568&gt;=0.9,"🟢 On Track",IF(H568&gt;=0.75,"🟢 On Track",IF(H568&gt;=0.65,"🟡 Watch",IF(H568&gt;=0.6,"🟠 At Risk","🔴 Not Prog")))))</f>
        <v/>
      </c>
      <c r="J568" s="211" t="s">
        <v>3625</v>
      </c>
      <c r="K568" s="2"/>
    </row>
    <row r="569" spans="1:11" ht="15" customHeight="1" x14ac:dyDescent="0.2">
      <c r="A569" s="203">
        <v>19</v>
      </c>
      <c r="B569" s="203">
        <v>8</v>
      </c>
      <c r="C569" s="204" t="s">
        <v>2124</v>
      </c>
      <c r="D569" s="203" t="s">
        <v>2125</v>
      </c>
      <c r="E569" s="203" t="s">
        <v>2126</v>
      </c>
      <c r="F569" s="203" t="s">
        <v>390</v>
      </c>
      <c r="G569" s="205"/>
      <c r="H569" s="203" t="str">
        <f>IF(G569="","—",G569)</f>
        <v>—</v>
      </c>
      <c r="I569" s="203" t="str">
        <f>IF(G569="","",G569)</f>
        <v/>
      </c>
      <c r="J569" s="207"/>
      <c r="K569" s="2"/>
    </row>
    <row r="570" spans="1:11" ht="15" customHeight="1" x14ac:dyDescent="0.2">
      <c r="A570" s="208">
        <v>20</v>
      </c>
      <c r="B570" s="208">
        <v>15</v>
      </c>
      <c r="C570" s="209" t="s">
        <v>2128</v>
      </c>
      <c r="D570" s="208" t="s">
        <v>2114</v>
      </c>
      <c r="E570" s="208" t="s">
        <v>2127</v>
      </c>
      <c r="F570" s="208">
        <v>250</v>
      </c>
      <c r="G570" s="205"/>
      <c r="H570" s="210" t="str">
        <f>IF(G570="","",G570/F570)</f>
        <v/>
      </c>
      <c r="I570" s="208" t="str">
        <f>IF(G570="","",IF(H570&gt;=0.9,"🟢 On Track",IF(H570&gt;=0.75,"🟢 On Track",IF(H570&gt;=0.65,"🟡 Watch",IF(H570&gt;=0.6,"🟠 At Risk","🔴 Not Prog")))))</f>
        <v/>
      </c>
      <c r="J570" s="211" t="s">
        <v>3627</v>
      </c>
      <c r="K570" s="2"/>
    </row>
    <row r="571" spans="1:11" ht="15" customHeight="1" x14ac:dyDescent="0.2">
      <c r="A571" s="203">
        <v>21</v>
      </c>
      <c r="B571" s="203">
        <v>16</v>
      </c>
      <c r="C571" s="204" t="s">
        <v>3628</v>
      </c>
      <c r="D571" s="203" t="s">
        <v>2125</v>
      </c>
      <c r="E571" s="203" t="s">
        <v>2130</v>
      </c>
      <c r="F571" s="203">
        <v>250</v>
      </c>
      <c r="G571" s="205"/>
      <c r="H571" s="206" t="str">
        <f>IF(G571="","",G571/F571)</f>
        <v/>
      </c>
      <c r="I571" s="203" t="str">
        <f>IF(G571="","",IF(H571&gt;=0.9,"🟢 On Track",IF(H571&gt;=0.75,"🟢 On Track",IF(H571&gt;=0.65,"🟡 Watch",IF(H571&gt;=0.6,"🟠 At Risk","🔴 Not Prog")))))</f>
        <v/>
      </c>
      <c r="J571" s="207" t="s">
        <v>3627</v>
      </c>
      <c r="K571" s="2"/>
    </row>
    <row r="572" spans="1:11" ht="15" customHeight="1" x14ac:dyDescent="0.2">
      <c r="A572" s="212"/>
      <c r="B572" s="212"/>
      <c r="C572" s="213" t="s">
        <v>3629</v>
      </c>
      <c r="D572" s="212"/>
      <c r="E572" s="212"/>
      <c r="F572" s="214">
        <v>1060</v>
      </c>
      <c r="G572" s="215">
        <f>SUM(G551:G571)</f>
        <v>0</v>
      </c>
      <c r="H572" s="216" t="str">
        <f>IF(G572=0,"",G572/F572)</f>
        <v/>
      </c>
      <c r="I572" s="214" t="str">
        <f>IF(H572="","",IF(H572&gt;=0.75,"🟢 On Track",IF(H572&gt;=0.65,"🟡 Watch",IF(H572&gt;=0.6,"🟠 At Risk","🔴 Not Prog"))))</f>
        <v/>
      </c>
      <c r="J572" s="21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21.75" customHeight="1" x14ac:dyDescent="0.2">
      <c r="A574" s="199" t="s">
        <v>3630</v>
      </c>
      <c r="B574" s="194"/>
      <c r="C574" s="194"/>
      <c r="D574" s="194"/>
      <c r="E574" s="194"/>
      <c r="F574" s="194"/>
      <c r="G574" s="194"/>
      <c r="H574" s="200" t="s">
        <v>3619</v>
      </c>
      <c r="I574" s="199">
        <f>G590</f>
        <v>0</v>
      </c>
      <c r="J574" s="200" t="s">
        <v>3620</v>
      </c>
      <c r="K574" s="201">
        <f>H590</f>
        <v>0</v>
      </c>
    </row>
    <row r="575" spans="1:11" ht="21.75" customHeight="1" x14ac:dyDescent="0.2">
      <c r="A575" s="202" t="s">
        <v>26</v>
      </c>
      <c r="B575" s="202" t="s">
        <v>3621</v>
      </c>
      <c r="C575" s="202" t="s">
        <v>2081</v>
      </c>
      <c r="D575" s="202" t="s">
        <v>2071</v>
      </c>
      <c r="E575" s="202" t="s">
        <v>2073</v>
      </c>
      <c r="F575" s="202" t="s">
        <v>3622</v>
      </c>
      <c r="G575" s="202" t="s">
        <v>132</v>
      </c>
      <c r="H575" s="202" t="s">
        <v>3623</v>
      </c>
      <c r="I575" s="202" t="s">
        <v>34</v>
      </c>
      <c r="J575" s="202" t="s">
        <v>61</v>
      </c>
      <c r="K575" s="2"/>
    </row>
    <row r="576" spans="1:11" ht="15" customHeight="1" x14ac:dyDescent="0.2">
      <c r="A576" s="203">
        <v>1</v>
      </c>
      <c r="B576" s="203">
        <v>1</v>
      </c>
      <c r="C576" s="204" t="s">
        <v>2133</v>
      </c>
      <c r="D576" s="203" t="s">
        <v>2134</v>
      </c>
      <c r="E576" s="203" t="s">
        <v>2085</v>
      </c>
      <c r="F576" s="203" t="s">
        <v>390</v>
      </c>
      <c r="G576" s="205"/>
      <c r="H576" s="203" t="str">
        <f t="shared" ref="H576:H589" si="42">IF(G576="","—",G576)</f>
        <v>—</v>
      </c>
      <c r="I576" s="203" t="str">
        <f t="shared" ref="I576:I589" si="43">IF(G576="","",G576)</f>
        <v/>
      </c>
      <c r="J576" s="207"/>
      <c r="K576" s="2"/>
    </row>
    <row r="577" spans="1:11" ht="15" customHeight="1" x14ac:dyDescent="0.2">
      <c r="A577" s="208">
        <v>2</v>
      </c>
      <c r="B577" s="208">
        <v>2</v>
      </c>
      <c r="C577" s="209" t="s">
        <v>2135</v>
      </c>
      <c r="D577" s="208" t="s">
        <v>2134</v>
      </c>
      <c r="E577" s="208" t="s">
        <v>2088</v>
      </c>
      <c r="F577" s="208" t="s">
        <v>390</v>
      </c>
      <c r="G577" s="205"/>
      <c r="H577" s="208" t="str">
        <f t="shared" si="42"/>
        <v>—</v>
      </c>
      <c r="I577" s="208" t="str">
        <f t="shared" si="43"/>
        <v/>
      </c>
      <c r="J577" s="211"/>
      <c r="K577" s="2"/>
    </row>
    <row r="578" spans="1:11" ht="15" customHeight="1" x14ac:dyDescent="0.2">
      <c r="A578" s="203">
        <v>3</v>
      </c>
      <c r="B578" s="203">
        <v>3</v>
      </c>
      <c r="C578" s="204" t="s">
        <v>2136</v>
      </c>
      <c r="D578" s="203" t="s">
        <v>2134</v>
      </c>
      <c r="E578" s="203" t="s">
        <v>1664</v>
      </c>
      <c r="F578" s="203" t="s">
        <v>390</v>
      </c>
      <c r="G578" s="205"/>
      <c r="H578" s="203" t="str">
        <f t="shared" si="42"/>
        <v>—</v>
      </c>
      <c r="I578" s="203" t="str">
        <f t="shared" si="43"/>
        <v/>
      </c>
      <c r="J578" s="207"/>
      <c r="K578" s="2"/>
    </row>
    <row r="579" spans="1:11" ht="15" customHeight="1" x14ac:dyDescent="0.2">
      <c r="A579" s="208">
        <v>4</v>
      </c>
      <c r="B579" s="208">
        <v>4</v>
      </c>
      <c r="C579" s="209" t="s">
        <v>2137</v>
      </c>
      <c r="D579" s="208" t="s">
        <v>2134</v>
      </c>
      <c r="E579" s="208" t="s">
        <v>2095</v>
      </c>
      <c r="F579" s="208" t="s">
        <v>390</v>
      </c>
      <c r="G579" s="205"/>
      <c r="H579" s="208" t="str">
        <f t="shared" si="42"/>
        <v>—</v>
      </c>
      <c r="I579" s="208" t="str">
        <f t="shared" si="43"/>
        <v/>
      </c>
      <c r="J579" s="211"/>
      <c r="K579" s="2"/>
    </row>
    <row r="580" spans="1:11" ht="15" customHeight="1" x14ac:dyDescent="0.2">
      <c r="A580" s="203">
        <v>5</v>
      </c>
      <c r="B580" s="203">
        <v>5</v>
      </c>
      <c r="C580" s="204" t="s">
        <v>2138</v>
      </c>
      <c r="D580" s="203" t="s">
        <v>2101</v>
      </c>
      <c r="E580" s="203" t="s">
        <v>2106</v>
      </c>
      <c r="F580" s="203" t="s">
        <v>390</v>
      </c>
      <c r="G580" s="205"/>
      <c r="H580" s="203" t="str">
        <f t="shared" si="42"/>
        <v>—</v>
      </c>
      <c r="I580" s="203" t="str">
        <f t="shared" si="43"/>
        <v/>
      </c>
      <c r="J580" s="207" t="s">
        <v>2139</v>
      </c>
      <c r="K580" s="2"/>
    </row>
    <row r="581" spans="1:11" ht="15" customHeight="1" x14ac:dyDescent="0.2">
      <c r="A581" s="208">
        <v>6</v>
      </c>
      <c r="B581" s="208">
        <v>6</v>
      </c>
      <c r="C581" s="209" t="s">
        <v>2140</v>
      </c>
      <c r="D581" s="208" t="s">
        <v>2134</v>
      </c>
      <c r="E581" s="208" t="s">
        <v>2110</v>
      </c>
      <c r="F581" s="208" t="s">
        <v>390</v>
      </c>
      <c r="G581" s="205"/>
      <c r="H581" s="208" t="str">
        <f t="shared" si="42"/>
        <v>—</v>
      </c>
      <c r="I581" s="208" t="str">
        <f t="shared" si="43"/>
        <v/>
      </c>
      <c r="J581" s="211"/>
      <c r="K581" s="2"/>
    </row>
    <row r="582" spans="1:11" ht="15" customHeight="1" x14ac:dyDescent="0.2">
      <c r="A582" s="203">
        <v>7</v>
      </c>
      <c r="B582" s="203">
        <v>7</v>
      </c>
      <c r="C582" s="204" t="s">
        <v>3631</v>
      </c>
      <c r="D582" s="203" t="s">
        <v>2134</v>
      </c>
      <c r="E582" s="203" t="s">
        <v>1707</v>
      </c>
      <c r="F582" s="203" t="s">
        <v>390</v>
      </c>
      <c r="G582" s="205"/>
      <c r="H582" s="203" t="str">
        <f t="shared" si="42"/>
        <v>—</v>
      </c>
      <c r="I582" s="203" t="str">
        <f t="shared" si="43"/>
        <v/>
      </c>
      <c r="J582" s="207"/>
      <c r="K582" s="2"/>
    </row>
    <row r="583" spans="1:11" ht="15" customHeight="1" x14ac:dyDescent="0.2">
      <c r="A583" s="208">
        <v>8</v>
      </c>
      <c r="B583" s="208">
        <v>8</v>
      </c>
      <c r="C583" s="209" t="s">
        <v>3632</v>
      </c>
      <c r="D583" s="208" t="s">
        <v>2134</v>
      </c>
      <c r="E583" s="208" t="s">
        <v>2126</v>
      </c>
      <c r="F583" s="208" t="s">
        <v>390</v>
      </c>
      <c r="G583" s="205"/>
      <c r="H583" s="208" t="str">
        <f t="shared" si="42"/>
        <v>—</v>
      </c>
      <c r="I583" s="208" t="str">
        <f t="shared" si="43"/>
        <v/>
      </c>
      <c r="J583" s="211"/>
      <c r="K583" s="2"/>
    </row>
    <row r="584" spans="1:11" ht="15" customHeight="1" x14ac:dyDescent="0.2">
      <c r="A584" s="203">
        <v>9</v>
      </c>
      <c r="B584" s="203">
        <v>9</v>
      </c>
      <c r="C584" s="204" t="s">
        <v>3633</v>
      </c>
      <c r="D584" s="203" t="s">
        <v>2134</v>
      </c>
      <c r="E584" s="203" t="s">
        <v>3634</v>
      </c>
      <c r="F584" s="203" t="s">
        <v>390</v>
      </c>
      <c r="G584" s="205"/>
      <c r="H584" s="203" t="str">
        <f t="shared" si="42"/>
        <v>—</v>
      </c>
      <c r="I584" s="203" t="str">
        <f t="shared" si="43"/>
        <v/>
      </c>
      <c r="J584" s="207"/>
      <c r="K584" s="2"/>
    </row>
    <row r="585" spans="1:11" ht="15" customHeight="1" x14ac:dyDescent="0.2">
      <c r="A585" s="208">
        <v>10</v>
      </c>
      <c r="B585" s="208">
        <v>10</v>
      </c>
      <c r="C585" s="209" t="s">
        <v>3635</v>
      </c>
      <c r="D585" s="208" t="s">
        <v>2101</v>
      </c>
      <c r="E585" s="208" t="s">
        <v>3636</v>
      </c>
      <c r="F585" s="208" t="s">
        <v>390</v>
      </c>
      <c r="G585" s="205"/>
      <c r="H585" s="208" t="str">
        <f t="shared" si="42"/>
        <v>—</v>
      </c>
      <c r="I585" s="208" t="str">
        <f t="shared" si="43"/>
        <v/>
      </c>
      <c r="J585" s="211" t="s">
        <v>2139</v>
      </c>
      <c r="K585" s="2"/>
    </row>
    <row r="586" spans="1:11" ht="15" customHeight="1" x14ac:dyDescent="0.2">
      <c r="A586" s="203">
        <v>11</v>
      </c>
      <c r="B586" s="203">
        <v>11</v>
      </c>
      <c r="C586" s="204" t="s">
        <v>3637</v>
      </c>
      <c r="D586" s="203" t="s">
        <v>2134</v>
      </c>
      <c r="E586" s="203" t="s">
        <v>3638</v>
      </c>
      <c r="F586" s="203" t="s">
        <v>390</v>
      </c>
      <c r="G586" s="205"/>
      <c r="H586" s="203" t="str">
        <f t="shared" si="42"/>
        <v>—</v>
      </c>
      <c r="I586" s="203" t="str">
        <f t="shared" si="43"/>
        <v/>
      </c>
      <c r="J586" s="207"/>
      <c r="K586" s="2"/>
    </row>
    <row r="587" spans="1:11" ht="15" customHeight="1" x14ac:dyDescent="0.2">
      <c r="A587" s="208">
        <v>12</v>
      </c>
      <c r="B587" s="208">
        <v>12</v>
      </c>
      <c r="C587" s="209" t="s">
        <v>3639</v>
      </c>
      <c r="D587" s="208" t="s">
        <v>2134</v>
      </c>
      <c r="E587" s="208" t="s">
        <v>3640</v>
      </c>
      <c r="F587" s="208" t="s">
        <v>390</v>
      </c>
      <c r="G587" s="205"/>
      <c r="H587" s="208" t="str">
        <f t="shared" si="42"/>
        <v>—</v>
      </c>
      <c r="I587" s="208" t="str">
        <f t="shared" si="43"/>
        <v/>
      </c>
      <c r="J587" s="211"/>
      <c r="K587" s="2"/>
    </row>
    <row r="588" spans="1:11" ht="15" customHeight="1" x14ac:dyDescent="0.2">
      <c r="A588" s="203">
        <v>13</v>
      </c>
      <c r="B588" s="203">
        <v>13</v>
      </c>
      <c r="C588" s="204" t="s">
        <v>3641</v>
      </c>
      <c r="D588" s="203" t="s">
        <v>2134</v>
      </c>
      <c r="E588" s="203" t="s">
        <v>3642</v>
      </c>
      <c r="F588" s="203" t="s">
        <v>390</v>
      </c>
      <c r="G588" s="205"/>
      <c r="H588" s="203" t="str">
        <f t="shared" si="42"/>
        <v>—</v>
      </c>
      <c r="I588" s="203" t="str">
        <f t="shared" si="43"/>
        <v/>
      </c>
      <c r="J588" s="207"/>
      <c r="K588" s="2"/>
    </row>
    <row r="589" spans="1:11" ht="15" customHeight="1" x14ac:dyDescent="0.2">
      <c r="A589" s="208">
        <v>14</v>
      </c>
      <c r="B589" s="208">
        <v>14</v>
      </c>
      <c r="C589" s="209" t="s">
        <v>2141</v>
      </c>
      <c r="D589" s="208" t="s">
        <v>2101</v>
      </c>
      <c r="E589" s="208" t="s">
        <v>2130</v>
      </c>
      <c r="F589" s="208" t="s">
        <v>390</v>
      </c>
      <c r="G589" s="205"/>
      <c r="H589" s="208" t="str">
        <f t="shared" si="42"/>
        <v>—</v>
      </c>
      <c r="I589" s="208" t="str">
        <f t="shared" si="43"/>
        <v/>
      </c>
      <c r="J589" s="211" t="s">
        <v>3643</v>
      </c>
      <c r="K589" s="2"/>
    </row>
    <row r="590" spans="1:11" ht="15" customHeight="1" x14ac:dyDescent="0.2">
      <c r="A590" s="212"/>
      <c r="B590" s="212"/>
      <c r="C590" s="213" t="s">
        <v>3644</v>
      </c>
      <c r="D590" s="212"/>
      <c r="E590" s="212"/>
      <c r="F590" s="214"/>
      <c r="G590" s="215">
        <f>SUM(G576:G589)</f>
        <v>0</v>
      </c>
      <c r="H590" s="215"/>
      <c r="I590" s="214" t="str">
        <f>IF(H590="","",IF(H590&gt;=0.75,"🟢 On Track",IF(H590&gt;=0.65,"🟡 Watch",IF(H590&gt;=0.6,"🟠 At Risk","🔴 Not Prog"))))</f>
        <v/>
      </c>
      <c r="J590" s="21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21.75" customHeight="1" x14ac:dyDescent="0.2">
      <c r="A592" s="199" t="s">
        <v>3645</v>
      </c>
      <c r="B592" s="194"/>
      <c r="C592" s="194"/>
      <c r="D592" s="194"/>
      <c r="E592" s="194"/>
      <c r="F592" s="194"/>
      <c r="G592" s="194"/>
      <c r="H592" s="200" t="s">
        <v>3619</v>
      </c>
      <c r="I592" s="199">
        <f>G599</f>
        <v>0</v>
      </c>
      <c r="J592" s="200" t="s">
        <v>3620</v>
      </c>
      <c r="K592" s="201" t="str">
        <f>H599</f>
        <v/>
      </c>
    </row>
    <row r="593" spans="1:11" ht="21.75" customHeight="1" x14ac:dyDescent="0.2">
      <c r="A593" s="202" t="s">
        <v>26</v>
      </c>
      <c r="B593" s="202" t="s">
        <v>3621</v>
      </c>
      <c r="C593" s="202" t="s">
        <v>2081</v>
      </c>
      <c r="D593" s="202" t="s">
        <v>2071</v>
      </c>
      <c r="E593" s="202" t="s">
        <v>2073</v>
      </c>
      <c r="F593" s="202" t="s">
        <v>3622</v>
      </c>
      <c r="G593" s="202" t="s">
        <v>132</v>
      </c>
      <c r="H593" s="202" t="s">
        <v>3623</v>
      </c>
      <c r="I593" s="202" t="s">
        <v>34</v>
      </c>
      <c r="J593" s="202" t="s">
        <v>61</v>
      </c>
      <c r="K593" s="2"/>
    </row>
    <row r="594" spans="1:11" ht="15" customHeight="1" x14ac:dyDescent="0.2">
      <c r="A594" s="203">
        <v>1</v>
      </c>
      <c r="B594" s="203">
        <v>3</v>
      </c>
      <c r="C594" s="204" t="s">
        <v>3646</v>
      </c>
      <c r="D594" s="203" t="s">
        <v>2081</v>
      </c>
      <c r="E594" s="203" t="s">
        <v>2145</v>
      </c>
      <c r="F594" s="203">
        <v>100</v>
      </c>
      <c r="G594" s="205"/>
      <c r="H594" s="206" t="str">
        <f>IF(G594="","",G594/F594)</f>
        <v/>
      </c>
      <c r="I594" s="203" t="str">
        <f>IF(G594="","",IF(H594&gt;=0.9,"🟢 On Track",IF(H594&gt;=0.75,"🟢 On Track",IF(H594&gt;=0.65,"🟡 Watch",IF(H594&gt;=0.6,"🟠 At Risk","🔴 Not Prog")))))</f>
        <v/>
      </c>
      <c r="J594" s="207" t="s">
        <v>2146</v>
      </c>
      <c r="K594" s="2"/>
    </row>
    <row r="595" spans="1:11" ht="15" customHeight="1" x14ac:dyDescent="0.2">
      <c r="A595" s="208">
        <v>2</v>
      </c>
      <c r="B595" s="208">
        <v>5</v>
      </c>
      <c r="C595" s="209" t="s">
        <v>3647</v>
      </c>
      <c r="D595" s="208" t="s">
        <v>2081</v>
      </c>
      <c r="E595" s="208" t="s">
        <v>2151</v>
      </c>
      <c r="F595" s="208">
        <v>100</v>
      </c>
      <c r="G595" s="205"/>
      <c r="H595" s="210" t="str">
        <f>IF(G595="","",G595/F595)</f>
        <v/>
      </c>
      <c r="I595" s="208" t="str">
        <f>IF(G595="","",IF(H595&gt;=0.9,"🟢 On Track",IF(H595&gt;=0.75,"🟢 On Track",IF(H595&gt;=0.65,"🟡 Watch",IF(H595&gt;=0.6,"🟠 At Risk","🔴 Not Prog")))))</f>
        <v/>
      </c>
      <c r="J595" s="211" t="s">
        <v>2146</v>
      </c>
      <c r="K595" s="2"/>
    </row>
    <row r="596" spans="1:11" ht="15" customHeight="1" x14ac:dyDescent="0.2">
      <c r="A596" s="203">
        <v>3</v>
      </c>
      <c r="B596" s="203">
        <v>8</v>
      </c>
      <c r="C596" s="204" t="s">
        <v>2155</v>
      </c>
      <c r="D596" s="203" t="s">
        <v>2156</v>
      </c>
      <c r="E596" s="203" t="s">
        <v>2157</v>
      </c>
      <c r="F596" s="203">
        <v>100</v>
      </c>
      <c r="G596" s="205"/>
      <c r="H596" s="206" t="str">
        <f>IF(G596="","",G596/F596)</f>
        <v/>
      </c>
      <c r="I596" s="203" t="str">
        <f>IF(G596="","",IF(H596&gt;=0.9,"🟢 On Track",IF(H596&gt;=0.75,"🟢 On Track",IF(H596&gt;=0.65,"🟡 Watch",IF(H596&gt;=0.6,"🟠 At Risk","🔴 Not Prog")))))</f>
        <v/>
      </c>
      <c r="J596" s="207" t="s">
        <v>2158</v>
      </c>
      <c r="K596" s="2"/>
    </row>
    <row r="597" spans="1:11" ht="15" customHeight="1" x14ac:dyDescent="0.2">
      <c r="A597" s="208">
        <v>4</v>
      </c>
      <c r="B597" s="208">
        <v>13</v>
      </c>
      <c r="C597" s="209" t="s">
        <v>2162</v>
      </c>
      <c r="D597" s="208" t="s">
        <v>2156</v>
      </c>
      <c r="E597" s="208" t="s">
        <v>1687</v>
      </c>
      <c r="F597" s="208">
        <v>100</v>
      </c>
      <c r="G597" s="205"/>
      <c r="H597" s="210" t="str">
        <f>IF(G597="","",G597/F597)</f>
        <v/>
      </c>
      <c r="I597" s="208" t="str">
        <f>IF(G597="","",IF(H597&gt;=0.9,"🟢 On Track",IF(H597&gt;=0.75,"🟢 On Track",IF(H597&gt;=0.65,"🟡 Watch",IF(H597&gt;=0.6,"🟠 At Risk","🔴 Not Prog")))))</f>
        <v/>
      </c>
      <c r="J597" s="211" t="s">
        <v>2158</v>
      </c>
      <c r="K597" s="2"/>
    </row>
    <row r="598" spans="1:11" ht="15" customHeight="1" x14ac:dyDescent="0.2">
      <c r="A598" s="203">
        <v>5</v>
      </c>
      <c r="B598" s="203">
        <v>16</v>
      </c>
      <c r="C598" s="204" t="s">
        <v>3648</v>
      </c>
      <c r="D598" s="203" t="s">
        <v>2125</v>
      </c>
      <c r="E598" s="203" t="s">
        <v>1687</v>
      </c>
      <c r="F598" s="203">
        <v>100</v>
      </c>
      <c r="G598" s="205"/>
      <c r="H598" s="206" t="str">
        <f>IF(G598="","",G598/F598)</f>
        <v/>
      </c>
      <c r="I598" s="203" t="str">
        <f>IF(G598="","",IF(H598&gt;=0.9,"🟢 On Track",IF(H598&gt;=0.75,"🟢 On Track",IF(H598&gt;=0.65,"🟡 Watch",IF(H598&gt;=0.6,"🟠 At Risk","🔴 Not Prog")))))</f>
        <v/>
      </c>
      <c r="J598" s="207" t="s">
        <v>3649</v>
      </c>
      <c r="K598" s="2"/>
    </row>
    <row r="599" spans="1:11" ht="15" customHeight="1" x14ac:dyDescent="0.2">
      <c r="A599" s="212"/>
      <c r="B599" s="212"/>
      <c r="C599" s="213" t="s">
        <v>3650</v>
      </c>
      <c r="D599" s="212"/>
      <c r="E599" s="212"/>
      <c r="F599" s="214">
        <v>500</v>
      </c>
      <c r="G599" s="215">
        <f>SUM(G594:G598)</f>
        <v>0</v>
      </c>
      <c r="H599" s="216" t="str">
        <f>IF(G599=0,"",G599/F599)</f>
        <v/>
      </c>
      <c r="I599" s="214" t="str">
        <f>IF(H599="","",IF(H599&gt;=0.75,"🟢 On Track",IF(H599&gt;=0.65,"🟡 Watch",IF(H599&gt;=0.6,"🟠 At Risk","🔴 Not Prog"))))</f>
        <v/>
      </c>
      <c r="J599" s="21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25.5" customHeight="1" x14ac:dyDescent="0.2">
      <c r="A602" s="196" t="s">
        <v>913</v>
      </c>
      <c r="B602" s="192"/>
      <c r="C602" s="192"/>
      <c r="D602" s="192"/>
      <c r="E602" s="192"/>
      <c r="F602" s="192"/>
      <c r="G602" s="192"/>
      <c r="H602" s="192"/>
      <c r="I602" s="197" t="s">
        <v>3617</v>
      </c>
      <c r="J602" s="198" t="str">
        <f>IF(COUNT(H626,H644,H653)=0,"",AVERAGE(H626,H644,H653))</f>
        <v/>
      </c>
      <c r="K602" s="192"/>
    </row>
    <row r="603" spans="1:11" ht="21.75" customHeight="1" x14ac:dyDescent="0.2">
      <c r="A603" s="199" t="s">
        <v>3618</v>
      </c>
      <c r="B603" s="194"/>
      <c r="C603" s="194"/>
      <c r="D603" s="194"/>
      <c r="E603" s="194"/>
      <c r="F603" s="194"/>
      <c r="G603" s="194"/>
      <c r="H603" s="200" t="s">
        <v>3619</v>
      </c>
      <c r="I603" s="199">
        <f>G626</f>
        <v>0</v>
      </c>
      <c r="J603" s="200" t="s">
        <v>3620</v>
      </c>
      <c r="K603" s="201" t="str">
        <f>H626</f>
        <v/>
      </c>
    </row>
    <row r="604" spans="1:11" ht="21.75" customHeight="1" x14ac:dyDescent="0.2">
      <c r="A604" s="202" t="s">
        <v>26</v>
      </c>
      <c r="B604" s="202" t="s">
        <v>3621</v>
      </c>
      <c r="C604" s="202" t="s">
        <v>2081</v>
      </c>
      <c r="D604" s="202" t="s">
        <v>2071</v>
      </c>
      <c r="E604" s="202" t="s">
        <v>2073</v>
      </c>
      <c r="F604" s="202" t="s">
        <v>3622</v>
      </c>
      <c r="G604" s="202" t="s">
        <v>132</v>
      </c>
      <c r="H604" s="202" t="s">
        <v>3623</v>
      </c>
      <c r="I604" s="202" t="s">
        <v>34</v>
      </c>
      <c r="J604" s="202" t="s">
        <v>61</v>
      </c>
      <c r="K604" s="2"/>
    </row>
    <row r="605" spans="1:11" ht="15" customHeight="1" x14ac:dyDescent="0.2">
      <c r="A605" s="203">
        <v>1</v>
      </c>
      <c r="B605" s="203">
        <v>1</v>
      </c>
      <c r="C605" s="204" t="s">
        <v>3624</v>
      </c>
      <c r="D605" s="203" t="s">
        <v>2078</v>
      </c>
      <c r="E605" s="203" t="s">
        <v>2079</v>
      </c>
      <c r="F605" s="203">
        <v>10</v>
      </c>
      <c r="G605" s="205"/>
      <c r="H605" s="206" t="str">
        <f t="shared" ref="H605:H618" si="44">IF(G605="","",G605/F605)</f>
        <v/>
      </c>
      <c r="I605" s="203" t="str">
        <f t="shared" ref="I605:I618" si="45">IF(G605="","",IF(H605&gt;=0.9,"🟢 On Track",IF(H605&gt;=0.75,"🟢 On Track",IF(H605&gt;=0.65,"🟡 Watch",IF(H605&gt;=0.6,"🟠 At Risk","🔴 Not Prog")))))</f>
        <v/>
      </c>
      <c r="J605" s="207"/>
      <c r="K605" s="2"/>
    </row>
    <row r="606" spans="1:11" ht="15" customHeight="1" x14ac:dyDescent="0.2">
      <c r="A606" s="208">
        <v>2</v>
      </c>
      <c r="B606" s="208">
        <v>1</v>
      </c>
      <c r="C606" s="209" t="s">
        <v>2080</v>
      </c>
      <c r="D606" s="208" t="s">
        <v>2081</v>
      </c>
      <c r="E606" s="208" t="s">
        <v>2082</v>
      </c>
      <c r="F606" s="208">
        <v>10</v>
      </c>
      <c r="G606" s="205"/>
      <c r="H606" s="210" t="str">
        <f t="shared" si="44"/>
        <v/>
      </c>
      <c r="I606" s="208" t="str">
        <f t="shared" si="45"/>
        <v/>
      </c>
      <c r="J606" s="211"/>
      <c r="K606" s="2"/>
    </row>
    <row r="607" spans="1:11" ht="15" customHeight="1" x14ac:dyDescent="0.2">
      <c r="A607" s="203">
        <v>3</v>
      </c>
      <c r="B607" s="203">
        <v>1</v>
      </c>
      <c r="C607" s="204" t="s">
        <v>2200</v>
      </c>
      <c r="D607" s="203" t="s">
        <v>2084</v>
      </c>
      <c r="E607" s="203" t="s">
        <v>2085</v>
      </c>
      <c r="F607" s="203">
        <v>10</v>
      </c>
      <c r="G607" s="205"/>
      <c r="H607" s="206" t="str">
        <f t="shared" si="44"/>
        <v/>
      </c>
      <c r="I607" s="203" t="str">
        <f t="shared" si="45"/>
        <v/>
      </c>
      <c r="J607" s="207"/>
      <c r="K607" s="2"/>
    </row>
    <row r="608" spans="1:11" ht="15" customHeight="1" x14ac:dyDescent="0.2">
      <c r="A608" s="208">
        <v>4</v>
      </c>
      <c r="B608" s="208">
        <v>2</v>
      </c>
      <c r="C608" s="209" t="s">
        <v>2087</v>
      </c>
      <c r="D608" s="208" t="s">
        <v>2081</v>
      </c>
      <c r="E608" s="208" t="s">
        <v>2088</v>
      </c>
      <c r="F608" s="208">
        <v>5</v>
      </c>
      <c r="G608" s="205"/>
      <c r="H608" s="210" t="str">
        <f t="shared" si="44"/>
        <v/>
      </c>
      <c r="I608" s="208" t="str">
        <f t="shared" si="45"/>
        <v/>
      </c>
      <c r="J608" s="211"/>
      <c r="K608" s="2"/>
    </row>
    <row r="609" spans="1:11" ht="15" customHeight="1" x14ac:dyDescent="0.2">
      <c r="A609" s="203">
        <v>5</v>
      </c>
      <c r="B609" s="203">
        <v>2</v>
      </c>
      <c r="C609" s="204" t="s">
        <v>2089</v>
      </c>
      <c r="D609" s="203" t="s">
        <v>2081</v>
      </c>
      <c r="E609" s="203" t="s">
        <v>2088</v>
      </c>
      <c r="F609" s="203">
        <v>20</v>
      </c>
      <c r="G609" s="205"/>
      <c r="H609" s="206" t="str">
        <f t="shared" si="44"/>
        <v/>
      </c>
      <c r="I609" s="203" t="str">
        <f t="shared" si="45"/>
        <v/>
      </c>
      <c r="J609" s="207"/>
      <c r="K609" s="2"/>
    </row>
    <row r="610" spans="1:11" ht="15" customHeight="1" x14ac:dyDescent="0.2">
      <c r="A610" s="208">
        <v>6</v>
      </c>
      <c r="B610" s="208">
        <v>2</v>
      </c>
      <c r="C610" s="209" t="s">
        <v>2201</v>
      </c>
      <c r="D610" s="208" t="s">
        <v>2084</v>
      </c>
      <c r="E610" s="208" t="s">
        <v>2088</v>
      </c>
      <c r="F610" s="208">
        <v>15</v>
      </c>
      <c r="G610" s="205"/>
      <c r="H610" s="210" t="str">
        <f t="shared" si="44"/>
        <v/>
      </c>
      <c r="I610" s="208" t="str">
        <f t="shared" si="45"/>
        <v/>
      </c>
      <c r="J610" s="211"/>
      <c r="K610" s="2"/>
    </row>
    <row r="611" spans="1:11" ht="15" customHeight="1" x14ac:dyDescent="0.2">
      <c r="A611" s="203">
        <v>7</v>
      </c>
      <c r="B611" s="203">
        <v>3</v>
      </c>
      <c r="C611" s="204" t="s">
        <v>2202</v>
      </c>
      <c r="D611" s="203" t="s">
        <v>2084</v>
      </c>
      <c r="E611" s="203" t="s">
        <v>1664</v>
      </c>
      <c r="F611" s="203">
        <v>15</v>
      </c>
      <c r="G611" s="205"/>
      <c r="H611" s="206" t="str">
        <f t="shared" si="44"/>
        <v/>
      </c>
      <c r="I611" s="203" t="str">
        <f t="shared" si="45"/>
        <v/>
      </c>
      <c r="J611" s="207"/>
      <c r="K611" s="2"/>
    </row>
    <row r="612" spans="1:11" ht="15" customHeight="1" x14ac:dyDescent="0.2">
      <c r="A612" s="208">
        <v>8</v>
      </c>
      <c r="B612" s="208">
        <v>4</v>
      </c>
      <c r="C612" s="209" t="s">
        <v>2203</v>
      </c>
      <c r="D612" s="208" t="s">
        <v>2084</v>
      </c>
      <c r="E612" s="208" t="s">
        <v>2095</v>
      </c>
      <c r="F612" s="208">
        <v>15</v>
      </c>
      <c r="G612" s="205"/>
      <c r="H612" s="210" t="str">
        <f t="shared" si="44"/>
        <v/>
      </c>
      <c r="I612" s="208" t="str">
        <f t="shared" si="45"/>
        <v/>
      </c>
      <c r="J612" s="211"/>
      <c r="K612" s="2"/>
    </row>
    <row r="613" spans="1:11" ht="15" customHeight="1" x14ac:dyDescent="0.2">
      <c r="A613" s="203">
        <v>9</v>
      </c>
      <c r="B613" s="203">
        <v>4</v>
      </c>
      <c r="C613" s="204" t="s">
        <v>2098</v>
      </c>
      <c r="D613" s="203" t="s">
        <v>2081</v>
      </c>
      <c r="E613" s="203" t="s">
        <v>2095</v>
      </c>
      <c r="F613" s="203">
        <v>5</v>
      </c>
      <c r="G613" s="205"/>
      <c r="H613" s="206" t="str">
        <f t="shared" si="44"/>
        <v/>
      </c>
      <c r="I613" s="203" t="str">
        <f t="shared" si="45"/>
        <v/>
      </c>
      <c r="J613" s="207"/>
      <c r="K613" s="2"/>
    </row>
    <row r="614" spans="1:11" ht="15" customHeight="1" x14ac:dyDescent="0.2">
      <c r="A614" s="208">
        <v>10</v>
      </c>
      <c r="B614" s="208">
        <v>5</v>
      </c>
      <c r="C614" s="209" t="s">
        <v>2100</v>
      </c>
      <c r="D614" s="208" t="s">
        <v>2101</v>
      </c>
      <c r="E614" s="208" t="s">
        <v>2102</v>
      </c>
      <c r="F614" s="208">
        <v>150</v>
      </c>
      <c r="G614" s="205"/>
      <c r="H614" s="210" t="str">
        <f t="shared" si="44"/>
        <v/>
      </c>
      <c r="I614" s="208" t="str">
        <f t="shared" si="45"/>
        <v/>
      </c>
      <c r="J614" s="211" t="s">
        <v>3625</v>
      </c>
      <c r="K614" s="2"/>
    </row>
    <row r="615" spans="1:11" ht="15" customHeight="1" x14ac:dyDescent="0.2">
      <c r="A615" s="203">
        <v>11</v>
      </c>
      <c r="B615" s="203">
        <v>5</v>
      </c>
      <c r="C615" s="204" t="s">
        <v>2209</v>
      </c>
      <c r="D615" s="203" t="s">
        <v>2084</v>
      </c>
      <c r="E615" s="203" t="s">
        <v>2106</v>
      </c>
      <c r="F615" s="203">
        <v>15</v>
      </c>
      <c r="G615" s="205"/>
      <c r="H615" s="206" t="str">
        <f t="shared" si="44"/>
        <v/>
      </c>
      <c r="I615" s="203" t="str">
        <f t="shared" si="45"/>
        <v/>
      </c>
      <c r="J615" s="207"/>
      <c r="K615" s="2"/>
    </row>
    <row r="616" spans="1:11" ht="15" customHeight="1" x14ac:dyDescent="0.2">
      <c r="A616" s="208">
        <v>12</v>
      </c>
      <c r="B616" s="208">
        <v>5</v>
      </c>
      <c r="C616" s="209" t="s">
        <v>2107</v>
      </c>
      <c r="D616" s="208" t="s">
        <v>2081</v>
      </c>
      <c r="E616" s="208" t="s">
        <v>2106</v>
      </c>
      <c r="F616" s="208">
        <v>5</v>
      </c>
      <c r="G616" s="205"/>
      <c r="H616" s="210" t="str">
        <f t="shared" si="44"/>
        <v/>
      </c>
      <c r="I616" s="208" t="str">
        <f t="shared" si="45"/>
        <v/>
      </c>
      <c r="J616" s="211"/>
      <c r="K616" s="2"/>
    </row>
    <row r="617" spans="1:11" ht="15" customHeight="1" x14ac:dyDescent="0.2">
      <c r="A617" s="203">
        <v>13</v>
      </c>
      <c r="B617" s="203">
        <v>6</v>
      </c>
      <c r="C617" s="204" t="s">
        <v>2210</v>
      </c>
      <c r="D617" s="203" t="s">
        <v>2084</v>
      </c>
      <c r="E617" s="203" t="s">
        <v>2110</v>
      </c>
      <c r="F617" s="203">
        <v>15</v>
      </c>
      <c r="G617" s="205"/>
      <c r="H617" s="206" t="str">
        <f t="shared" si="44"/>
        <v/>
      </c>
      <c r="I617" s="203" t="str">
        <f t="shared" si="45"/>
        <v/>
      </c>
      <c r="J617" s="207"/>
      <c r="K617" s="2"/>
    </row>
    <row r="618" spans="1:11" ht="15" customHeight="1" x14ac:dyDescent="0.2">
      <c r="A618" s="208">
        <v>14</v>
      </c>
      <c r="B618" s="208">
        <v>6</v>
      </c>
      <c r="C618" s="209" t="s">
        <v>2111</v>
      </c>
      <c r="D618" s="208" t="s">
        <v>2081</v>
      </c>
      <c r="E618" s="208" t="s">
        <v>2110</v>
      </c>
      <c r="F618" s="208">
        <v>5</v>
      </c>
      <c r="G618" s="205"/>
      <c r="H618" s="210" t="str">
        <f t="shared" si="44"/>
        <v/>
      </c>
      <c r="I618" s="208" t="str">
        <f t="shared" si="45"/>
        <v/>
      </c>
      <c r="J618" s="211"/>
      <c r="K618" s="2"/>
    </row>
    <row r="619" spans="1:11" ht="15" customHeight="1" x14ac:dyDescent="0.2">
      <c r="A619" s="203">
        <v>15</v>
      </c>
      <c r="B619" s="203">
        <v>7</v>
      </c>
      <c r="C619" s="204" t="s">
        <v>2113</v>
      </c>
      <c r="D619" s="203" t="s">
        <v>2114</v>
      </c>
      <c r="E619" s="203" t="s">
        <v>2115</v>
      </c>
      <c r="F619" s="203" t="s">
        <v>390</v>
      </c>
      <c r="G619" s="205"/>
      <c r="H619" s="203" t="str">
        <f>IF(G619="","—",G619)</f>
        <v>—</v>
      </c>
      <c r="I619" s="203" t="str">
        <f>IF(G619="","",G619)</f>
        <v/>
      </c>
      <c r="J619" s="207" t="s">
        <v>2116</v>
      </c>
      <c r="K619" s="2"/>
    </row>
    <row r="620" spans="1:11" ht="15" customHeight="1" x14ac:dyDescent="0.2">
      <c r="A620" s="208">
        <v>16</v>
      </c>
      <c r="B620" s="208">
        <v>7</v>
      </c>
      <c r="C620" s="209" t="s">
        <v>2212</v>
      </c>
      <c r="D620" s="208" t="s">
        <v>2084</v>
      </c>
      <c r="E620" s="208" t="s">
        <v>1707</v>
      </c>
      <c r="F620" s="208">
        <v>15</v>
      </c>
      <c r="G620" s="205"/>
      <c r="H620" s="210" t="str">
        <f>IF(G620="","",G620/F620)</f>
        <v/>
      </c>
      <c r="I620" s="208" t="str">
        <f>IF(G620="","",IF(H620&gt;=0.9,"🟢 On Track",IF(H620&gt;=0.75,"🟢 On Track",IF(H620&gt;=0.65,"🟡 Watch",IF(H620&gt;=0.6,"🟠 At Risk","🔴 Not Prog")))))</f>
        <v/>
      </c>
      <c r="J620" s="211"/>
      <c r="K620" s="2"/>
    </row>
    <row r="621" spans="1:11" ht="15" customHeight="1" x14ac:dyDescent="0.2">
      <c r="A621" s="203">
        <v>17</v>
      </c>
      <c r="B621" s="203">
        <v>7</v>
      </c>
      <c r="C621" s="204" t="s">
        <v>2118</v>
      </c>
      <c r="D621" s="203" t="s">
        <v>2119</v>
      </c>
      <c r="E621" s="203" t="s">
        <v>1707</v>
      </c>
      <c r="F621" s="203">
        <v>100</v>
      </c>
      <c r="G621" s="205"/>
      <c r="H621" s="206" t="str">
        <f>IF(G621="","",G621/F621)</f>
        <v/>
      </c>
      <c r="I621" s="203" t="str">
        <f>IF(G621="","",IF(H621&gt;=0.9,"🟢 On Track",IF(H621&gt;=0.75,"🟢 On Track",IF(H621&gt;=0.65,"🟡 Watch",IF(H621&gt;=0.6,"🟠 At Risk","🔴 Not Prog")))))</f>
        <v/>
      </c>
      <c r="J621" s="207" t="s">
        <v>3626</v>
      </c>
      <c r="K621" s="2"/>
    </row>
    <row r="622" spans="1:11" ht="15" customHeight="1" x14ac:dyDescent="0.2">
      <c r="A622" s="208">
        <v>18</v>
      </c>
      <c r="B622" s="208">
        <v>8</v>
      </c>
      <c r="C622" s="209" t="s">
        <v>2122</v>
      </c>
      <c r="D622" s="208" t="s">
        <v>2101</v>
      </c>
      <c r="E622" s="208" t="s">
        <v>2123</v>
      </c>
      <c r="F622" s="208">
        <v>150</v>
      </c>
      <c r="G622" s="205"/>
      <c r="H622" s="210" t="str">
        <f>IF(G622="","",G622/F622)</f>
        <v/>
      </c>
      <c r="I622" s="208" t="str">
        <f>IF(G622="","",IF(H622&gt;=0.9,"🟢 On Track",IF(H622&gt;=0.75,"🟢 On Track",IF(H622&gt;=0.65,"🟡 Watch",IF(H622&gt;=0.6,"🟠 At Risk","🔴 Not Prog")))))</f>
        <v/>
      </c>
      <c r="J622" s="211" t="s">
        <v>3625</v>
      </c>
      <c r="K622" s="2"/>
    </row>
    <row r="623" spans="1:11" ht="15" customHeight="1" x14ac:dyDescent="0.2">
      <c r="A623" s="203">
        <v>19</v>
      </c>
      <c r="B623" s="203">
        <v>8</v>
      </c>
      <c r="C623" s="204" t="s">
        <v>2124</v>
      </c>
      <c r="D623" s="203" t="s">
        <v>2125</v>
      </c>
      <c r="E623" s="203" t="s">
        <v>2126</v>
      </c>
      <c r="F623" s="203" t="s">
        <v>390</v>
      </c>
      <c r="G623" s="205"/>
      <c r="H623" s="203" t="str">
        <f>IF(G623="","—",G623)</f>
        <v>—</v>
      </c>
      <c r="I623" s="203" t="str">
        <f>IF(G623="","",G623)</f>
        <v/>
      </c>
      <c r="J623" s="207"/>
      <c r="K623" s="2"/>
    </row>
    <row r="624" spans="1:11" ht="15" customHeight="1" x14ac:dyDescent="0.2">
      <c r="A624" s="208">
        <v>20</v>
      </c>
      <c r="B624" s="208">
        <v>15</v>
      </c>
      <c r="C624" s="209" t="s">
        <v>2128</v>
      </c>
      <c r="D624" s="208" t="s">
        <v>2114</v>
      </c>
      <c r="E624" s="208" t="s">
        <v>2127</v>
      </c>
      <c r="F624" s="208">
        <v>250</v>
      </c>
      <c r="G624" s="205"/>
      <c r="H624" s="210" t="str">
        <f>IF(G624="","",G624/F624)</f>
        <v/>
      </c>
      <c r="I624" s="208" t="str">
        <f>IF(G624="","",IF(H624&gt;=0.9,"🟢 On Track",IF(H624&gt;=0.75,"🟢 On Track",IF(H624&gt;=0.65,"🟡 Watch",IF(H624&gt;=0.6,"🟠 At Risk","🔴 Not Prog")))))</f>
        <v/>
      </c>
      <c r="J624" s="211" t="s">
        <v>3627</v>
      </c>
      <c r="K624" s="2"/>
    </row>
    <row r="625" spans="1:11" ht="15" customHeight="1" x14ac:dyDescent="0.2">
      <c r="A625" s="203">
        <v>21</v>
      </c>
      <c r="B625" s="203">
        <v>16</v>
      </c>
      <c r="C625" s="204" t="s">
        <v>3628</v>
      </c>
      <c r="D625" s="203" t="s">
        <v>2125</v>
      </c>
      <c r="E625" s="203" t="s">
        <v>2130</v>
      </c>
      <c r="F625" s="203">
        <v>250</v>
      </c>
      <c r="G625" s="205"/>
      <c r="H625" s="206" t="str">
        <f>IF(G625="","",G625/F625)</f>
        <v/>
      </c>
      <c r="I625" s="203" t="str">
        <f>IF(G625="","",IF(H625&gt;=0.9,"🟢 On Track",IF(H625&gt;=0.75,"🟢 On Track",IF(H625&gt;=0.65,"🟡 Watch",IF(H625&gt;=0.6,"🟠 At Risk","🔴 Not Prog")))))</f>
        <v/>
      </c>
      <c r="J625" s="207" t="s">
        <v>3627</v>
      </c>
      <c r="K625" s="2"/>
    </row>
    <row r="626" spans="1:11" ht="15" customHeight="1" x14ac:dyDescent="0.2">
      <c r="A626" s="212"/>
      <c r="B626" s="212"/>
      <c r="C626" s="213" t="s">
        <v>3629</v>
      </c>
      <c r="D626" s="212"/>
      <c r="E626" s="212"/>
      <c r="F626" s="214">
        <v>1060</v>
      </c>
      <c r="G626" s="215">
        <f>SUM(G605:G625)</f>
        <v>0</v>
      </c>
      <c r="H626" s="216" t="str">
        <f>IF(G626=0,"",G626/F626)</f>
        <v/>
      </c>
      <c r="I626" s="214" t="str">
        <f>IF(H626="","",IF(H626&gt;=0.75,"🟢 On Track",IF(H626&gt;=0.65,"🟡 Watch",IF(H626&gt;=0.6,"🟠 At Risk","🔴 Not Prog"))))</f>
        <v/>
      </c>
      <c r="J626" s="21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1.75" customHeight="1" x14ac:dyDescent="0.2">
      <c r="A628" s="199" t="s">
        <v>3630</v>
      </c>
      <c r="B628" s="194"/>
      <c r="C628" s="194"/>
      <c r="D628" s="194"/>
      <c r="E628" s="194"/>
      <c r="F628" s="194"/>
      <c r="G628" s="194"/>
      <c r="H628" s="200" t="s">
        <v>3619</v>
      </c>
      <c r="I628" s="199">
        <f>G644</f>
        <v>0</v>
      </c>
      <c r="J628" s="200" t="s">
        <v>3620</v>
      </c>
      <c r="K628" s="201">
        <f>H644</f>
        <v>0</v>
      </c>
    </row>
    <row r="629" spans="1:11" ht="21.75" customHeight="1" x14ac:dyDescent="0.2">
      <c r="A629" s="202" t="s">
        <v>26</v>
      </c>
      <c r="B629" s="202" t="s">
        <v>3621</v>
      </c>
      <c r="C629" s="202" t="s">
        <v>2081</v>
      </c>
      <c r="D629" s="202" t="s">
        <v>2071</v>
      </c>
      <c r="E629" s="202" t="s">
        <v>2073</v>
      </c>
      <c r="F629" s="202" t="s">
        <v>3622</v>
      </c>
      <c r="G629" s="202" t="s">
        <v>132</v>
      </c>
      <c r="H629" s="202" t="s">
        <v>3623</v>
      </c>
      <c r="I629" s="202" t="s">
        <v>34</v>
      </c>
      <c r="J629" s="202" t="s">
        <v>61</v>
      </c>
      <c r="K629" s="2"/>
    </row>
    <row r="630" spans="1:11" ht="15" customHeight="1" x14ac:dyDescent="0.2">
      <c r="A630" s="203">
        <v>1</v>
      </c>
      <c r="B630" s="203">
        <v>1</v>
      </c>
      <c r="C630" s="204" t="s">
        <v>2133</v>
      </c>
      <c r="D630" s="203" t="s">
        <v>2134</v>
      </c>
      <c r="E630" s="203" t="s">
        <v>2085</v>
      </c>
      <c r="F630" s="203" t="s">
        <v>390</v>
      </c>
      <c r="G630" s="205"/>
      <c r="H630" s="203" t="str">
        <f t="shared" ref="H630:H643" si="46">IF(G630="","—",G630)</f>
        <v>—</v>
      </c>
      <c r="I630" s="203" t="str">
        <f t="shared" ref="I630:I643" si="47">IF(G630="","",G630)</f>
        <v/>
      </c>
      <c r="J630" s="207"/>
      <c r="K630" s="2"/>
    </row>
    <row r="631" spans="1:11" ht="15" customHeight="1" x14ac:dyDescent="0.2">
      <c r="A631" s="208">
        <v>2</v>
      </c>
      <c r="B631" s="208">
        <v>2</v>
      </c>
      <c r="C631" s="209" t="s">
        <v>2135</v>
      </c>
      <c r="D631" s="208" t="s">
        <v>2134</v>
      </c>
      <c r="E631" s="208" t="s">
        <v>2088</v>
      </c>
      <c r="F631" s="208" t="s">
        <v>390</v>
      </c>
      <c r="G631" s="205"/>
      <c r="H631" s="208" t="str">
        <f t="shared" si="46"/>
        <v>—</v>
      </c>
      <c r="I631" s="208" t="str">
        <f t="shared" si="47"/>
        <v/>
      </c>
      <c r="J631" s="211"/>
      <c r="K631" s="2"/>
    </row>
    <row r="632" spans="1:11" ht="15" customHeight="1" x14ac:dyDescent="0.2">
      <c r="A632" s="203">
        <v>3</v>
      </c>
      <c r="B632" s="203">
        <v>3</v>
      </c>
      <c r="C632" s="204" t="s">
        <v>2136</v>
      </c>
      <c r="D632" s="203" t="s">
        <v>2134</v>
      </c>
      <c r="E632" s="203" t="s">
        <v>1664</v>
      </c>
      <c r="F632" s="203" t="s">
        <v>390</v>
      </c>
      <c r="G632" s="205"/>
      <c r="H632" s="203" t="str">
        <f t="shared" si="46"/>
        <v>—</v>
      </c>
      <c r="I632" s="203" t="str">
        <f t="shared" si="47"/>
        <v/>
      </c>
      <c r="J632" s="207"/>
      <c r="K632" s="2"/>
    </row>
    <row r="633" spans="1:11" ht="15" customHeight="1" x14ac:dyDescent="0.2">
      <c r="A633" s="208">
        <v>4</v>
      </c>
      <c r="B633" s="208">
        <v>4</v>
      </c>
      <c r="C633" s="209" t="s">
        <v>2137</v>
      </c>
      <c r="D633" s="208" t="s">
        <v>2134</v>
      </c>
      <c r="E633" s="208" t="s">
        <v>2095</v>
      </c>
      <c r="F633" s="208" t="s">
        <v>390</v>
      </c>
      <c r="G633" s="205"/>
      <c r="H633" s="208" t="str">
        <f t="shared" si="46"/>
        <v>—</v>
      </c>
      <c r="I633" s="208" t="str">
        <f t="shared" si="47"/>
        <v/>
      </c>
      <c r="J633" s="211"/>
      <c r="K633" s="2"/>
    </row>
    <row r="634" spans="1:11" ht="15" customHeight="1" x14ac:dyDescent="0.2">
      <c r="A634" s="203">
        <v>5</v>
      </c>
      <c r="B634" s="203">
        <v>5</v>
      </c>
      <c r="C634" s="204" t="s">
        <v>2138</v>
      </c>
      <c r="D634" s="203" t="s">
        <v>2101</v>
      </c>
      <c r="E634" s="203" t="s">
        <v>2106</v>
      </c>
      <c r="F634" s="203" t="s">
        <v>390</v>
      </c>
      <c r="G634" s="205"/>
      <c r="H634" s="203" t="str">
        <f t="shared" si="46"/>
        <v>—</v>
      </c>
      <c r="I634" s="203" t="str">
        <f t="shared" si="47"/>
        <v/>
      </c>
      <c r="J634" s="207" t="s">
        <v>2139</v>
      </c>
      <c r="K634" s="2"/>
    </row>
    <row r="635" spans="1:11" ht="15" customHeight="1" x14ac:dyDescent="0.2">
      <c r="A635" s="208">
        <v>6</v>
      </c>
      <c r="B635" s="208">
        <v>6</v>
      </c>
      <c r="C635" s="209" t="s">
        <v>2140</v>
      </c>
      <c r="D635" s="208" t="s">
        <v>2134</v>
      </c>
      <c r="E635" s="208" t="s">
        <v>2110</v>
      </c>
      <c r="F635" s="208" t="s">
        <v>390</v>
      </c>
      <c r="G635" s="205"/>
      <c r="H635" s="208" t="str">
        <f t="shared" si="46"/>
        <v>—</v>
      </c>
      <c r="I635" s="208" t="str">
        <f t="shared" si="47"/>
        <v/>
      </c>
      <c r="J635" s="211"/>
      <c r="K635" s="2"/>
    </row>
    <row r="636" spans="1:11" ht="15" customHeight="1" x14ac:dyDescent="0.2">
      <c r="A636" s="203">
        <v>7</v>
      </c>
      <c r="B636" s="203">
        <v>7</v>
      </c>
      <c r="C636" s="204" t="s">
        <v>3631</v>
      </c>
      <c r="D636" s="203" t="s">
        <v>2134</v>
      </c>
      <c r="E636" s="203" t="s">
        <v>1707</v>
      </c>
      <c r="F636" s="203" t="s">
        <v>390</v>
      </c>
      <c r="G636" s="205"/>
      <c r="H636" s="203" t="str">
        <f t="shared" si="46"/>
        <v>—</v>
      </c>
      <c r="I636" s="203" t="str">
        <f t="shared" si="47"/>
        <v/>
      </c>
      <c r="J636" s="207"/>
      <c r="K636" s="2"/>
    </row>
    <row r="637" spans="1:11" ht="15" customHeight="1" x14ac:dyDescent="0.2">
      <c r="A637" s="208">
        <v>8</v>
      </c>
      <c r="B637" s="208">
        <v>8</v>
      </c>
      <c r="C637" s="209" t="s">
        <v>3632</v>
      </c>
      <c r="D637" s="208" t="s">
        <v>2134</v>
      </c>
      <c r="E637" s="208" t="s">
        <v>2126</v>
      </c>
      <c r="F637" s="208" t="s">
        <v>390</v>
      </c>
      <c r="G637" s="205"/>
      <c r="H637" s="208" t="str">
        <f t="shared" si="46"/>
        <v>—</v>
      </c>
      <c r="I637" s="208" t="str">
        <f t="shared" si="47"/>
        <v/>
      </c>
      <c r="J637" s="211"/>
      <c r="K637" s="2"/>
    </row>
    <row r="638" spans="1:11" ht="15" customHeight="1" x14ac:dyDescent="0.2">
      <c r="A638" s="203">
        <v>9</v>
      </c>
      <c r="B638" s="203">
        <v>9</v>
      </c>
      <c r="C638" s="204" t="s">
        <v>3633</v>
      </c>
      <c r="D638" s="203" t="s">
        <v>2134</v>
      </c>
      <c r="E638" s="203" t="s">
        <v>3634</v>
      </c>
      <c r="F638" s="203" t="s">
        <v>390</v>
      </c>
      <c r="G638" s="205"/>
      <c r="H638" s="203" t="str">
        <f t="shared" si="46"/>
        <v>—</v>
      </c>
      <c r="I638" s="203" t="str">
        <f t="shared" si="47"/>
        <v/>
      </c>
      <c r="J638" s="207"/>
      <c r="K638" s="2"/>
    </row>
    <row r="639" spans="1:11" ht="15" customHeight="1" x14ac:dyDescent="0.2">
      <c r="A639" s="208">
        <v>10</v>
      </c>
      <c r="B639" s="208">
        <v>10</v>
      </c>
      <c r="C639" s="209" t="s">
        <v>3635</v>
      </c>
      <c r="D639" s="208" t="s">
        <v>2101</v>
      </c>
      <c r="E639" s="208" t="s">
        <v>3636</v>
      </c>
      <c r="F639" s="208" t="s">
        <v>390</v>
      </c>
      <c r="G639" s="205"/>
      <c r="H639" s="208" t="str">
        <f t="shared" si="46"/>
        <v>—</v>
      </c>
      <c r="I639" s="208" t="str">
        <f t="shared" si="47"/>
        <v/>
      </c>
      <c r="J639" s="211" t="s">
        <v>2139</v>
      </c>
      <c r="K639" s="2"/>
    </row>
    <row r="640" spans="1:11" ht="15" customHeight="1" x14ac:dyDescent="0.2">
      <c r="A640" s="203">
        <v>11</v>
      </c>
      <c r="B640" s="203">
        <v>11</v>
      </c>
      <c r="C640" s="204" t="s">
        <v>3637</v>
      </c>
      <c r="D640" s="203" t="s">
        <v>2134</v>
      </c>
      <c r="E640" s="203" t="s">
        <v>3638</v>
      </c>
      <c r="F640" s="203" t="s">
        <v>390</v>
      </c>
      <c r="G640" s="205"/>
      <c r="H640" s="203" t="str">
        <f t="shared" si="46"/>
        <v>—</v>
      </c>
      <c r="I640" s="203" t="str">
        <f t="shared" si="47"/>
        <v/>
      </c>
      <c r="J640" s="207"/>
      <c r="K640" s="2"/>
    </row>
    <row r="641" spans="1:11" ht="15" customHeight="1" x14ac:dyDescent="0.2">
      <c r="A641" s="208">
        <v>12</v>
      </c>
      <c r="B641" s="208">
        <v>12</v>
      </c>
      <c r="C641" s="209" t="s">
        <v>3639</v>
      </c>
      <c r="D641" s="208" t="s">
        <v>2134</v>
      </c>
      <c r="E641" s="208" t="s">
        <v>3640</v>
      </c>
      <c r="F641" s="208" t="s">
        <v>390</v>
      </c>
      <c r="G641" s="205"/>
      <c r="H641" s="208" t="str">
        <f t="shared" si="46"/>
        <v>—</v>
      </c>
      <c r="I641" s="208" t="str">
        <f t="shared" si="47"/>
        <v/>
      </c>
      <c r="J641" s="211"/>
      <c r="K641" s="2"/>
    </row>
    <row r="642" spans="1:11" ht="15" customHeight="1" x14ac:dyDescent="0.2">
      <c r="A642" s="203">
        <v>13</v>
      </c>
      <c r="B642" s="203">
        <v>13</v>
      </c>
      <c r="C642" s="204" t="s">
        <v>3641</v>
      </c>
      <c r="D642" s="203" t="s">
        <v>2134</v>
      </c>
      <c r="E642" s="203" t="s">
        <v>3642</v>
      </c>
      <c r="F642" s="203" t="s">
        <v>390</v>
      </c>
      <c r="G642" s="205"/>
      <c r="H642" s="203" t="str">
        <f t="shared" si="46"/>
        <v>—</v>
      </c>
      <c r="I642" s="203" t="str">
        <f t="shared" si="47"/>
        <v/>
      </c>
      <c r="J642" s="207"/>
      <c r="K642" s="2"/>
    </row>
    <row r="643" spans="1:11" ht="15" customHeight="1" x14ac:dyDescent="0.2">
      <c r="A643" s="208">
        <v>14</v>
      </c>
      <c r="B643" s="208">
        <v>14</v>
      </c>
      <c r="C643" s="209" t="s">
        <v>2141</v>
      </c>
      <c r="D643" s="208" t="s">
        <v>2101</v>
      </c>
      <c r="E643" s="208" t="s">
        <v>2130</v>
      </c>
      <c r="F643" s="208" t="s">
        <v>390</v>
      </c>
      <c r="G643" s="205"/>
      <c r="H643" s="208" t="str">
        <f t="shared" si="46"/>
        <v>—</v>
      </c>
      <c r="I643" s="208" t="str">
        <f t="shared" si="47"/>
        <v/>
      </c>
      <c r="J643" s="211" t="s">
        <v>3643</v>
      </c>
      <c r="K643" s="2"/>
    </row>
    <row r="644" spans="1:11" ht="15" customHeight="1" x14ac:dyDescent="0.2">
      <c r="A644" s="212"/>
      <c r="B644" s="212"/>
      <c r="C644" s="213" t="s">
        <v>3644</v>
      </c>
      <c r="D644" s="212"/>
      <c r="E644" s="212"/>
      <c r="F644" s="214"/>
      <c r="G644" s="215">
        <f>SUM(G630:G643)</f>
        <v>0</v>
      </c>
      <c r="H644" s="215"/>
      <c r="I644" s="214" t="str">
        <f>IF(H644="","",IF(H644&gt;=0.75,"🟢 On Track",IF(H644&gt;=0.65,"🟡 Watch",IF(H644&gt;=0.6,"🟠 At Risk","🔴 Not Prog"))))</f>
        <v/>
      </c>
      <c r="J644" s="21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21.75" customHeight="1" x14ac:dyDescent="0.2">
      <c r="A646" s="199" t="s">
        <v>3645</v>
      </c>
      <c r="B646" s="194"/>
      <c r="C646" s="194"/>
      <c r="D646" s="194"/>
      <c r="E646" s="194"/>
      <c r="F646" s="194"/>
      <c r="G646" s="194"/>
      <c r="H646" s="200" t="s">
        <v>3619</v>
      </c>
      <c r="I646" s="199">
        <f>G653</f>
        <v>0</v>
      </c>
      <c r="J646" s="200" t="s">
        <v>3620</v>
      </c>
      <c r="K646" s="201" t="str">
        <f>H653</f>
        <v/>
      </c>
    </row>
    <row r="647" spans="1:11" ht="21.75" customHeight="1" x14ac:dyDescent="0.2">
      <c r="A647" s="202" t="s">
        <v>26</v>
      </c>
      <c r="B647" s="202" t="s">
        <v>3621</v>
      </c>
      <c r="C647" s="202" t="s">
        <v>2081</v>
      </c>
      <c r="D647" s="202" t="s">
        <v>2071</v>
      </c>
      <c r="E647" s="202" t="s">
        <v>2073</v>
      </c>
      <c r="F647" s="202" t="s">
        <v>3622</v>
      </c>
      <c r="G647" s="202" t="s">
        <v>132</v>
      </c>
      <c r="H647" s="202" t="s">
        <v>3623</v>
      </c>
      <c r="I647" s="202" t="s">
        <v>34</v>
      </c>
      <c r="J647" s="202" t="s">
        <v>61</v>
      </c>
      <c r="K647" s="2"/>
    </row>
    <row r="648" spans="1:11" ht="15" customHeight="1" x14ac:dyDescent="0.2">
      <c r="A648" s="203">
        <v>1</v>
      </c>
      <c r="B648" s="203">
        <v>3</v>
      </c>
      <c r="C648" s="204" t="s">
        <v>3646</v>
      </c>
      <c r="D648" s="203" t="s">
        <v>2081</v>
      </c>
      <c r="E648" s="203" t="s">
        <v>2145</v>
      </c>
      <c r="F648" s="203">
        <v>100</v>
      </c>
      <c r="G648" s="205"/>
      <c r="H648" s="206" t="str">
        <f>IF(G648="","",G648/F648)</f>
        <v/>
      </c>
      <c r="I648" s="203" t="str">
        <f>IF(G648="","",IF(H648&gt;=0.9,"🟢 On Track",IF(H648&gt;=0.75,"🟢 On Track",IF(H648&gt;=0.65,"🟡 Watch",IF(H648&gt;=0.6,"🟠 At Risk","🔴 Not Prog")))))</f>
        <v/>
      </c>
      <c r="J648" s="207" t="s">
        <v>2146</v>
      </c>
      <c r="K648" s="2"/>
    </row>
    <row r="649" spans="1:11" ht="15" customHeight="1" x14ac:dyDescent="0.2">
      <c r="A649" s="208">
        <v>2</v>
      </c>
      <c r="B649" s="208">
        <v>5</v>
      </c>
      <c r="C649" s="209" t="s">
        <v>3647</v>
      </c>
      <c r="D649" s="208" t="s">
        <v>2081</v>
      </c>
      <c r="E649" s="208" t="s">
        <v>2151</v>
      </c>
      <c r="F649" s="208">
        <v>100</v>
      </c>
      <c r="G649" s="205"/>
      <c r="H649" s="210" t="str">
        <f>IF(G649="","",G649/F649)</f>
        <v/>
      </c>
      <c r="I649" s="208" t="str">
        <f>IF(G649="","",IF(H649&gt;=0.9,"🟢 On Track",IF(H649&gt;=0.75,"🟢 On Track",IF(H649&gt;=0.65,"🟡 Watch",IF(H649&gt;=0.6,"🟠 At Risk","🔴 Not Prog")))))</f>
        <v/>
      </c>
      <c r="J649" s="211" t="s">
        <v>2146</v>
      </c>
      <c r="K649" s="2"/>
    </row>
    <row r="650" spans="1:11" ht="15" customHeight="1" x14ac:dyDescent="0.2">
      <c r="A650" s="203">
        <v>3</v>
      </c>
      <c r="B650" s="203">
        <v>8</v>
      </c>
      <c r="C650" s="204" t="s">
        <v>2155</v>
      </c>
      <c r="D650" s="203" t="s">
        <v>2156</v>
      </c>
      <c r="E650" s="203" t="s">
        <v>2157</v>
      </c>
      <c r="F650" s="203">
        <v>100</v>
      </c>
      <c r="G650" s="205"/>
      <c r="H650" s="206" t="str">
        <f>IF(G650="","",G650/F650)</f>
        <v/>
      </c>
      <c r="I650" s="203" t="str">
        <f>IF(G650="","",IF(H650&gt;=0.9,"🟢 On Track",IF(H650&gt;=0.75,"🟢 On Track",IF(H650&gt;=0.65,"🟡 Watch",IF(H650&gt;=0.6,"🟠 At Risk","🔴 Not Prog")))))</f>
        <v/>
      </c>
      <c r="J650" s="207" t="s">
        <v>2158</v>
      </c>
      <c r="K650" s="2"/>
    </row>
    <row r="651" spans="1:11" ht="15" customHeight="1" x14ac:dyDescent="0.2">
      <c r="A651" s="208">
        <v>4</v>
      </c>
      <c r="B651" s="208">
        <v>13</v>
      </c>
      <c r="C651" s="209" t="s">
        <v>2162</v>
      </c>
      <c r="D651" s="208" t="s">
        <v>2156</v>
      </c>
      <c r="E651" s="208" t="s">
        <v>1687</v>
      </c>
      <c r="F651" s="208">
        <v>100</v>
      </c>
      <c r="G651" s="205"/>
      <c r="H651" s="210" t="str">
        <f>IF(G651="","",G651/F651)</f>
        <v/>
      </c>
      <c r="I651" s="208" t="str">
        <f>IF(G651="","",IF(H651&gt;=0.9,"🟢 On Track",IF(H651&gt;=0.75,"🟢 On Track",IF(H651&gt;=0.65,"🟡 Watch",IF(H651&gt;=0.6,"🟠 At Risk","🔴 Not Prog")))))</f>
        <v/>
      </c>
      <c r="J651" s="211" t="s">
        <v>2158</v>
      </c>
      <c r="K651" s="2"/>
    </row>
    <row r="652" spans="1:11" ht="15" customHeight="1" x14ac:dyDescent="0.2">
      <c r="A652" s="203">
        <v>5</v>
      </c>
      <c r="B652" s="203">
        <v>16</v>
      </c>
      <c r="C652" s="204" t="s">
        <v>3648</v>
      </c>
      <c r="D652" s="203" t="s">
        <v>2125</v>
      </c>
      <c r="E652" s="203" t="s">
        <v>1687</v>
      </c>
      <c r="F652" s="203">
        <v>100</v>
      </c>
      <c r="G652" s="205"/>
      <c r="H652" s="206" t="str">
        <f>IF(G652="","",G652/F652)</f>
        <v/>
      </c>
      <c r="I652" s="203" t="str">
        <f>IF(G652="","",IF(H652&gt;=0.9,"🟢 On Track",IF(H652&gt;=0.75,"🟢 On Track",IF(H652&gt;=0.65,"🟡 Watch",IF(H652&gt;=0.6,"🟠 At Risk","🔴 Not Prog")))))</f>
        <v/>
      </c>
      <c r="J652" s="207" t="s">
        <v>3649</v>
      </c>
      <c r="K652" s="2"/>
    </row>
    <row r="653" spans="1:11" ht="15" customHeight="1" x14ac:dyDescent="0.2">
      <c r="A653" s="212"/>
      <c r="B653" s="212"/>
      <c r="C653" s="213" t="s">
        <v>3650</v>
      </c>
      <c r="D653" s="212"/>
      <c r="E653" s="212"/>
      <c r="F653" s="214">
        <v>500</v>
      </c>
      <c r="G653" s="215">
        <f>SUM(G648:G652)</f>
        <v>0</v>
      </c>
      <c r="H653" s="216" t="str">
        <f>IF(G653=0,"",G653/F653)</f>
        <v/>
      </c>
      <c r="I653" s="214" t="str">
        <f>IF(H653="","",IF(H653&gt;=0.75,"🟢 On Track",IF(H653&gt;=0.65,"🟡 Watch",IF(H653&gt;=0.6,"🟠 At Risk","🔴 Not Prog"))))</f>
        <v/>
      </c>
      <c r="J653" s="21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25.5" customHeight="1" x14ac:dyDescent="0.2">
      <c r="A656" s="196" t="s">
        <v>917</v>
      </c>
      <c r="B656" s="192"/>
      <c r="C656" s="192"/>
      <c r="D656" s="192"/>
      <c r="E656" s="192"/>
      <c r="F656" s="192"/>
      <c r="G656" s="192"/>
      <c r="H656" s="192"/>
      <c r="I656" s="197" t="s">
        <v>3617</v>
      </c>
      <c r="J656" s="198" t="str">
        <f>IF(COUNT(H680,H698,H707)=0,"",AVERAGE(H680,H698,H707))</f>
        <v/>
      </c>
      <c r="K656" s="192"/>
    </row>
    <row r="657" spans="1:11" ht="21.75" customHeight="1" x14ac:dyDescent="0.2">
      <c r="A657" s="199" t="s">
        <v>3618</v>
      </c>
      <c r="B657" s="194"/>
      <c r="C657" s="194"/>
      <c r="D657" s="194"/>
      <c r="E657" s="194"/>
      <c r="F657" s="194"/>
      <c r="G657" s="194"/>
      <c r="H657" s="200" t="s">
        <v>3619</v>
      </c>
      <c r="I657" s="199">
        <f>G680</f>
        <v>0</v>
      </c>
      <c r="J657" s="200" t="s">
        <v>3620</v>
      </c>
      <c r="K657" s="201" t="str">
        <f>H680</f>
        <v/>
      </c>
    </row>
    <row r="658" spans="1:11" ht="21.75" customHeight="1" x14ac:dyDescent="0.2">
      <c r="A658" s="202" t="s">
        <v>26</v>
      </c>
      <c r="B658" s="202" t="s">
        <v>3621</v>
      </c>
      <c r="C658" s="202" t="s">
        <v>2081</v>
      </c>
      <c r="D658" s="202" t="s">
        <v>2071</v>
      </c>
      <c r="E658" s="202" t="s">
        <v>2073</v>
      </c>
      <c r="F658" s="202" t="s">
        <v>3622</v>
      </c>
      <c r="G658" s="202" t="s">
        <v>132</v>
      </c>
      <c r="H658" s="202" t="s">
        <v>3623</v>
      </c>
      <c r="I658" s="202" t="s">
        <v>34</v>
      </c>
      <c r="J658" s="202" t="s">
        <v>61</v>
      </c>
      <c r="K658" s="2"/>
    </row>
    <row r="659" spans="1:11" ht="15" customHeight="1" x14ac:dyDescent="0.2">
      <c r="A659" s="203">
        <v>1</v>
      </c>
      <c r="B659" s="203">
        <v>1</v>
      </c>
      <c r="C659" s="204" t="s">
        <v>3624</v>
      </c>
      <c r="D659" s="203" t="s">
        <v>2078</v>
      </c>
      <c r="E659" s="203" t="s">
        <v>2079</v>
      </c>
      <c r="F659" s="203">
        <v>10</v>
      </c>
      <c r="G659" s="205"/>
      <c r="H659" s="206" t="str">
        <f t="shared" ref="H659:H672" si="48">IF(G659="","",G659/F659)</f>
        <v/>
      </c>
      <c r="I659" s="203" t="str">
        <f t="shared" ref="I659:I672" si="49">IF(G659="","",IF(H659&gt;=0.9,"🟢 On Track",IF(H659&gt;=0.75,"🟢 On Track",IF(H659&gt;=0.65,"🟡 Watch",IF(H659&gt;=0.6,"🟠 At Risk","🔴 Not Prog")))))</f>
        <v/>
      </c>
      <c r="J659" s="207"/>
      <c r="K659" s="2"/>
    </row>
    <row r="660" spans="1:11" ht="15" customHeight="1" x14ac:dyDescent="0.2">
      <c r="A660" s="208">
        <v>2</v>
      </c>
      <c r="B660" s="208">
        <v>1</v>
      </c>
      <c r="C660" s="209" t="s">
        <v>2080</v>
      </c>
      <c r="D660" s="208" t="s">
        <v>2081</v>
      </c>
      <c r="E660" s="208" t="s">
        <v>2082</v>
      </c>
      <c r="F660" s="208">
        <v>10</v>
      </c>
      <c r="G660" s="205"/>
      <c r="H660" s="210" t="str">
        <f t="shared" si="48"/>
        <v/>
      </c>
      <c r="I660" s="208" t="str">
        <f t="shared" si="49"/>
        <v/>
      </c>
      <c r="J660" s="211"/>
      <c r="K660" s="2"/>
    </row>
    <row r="661" spans="1:11" ht="15" customHeight="1" x14ac:dyDescent="0.2">
      <c r="A661" s="203">
        <v>3</v>
      </c>
      <c r="B661" s="203">
        <v>1</v>
      </c>
      <c r="C661" s="204" t="s">
        <v>2200</v>
      </c>
      <c r="D661" s="203" t="s">
        <v>2084</v>
      </c>
      <c r="E661" s="203" t="s">
        <v>2085</v>
      </c>
      <c r="F661" s="203">
        <v>10</v>
      </c>
      <c r="G661" s="205"/>
      <c r="H661" s="206" t="str">
        <f t="shared" si="48"/>
        <v/>
      </c>
      <c r="I661" s="203" t="str">
        <f t="shared" si="49"/>
        <v/>
      </c>
      <c r="J661" s="207"/>
      <c r="K661" s="2"/>
    </row>
    <row r="662" spans="1:11" ht="15" customHeight="1" x14ac:dyDescent="0.2">
      <c r="A662" s="208">
        <v>4</v>
      </c>
      <c r="B662" s="208">
        <v>2</v>
      </c>
      <c r="C662" s="209" t="s">
        <v>2087</v>
      </c>
      <c r="D662" s="208" t="s">
        <v>2081</v>
      </c>
      <c r="E662" s="208" t="s">
        <v>2088</v>
      </c>
      <c r="F662" s="208">
        <v>5</v>
      </c>
      <c r="G662" s="205"/>
      <c r="H662" s="210" t="str">
        <f t="shared" si="48"/>
        <v/>
      </c>
      <c r="I662" s="208" t="str">
        <f t="shared" si="49"/>
        <v/>
      </c>
      <c r="J662" s="211"/>
      <c r="K662" s="2"/>
    </row>
    <row r="663" spans="1:11" ht="15" customHeight="1" x14ac:dyDescent="0.2">
      <c r="A663" s="203">
        <v>5</v>
      </c>
      <c r="B663" s="203">
        <v>2</v>
      </c>
      <c r="C663" s="204" t="s">
        <v>2089</v>
      </c>
      <c r="D663" s="203" t="s">
        <v>2081</v>
      </c>
      <c r="E663" s="203" t="s">
        <v>2088</v>
      </c>
      <c r="F663" s="203">
        <v>20</v>
      </c>
      <c r="G663" s="205"/>
      <c r="H663" s="206" t="str">
        <f t="shared" si="48"/>
        <v/>
      </c>
      <c r="I663" s="203" t="str">
        <f t="shared" si="49"/>
        <v/>
      </c>
      <c r="J663" s="207"/>
      <c r="K663" s="2"/>
    </row>
    <row r="664" spans="1:11" ht="15" customHeight="1" x14ac:dyDescent="0.2">
      <c r="A664" s="208">
        <v>6</v>
      </c>
      <c r="B664" s="208">
        <v>2</v>
      </c>
      <c r="C664" s="209" t="s">
        <v>2201</v>
      </c>
      <c r="D664" s="208" t="s">
        <v>2084</v>
      </c>
      <c r="E664" s="208" t="s">
        <v>2088</v>
      </c>
      <c r="F664" s="208">
        <v>15</v>
      </c>
      <c r="G664" s="205"/>
      <c r="H664" s="210" t="str">
        <f t="shared" si="48"/>
        <v/>
      </c>
      <c r="I664" s="208" t="str">
        <f t="shared" si="49"/>
        <v/>
      </c>
      <c r="J664" s="211"/>
      <c r="K664" s="2"/>
    </row>
    <row r="665" spans="1:11" ht="15" customHeight="1" x14ac:dyDescent="0.2">
      <c r="A665" s="203">
        <v>7</v>
      </c>
      <c r="B665" s="203">
        <v>3</v>
      </c>
      <c r="C665" s="204" t="s">
        <v>2202</v>
      </c>
      <c r="D665" s="203" t="s">
        <v>2084</v>
      </c>
      <c r="E665" s="203" t="s">
        <v>1664</v>
      </c>
      <c r="F665" s="203">
        <v>15</v>
      </c>
      <c r="G665" s="205"/>
      <c r="H665" s="206" t="str">
        <f t="shared" si="48"/>
        <v/>
      </c>
      <c r="I665" s="203" t="str">
        <f t="shared" si="49"/>
        <v/>
      </c>
      <c r="J665" s="207"/>
      <c r="K665" s="2"/>
    </row>
    <row r="666" spans="1:11" ht="15" customHeight="1" x14ac:dyDescent="0.2">
      <c r="A666" s="208">
        <v>8</v>
      </c>
      <c r="B666" s="208">
        <v>4</v>
      </c>
      <c r="C666" s="209" t="s">
        <v>2203</v>
      </c>
      <c r="D666" s="208" t="s">
        <v>2084</v>
      </c>
      <c r="E666" s="208" t="s">
        <v>2095</v>
      </c>
      <c r="F666" s="208">
        <v>15</v>
      </c>
      <c r="G666" s="205"/>
      <c r="H666" s="210" t="str">
        <f t="shared" si="48"/>
        <v/>
      </c>
      <c r="I666" s="208" t="str">
        <f t="shared" si="49"/>
        <v/>
      </c>
      <c r="J666" s="211"/>
      <c r="K666" s="2"/>
    </row>
    <row r="667" spans="1:11" ht="15" customHeight="1" x14ac:dyDescent="0.2">
      <c r="A667" s="203">
        <v>9</v>
      </c>
      <c r="B667" s="203">
        <v>4</v>
      </c>
      <c r="C667" s="204" t="s">
        <v>2098</v>
      </c>
      <c r="D667" s="203" t="s">
        <v>2081</v>
      </c>
      <c r="E667" s="203" t="s">
        <v>2095</v>
      </c>
      <c r="F667" s="203">
        <v>5</v>
      </c>
      <c r="G667" s="205"/>
      <c r="H667" s="206" t="str">
        <f t="shared" si="48"/>
        <v/>
      </c>
      <c r="I667" s="203" t="str">
        <f t="shared" si="49"/>
        <v/>
      </c>
      <c r="J667" s="207"/>
      <c r="K667" s="2"/>
    </row>
    <row r="668" spans="1:11" ht="15" customHeight="1" x14ac:dyDescent="0.2">
      <c r="A668" s="208">
        <v>10</v>
      </c>
      <c r="B668" s="208">
        <v>5</v>
      </c>
      <c r="C668" s="209" t="s">
        <v>2100</v>
      </c>
      <c r="D668" s="208" t="s">
        <v>2101</v>
      </c>
      <c r="E668" s="208" t="s">
        <v>2102</v>
      </c>
      <c r="F668" s="208">
        <v>150</v>
      </c>
      <c r="G668" s="205"/>
      <c r="H668" s="210" t="str">
        <f t="shared" si="48"/>
        <v/>
      </c>
      <c r="I668" s="208" t="str">
        <f t="shared" si="49"/>
        <v/>
      </c>
      <c r="J668" s="211" t="s">
        <v>3625</v>
      </c>
      <c r="K668" s="2"/>
    </row>
    <row r="669" spans="1:11" ht="15" customHeight="1" x14ac:dyDescent="0.2">
      <c r="A669" s="203">
        <v>11</v>
      </c>
      <c r="B669" s="203">
        <v>5</v>
      </c>
      <c r="C669" s="204" t="s">
        <v>2209</v>
      </c>
      <c r="D669" s="203" t="s">
        <v>2084</v>
      </c>
      <c r="E669" s="203" t="s">
        <v>2106</v>
      </c>
      <c r="F669" s="203">
        <v>15</v>
      </c>
      <c r="G669" s="205"/>
      <c r="H669" s="206" t="str">
        <f t="shared" si="48"/>
        <v/>
      </c>
      <c r="I669" s="203" t="str">
        <f t="shared" si="49"/>
        <v/>
      </c>
      <c r="J669" s="207"/>
      <c r="K669" s="2"/>
    </row>
    <row r="670" spans="1:11" ht="15" customHeight="1" x14ac:dyDescent="0.2">
      <c r="A670" s="208">
        <v>12</v>
      </c>
      <c r="B670" s="208">
        <v>5</v>
      </c>
      <c r="C670" s="209" t="s">
        <v>2107</v>
      </c>
      <c r="D670" s="208" t="s">
        <v>2081</v>
      </c>
      <c r="E670" s="208" t="s">
        <v>2106</v>
      </c>
      <c r="F670" s="208">
        <v>5</v>
      </c>
      <c r="G670" s="205"/>
      <c r="H670" s="210" t="str">
        <f t="shared" si="48"/>
        <v/>
      </c>
      <c r="I670" s="208" t="str">
        <f t="shared" si="49"/>
        <v/>
      </c>
      <c r="J670" s="211"/>
      <c r="K670" s="2"/>
    </row>
    <row r="671" spans="1:11" ht="15" customHeight="1" x14ac:dyDescent="0.2">
      <c r="A671" s="203">
        <v>13</v>
      </c>
      <c r="B671" s="203">
        <v>6</v>
      </c>
      <c r="C671" s="204" t="s">
        <v>2210</v>
      </c>
      <c r="D671" s="203" t="s">
        <v>2084</v>
      </c>
      <c r="E671" s="203" t="s">
        <v>2110</v>
      </c>
      <c r="F671" s="203">
        <v>15</v>
      </c>
      <c r="G671" s="205"/>
      <c r="H671" s="206" t="str">
        <f t="shared" si="48"/>
        <v/>
      </c>
      <c r="I671" s="203" t="str">
        <f t="shared" si="49"/>
        <v/>
      </c>
      <c r="J671" s="207"/>
      <c r="K671" s="2"/>
    </row>
    <row r="672" spans="1:11" ht="15" customHeight="1" x14ac:dyDescent="0.2">
      <c r="A672" s="208">
        <v>14</v>
      </c>
      <c r="B672" s="208">
        <v>6</v>
      </c>
      <c r="C672" s="209" t="s">
        <v>2111</v>
      </c>
      <c r="D672" s="208" t="s">
        <v>2081</v>
      </c>
      <c r="E672" s="208" t="s">
        <v>2110</v>
      </c>
      <c r="F672" s="208">
        <v>5</v>
      </c>
      <c r="G672" s="205"/>
      <c r="H672" s="210" t="str">
        <f t="shared" si="48"/>
        <v/>
      </c>
      <c r="I672" s="208" t="str">
        <f t="shared" si="49"/>
        <v/>
      </c>
      <c r="J672" s="211"/>
      <c r="K672" s="2"/>
    </row>
    <row r="673" spans="1:11" ht="15" customHeight="1" x14ac:dyDescent="0.2">
      <c r="A673" s="203">
        <v>15</v>
      </c>
      <c r="B673" s="203">
        <v>7</v>
      </c>
      <c r="C673" s="204" t="s">
        <v>2113</v>
      </c>
      <c r="D673" s="203" t="s">
        <v>2114</v>
      </c>
      <c r="E673" s="203" t="s">
        <v>2115</v>
      </c>
      <c r="F673" s="203" t="s">
        <v>390</v>
      </c>
      <c r="G673" s="205"/>
      <c r="H673" s="203" t="str">
        <f>IF(G673="","—",G673)</f>
        <v>—</v>
      </c>
      <c r="I673" s="203" t="str">
        <f>IF(G673="","",G673)</f>
        <v/>
      </c>
      <c r="J673" s="207" t="s">
        <v>2116</v>
      </c>
      <c r="K673" s="2"/>
    </row>
    <row r="674" spans="1:11" ht="15" customHeight="1" x14ac:dyDescent="0.2">
      <c r="A674" s="208">
        <v>16</v>
      </c>
      <c r="B674" s="208">
        <v>7</v>
      </c>
      <c r="C674" s="209" t="s">
        <v>2212</v>
      </c>
      <c r="D674" s="208" t="s">
        <v>2084</v>
      </c>
      <c r="E674" s="208" t="s">
        <v>1707</v>
      </c>
      <c r="F674" s="208">
        <v>15</v>
      </c>
      <c r="G674" s="205"/>
      <c r="H674" s="210" t="str">
        <f>IF(G674="","",G674/F674)</f>
        <v/>
      </c>
      <c r="I674" s="208" t="str">
        <f>IF(G674="","",IF(H674&gt;=0.9,"🟢 On Track",IF(H674&gt;=0.75,"🟢 On Track",IF(H674&gt;=0.65,"🟡 Watch",IF(H674&gt;=0.6,"🟠 At Risk","🔴 Not Prog")))))</f>
        <v/>
      </c>
      <c r="J674" s="211"/>
      <c r="K674" s="2"/>
    </row>
    <row r="675" spans="1:11" ht="15" customHeight="1" x14ac:dyDescent="0.2">
      <c r="A675" s="203">
        <v>17</v>
      </c>
      <c r="B675" s="203">
        <v>7</v>
      </c>
      <c r="C675" s="204" t="s">
        <v>2118</v>
      </c>
      <c r="D675" s="203" t="s">
        <v>2119</v>
      </c>
      <c r="E675" s="203" t="s">
        <v>1707</v>
      </c>
      <c r="F675" s="203">
        <v>100</v>
      </c>
      <c r="G675" s="205"/>
      <c r="H675" s="206" t="str">
        <f>IF(G675="","",G675/F675)</f>
        <v/>
      </c>
      <c r="I675" s="203" t="str">
        <f>IF(G675="","",IF(H675&gt;=0.9,"🟢 On Track",IF(H675&gt;=0.75,"🟢 On Track",IF(H675&gt;=0.65,"🟡 Watch",IF(H675&gt;=0.6,"🟠 At Risk","🔴 Not Prog")))))</f>
        <v/>
      </c>
      <c r="J675" s="207" t="s">
        <v>3626</v>
      </c>
      <c r="K675" s="2"/>
    </row>
    <row r="676" spans="1:11" ht="15" customHeight="1" x14ac:dyDescent="0.2">
      <c r="A676" s="208">
        <v>18</v>
      </c>
      <c r="B676" s="208">
        <v>8</v>
      </c>
      <c r="C676" s="209" t="s">
        <v>2122</v>
      </c>
      <c r="D676" s="208" t="s">
        <v>2101</v>
      </c>
      <c r="E676" s="208" t="s">
        <v>2123</v>
      </c>
      <c r="F676" s="208">
        <v>150</v>
      </c>
      <c r="G676" s="205"/>
      <c r="H676" s="210" t="str">
        <f>IF(G676="","",G676/F676)</f>
        <v/>
      </c>
      <c r="I676" s="208" t="str">
        <f>IF(G676="","",IF(H676&gt;=0.9,"🟢 On Track",IF(H676&gt;=0.75,"🟢 On Track",IF(H676&gt;=0.65,"🟡 Watch",IF(H676&gt;=0.6,"🟠 At Risk","🔴 Not Prog")))))</f>
        <v/>
      </c>
      <c r="J676" s="211" t="s">
        <v>3625</v>
      </c>
      <c r="K676" s="2"/>
    </row>
    <row r="677" spans="1:11" ht="15" customHeight="1" x14ac:dyDescent="0.2">
      <c r="A677" s="203">
        <v>19</v>
      </c>
      <c r="B677" s="203">
        <v>8</v>
      </c>
      <c r="C677" s="204" t="s">
        <v>2124</v>
      </c>
      <c r="D677" s="203" t="s">
        <v>2125</v>
      </c>
      <c r="E677" s="203" t="s">
        <v>2126</v>
      </c>
      <c r="F677" s="203" t="s">
        <v>390</v>
      </c>
      <c r="G677" s="205"/>
      <c r="H677" s="203" t="str">
        <f>IF(G677="","—",G677)</f>
        <v>—</v>
      </c>
      <c r="I677" s="203" t="str">
        <f>IF(G677="","",G677)</f>
        <v/>
      </c>
      <c r="J677" s="207"/>
      <c r="K677" s="2"/>
    </row>
    <row r="678" spans="1:11" ht="15" customHeight="1" x14ac:dyDescent="0.2">
      <c r="A678" s="208">
        <v>20</v>
      </c>
      <c r="B678" s="208">
        <v>15</v>
      </c>
      <c r="C678" s="209" t="s">
        <v>2128</v>
      </c>
      <c r="D678" s="208" t="s">
        <v>2114</v>
      </c>
      <c r="E678" s="208" t="s">
        <v>2127</v>
      </c>
      <c r="F678" s="208">
        <v>250</v>
      </c>
      <c r="G678" s="205"/>
      <c r="H678" s="210" t="str">
        <f>IF(G678="","",G678/F678)</f>
        <v/>
      </c>
      <c r="I678" s="208" t="str">
        <f>IF(G678="","",IF(H678&gt;=0.9,"🟢 On Track",IF(H678&gt;=0.75,"🟢 On Track",IF(H678&gt;=0.65,"🟡 Watch",IF(H678&gt;=0.6,"🟠 At Risk","🔴 Not Prog")))))</f>
        <v/>
      </c>
      <c r="J678" s="211" t="s">
        <v>3627</v>
      </c>
      <c r="K678" s="2"/>
    </row>
    <row r="679" spans="1:11" ht="15" customHeight="1" x14ac:dyDescent="0.2">
      <c r="A679" s="203">
        <v>21</v>
      </c>
      <c r="B679" s="203">
        <v>16</v>
      </c>
      <c r="C679" s="204" t="s">
        <v>3628</v>
      </c>
      <c r="D679" s="203" t="s">
        <v>2125</v>
      </c>
      <c r="E679" s="203" t="s">
        <v>2130</v>
      </c>
      <c r="F679" s="203">
        <v>250</v>
      </c>
      <c r="G679" s="205"/>
      <c r="H679" s="206" t="str">
        <f>IF(G679="","",G679/F679)</f>
        <v/>
      </c>
      <c r="I679" s="203" t="str">
        <f>IF(G679="","",IF(H679&gt;=0.9,"🟢 On Track",IF(H679&gt;=0.75,"🟢 On Track",IF(H679&gt;=0.65,"🟡 Watch",IF(H679&gt;=0.6,"🟠 At Risk","🔴 Not Prog")))))</f>
        <v/>
      </c>
      <c r="J679" s="207" t="s">
        <v>3627</v>
      </c>
      <c r="K679" s="2"/>
    </row>
    <row r="680" spans="1:11" ht="15" customHeight="1" x14ac:dyDescent="0.2">
      <c r="A680" s="212"/>
      <c r="B680" s="212"/>
      <c r="C680" s="213" t="s">
        <v>3629</v>
      </c>
      <c r="D680" s="212"/>
      <c r="E680" s="212"/>
      <c r="F680" s="214">
        <v>1060</v>
      </c>
      <c r="G680" s="215">
        <f>SUM(G659:G679)</f>
        <v>0</v>
      </c>
      <c r="H680" s="216" t="str">
        <f>IF(G680=0,"",G680/F680)</f>
        <v/>
      </c>
      <c r="I680" s="214" t="str">
        <f>IF(H680="","",IF(H680&gt;=0.75,"🟢 On Track",IF(H680&gt;=0.65,"🟡 Watch",IF(H680&gt;=0.6,"🟠 At Risk","🔴 Not Prog"))))</f>
        <v/>
      </c>
      <c r="J680" s="21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21.75" customHeight="1" x14ac:dyDescent="0.2">
      <c r="A682" s="199" t="s">
        <v>3630</v>
      </c>
      <c r="B682" s="194"/>
      <c r="C682" s="194"/>
      <c r="D682" s="194"/>
      <c r="E682" s="194"/>
      <c r="F682" s="194"/>
      <c r="G682" s="194"/>
      <c r="H682" s="200" t="s">
        <v>3619</v>
      </c>
      <c r="I682" s="199">
        <f>G698</f>
        <v>0</v>
      </c>
      <c r="J682" s="200" t="s">
        <v>3620</v>
      </c>
      <c r="K682" s="201">
        <f>H698</f>
        <v>0</v>
      </c>
    </row>
    <row r="683" spans="1:11" ht="21.75" customHeight="1" x14ac:dyDescent="0.2">
      <c r="A683" s="202" t="s">
        <v>26</v>
      </c>
      <c r="B683" s="202" t="s">
        <v>3621</v>
      </c>
      <c r="C683" s="202" t="s">
        <v>2081</v>
      </c>
      <c r="D683" s="202" t="s">
        <v>2071</v>
      </c>
      <c r="E683" s="202" t="s">
        <v>2073</v>
      </c>
      <c r="F683" s="202" t="s">
        <v>3622</v>
      </c>
      <c r="G683" s="202" t="s">
        <v>132</v>
      </c>
      <c r="H683" s="202" t="s">
        <v>3623</v>
      </c>
      <c r="I683" s="202" t="s">
        <v>34</v>
      </c>
      <c r="J683" s="202" t="s">
        <v>61</v>
      </c>
      <c r="K683" s="2"/>
    </row>
    <row r="684" spans="1:11" ht="15" customHeight="1" x14ac:dyDescent="0.2">
      <c r="A684" s="203">
        <v>1</v>
      </c>
      <c r="B684" s="203">
        <v>1</v>
      </c>
      <c r="C684" s="204" t="s">
        <v>2133</v>
      </c>
      <c r="D684" s="203" t="s">
        <v>2134</v>
      </c>
      <c r="E684" s="203" t="s">
        <v>2085</v>
      </c>
      <c r="F684" s="203" t="s">
        <v>390</v>
      </c>
      <c r="G684" s="205"/>
      <c r="H684" s="203" t="str">
        <f t="shared" ref="H684:H697" si="50">IF(G684="","—",G684)</f>
        <v>—</v>
      </c>
      <c r="I684" s="203" t="str">
        <f t="shared" ref="I684:I697" si="51">IF(G684="","",G684)</f>
        <v/>
      </c>
      <c r="J684" s="207"/>
      <c r="K684" s="2"/>
    </row>
    <row r="685" spans="1:11" ht="15" customHeight="1" x14ac:dyDescent="0.2">
      <c r="A685" s="208">
        <v>2</v>
      </c>
      <c r="B685" s="208">
        <v>2</v>
      </c>
      <c r="C685" s="209" t="s">
        <v>2135</v>
      </c>
      <c r="D685" s="208" t="s">
        <v>2134</v>
      </c>
      <c r="E685" s="208" t="s">
        <v>2088</v>
      </c>
      <c r="F685" s="208" t="s">
        <v>390</v>
      </c>
      <c r="G685" s="205"/>
      <c r="H685" s="208" t="str">
        <f t="shared" si="50"/>
        <v>—</v>
      </c>
      <c r="I685" s="208" t="str">
        <f t="shared" si="51"/>
        <v/>
      </c>
      <c r="J685" s="211"/>
      <c r="K685" s="2"/>
    </row>
    <row r="686" spans="1:11" ht="15" customHeight="1" x14ac:dyDescent="0.2">
      <c r="A686" s="203">
        <v>3</v>
      </c>
      <c r="B686" s="203">
        <v>3</v>
      </c>
      <c r="C686" s="204" t="s">
        <v>2136</v>
      </c>
      <c r="D686" s="203" t="s">
        <v>2134</v>
      </c>
      <c r="E686" s="203" t="s">
        <v>1664</v>
      </c>
      <c r="F686" s="203" t="s">
        <v>390</v>
      </c>
      <c r="G686" s="205"/>
      <c r="H686" s="203" t="str">
        <f t="shared" si="50"/>
        <v>—</v>
      </c>
      <c r="I686" s="203" t="str">
        <f t="shared" si="51"/>
        <v/>
      </c>
      <c r="J686" s="207"/>
      <c r="K686" s="2"/>
    </row>
    <row r="687" spans="1:11" ht="15" customHeight="1" x14ac:dyDescent="0.2">
      <c r="A687" s="208">
        <v>4</v>
      </c>
      <c r="B687" s="208">
        <v>4</v>
      </c>
      <c r="C687" s="209" t="s">
        <v>2137</v>
      </c>
      <c r="D687" s="208" t="s">
        <v>2134</v>
      </c>
      <c r="E687" s="208" t="s">
        <v>2095</v>
      </c>
      <c r="F687" s="208" t="s">
        <v>390</v>
      </c>
      <c r="G687" s="205"/>
      <c r="H687" s="208" t="str">
        <f t="shared" si="50"/>
        <v>—</v>
      </c>
      <c r="I687" s="208" t="str">
        <f t="shared" si="51"/>
        <v/>
      </c>
      <c r="J687" s="211"/>
      <c r="K687" s="2"/>
    </row>
    <row r="688" spans="1:11" ht="15" customHeight="1" x14ac:dyDescent="0.2">
      <c r="A688" s="203">
        <v>5</v>
      </c>
      <c r="B688" s="203">
        <v>5</v>
      </c>
      <c r="C688" s="204" t="s">
        <v>2138</v>
      </c>
      <c r="D688" s="203" t="s">
        <v>2101</v>
      </c>
      <c r="E688" s="203" t="s">
        <v>2106</v>
      </c>
      <c r="F688" s="203" t="s">
        <v>390</v>
      </c>
      <c r="G688" s="205"/>
      <c r="H688" s="203" t="str">
        <f t="shared" si="50"/>
        <v>—</v>
      </c>
      <c r="I688" s="203" t="str">
        <f t="shared" si="51"/>
        <v/>
      </c>
      <c r="J688" s="207" t="s">
        <v>2139</v>
      </c>
      <c r="K688" s="2"/>
    </row>
    <row r="689" spans="1:11" ht="15" customHeight="1" x14ac:dyDescent="0.2">
      <c r="A689" s="208">
        <v>6</v>
      </c>
      <c r="B689" s="208">
        <v>6</v>
      </c>
      <c r="C689" s="209" t="s">
        <v>2140</v>
      </c>
      <c r="D689" s="208" t="s">
        <v>2134</v>
      </c>
      <c r="E689" s="208" t="s">
        <v>2110</v>
      </c>
      <c r="F689" s="208" t="s">
        <v>390</v>
      </c>
      <c r="G689" s="205"/>
      <c r="H689" s="208" t="str">
        <f t="shared" si="50"/>
        <v>—</v>
      </c>
      <c r="I689" s="208" t="str">
        <f t="shared" si="51"/>
        <v/>
      </c>
      <c r="J689" s="211"/>
      <c r="K689" s="2"/>
    </row>
    <row r="690" spans="1:11" ht="15" customHeight="1" x14ac:dyDescent="0.2">
      <c r="A690" s="203">
        <v>7</v>
      </c>
      <c r="B690" s="203">
        <v>7</v>
      </c>
      <c r="C690" s="204" t="s">
        <v>3631</v>
      </c>
      <c r="D690" s="203" t="s">
        <v>2134</v>
      </c>
      <c r="E690" s="203" t="s">
        <v>1707</v>
      </c>
      <c r="F690" s="203" t="s">
        <v>390</v>
      </c>
      <c r="G690" s="205"/>
      <c r="H690" s="203" t="str">
        <f t="shared" si="50"/>
        <v>—</v>
      </c>
      <c r="I690" s="203" t="str">
        <f t="shared" si="51"/>
        <v/>
      </c>
      <c r="J690" s="207"/>
      <c r="K690" s="2"/>
    </row>
    <row r="691" spans="1:11" ht="15" customHeight="1" x14ac:dyDescent="0.2">
      <c r="A691" s="208">
        <v>8</v>
      </c>
      <c r="B691" s="208">
        <v>8</v>
      </c>
      <c r="C691" s="209" t="s">
        <v>3632</v>
      </c>
      <c r="D691" s="208" t="s">
        <v>2134</v>
      </c>
      <c r="E691" s="208" t="s">
        <v>2126</v>
      </c>
      <c r="F691" s="208" t="s">
        <v>390</v>
      </c>
      <c r="G691" s="205"/>
      <c r="H691" s="208" t="str">
        <f t="shared" si="50"/>
        <v>—</v>
      </c>
      <c r="I691" s="208" t="str">
        <f t="shared" si="51"/>
        <v/>
      </c>
      <c r="J691" s="211"/>
      <c r="K691" s="2"/>
    </row>
    <row r="692" spans="1:11" ht="15" customHeight="1" x14ac:dyDescent="0.2">
      <c r="A692" s="203">
        <v>9</v>
      </c>
      <c r="B692" s="203">
        <v>9</v>
      </c>
      <c r="C692" s="204" t="s">
        <v>3633</v>
      </c>
      <c r="D692" s="203" t="s">
        <v>2134</v>
      </c>
      <c r="E692" s="203" t="s">
        <v>3634</v>
      </c>
      <c r="F692" s="203" t="s">
        <v>390</v>
      </c>
      <c r="G692" s="205"/>
      <c r="H692" s="203" t="str">
        <f t="shared" si="50"/>
        <v>—</v>
      </c>
      <c r="I692" s="203" t="str">
        <f t="shared" si="51"/>
        <v/>
      </c>
      <c r="J692" s="207"/>
      <c r="K692" s="2"/>
    </row>
    <row r="693" spans="1:11" ht="15" customHeight="1" x14ac:dyDescent="0.2">
      <c r="A693" s="208">
        <v>10</v>
      </c>
      <c r="B693" s="208">
        <v>10</v>
      </c>
      <c r="C693" s="209" t="s">
        <v>3635</v>
      </c>
      <c r="D693" s="208" t="s">
        <v>2101</v>
      </c>
      <c r="E693" s="208" t="s">
        <v>3636</v>
      </c>
      <c r="F693" s="208" t="s">
        <v>390</v>
      </c>
      <c r="G693" s="205"/>
      <c r="H693" s="208" t="str">
        <f t="shared" si="50"/>
        <v>—</v>
      </c>
      <c r="I693" s="208" t="str">
        <f t="shared" si="51"/>
        <v/>
      </c>
      <c r="J693" s="211" t="s">
        <v>2139</v>
      </c>
      <c r="K693" s="2"/>
    </row>
    <row r="694" spans="1:11" ht="15" customHeight="1" x14ac:dyDescent="0.2">
      <c r="A694" s="203">
        <v>11</v>
      </c>
      <c r="B694" s="203">
        <v>11</v>
      </c>
      <c r="C694" s="204" t="s">
        <v>3637</v>
      </c>
      <c r="D694" s="203" t="s">
        <v>2134</v>
      </c>
      <c r="E694" s="203" t="s">
        <v>3638</v>
      </c>
      <c r="F694" s="203" t="s">
        <v>390</v>
      </c>
      <c r="G694" s="205"/>
      <c r="H694" s="203" t="str">
        <f t="shared" si="50"/>
        <v>—</v>
      </c>
      <c r="I694" s="203" t="str">
        <f t="shared" si="51"/>
        <v/>
      </c>
      <c r="J694" s="207"/>
      <c r="K694" s="2"/>
    </row>
    <row r="695" spans="1:11" ht="15" customHeight="1" x14ac:dyDescent="0.2">
      <c r="A695" s="208">
        <v>12</v>
      </c>
      <c r="B695" s="208">
        <v>12</v>
      </c>
      <c r="C695" s="209" t="s">
        <v>3639</v>
      </c>
      <c r="D695" s="208" t="s">
        <v>2134</v>
      </c>
      <c r="E695" s="208" t="s">
        <v>3640</v>
      </c>
      <c r="F695" s="208" t="s">
        <v>390</v>
      </c>
      <c r="G695" s="205"/>
      <c r="H695" s="208" t="str">
        <f t="shared" si="50"/>
        <v>—</v>
      </c>
      <c r="I695" s="208" t="str">
        <f t="shared" si="51"/>
        <v/>
      </c>
      <c r="J695" s="211"/>
      <c r="K695" s="2"/>
    </row>
    <row r="696" spans="1:11" ht="15" customHeight="1" x14ac:dyDescent="0.2">
      <c r="A696" s="203">
        <v>13</v>
      </c>
      <c r="B696" s="203">
        <v>13</v>
      </c>
      <c r="C696" s="204" t="s">
        <v>3641</v>
      </c>
      <c r="D696" s="203" t="s">
        <v>2134</v>
      </c>
      <c r="E696" s="203" t="s">
        <v>3642</v>
      </c>
      <c r="F696" s="203" t="s">
        <v>390</v>
      </c>
      <c r="G696" s="205"/>
      <c r="H696" s="203" t="str">
        <f t="shared" si="50"/>
        <v>—</v>
      </c>
      <c r="I696" s="203" t="str">
        <f t="shared" si="51"/>
        <v/>
      </c>
      <c r="J696" s="207"/>
      <c r="K696" s="2"/>
    </row>
    <row r="697" spans="1:11" ht="15" customHeight="1" x14ac:dyDescent="0.2">
      <c r="A697" s="208">
        <v>14</v>
      </c>
      <c r="B697" s="208">
        <v>14</v>
      </c>
      <c r="C697" s="209" t="s">
        <v>2141</v>
      </c>
      <c r="D697" s="208" t="s">
        <v>2101</v>
      </c>
      <c r="E697" s="208" t="s">
        <v>2130</v>
      </c>
      <c r="F697" s="208" t="s">
        <v>390</v>
      </c>
      <c r="G697" s="205"/>
      <c r="H697" s="208" t="str">
        <f t="shared" si="50"/>
        <v>—</v>
      </c>
      <c r="I697" s="208" t="str">
        <f t="shared" si="51"/>
        <v/>
      </c>
      <c r="J697" s="211" t="s">
        <v>3643</v>
      </c>
      <c r="K697" s="2"/>
    </row>
    <row r="698" spans="1:11" ht="15" customHeight="1" x14ac:dyDescent="0.2">
      <c r="A698" s="212"/>
      <c r="B698" s="212"/>
      <c r="C698" s="213" t="s">
        <v>3644</v>
      </c>
      <c r="D698" s="212"/>
      <c r="E698" s="212"/>
      <c r="F698" s="214"/>
      <c r="G698" s="215">
        <f>SUM(G684:G697)</f>
        <v>0</v>
      </c>
      <c r="H698" s="215"/>
      <c r="I698" s="214" t="str">
        <f>IF(H698="","",IF(H698&gt;=0.75,"🟢 On Track",IF(H698&gt;=0.65,"🟡 Watch",IF(H698&gt;=0.6,"🟠 At Risk","🔴 Not Prog"))))</f>
        <v/>
      </c>
      <c r="J698" s="21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21.75" customHeight="1" x14ac:dyDescent="0.2">
      <c r="A700" s="199" t="s">
        <v>3645</v>
      </c>
      <c r="B700" s="194"/>
      <c r="C700" s="194"/>
      <c r="D700" s="194"/>
      <c r="E700" s="194"/>
      <c r="F700" s="194"/>
      <c r="G700" s="194"/>
      <c r="H700" s="200" t="s">
        <v>3619</v>
      </c>
      <c r="I700" s="199">
        <f>G707</f>
        <v>0</v>
      </c>
      <c r="J700" s="200" t="s">
        <v>3620</v>
      </c>
      <c r="K700" s="201" t="str">
        <f>H707</f>
        <v/>
      </c>
    </row>
    <row r="701" spans="1:11" ht="21.75" customHeight="1" x14ac:dyDescent="0.2">
      <c r="A701" s="202" t="s">
        <v>26</v>
      </c>
      <c r="B701" s="202" t="s">
        <v>3621</v>
      </c>
      <c r="C701" s="202" t="s">
        <v>2081</v>
      </c>
      <c r="D701" s="202" t="s">
        <v>2071</v>
      </c>
      <c r="E701" s="202" t="s">
        <v>2073</v>
      </c>
      <c r="F701" s="202" t="s">
        <v>3622</v>
      </c>
      <c r="G701" s="202" t="s">
        <v>132</v>
      </c>
      <c r="H701" s="202" t="s">
        <v>3623</v>
      </c>
      <c r="I701" s="202" t="s">
        <v>34</v>
      </c>
      <c r="J701" s="202" t="s">
        <v>61</v>
      </c>
      <c r="K701" s="2"/>
    </row>
    <row r="702" spans="1:11" ht="15" customHeight="1" x14ac:dyDescent="0.2">
      <c r="A702" s="203">
        <v>1</v>
      </c>
      <c r="B702" s="203">
        <v>3</v>
      </c>
      <c r="C702" s="204" t="s">
        <v>3646</v>
      </c>
      <c r="D702" s="203" t="s">
        <v>2081</v>
      </c>
      <c r="E702" s="203" t="s">
        <v>2145</v>
      </c>
      <c r="F702" s="203">
        <v>100</v>
      </c>
      <c r="G702" s="205"/>
      <c r="H702" s="206" t="str">
        <f>IF(G702="","",G702/F702)</f>
        <v/>
      </c>
      <c r="I702" s="203" t="str">
        <f>IF(G702="","",IF(H702&gt;=0.9,"🟢 On Track",IF(H702&gt;=0.75,"🟢 On Track",IF(H702&gt;=0.65,"🟡 Watch",IF(H702&gt;=0.6,"🟠 At Risk","🔴 Not Prog")))))</f>
        <v/>
      </c>
      <c r="J702" s="207" t="s">
        <v>2146</v>
      </c>
      <c r="K702" s="2"/>
    </row>
    <row r="703" spans="1:11" ht="15" customHeight="1" x14ac:dyDescent="0.2">
      <c r="A703" s="208">
        <v>2</v>
      </c>
      <c r="B703" s="208">
        <v>5</v>
      </c>
      <c r="C703" s="209" t="s">
        <v>3647</v>
      </c>
      <c r="D703" s="208" t="s">
        <v>2081</v>
      </c>
      <c r="E703" s="208" t="s">
        <v>2151</v>
      </c>
      <c r="F703" s="208">
        <v>100</v>
      </c>
      <c r="G703" s="205"/>
      <c r="H703" s="210" t="str">
        <f>IF(G703="","",G703/F703)</f>
        <v/>
      </c>
      <c r="I703" s="208" t="str">
        <f>IF(G703="","",IF(H703&gt;=0.9,"🟢 On Track",IF(H703&gt;=0.75,"🟢 On Track",IF(H703&gt;=0.65,"🟡 Watch",IF(H703&gt;=0.6,"🟠 At Risk","🔴 Not Prog")))))</f>
        <v/>
      </c>
      <c r="J703" s="211" t="s">
        <v>2146</v>
      </c>
      <c r="K703" s="2"/>
    </row>
    <row r="704" spans="1:11" ht="15" customHeight="1" x14ac:dyDescent="0.2">
      <c r="A704" s="203">
        <v>3</v>
      </c>
      <c r="B704" s="203">
        <v>8</v>
      </c>
      <c r="C704" s="204" t="s">
        <v>2155</v>
      </c>
      <c r="D704" s="203" t="s">
        <v>2156</v>
      </c>
      <c r="E704" s="203" t="s">
        <v>2157</v>
      </c>
      <c r="F704" s="203">
        <v>100</v>
      </c>
      <c r="G704" s="205"/>
      <c r="H704" s="206" t="str">
        <f>IF(G704="","",G704/F704)</f>
        <v/>
      </c>
      <c r="I704" s="203" t="str">
        <f>IF(G704="","",IF(H704&gt;=0.9,"🟢 On Track",IF(H704&gt;=0.75,"🟢 On Track",IF(H704&gt;=0.65,"🟡 Watch",IF(H704&gt;=0.6,"🟠 At Risk","🔴 Not Prog")))))</f>
        <v/>
      </c>
      <c r="J704" s="207" t="s">
        <v>2158</v>
      </c>
      <c r="K704" s="2"/>
    </row>
    <row r="705" spans="1:11" ht="15" customHeight="1" x14ac:dyDescent="0.2">
      <c r="A705" s="208">
        <v>4</v>
      </c>
      <c r="B705" s="208">
        <v>13</v>
      </c>
      <c r="C705" s="209" t="s">
        <v>2162</v>
      </c>
      <c r="D705" s="208" t="s">
        <v>2156</v>
      </c>
      <c r="E705" s="208" t="s">
        <v>1687</v>
      </c>
      <c r="F705" s="208">
        <v>100</v>
      </c>
      <c r="G705" s="205"/>
      <c r="H705" s="210" t="str">
        <f>IF(G705="","",G705/F705)</f>
        <v/>
      </c>
      <c r="I705" s="208" t="str">
        <f>IF(G705="","",IF(H705&gt;=0.9,"🟢 On Track",IF(H705&gt;=0.75,"🟢 On Track",IF(H705&gt;=0.65,"🟡 Watch",IF(H705&gt;=0.6,"🟠 At Risk","🔴 Not Prog")))))</f>
        <v/>
      </c>
      <c r="J705" s="211" t="s">
        <v>2158</v>
      </c>
      <c r="K705" s="2"/>
    </row>
    <row r="706" spans="1:11" ht="15" customHeight="1" x14ac:dyDescent="0.2">
      <c r="A706" s="203">
        <v>5</v>
      </c>
      <c r="B706" s="203">
        <v>16</v>
      </c>
      <c r="C706" s="204" t="s">
        <v>3648</v>
      </c>
      <c r="D706" s="203" t="s">
        <v>2125</v>
      </c>
      <c r="E706" s="203" t="s">
        <v>1687</v>
      </c>
      <c r="F706" s="203">
        <v>100</v>
      </c>
      <c r="G706" s="205"/>
      <c r="H706" s="206" t="str">
        <f>IF(G706="","",G706/F706)</f>
        <v/>
      </c>
      <c r="I706" s="203" t="str">
        <f>IF(G706="","",IF(H706&gt;=0.9,"🟢 On Track",IF(H706&gt;=0.75,"🟢 On Track",IF(H706&gt;=0.65,"🟡 Watch",IF(H706&gt;=0.6,"🟠 At Risk","🔴 Not Prog")))))</f>
        <v/>
      </c>
      <c r="J706" s="207" t="s">
        <v>3649</v>
      </c>
      <c r="K706" s="2"/>
    </row>
    <row r="707" spans="1:11" ht="15" customHeight="1" x14ac:dyDescent="0.2">
      <c r="A707" s="212"/>
      <c r="B707" s="212"/>
      <c r="C707" s="213" t="s">
        <v>3650</v>
      </c>
      <c r="D707" s="212"/>
      <c r="E707" s="212"/>
      <c r="F707" s="214">
        <v>500</v>
      </c>
      <c r="G707" s="215">
        <f>SUM(G702:G706)</f>
        <v>0</v>
      </c>
      <c r="H707" s="216" t="str">
        <f>IF(G707=0,"",G707/F707)</f>
        <v/>
      </c>
      <c r="I707" s="214" t="str">
        <f>IF(H707="","",IF(H707&gt;=0.75,"🟢 On Track",IF(H707&gt;=0.65,"🟡 Watch",IF(H707&gt;=0.6,"🟠 At Risk","🔴 Not Prog"))))</f>
        <v/>
      </c>
      <c r="J707" s="21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25.5" customHeight="1" x14ac:dyDescent="0.2">
      <c r="A710" s="196" t="s">
        <v>921</v>
      </c>
      <c r="B710" s="192"/>
      <c r="C710" s="192"/>
      <c r="D710" s="192"/>
      <c r="E710" s="192"/>
      <c r="F710" s="192"/>
      <c r="G710" s="192"/>
      <c r="H710" s="192"/>
      <c r="I710" s="197" t="s">
        <v>3617</v>
      </c>
      <c r="J710" s="198" t="str">
        <f>IF(COUNT(H734,H752,H761)=0,"",AVERAGE(H734,H752,H761))</f>
        <v/>
      </c>
      <c r="K710" s="192"/>
    </row>
    <row r="711" spans="1:11" ht="21.75" customHeight="1" x14ac:dyDescent="0.2">
      <c r="A711" s="199" t="s">
        <v>3618</v>
      </c>
      <c r="B711" s="194"/>
      <c r="C711" s="194"/>
      <c r="D711" s="194"/>
      <c r="E711" s="194"/>
      <c r="F711" s="194"/>
      <c r="G711" s="194"/>
      <c r="H711" s="200" t="s">
        <v>3619</v>
      </c>
      <c r="I711" s="199">
        <f>G734</f>
        <v>0</v>
      </c>
      <c r="J711" s="200" t="s">
        <v>3620</v>
      </c>
      <c r="K711" s="201" t="str">
        <f>H734</f>
        <v/>
      </c>
    </row>
    <row r="712" spans="1:11" ht="21.75" customHeight="1" x14ac:dyDescent="0.2">
      <c r="A712" s="202" t="s">
        <v>26</v>
      </c>
      <c r="B712" s="202" t="s">
        <v>3621</v>
      </c>
      <c r="C712" s="202" t="s">
        <v>2081</v>
      </c>
      <c r="D712" s="202" t="s">
        <v>2071</v>
      </c>
      <c r="E712" s="202" t="s">
        <v>2073</v>
      </c>
      <c r="F712" s="202" t="s">
        <v>3622</v>
      </c>
      <c r="G712" s="202" t="s">
        <v>132</v>
      </c>
      <c r="H712" s="202" t="s">
        <v>3623</v>
      </c>
      <c r="I712" s="202" t="s">
        <v>34</v>
      </c>
      <c r="J712" s="202" t="s">
        <v>61</v>
      </c>
      <c r="K712" s="2"/>
    </row>
    <row r="713" spans="1:11" ht="15" customHeight="1" x14ac:dyDescent="0.2">
      <c r="A713" s="203">
        <v>1</v>
      </c>
      <c r="B713" s="203">
        <v>1</v>
      </c>
      <c r="C713" s="204" t="s">
        <v>3624</v>
      </c>
      <c r="D713" s="203" t="s">
        <v>2078</v>
      </c>
      <c r="E713" s="203" t="s">
        <v>2079</v>
      </c>
      <c r="F713" s="203">
        <v>10</v>
      </c>
      <c r="G713" s="205"/>
      <c r="H713" s="206" t="str">
        <f t="shared" ref="H713:H726" si="52">IF(G713="","",G713/F713)</f>
        <v/>
      </c>
      <c r="I713" s="203" t="str">
        <f t="shared" ref="I713:I726" si="53">IF(G713="","",IF(H713&gt;=0.9,"🟢 On Track",IF(H713&gt;=0.75,"🟢 On Track",IF(H713&gt;=0.65,"🟡 Watch",IF(H713&gt;=0.6,"🟠 At Risk","🔴 Not Prog")))))</f>
        <v/>
      </c>
      <c r="J713" s="207"/>
      <c r="K713" s="2"/>
    </row>
    <row r="714" spans="1:11" ht="15" customHeight="1" x14ac:dyDescent="0.2">
      <c r="A714" s="208">
        <v>2</v>
      </c>
      <c r="B714" s="208">
        <v>1</v>
      </c>
      <c r="C714" s="209" t="s">
        <v>2080</v>
      </c>
      <c r="D714" s="208" t="s">
        <v>2081</v>
      </c>
      <c r="E714" s="208" t="s">
        <v>2082</v>
      </c>
      <c r="F714" s="208">
        <v>10</v>
      </c>
      <c r="G714" s="205"/>
      <c r="H714" s="210" t="str">
        <f t="shared" si="52"/>
        <v/>
      </c>
      <c r="I714" s="208" t="str">
        <f t="shared" si="53"/>
        <v/>
      </c>
      <c r="J714" s="211"/>
      <c r="K714" s="2"/>
    </row>
    <row r="715" spans="1:11" ht="15" customHeight="1" x14ac:dyDescent="0.2">
      <c r="A715" s="203">
        <v>3</v>
      </c>
      <c r="B715" s="203">
        <v>1</v>
      </c>
      <c r="C715" s="204" t="s">
        <v>2200</v>
      </c>
      <c r="D715" s="203" t="s">
        <v>2084</v>
      </c>
      <c r="E715" s="203" t="s">
        <v>2085</v>
      </c>
      <c r="F715" s="203">
        <v>10</v>
      </c>
      <c r="G715" s="205"/>
      <c r="H715" s="206" t="str">
        <f t="shared" si="52"/>
        <v/>
      </c>
      <c r="I715" s="203" t="str">
        <f t="shared" si="53"/>
        <v/>
      </c>
      <c r="J715" s="207"/>
      <c r="K715" s="2"/>
    </row>
    <row r="716" spans="1:11" ht="15" customHeight="1" x14ac:dyDescent="0.2">
      <c r="A716" s="208">
        <v>4</v>
      </c>
      <c r="B716" s="208">
        <v>2</v>
      </c>
      <c r="C716" s="209" t="s">
        <v>2087</v>
      </c>
      <c r="D716" s="208" t="s">
        <v>2081</v>
      </c>
      <c r="E716" s="208" t="s">
        <v>2088</v>
      </c>
      <c r="F716" s="208">
        <v>5</v>
      </c>
      <c r="G716" s="205"/>
      <c r="H716" s="210" t="str">
        <f t="shared" si="52"/>
        <v/>
      </c>
      <c r="I716" s="208" t="str">
        <f t="shared" si="53"/>
        <v/>
      </c>
      <c r="J716" s="211"/>
      <c r="K716" s="2"/>
    </row>
    <row r="717" spans="1:11" ht="15" customHeight="1" x14ac:dyDescent="0.2">
      <c r="A717" s="203">
        <v>5</v>
      </c>
      <c r="B717" s="203">
        <v>2</v>
      </c>
      <c r="C717" s="204" t="s">
        <v>2089</v>
      </c>
      <c r="D717" s="203" t="s">
        <v>2081</v>
      </c>
      <c r="E717" s="203" t="s">
        <v>2088</v>
      </c>
      <c r="F717" s="203">
        <v>20</v>
      </c>
      <c r="G717" s="205"/>
      <c r="H717" s="206" t="str">
        <f t="shared" si="52"/>
        <v/>
      </c>
      <c r="I717" s="203" t="str">
        <f t="shared" si="53"/>
        <v/>
      </c>
      <c r="J717" s="207"/>
      <c r="K717" s="2"/>
    </row>
    <row r="718" spans="1:11" ht="15" customHeight="1" x14ac:dyDescent="0.2">
      <c r="A718" s="208">
        <v>6</v>
      </c>
      <c r="B718" s="208">
        <v>2</v>
      </c>
      <c r="C718" s="209" t="s">
        <v>2201</v>
      </c>
      <c r="D718" s="208" t="s">
        <v>2084</v>
      </c>
      <c r="E718" s="208" t="s">
        <v>2088</v>
      </c>
      <c r="F718" s="208">
        <v>15</v>
      </c>
      <c r="G718" s="205"/>
      <c r="H718" s="210" t="str">
        <f t="shared" si="52"/>
        <v/>
      </c>
      <c r="I718" s="208" t="str">
        <f t="shared" si="53"/>
        <v/>
      </c>
      <c r="J718" s="211"/>
      <c r="K718" s="2"/>
    </row>
    <row r="719" spans="1:11" ht="15" customHeight="1" x14ac:dyDescent="0.2">
      <c r="A719" s="203">
        <v>7</v>
      </c>
      <c r="B719" s="203">
        <v>3</v>
      </c>
      <c r="C719" s="204" t="s">
        <v>2202</v>
      </c>
      <c r="D719" s="203" t="s">
        <v>2084</v>
      </c>
      <c r="E719" s="203" t="s">
        <v>1664</v>
      </c>
      <c r="F719" s="203">
        <v>15</v>
      </c>
      <c r="G719" s="205"/>
      <c r="H719" s="206" t="str">
        <f t="shared" si="52"/>
        <v/>
      </c>
      <c r="I719" s="203" t="str">
        <f t="shared" si="53"/>
        <v/>
      </c>
      <c r="J719" s="207"/>
      <c r="K719" s="2"/>
    </row>
    <row r="720" spans="1:11" ht="15" customHeight="1" x14ac:dyDescent="0.2">
      <c r="A720" s="208">
        <v>8</v>
      </c>
      <c r="B720" s="208">
        <v>4</v>
      </c>
      <c r="C720" s="209" t="s">
        <v>2203</v>
      </c>
      <c r="D720" s="208" t="s">
        <v>2084</v>
      </c>
      <c r="E720" s="208" t="s">
        <v>2095</v>
      </c>
      <c r="F720" s="208">
        <v>15</v>
      </c>
      <c r="G720" s="205"/>
      <c r="H720" s="210" t="str">
        <f t="shared" si="52"/>
        <v/>
      </c>
      <c r="I720" s="208" t="str">
        <f t="shared" si="53"/>
        <v/>
      </c>
      <c r="J720" s="211"/>
      <c r="K720" s="2"/>
    </row>
    <row r="721" spans="1:11" ht="15" customHeight="1" x14ac:dyDescent="0.2">
      <c r="A721" s="203">
        <v>9</v>
      </c>
      <c r="B721" s="203">
        <v>4</v>
      </c>
      <c r="C721" s="204" t="s">
        <v>2098</v>
      </c>
      <c r="D721" s="203" t="s">
        <v>2081</v>
      </c>
      <c r="E721" s="203" t="s">
        <v>2095</v>
      </c>
      <c r="F721" s="203">
        <v>5</v>
      </c>
      <c r="G721" s="205"/>
      <c r="H721" s="206" t="str">
        <f t="shared" si="52"/>
        <v/>
      </c>
      <c r="I721" s="203" t="str">
        <f t="shared" si="53"/>
        <v/>
      </c>
      <c r="J721" s="207"/>
      <c r="K721" s="2"/>
    </row>
    <row r="722" spans="1:11" ht="15" customHeight="1" x14ac:dyDescent="0.2">
      <c r="A722" s="208">
        <v>10</v>
      </c>
      <c r="B722" s="208">
        <v>5</v>
      </c>
      <c r="C722" s="209" t="s">
        <v>2100</v>
      </c>
      <c r="D722" s="208" t="s">
        <v>2101</v>
      </c>
      <c r="E722" s="208" t="s">
        <v>2102</v>
      </c>
      <c r="F722" s="208">
        <v>150</v>
      </c>
      <c r="G722" s="205"/>
      <c r="H722" s="210" t="str">
        <f t="shared" si="52"/>
        <v/>
      </c>
      <c r="I722" s="208" t="str">
        <f t="shared" si="53"/>
        <v/>
      </c>
      <c r="J722" s="211" t="s">
        <v>3625</v>
      </c>
      <c r="K722" s="2"/>
    </row>
    <row r="723" spans="1:11" ht="15" customHeight="1" x14ac:dyDescent="0.2">
      <c r="A723" s="203">
        <v>11</v>
      </c>
      <c r="B723" s="203">
        <v>5</v>
      </c>
      <c r="C723" s="204" t="s">
        <v>2209</v>
      </c>
      <c r="D723" s="203" t="s">
        <v>2084</v>
      </c>
      <c r="E723" s="203" t="s">
        <v>2106</v>
      </c>
      <c r="F723" s="203">
        <v>15</v>
      </c>
      <c r="G723" s="205"/>
      <c r="H723" s="206" t="str">
        <f t="shared" si="52"/>
        <v/>
      </c>
      <c r="I723" s="203" t="str">
        <f t="shared" si="53"/>
        <v/>
      </c>
      <c r="J723" s="207"/>
      <c r="K723" s="2"/>
    </row>
    <row r="724" spans="1:11" ht="15" customHeight="1" x14ac:dyDescent="0.2">
      <c r="A724" s="208">
        <v>12</v>
      </c>
      <c r="B724" s="208">
        <v>5</v>
      </c>
      <c r="C724" s="209" t="s">
        <v>2107</v>
      </c>
      <c r="D724" s="208" t="s">
        <v>2081</v>
      </c>
      <c r="E724" s="208" t="s">
        <v>2106</v>
      </c>
      <c r="F724" s="208">
        <v>5</v>
      </c>
      <c r="G724" s="205"/>
      <c r="H724" s="210" t="str">
        <f t="shared" si="52"/>
        <v/>
      </c>
      <c r="I724" s="208" t="str">
        <f t="shared" si="53"/>
        <v/>
      </c>
      <c r="J724" s="211"/>
      <c r="K724" s="2"/>
    </row>
    <row r="725" spans="1:11" ht="15" customHeight="1" x14ac:dyDescent="0.2">
      <c r="A725" s="203">
        <v>13</v>
      </c>
      <c r="B725" s="203">
        <v>6</v>
      </c>
      <c r="C725" s="204" t="s">
        <v>2210</v>
      </c>
      <c r="D725" s="203" t="s">
        <v>2084</v>
      </c>
      <c r="E725" s="203" t="s">
        <v>2110</v>
      </c>
      <c r="F725" s="203">
        <v>15</v>
      </c>
      <c r="G725" s="205"/>
      <c r="H725" s="206" t="str">
        <f t="shared" si="52"/>
        <v/>
      </c>
      <c r="I725" s="203" t="str">
        <f t="shared" si="53"/>
        <v/>
      </c>
      <c r="J725" s="207"/>
      <c r="K725" s="2"/>
    </row>
    <row r="726" spans="1:11" ht="15" customHeight="1" x14ac:dyDescent="0.2">
      <c r="A726" s="208">
        <v>14</v>
      </c>
      <c r="B726" s="208">
        <v>6</v>
      </c>
      <c r="C726" s="209" t="s">
        <v>2111</v>
      </c>
      <c r="D726" s="208" t="s">
        <v>2081</v>
      </c>
      <c r="E726" s="208" t="s">
        <v>2110</v>
      </c>
      <c r="F726" s="208">
        <v>5</v>
      </c>
      <c r="G726" s="205"/>
      <c r="H726" s="210" t="str">
        <f t="shared" si="52"/>
        <v/>
      </c>
      <c r="I726" s="208" t="str">
        <f t="shared" si="53"/>
        <v/>
      </c>
      <c r="J726" s="211"/>
      <c r="K726" s="2"/>
    </row>
    <row r="727" spans="1:11" ht="15" customHeight="1" x14ac:dyDescent="0.2">
      <c r="A727" s="203">
        <v>15</v>
      </c>
      <c r="B727" s="203">
        <v>7</v>
      </c>
      <c r="C727" s="204" t="s">
        <v>2113</v>
      </c>
      <c r="D727" s="203" t="s">
        <v>2114</v>
      </c>
      <c r="E727" s="203" t="s">
        <v>2115</v>
      </c>
      <c r="F727" s="203" t="s">
        <v>390</v>
      </c>
      <c r="G727" s="205"/>
      <c r="H727" s="203" t="str">
        <f>IF(G727="","—",G727)</f>
        <v>—</v>
      </c>
      <c r="I727" s="203" t="str">
        <f>IF(G727="","",G727)</f>
        <v/>
      </c>
      <c r="J727" s="207" t="s">
        <v>2116</v>
      </c>
      <c r="K727" s="2"/>
    </row>
    <row r="728" spans="1:11" ht="15" customHeight="1" x14ac:dyDescent="0.2">
      <c r="A728" s="208">
        <v>16</v>
      </c>
      <c r="B728" s="208">
        <v>7</v>
      </c>
      <c r="C728" s="209" t="s">
        <v>2212</v>
      </c>
      <c r="D728" s="208" t="s">
        <v>2084</v>
      </c>
      <c r="E728" s="208" t="s">
        <v>1707</v>
      </c>
      <c r="F728" s="208">
        <v>15</v>
      </c>
      <c r="G728" s="205"/>
      <c r="H728" s="210" t="str">
        <f>IF(G728="","",G728/F728)</f>
        <v/>
      </c>
      <c r="I728" s="208" t="str">
        <f>IF(G728="","",IF(H728&gt;=0.9,"🟢 On Track",IF(H728&gt;=0.75,"🟢 On Track",IF(H728&gt;=0.65,"🟡 Watch",IF(H728&gt;=0.6,"🟠 At Risk","🔴 Not Prog")))))</f>
        <v/>
      </c>
      <c r="J728" s="211"/>
      <c r="K728" s="2"/>
    </row>
    <row r="729" spans="1:11" ht="15" customHeight="1" x14ac:dyDescent="0.2">
      <c r="A729" s="203">
        <v>17</v>
      </c>
      <c r="B729" s="203">
        <v>7</v>
      </c>
      <c r="C729" s="204" t="s">
        <v>2118</v>
      </c>
      <c r="D729" s="203" t="s">
        <v>2119</v>
      </c>
      <c r="E729" s="203" t="s">
        <v>1707</v>
      </c>
      <c r="F729" s="203">
        <v>100</v>
      </c>
      <c r="G729" s="205"/>
      <c r="H729" s="206" t="str">
        <f>IF(G729="","",G729/F729)</f>
        <v/>
      </c>
      <c r="I729" s="203" t="str">
        <f>IF(G729="","",IF(H729&gt;=0.9,"🟢 On Track",IF(H729&gt;=0.75,"🟢 On Track",IF(H729&gt;=0.65,"🟡 Watch",IF(H729&gt;=0.6,"🟠 At Risk","🔴 Not Prog")))))</f>
        <v/>
      </c>
      <c r="J729" s="207" t="s">
        <v>3626</v>
      </c>
      <c r="K729" s="2"/>
    </row>
    <row r="730" spans="1:11" ht="15" customHeight="1" x14ac:dyDescent="0.2">
      <c r="A730" s="208">
        <v>18</v>
      </c>
      <c r="B730" s="208">
        <v>8</v>
      </c>
      <c r="C730" s="209" t="s">
        <v>2122</v>
      </c>
      <c r="D730" s="208" t="s">
        <v>2101</v>
      </c>
      <c r="E730" s="208" t="s">
        <v>2123</v>
      </c>
      <c r="F730" s="208">
        <v>150</v>
      </c>
      <c r="G730" s="205"/>
      <c r="H730" s="210" t="str">
        <f>IF(G730="","",G730/F730)</f>
        <v/>
      </c>
      <c r="I730" s="208" t="str">
        <f>IF(G730="","",IF(H730&gt;=0.9,"🟢 On Track",IF(H730&gt;=0.75,"🟢 On Track",IF(H730&gt;=0.65,"🟡 Watch",IF(H730&gt;=0.6,"🟠 At Risk","🔴 Not Prog")))))</f>
        <v/>
      </c>
      <c r="J730" s="211" t="s">
        <v>3625</v>
      </c>
      <c r="K730" s="2"/>
    </row>
    <row r="731" spans="1:11" ht="15" customHeight="1" x14ac:dyDescent="0.2">
      <c r="A731" s="203">
        <v>19</v>
      </c>
      <c r="B731" s="203">
        <v>8</v>
      </c>
      <c r="C731" s="204" t="s">
        <v>2124</v>
      </c>
      <c r="D731" s="203" t="s">
        <v>2125</v>
      </c>
      <c r="E731" s="203" t="s">
        <v>2126</v>
      </c>
      <c r="F731" s="203" t="s">
        <v>390</v>
      </c>
      <c r="G731" s="205"/>
      <c r="H731" s="203" t="str">
        <f>IF(G731="","—",G731)</f>
        <v>—</v>
      </c>
      <c r="I731" s="203" t="str">
        <f>IF(G731="","",G731)</f>
        <v/>
      </c>
      <c r="J731" s="207"/>
      <c r="K731" s="2"/>
    </row>
    <row r="732" spans="1:11" ht="15" customHeight="1" x14ac:dyDescent="0.2">
      <c r="A732" s="208">
        <v>20</v>
      </c>
      <c r="B732" s="208">
        <v>15</v>
      </c>
      <c r="C732" s="209" t="s">
        <v>2128</v>
      </c>
      <c r="D732" s="208" t="s">
        <v>2114</v>
      </c>
      <c r="E732" s="208" t="s">
        <v>2127</v>
      </c>
      <c r="F732" s="208">
        <v>250</v>
      </c>
      <c r="G732" s="205"/>
      <c r="H732" s="210" t="str">
        <f>IF(G732="","",G732/F732)</f>
        <v/>
      </c>
      <c r="I732" s="208" t="str">
        <f>IF(G732="","",IF(H732&gt;=0.9,"🟢 On Track",IF(H732&gt;=0.75,"🟢 On Track",IF(H732&gt;=0.65,"🟡 Watch",IF(H732&gt;=0.6,"🟠 At Risk","🔴 Not Prog")))))</f>
        <v/>
      </c>
      <c r="J732" s="211" t="s">
        <v>3627</v>
      </c>
      <c r="K732" s="2"/>
    </row>
    <row r="733" spans="1:11" ht="15" customHeight="1" x14ac:dyDescent="0.2">
      <c r="A733" s="203">
        <v>21</v>
      </c>
      <c r="B733" s="203">
        <v>16</v>
      </c>
      <c r="C733" s="204" t="s">
        <v>3628</v>
      </c>
      <c r="D733" s="203" t="s">
        <v>2125</v>
      </c>
      <c r="E733" s="203" t="s">
        <v>2130</v>
      </c>
      <c r="F733" s="203">
        <v>250</v>
      </c>
      <c r="G733" s="205"/>
      <c r="H733" s="206" t="str">
        <f>IF(G733="","",G733/F733)</f>
        <v/>
      </c>
      <c r="I733" s="203" t="str">
        <f>IF(G733="","",IF(H733&gt;=0.9,"🟢 On Track",IF(H733&gt;=0.75,"🟢 On Track",IF(H733&gt;=0.65,"🟡 Watch",IF(H733&gt;=0.6,"🟠 At Risk","🔴 Not Prog")))))</f>
        <v/>
      </c>
      <c r="J733" s="207" t="s">
        <v>3627</v>
      </c>
      <c r="K733" s="2"/>
    </row>
    <row r="734" spans="1:11" ht="15" customHeight="1" x14ac:dyDescent="0.2">
      <c r="A734" s="212"/>
      <c r="B734" s="212"/>
      <c r="C734" s="213" t="s">
        <v>3629</v>
      </c>
      <c r="D734" s="212"/>
      <c r="E734" s="212"/>
      <c r="F734" s="214">
        <v>1060</v>
      </c>
      <c r="G734" s="215">
        <f>SUM(G713:G733)</f>
        <v>0</v>
      </c>
      <c r="H734" s="216" t="str">
        <f>IF(G734=0,"",G734/F734)</f>
        <v/>
      </c>
      <c r="I734" s="214" t="str">
        <f>IF(H734="","",IF(H734&gt;=0.75,"🟢 On Track",IF(H734&gt;=0.65,"🟡 Watch",IF(H734&gt;=0.6,"🟠 At Risk","🔴 Not Prog"))))</f>
        <v/>
      </c>
      <c r="J734" s="21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21.75" customHeight="1" x14ac:dyDescent="0.2">
      <c r="A736" s="199" t="s">
        <v>3630</v>
      </c>
      <c r="B736" s="194"/>
      <c r="C736" s="194"/>
      <c r="D736" s="194"/>
      <c r="E736" s="194"/>
      <c r="F736" s="194"/>
      <c r="G736" s="194"/>
      <c r="H736" s="200" t="s">
        <v>3619</v>
      </c>
      <c r="I736" s="199">
        <f>G752</f>
        <v>0</v>
      </c>
      <c r="J736" s="200" t="s">
        <v>3620</v>
      </c>
      <c r="K736" s="201">
        <f>H752</f>
        <v>0</v>
      </c>
    </row>
    <row r="737" spans="1:11" ht="21.75" customHeight="1" x14ac:dyDescent="0.2">
      <c r="A737" s="202" t="s">
        <v>26</v>
      </c>
      <c r="B737" s="202" t="s">
        <v>3621</v>
      </c>
      <c r="C737" s="202" t="s">
        <v>2081</v>
      </c>
      <c r="D737" s="202" t="s">
        <v>2071</v>
      </c>
      <c r="E737" s="202" t="s">
        <v>2073</v>
      </c>
      <c r="F737" s="202" t="s">
        <v>3622</v>
      </c>
      <c r="G737" s="202" t="s">
        <v>132</v>
      </c>
      <c r="H737" s="202" t="s">
        <v>3623</v>
      </c>
      <c r="I737" s="202" t="s">
        <v>34</v>
      </c>
      <c r="J737" s="202" t="s">
        <v>61</v>
      </c>
      <c r="K737" s="2"/>
    </row>
    <row r="738" spans="1:11" ht="15" customHeight="1" x14ac:dyDescent="0.2">
      <c r="A738" s="203">
        <v>1</v>
      </c>
      <c r="B738" s="203">
        <v>1</v>
      </c>
      <c r="C738" s="204" t="s">
        <v>2133</v>
      </c>
      <c r="D738" s="203" t="s">
        <v>2134</v>
      </c>
      <c r="E738" s="203" t="s">
        <v>2085</v>
      </c>
      <c r="F738" s="203" t="s">
        <v>390</v>
      </c>
      <c r="G738" s="205"/>
      <c r="H738" s="203" t="str">
        <f t="shared" ref="H738:H751" si="54">IF(G738="","—",G738)</f>
        <v>—</v>
      </c>
      <c r="I738" s="203" t="str">
        <f t="shared" ref="I738:I751" si="55">IF(G738="","",G738)</f>
        <v/>
      </c>
      <c r="J738" s="207"/>
      <c r="K738" s="2"/>
    </row>
    <row r="739" spans="1:11" ht="15" customHeight="1" x14ac:dyDescent="0.2">
      <c r="A739" s="208">
        <v>2</v>
      </c>
      <c r="B739" s="208">
        <v>2</v>
      </c>
      <c r="C739" s="209" t="s">
        <v>2135</v>
      </c>
      <c r="D739" s="208" t="s">
        <v>2134</v>
      </c>
      <c r="E739" s="208" t="s">
        <v>2088</v>
      </c>
      <c r="F739" s="208" t="s">
        <v>390</v>
      </c>
      <c r="G739" s="205"/>
      <c r="H739" s="208" t="str">
        <f t="shared" si="54"/>
        <v>—</v>
      </c>
      <c r="I739" s="208" t="str">
        <f t="shared" si="55"/>
        <v/>
      </c>
      <c r="J739" s="211"/>
      <c r="K739" s="2"/>
    </row>
    <row r="740" spans="1:11" ht="15" customHeight="1" x14ac:dyDescent="0.2">
      <c r="A740" s="203">
        <v>3</v>
      </c>
      <c r="B740" s="203">
        <v>3</v>
      </c>
      <c r="C740" s="204" t="s">
        <v>2136</v>
      </c>
      <c r="D740" s="203" t="s">
        <v>2134</v>
      </c>
      <c r="E740" s="203" t="s">
        <v>1664</v>
      </c>
      <c r="F740" s="203" t="s">
        <v>390</v>
      </c>
      <c r="G740" s="205"/>
      <c r="H740" s="203" t="str">
        <f t="shared" si="54"/>
        <v>—</v>
      </c>
      <c r="I740" s="203" t="str">
        <f t="shared" si="55"/>
        <v/>
      </c>
      <c r="J740" s="207"/>
      <c r="K740" s="2"/>
    </row>
    <row r="741" spans="1:11" ht="15" customHeight="1" x14ac:dyDescent="0.2">
      <c r="A741" s="208">
        <v>4</v>
      </c>
      <c r="B741" s="208">
        <v>4</v>
      </c>
      <c r="C741" s="209" t="s">
        <v>2137</v>
      </c>
      <c r="D741" s="208" t="s">
        <v>2134</v>
      </c>
      <c r="E741" s="208" t="s">
        <v>2095</v>
      </c>
      <c r="F741" s="208" t="s">
        <v>390</v>
      </c>
      <c r="G741" s="205"/>
      <c r="H741" s="208" t="str">
        <f t="shared" si="54"/>
        <v>—</v>
      </c>
      <c r="I741" s="208" t="str">
        <f t="shared" si="55"/>
        <v/>
      </c>
      <c r="J741" s="211"/>
      <c r="K741" s="2"/>
    </row>
    <row r="742" spans="1:11" ht="15" customHeight="1" x14ac:dyDescent="0.2">
      <c r="A742" s="203">
        <v>5</v>
      </c>
      <c r="B742" s="203">
        <v>5</v>
      </c>
      <c r="C742" s="204" t="s">
        <v>2138</v>
      </c>
      <c r="D742" s="203" t="s">
        <v>2101</v>
      </c>
      <c r="E742" s="203" t="s">
        <v>2106</v>
      </c>
      <c r="F742" s="203" t="s">
        <v>390</v>
      </c>
      <c r="G742" s="205"/>
      <c r="H742" s="203" t="str">
        <f t="shared" si="54"/>
        <v>—</v>
      </c>
      <c r="I742" s="203" t="str">
        <f t="shared" si="55"/>
        <v/>
      </c>
      <c r="J742" s="207" t="s">
        <v>2139</v>
      </c>
      <c r="K742" s="2"/>
    </row>
    <row r="743" spans="1:11" ht="15" customHeight="1" x14ac:dyDescent="0.2">
      <c r="A743" s="208">
        <v>6</v>
      </c>
      <c r="B743" s="208">
        <v>6</v>
      </c>
      <c r="C743" s="209" t="s">
        <v>2140</v>
      </c>
      <c r="D743" s="208" t="s">
        <v>2134</v>
      </c>
      <c r="E743" s="208" t="s">
        <v>2110</v>
      </c>
      <c r="F743" s="208" t="s">
        <v>390</v>
      </c>
      <c r="G743" s="205"/>
      <c r="H743" s="208" t="str">
        <f t="shared" si="54"/>
        <v>—</v>
      </c>
      <c r="I743" s="208" t="str">
        <f t="shared" si="55"/>
        <v/>
      </c>
      <c r="J743" s="211"/>
      <c r="K743" s="2"/>
    </row>
    <row r="744" spans="1:11" ht="15" customHeight="1" x14ac:dyDescent="0.2">
      <c r="A744" s="203">
        <v>7</v>
      </c>
      <c r="B744" s="203">
        <v>7</v>
      </c>
      <c r="C744" s="204" t="s">
        <v>3631</v>
      </c>
      <c r="D744" s="203" t="s">
        <v>2134</v>
      </c>
      <c r="E744" s="203" t="s">
        <v>1707</v>
      </c>
      <c r="F744" s="203" t="s">
        <v>390</v>
      </c>
      <c r="G744" s="205"/>
      <c r="H744" s="203" t="str">
        <f t="shared" si="54"/>
        <v>—</v>
      </c>
      <c r="I744" s="203" t="str">
        <f t="shared" si="55"/>
        <v/>
      </c>
      <c r="J744" s="207"/>
      <c r="K744" s="2"/>
    </row>
    <row r="745" spans="1:11" ht="15" customHeight="1" x14ac:dyDescent="0.2">
      <c r="A745" s="208">
        <v>8</v>
      </c>
      <c r="B745" s="208">
        <v>8</v>
      </c>
      <c r="C745" s="209" t="s">
        <v>3632</v>
      </c>
      <c r="D745" s="208" t="s">
        <v>2134</v>
      </c>
      <c r="E745" s="208" t="s">
        <v>2126</v>
      </c>
      <c r="F745" s="208" t="s">
        <v>390</v>
      </c>
      <c r="G745" s="205"/>
      <c r="H745" s="208" t="str">
        <f t="shared" si="54"/>
        <v>—</v>
      </c>
      <c r="I745" s="208" t="str">
        <f t="shared" si="55"/>
        <v/>
      </c>
      <c r="J745" s="211"/>
      <c r="K745" s="2"/>
    </row>
    <row r="746" spans="1:11" ht="15" customHeight="1" x14ac:dyDescent="0.2">
      <c r="A746" s="203">
        <v>9</v>
      </c>
      <c r="B746" s="203">
        <v>9</v>
      </c>
      <c r="C746" s="204" t="s">
        <v>3633</v>
      </c>
      <c r="D746" s="203" t="s">
        <v>2134</v>
      </c>
      <c r="E746" s="203" t="s">
        <v>3634</v>
      </c>
      <c r="F746" s="203" t="s">
        <v>390</v>
      </c>
      <c r="G746" s="205"/>
      <c r="H746" s="203" t="str">
        <f t="shared" si="54"/>
        <v>—</v>
      </c>
      <c r="I746" s="203" t="str">
        <f t="shared" si="55"/>
        <v/>
      </c>
      <c r="J746" s="207"/>
      <c r="K746" s="2"/>
    </row>
    <row r="747" spans="1:11" ht="15" customHeight="1" x14ac:dyDescent="0.2">
      <c r="A747" s="208">
        <v>10</v>
      </c>
      <c r="B747" s="208">
        <v>10</v>
      </c>
      <c r="C747" s="209" t="s">
        <v>3635</v>
      </c>
      <c r="D747" s="208" t="s">
        <v>2101</v>
      </c>
      <c r="E747" s="208" t="s">
        <v>3636</v>
      </c>
      <c r="F747" s="208" t="s">
        <v>390</v>
      </c>
      <c r="G747" s="205"/>
      <c r="H747" s="208" t="str">
        <f t="shared" si="54"/>
        <v>—</v>
      </c>
      <c r="I747" s="208" t="str">
        <f t="shared" si="55"/>
        <v/>
      </c>
      <c r="J747" s="211" t="s">
        <v>2139</v>
      </c>
      <c r="K747" s="2"/>
    </row>
    <row r="748" spans="1:11" ht="15" customHeight="1" x14ac:dyDescent="0.2">
      <c r="A748" s="203">
        <v>11</v>
      </c>
      <c r="B748" s="203">
        <v>11</v>
      </c>
      <c r="C748" s="204" t="s">
        <v>3637</v>
      </c>
      <c r="D748" s="203" t="s">
        <v>2134</v>
      </c>
      <c r="E748" s="203" t="s">
        <v>3638</v>
      </c>
      <c r="F748" s="203" t="s">
        <v>390</v>
      </c>
      <c r="G748" s="205"/>
      <c r="H748" s="203" t="str">
        <f t="shared" si="54"/>
        <v>—</v>
      </c>
      <c r="I748" s="203" t="str">
        <f t="shared" si="55"/>
        <v/>
      </c>
      <c r="J748" s="207"/>
      <c r="K748" s="2"/>
    </row>
    <row r="749" spans="1:11" ht="15" customHeight="1" x14ac:dyDescent="0.2">
      <c r="A749" s="208">
        <v>12</v>
      </c>
      <c r="B749" s="208">
        <v>12</v>
      </c>
      <c r="C749" s="209" t="s">
        <v>3639</v>
      </c>
      <c r="D749" s="208" t="s">
        <v>2134</v>
      </c>
      <c r="E749" s="208" t="s">
        <v>3640</v>
      </c>
      <c r="F749" s="208" t="s">
        <v>390</v>
      </c>
      <c r="G749" s="205"/>
      <c r="H749" s="208" t="str">
        <f t="shared" si="54"/>
        <v>—</v>
      </c>
      <c r="I749" s="208" t="str">
        <f t="shared" si="55"/>
        <v/>
      </c>
      <c r="J749" s="211"/>
      <c r="K749" s="2"/>
    </row>
    <row r="750" spans="1:11" ht="15" customHeight="1" x14ac:dyDescent="0.2">
      <c r="A750" s="203">
        <v>13</v>
      </c>
      <c r="B750" s="203">
        <v>13</v>
      </c>
      <c r="C750" s="204" t="s">
        <v>3641</v>
      </c>
      <c r="D750" s="203" t="s">
        <v>2134</v>
      </c>
      <c r="E750" s="203" t="s">
        <v>3642</v>
      </c>
      <c r="F750" s="203" t="s">
        <v>390</v>
      </c>
      <c r="G750" s="205"/>
      <c r="H750" s="203" t="str">
        <f t="shared" si="54"/>
        <v>—</v>
      </c>
      <c r="I750" s="203" t="str">
        <f t="shared" si="55"/>
        <v/>
      </c>
      <c r="J750" s="207"/>
      <c r="K750" s="2"/>
    </row>
    <row r="751" spans="1:11" ht="15" customHeight="1" x14ac:dyDescent="0.2">
      <c r="A751" s="208">
        <v>14</v>
      </c>
      <c r="B751" s="208">
        <v>14</v>
      </c>
      <c r="C751" s="209" t="s">
        <v>2141</v>
      </c>
      <c r="D751" s="208" t="s">
        <v>2101</v>
      </c>
      <c r="E751" s="208" t="s">
        <v>2130</v>
      </c>
      <c r="F751" s="208" t="s">
        <v>390</v>
      </c>
      <c r="G751" s="205"/>
      <c r="H751" s="208" t="str">
        <f t="shared" si="54"/>
        <v>—</v>
      </c>
      <c r="I751" s="208" t="str">
        <f t="shared" si="55"/>
        <v/>
      </c>
      <c r="J751" s="211" t="s">
        <v>3643</v>
      </c>
      <c r="K751" s="2"/>
    </row>
    <row r="752" spans="1:11" ht="15" customHeight="1" x14ac:dyDescent="0.2">
      <c r="A752" s="212"/>
      <c r="B752" s="212"/>
      <c r="C752" s="213" t="s">
        <v>3644</v>
      </c>
      <c r="D752" s="212"/>
      <c r="E752" s="212"/>
      <c r="F752" s="214"/>
      <c r="G752" s="215">
        <f>SUM(G738:G751)</f>
        <v>0</v>
      </c>
      <c r="H752" s="215"/>
      <c r="I752" s="214" t="str">
        <f>IF(H752="","",IF(H752&gt;=0.75,"🟢 On Track",IF(H752&gt;=0.65,"🟡 Watch",IF(H752&gt;=0.6,"🟠 At Risk","🔴 Not Prog"))))</f>
        <v/>
      </c>
      <c r="J752" s="21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21.75" customHeight="1" x14ac:dyDescent="0.2">
      <c r="A754" s="199" t="s">
        <v>3645</v>
      </c>
      <c r="B754" s="194"/>
      <c r="C754" s="194"/>
      <c r="D754" s="194"/>
      <c r="E754" s="194"/>
      <c r="F754" s="194"/>
      <c r="G754" s="194"/>
      <c r="H754" s="200" t="s">
        <v>3619</v>
      </c>
      <c r="I754" s="199">
        <f>G761</f>
        <v>0</v>
      </c>
      <c r="J754" s="200" t="s">
        <v>3620</v>
      </c>
      <c r="K754" s="201" t="str">
        <f>H761</f>
        <v/>
      </c>
    </row>
    <row r="755" spans="1:11" ht="21.75" customHeight="1" x14ac:dyDescent="0.2">
      <c r="A755" s="202" t="s">
        <v>26</v>
      </c>
      <c r="B755" s="202" t="s">
        <v>3621</v>
      </c>
      <c r="C755" s="202" t="s">
        <v>2081</v>
      </c>
      <c r="D755" s="202" t="s">
        <v>2071</v>
      </c>
      <c r="E755" s="202" t="s">
        <v>2073</v>
      </c>
      <c r="F755" s="202" t="s">
        <v>3622</v>
      </c>
      <c r="G755" s="202" t="s">
        <v>132</v>
      </c>
      <c r="H755" s="202" t="s">
        <v>3623</v>
      </c>
      <c r="I755" s="202" t="s">
        <v>34</v>
      </c>
      <c r="J755" s="202" t="s">
        <v>61</v>
      </c>
      <c r="K755" s="2"/>
    </row>
    <row r="756" spans="1:11" ht="15" customHeight="1" x14ac:dyDescent="0.2">
      <c r="A756" s="203">
        <v>1</v>
      </c>
      <c r="B756" s="203">
        <v>3</v>
      </c>
      <c r="C756" s="204" t="s">
        <v>3646</v>
      </c>
      <c r="D756" s="203" t="s">
        <v>2081</v>
      </c>
      <c r="E756" s="203" t="s">
        <v>2145</v>
      </c>
      <c r="F756" s="203">
        <v>100</v>
      </c>
      <c r="G756" s="205"/>
      <c r="H756" s="206" t="str">
        <f>IF(G756="","",G756/F756)</f>
        <v/>
      </c>
      <c r="I756" s="203" t="str">
        <f>IF(G756="","",IF(H756&gt;=0.9,"🟢 On Track",IF(H756&gt;=0.75,"🟢 On Track",IF(H756&gt;=0.65,"🟡 Watch",IF(H756&gt;=0.6,"🟠 At Risk","🔴 Not Prog")))))</f>
        <v/>
      </c>
      <c r="J756" s="207" t="s">
        <v>2146</v>
      </c>
      <c r="K756" s="2"/>
    </row>
    <row r="757" spans="1:11" ht="15" customHeight="1" x14ac:dyDescent="0.2">
      <c r="A757" s="208">
        <v>2</v>
      </c>
      <c r="B757" s="208">
        <v>5</v>
      </c>
      <c r="C757" s="209" t="s">
        <v>3647</v>
      </c>
      <c r="D757" s="208" t="s">
        <v>2081</v>
      </c>
      <c r="E757" s="208" t="s">
        <v>2151</v>
      </c>
      <c r="F757" s="208">
        <v>100</v>
      </c>
      <c r="G757" s="205"/>
      <c r="H757" s="210" t="str">
        <f>IF(G757="","",G757/F757)</f>
        <v/>
      </c>
      <c r="I757" s="208" t="str">
        <f>IF(G757="","",IF(H757&gt;=0.9,"🟢 On Track",IF(H757&gt;=0.75,"🟢 On Track",IF(H757&gt;=0.65,"🟡 Watch",IF(H757&gt;=0.6,"🟠 At Risk","🔴 Not Prog")))))</f>
        <v/>
      </c>
      <c r="J757" s="211" t="s">
        <v>2146</v>
      </c>
      <c r="K757" s="2"/>
    </row>
    <row r="758" spans="1:11" ht="15" customHeight="1" x14ac:dyDescent="0.2">
      <c r="A758" s="203">
        <v>3</v>
      </c>
      <c r="B758" s="203">
        <v>8</v>
      </c>
      <c r="C758" s="204" t="s">
        <v>2155</v>
      </c>
      <c r="D758" s="203" t="s">
        <v>2156</v>
      </c>
      <c r="E758" s="203" t="s">
        <v>2157</v>
      </c>
      <c r="F758" s="203">
        <v>100</v>
      </c>
      <c r="G758" s="205"/>
      <c r="H758" s="206" t="str">
        <f>IF(G758="","",G758/F758)</f>
        <v/>
      </c>
      <c r="I758" s="203" t="str">
        <f>IF(G758="","",IF(H758&gt;=0.9,"🟢 On Track",IF(H758&gt;=0.75,"🟢 On Track",IF(H758&gt;=0.65,"🟡 Watch",IF(H758&gt;=0.6,"🟠 At Risk","🔴 Not Prog")))))</f>
        <v/>
      </c>
      <c r="J758" s="207" t="s">
        <v>2158</v>
      </c>
      <c r="K758" s="2"/>
    </row>
    <row r="759" spans="1:11" ht="15" customHeight="1" x14ac:dyDescent="0.2">
      <c r="A759" s="208">
        <v>4</v>
      </c>
      <c r="B759" s="208">
        <v>13</v>
      </c>
      <c r="C759" s="209" t="s">
        <v>2162</v>
      </c>
      <c r="D759" s="208" t="s">
        <v>2156</v>
      </c>
      <c r="E759" s="208" t="s">
        <v>1687</v>
      </c>
      <c r="F759" s="208">
        <v>100</v>
      </c>
      <c r="G759" s="205"/>
      <c r="H759" s="210" t="str">
        <f>IF(G759="","",G759/F759)</f>
        <v/>
      </c>
      <c r="I759" s="208" t="str">
        <f>IF(G759="","",IF(H759&gt;=0.9,"🟢 On Track",IF(H759&gt;=0.75,"🟢 On Track",IF(H759&gt;=0.65,"🟡 Watch",IF(H759&gt;=0.6,"🟠 At Risk","🔴 Not Prog")))))</f>
        <v/>
      </c>
      <c r="J759" s="211" t="s">
        <v>2158</v>
      </c>
      <c r="K759" s="2"/>
    </row>
    <row r="760" spans="1:11" ht="15" customHeight="1" x14ac:dyDescent="0.2">
      <c r="A760" s="203">
        <v>5</v>
      </c>
      <c r="B760" s="203">
        <v>16</v>
      </c>
      <c r="C760" s="204" t="s">
        <v>3648</v>
      </c>
      <c r="D760" s="203" t="s">
        <v>2125</v>
      </c>
      <c r="E760" s="203" t="s">
        <v>1687</v>
      </c>
      <c r="F760" s="203">
        <v>100</v>
      </c>
      <c r="G760" s="205"/>
      <c r="H760" s="206" t="str">
        <f>IF(G760="","",G760/F760)</f>
        <v/>
      </c>
      <c r="I760" s="203" t="str">
        <f>IF(G760="","",IF(H760&gt;=0.9,"🟢 On Track",IF(H760&gt;=0.75,"🟢 On Track",IF(H760&gt;=0.65,"🟡 Watch",IF(H760&gt;=0.6,"🟠 At Risk","🔴 Not Prog")))))</f>
        <v/>
      </c>
      <c r="J760" s="207" t="s">
        <v>3649</v>
      </c>
      <c r="K760" s="2"/>
    </row>
    <row r="761" spans="1:11" ht="15" customHeight="1" x14ac:dyDescent="0.2">
      <c r="A761" s="212"/>
      <c r="B761" s="212"/>
      <c r="C761" s="213" t="s">
        <v>3650</v>
      </c>
      <c r="D761" s="212"/>
      <c r="E761" s="212"/>
      <c r="F761" s="214">
        <v>500</v>
      </c>
      <c r="G761" s="215">
        <f>SUM(G756:G760)</f>
        <v>0</v>
      </c>
      <c r="H761" s="216" t="str">
        <f>IF(G761=0,"",G761/F761)</f>
        <v/>
      </c>
      <c r="I761" s="214" t="str">
        <f>IF(H761="","",IF(H761&gt;=0.75,"🟢 On Track",IF(H761&gt;=0.65,"🟡 Watch",IF(H761&gt;=0.6,"🟠 At Risk","🔴 Not Prog"))))</f>
        <v/>
      </c>
      <c r="J761" s="21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25.5" customHeight="1" x14ac:dyDescent="0.2">
      <c r="A764" s="196" t="s">
        <v>922</v>
      </c>
      <c r="B764" s="192"/>
      <c r="C764" s="192"/>
      <c r="D764" s="192"/>
      <c r="E764" s="192"/>
      <c r="F764" s="192"/>
      <c r="G764" s="192"/>
      <c r="H764" s="192"/>
      <c r="I764" s="197" t="s">
        <v>3617</v>
      </c>
      <c r="J764" s="198" t="str">
        <f>IF(COUNT(H788,H806,H815)=0,"",AVERAGE(H788,H806,H815))</f>
        <v/>
      </c>
      <c r="K764" s="192"/>
    </row>
    <row r="765" spans="1:11" ht="21.75" customHeight="1" x14ac:dyDescent="0.2">
      <c r="A765" s="199" t="s">
        <v>3618</v>
      </c>
      <c r="B765" s="194"/>
      <c r="C765" s="194"/>
      <c r="D765" s="194"/>
      <c r="E765" s="194"/>
      <c r="F765" s="194"/>
      <c r="G765" s="194"/>
      <c r="H765" s="200" t="s">
        <v>3619</v>
      </c>
      <c r="I765" s="199">
        <f>G788</f>
        <v>0</v>
      </c>
      <c r="J765" s="200" t="s">
        <v>3620</v>
      </c>
      <c r="K765" s="201" t="str">
        <f>H788</f>
        <v/>
      </c>
    </row>
    <row r="766" spans="1:11" ht="21.75" customHeight="1" x14ac:dyDescent="0.2">
      <c r="A766" s="202" t="s">
        <v>26</v>
      </c>
      <c r="B766" s="202" t="s">
        <v>3621</v>
      </c>
      <c r="C766" s="202" t="s">
        <v>2081</v>
      </c>
      <c r="D766" s="202" t="s">
        <v>2071</v>
      </c>
      <c r="E766" s="202" t="s">
        <v>2073</v>
      </c>
      <c r="F766" s="202" t="s">
        <v>3622</v>
      </c>
      <c r="G766" s="202" t="s">
        <v>132</v>
      </c>
      <c r="H766" s="202" t="s">
        <v>3623</v>
      </c>
      <c r="I766" s="202" t="s">
        <v>34</v>
      </c>
      <c r="J766" s="202" t="s">
        <v>61</v>
      </c>
      <c r="K766" s="2"/>
    </row>
    <row r="767" spans="1:11" ht="15" customHeight="1" x14ac:dyDescent="0.2">
      <c r="A767" s="203">
        <v>1</v>
      </c>
      <c r="B767" s="203">
        <v>1</v>
      </c>
      <c r="C767" s="204" t="s">
        <v>3624</v>
      </c>
      <c r="D767" s="203" t="s">
        <v>2078</v>
      </c>
      <c r="E767" s="203" t="s">
        <v>2079</v>
      </c>
      <c r="F767" s="203">
        <v>10</v>
      </c>
      <c r="G767" s="205"/>
      <c r="H767" s="206" t="str">
        <f t="shared" ref="H767:H780" si="56">IF(G767="","",G767/F767)</f>
        <v/>
      </c>
      <c r="I767" s="203" t="str">
        <f t="shared" ref="I767:I780" si="57">IF(G767="","",IF(H767&gt;=0.9,"🟢 On Track",IF(H767&gt;=0.75,"🟢 On Track",IF(H767&gt;=0.65,"🟡 Watch",IF(H767&gt;=0.6,"🟠 At Risk","🔴 Not Prog")))))</f>
        <v/>
      </c>
      <c r="J767" s="207"/>
      <c r="K767" s="2"/>
    </row>
    <row r="768" spans="1:11" ht="15" customHeight="1" x14ac:dyDescent="0.2">
      <c r="A768" s="208">
        <v>2</v>
      </c>
      <c r="B768" s="208">
        <v>1</v>
      </c>
      <c r="C768" s="209" t="s">
        <v>2080</v>
      </c>
      <c r="D768" s="208" t="s">
        <v>2081</v>
      </c>
      <c r="E768" s="208" t="s">
        <v>2082</v>
      </c>
      <c r="F768" s="208">
        <v>10</v>
      </c>
      <c r="G768" s="205"/>
      <c r="H768" s="210" t="str">
        <f t="shared" si="56"/>
        <v/>
      </c>
      <c r="I768" s="208" t="str">
        <f t="shared" si="57"/>
        <v/>
      </c>
      <c r="J768" s="211"/>
      <c r="K768" s="2"/>
    </row>
    <row r="769" spans="1:11" ht="15" customHeight="1" x14ac:dyDescent="0.2">
      <c r="A769" s="203">
        <v>3</v>
      </c>
      <c r="B769" s="203">
        <v>1</v>
      </c>
      <c r="C769" s="204" t="s">
        <v>2200</v>
      </c>
      <c r="D769" s="203" t="s">
        <v>2084</v>
      </c>
      <c r="E769" s="203" t="s">
        <v>2085</v>
      </c>
      <c r="F769" s="203">
        <v>10</v>
      </c>
      <c r="G769" s="205"/>
      <c r="H769" s="206" t="str">
        <f t="shared" si="56"/>
        <v/>
      </c>
      <c r="I769" s="203" t="str">
        <f t="shared" si="57"/>
        <v/>
      </c>
      <c r="J769" s="207"/>
      <c r="K769" s="2"/>
    </row>
    <row r="770" spans="1:11" ht="15" customHeight="1" x14ac:dyDescent="0.2">
      <c r="A770" s="208">
        <v>4</v>
      </c>
      <c r="B770" s="208">
        <v>2</v>
      </c>
      <c r="C770" s="209" t="s">
        <v>2087</v>
      </c>
      <c r="D770" s="208" t="s">
        <v>2081</v>
      </c>
      <c r="E770" s="208" t="s">
        <v>2088</v>
      </c>
      <c r="F770" s="208">
        <v>5</v>
      </c>
      <c r="G770" s="205"/>
      <c r="H770" s="210" t="str">
        <f t="shared" si="56"/>
        <v/>
      </c>
      <c r="I770" s="208" t="str">
        <f t="shared" si="57"/>
        <v/>
      </c>
      <c r="J770" s="211"/>
      <c r="K770" s="2"/>
    </row>
    <row r="771" spans="1:11" ht="15" customHeight="1" x14ac:dyDescent="0.2">
      <c r="A771" s="203">
        <v>5</v>
      </c>
      <c r="B771" s="203">
        <v>2</v>
      </c>
      <c r="C771" s="204" t="s">
        <v>2089</v>
      </c>
      <c r="D771" s="203" t="s">
        <v>2081</v>
      </c>
      <c r="E771" s="203" t="s">
        <v>2088</v>
      </c>
      <c r="F771" s="203">
        <v>20</v>
      </c>
      <c r="G771" s="205"/>
      <c r="H771" s="206" t="str">
        <f t="shared" si="56"/>
        <v/>
      </c>
      <c r="I771" s="203" t="str">
        <f t="shared" si="57"/>
        <v/>
      </c>
      <c r="J771" s="207"/>
      <c r="K771" s="2"/>
    </row>
    <row r="772" spans="1:11" ht="15" customHeight="1" x14ac:dyDescent="0.2">
      <c r="A772" s="208">
        <v>6</v>
      </c>
      <c r="B772" s="208">
        <v>2</v>
      </c>
      <c r="C772" s="209" t="s">
        <v>2201</v>
      </c>
      <c r="D772" s="208" t="s">
        <v>2084</v>
      </c>
      <c r="E772" s="208" t="s">
        <v>2088</v>
      </c>
      <c r="F772" s="208">
        <v>15</v>
      </c>
      <c r="G772" s="205"/>
      <c r="H772" s="210" t="str">
        <f t="shared" si="56"/>
        <v/>
      </c>
      <c r="I772" s="208" t="str">
        <f t="shared" si="57"/>
        <v/>
      </c>
      <c r="J772" s="211"/>
      <c r="K772" s="2"/>
    </row>
    <row r="773" spans="1:11" ht="15" customHeight="1" x14ac:dyDescent="0.2">
      <c r="A773" s="203">
        <v>7</v>
      </c>
      <c r="B773" s="203">
        <v>3</v>
      </c>
      <c r="C773" s="204" t="s">
        <v>2202</v>
      </c>
      <c r="D773" s="203" t="s">
        <v>2084</v>
      </c>
      <c r="E773" s="203" t="s">
        <v>1664</v>
      </c>
      <c r="F773" s="203">
        <v>15</v>
      </c>
      <c r="G773" s="205"/>
      <c r="H773" s="206" t="str">
        <f t="shared" si="56"/>
        <v/>
      </c>
      <c r="I773" s="203" t="str">
        <f t="shared" si="57"/>
        <v/>
      </c>
      <c r="J773" s="207"/>
      <c r="K773" s="2"/>
    </row>
    <row r="774" spans="1:11" ht="15" customHeight="1" x14ac:dyDescent="0.2">
      <c r="A774" s="208">
        <v>8</v>
      </c>
      <c r="B774" s="208">
        <v>4</v>
      </c>
      <c r="C774" s="209" t="s">
        <v>2203</v>
      </c>
      <c r="D774" s="208" t="s">
        <v>2084</v>
      </c>
      <c r="E774" s="208" t="s">
        <v>2095</v>
      </c>
      <c r="F774" s="208">
        <v>15</v>
      </c>
      <c r="G774" s="205"/>
      <c r="H774" s="210" t="str">
        <f t="shared" si="56"/>
        <v/>
      </c>
      <c r="I774" s="208" t="str">
        <f t="shared" si="57"/>
        <v/>
      </c>
      <c r="J774" s="211"/>
      <c r="K774" s="2"/>
    </row>
    <row r="775" spans="1:11" ht="15" customHeight="1" x14ac:dyDescent="0.2">
      <c r="A775" s="203">
        <v>9</v>
      </c>
      <c r="B775" s="203">
        <v>4</v>
      </c>
      <c r="C775" s="204" t="s">
        <v>2098</v>
      </c>
      <c r="D775" s="203" t="s">
        <v>2081</v>
      </c>
      <c r="E775" s="203" t="s">
        <v>2095</v>
      </c>
      <c r="F775" s="203">
        <v>5</v>
      </c>
      <c r="G775" s="205"/>
      <c r="H775" s="206" t="str">
        <f t="shared" si="56"/>
        <v/>
      </c>
      <c r="I775" s="203" t="str">
        <f t="shared" si="57"/>
        <v/>
      </c>
      <c r="J775" s="207"/>
      <c r="K775" s="2"/>
    </row>
    <row r="776" spans="1:11" ht="15" customHeight="1" x14ac:dyDescent="0.2">
      <c r="A776" s="208">
        <v>10</v>
      </c>
      <c r="B776" s="208">
        <v>5</v>
      </c>
      <c r="C776" s="209" t="s">
        <v>2100</v>
      </c>
      <c r="D776" s="208" t="s">
        <v>2101</v>
      </c>
      <c r="E776" s="208" t="s">
        <v>2102</v>
      </c>
      <c r="F776" s="208">
        <v>150</v>
      </c>
      <c r="G776" s="205"/>
      <c r="H776" s="210" t="str">
        <f t="shared" si="56"/>
        <v/>
      </c>
      <c r="I776" s="208" t="str">
        <f t="shared" si="57"/>
        <v/>
      </c>
      <c r="J776" s="211" t="s">
        <v>3625</v>
      </c>
      <c r="K776" s="2"/>
    </row>
    <row r="777" spans="1:11" ht="15" customHeight="1" x14ac:dyDescent="0.2">
      <c r="A777" s="203">
        <v>11</v>
      </c>
      <c r="B777" s="203">
        <v>5</v>
      </c>
      <c r="C777" s="204" t="s">
        <v>2209</v>
      </c>
      <c r="D777" s="203" t="s">
        <v>2084</v>
      </c>
      <c r="E777" s="203" t="s">
        <v>2106</v>
      </c>
      <c r="F777" s="203">
        <v>15</v>
      </c>
      <c r="G777" s="205"/>
      <c r="H777" s="206" t="str">
        <f t="shared" si="56"/>
        <v/>
      </c>
      <c r="I777" s="203" t="str">
        <f t="shared" si="57"/>
        <v/>
      </c>
      <c r="J777" s="207"/>
      <c r="K777" s="2"/>
    </row>
    <row r="778" spans="1:11" ht="15" customHeight="1" x14ac:dyDescent="0.2">
      <c r="A778" s="208">
        <v>12</v>
      </c>
      <c r="B778" s="208">
        <v>5</v>
      </c>
      <c r="C778" s="209" t="s">
        <v>2107</v>
      </c>
      <c r="D778" s="208" t="s">
        <v>2081</v>
      </c>
      <c r="E778" s="208" t="s">
        <v>2106</v>
      </c>
      <c r="F778" s="208">
        <v>5</v>
      </c>
      <c r="G778" s="205"/>
      <c r="H778" s="210" t="str">
        <f t="shared" si="56"/>
        <v/>
      </c>
      <c r="I778" s="208" t="str">
        <f t="shared" si="57"/>
        <v/>
      </c>
      <c r="J778" s="211"/>
      <c r="K778" s="2"/>
    </row>
    <row r="779" spans="1:11" ht="15" customHeight="1" x14ac:dyDescent="0.2">
      <c r="A779" s="203">
        <v>13</v>
      </c>
      <c r="B779" s="203">
        <v>6</v>
      </c>
      <c r="C779" s="204" t="s">
        <v>2210</v>
      </c>
      <c r="D779" s="203" t="s">
        <v>2084</v>
      </c>
      <c r="E779" s="203" t="s">
        <v>2110</v>
      </c>
      <c r="F779" s="203">
        <v>15</v>
      </c>
      <c r="G779" s="205"/>
      <c r="H779" s="206" t="str">
        <f t="shared" si="56"/>
        <v/>
      </c>
      <c r="I779" s="203" t="str">
        <f t="shared" si="57"/>
        <v/>
      </c>
      <c r="J779" s="207"/>
      <c r="K779" s="2"/>
    </row>
    <row r="780" spans="1:11" ht="15" customHeight="1" x14ac:dyDescent="0.2">
      <c r="A780" s="208">
        <v>14</v>
      </c>
      <c r="B780" s="208">
        <v>6</v>
      </c>
      <c r="C780" s="209" t="s">
        <v>2111</v>
      </c>
      <c r="D780" s="208" t="s">
        <v>2081</v>
      </c>
      <c r="E780" s="208" t="s">
        <v>2110</v>
      </c>
      <c r="F780" s="208">
        <v>5</v>
      </c>
      <c r="G780" s="205"/>
      <c r="H780" s="210" t="str">
        <f t="shared" si="56"/>
        <v/>
      </c>
      <c r="I780" s="208" t="str">
        <f t="shared" si="57"/>
        <v/>
      </c>
      <c r="J780" s="211"/>
      <c r="K780" s="2"/>
    </row>
    <row r="781" spans="1:11" ht="15" customHeight="1" x14ac:dyDescent="0.2">
      <c r="A781" s="203">
        <v>15</v>
      </c>
      <c r="B781" s="203">
        <v>7</v>
      </c>
      <c r="C781" s="204" t="s">
        <v>2113</v>
      </c>
      <c r="D781" s="203" t="s">
        <v>2114</v>
      </c>
      <c r="E781" s="203" t="s">
        <v>2115</v>
      </c>
      <c r="F781" s="203" t="s">
        <v>390</v>
      </c>
      <c r="G781" s="205"/>
      <c r="H781" s="203" t="str">
        <f>IF(G781="","—",G781)</f>
        <v>—</v>
      </c>
      <c r="I781" s="203" t="str">
        <f>IF(G781="","",G781)</f>
        <v/>
      </c>
      <c r="J781" s="207" t="s">
        <v>2116</v>
      </c>
      <c r="K781" s="2"/>
    </row>
    <row r="782" spans="1:11" ht="15" customHeight="1" x14ac:dyDescent="0.2">
      <c r="A782" s="208">
        <v>16</v>
      </c>
      <c r="B782" s="208">
        <v>7</v>
      </c>
      <c r="C782" s="209" t="s">
        <v>2212</v>
      </c>
      <c r="D782" s="208" t="s">
        <v>2084</v>
      </c>
      <c r="E782" s="208" t="s">
        <v>1707</v>
      </c>
      <c r="F782" s="208">
        <v>15</v>
      </c>
      <c r="G782" s="205"/>
      <c r="H782" s="210" t="str">
        <f>IF(G782="","",G782/F782)</f>
        <v/>
      </c>
      <c r="I782" s="208" t="str">
        <f>IF(G782="","",IF(H782&gt;=0.9,"🟢 On Track",IF(H782&gt;=0.75,"🟢 On Track",IF(H782&gt;=0.65,"🟡 Watch",IF(H782&gt;=0.6,"🟠 At Risk","🔴 Not Prog")))))</f>
        <v/>
      </c>
      <c r="J782" s="211"/>
      <c r="K782" s="2"/>
    </row>
    <row r="783" spans="1:11" ht="15" customHeight="1" x14ac:dyDescent="0.2">
      <c r="A783" s="203">
        <v>17</v>
      </c>
      <c r="B783" s="203">
        <v>7</v>
      </c>
      <c r="C783" s="204" t="s">
        <v>2118</v>
      </c>
      <c r="D783" s="203" t="s">
        <v>2119</v>
      </c>
      <c r="E783" s="203" t="s">
        <v>1707</v>
      </c>
      <c r="F783" s="203">
        <v>100</v>
      </c>
      <c r="G783" s="205"/>
      <c r="H783" s="206" t="str">
        <f>IF(G783="","",G783/F783)</f>
        <v/>
      </c>
      <c r="I783" s="203" t="str">
        <f>IF(G783="","",IF(H783&gt;=0.9,"🟢 On Track",IF(H783&gt;=0.75,"🟢 On Track",IF(H783&gt;=0.65,"🟡 Watch",IF(H783&gt;=0.6,"🟠 At Risk","🔴 Not Prog")))))</f>
        <v/>
      </c>
      <c r="J783" s="207" t="s">
        <v>3626</v>
      </c>
      <c r="K783" s="2"/>
    </row>
    <row r="784" spans="1:11" ht="15" customHeight="1" x14ac:dyDescent="0.2">
      <c r="A784" s="208">
        <v>18</v>
      </c>
      <c r="B784" s="208">
        <v>8</v>
      </c>
      <c r="C784" s="209" t="s">
        <v>2122</v>
      </c>
      <c r="D784" s="208" t="s">
        <v>2101</v>
      </c>
      <c r="E784" s="208" t="s">
        <v>2123</v>
      </c>
      <c r="F784" s="208">
        <v>150</v>
      </c>
      <c r="G784" s="205"/>
      <c r="H784" s="210" t="str">
        <f>IF(G784="","",G784/F784)</f>
        <v/>
      </c>
      <c r="I784" s="208" t="str">
        <f>IF(G784="","",IF(H784&gt;=0.9,"🟢 On Track",IF(H784&gt;=0.75,"🟢 On Track",IF(H784&gt;=0.65,"🟡 Watch",IF(H784&gt;=0.6,"🟠 At Risk","🔴 Not Prog")))))</f>
        <v/>
      </c>
      <c r="J784" s="211" t="s">
        <v>3625</v>
      </c>
      <c r="K784" s="2"/>
    </row>
    <row r="785" spans="1:11" ht="15" customHeight="1" x14ac:dyDescent="0.2">
      <c r="A785" s="203">
        <v>19</v>
      </c>
      <c r="B785" s="203">
        <v>8</v>
      </c>
      <c r="C785" s="204" t="s">
        <v>2124</v>
      </c>
      <c r="D785" s="203" t="s">
        <v>2125</v>
      </c>
      <c r="E785" s="203" t="s">
        <v>2126</v>
      </c>
      <c r="F785" s="203" t="s">
        <v>390</v>
      </c>
      <c r="G785" s="205"/>
      <c r="H785" s="203" t="str">
        <f>IF(G785="","—",G785)</f>
        <v>—</v>
      </c>
      <c r="I785" s="203" t="str">
        <f>IF(G785="","",G785)</f>
        <v/>
      </c>
      <c r="J785" s="207"/>
      <c r="K785" s="2"/>
    </row>
    <row r="786" spans="1:11" ht="15" customHeight="1" x14ac:dyDescent="0.2">
      <c r="A786" s="208">
        <v>20</v>
      </c>
      <c r="B786" s="208">
        <v>15</v>
      </c>
      <c r="C786" s="209" t="s">
        <v>2128</v>
      </c>
      <c r="D786" s="208" t="s">
        <v>2114</v>
      </c>
      <c r="E786" s="208" t="s">
        <v>2127</v>
      </c>
      <c r="F786" s="208">
        <v>250</v>
      </c>
      <c r="G786" s="205"/>
      <c r="H786" s="210" t="str">
        <f>IF(G786="","",G786/F786)</f>
        <v/>
      </c>
      <c r="I786" s="208" t="str">
        <f>IF(G786="","",IF(H786&gt;=0.9,"🟢 On Track",IF(H786&gt;=0.75,"🟢 On Track",IF(H786&gt;=0.65,"🟡 Watch",IF(H786&gt;=0.6,"🟠 At Risk","🔴 Not Prog")))))</f>
        <v/>
      </c>
      <c r="J786" s="211" t="s">
        <v>3627</v>
      </c>
      <c r="K786" s="2"/>
    </row>
    <row r="787" spans="1:11" ht="15" customHeight="1" x14ac:dyDescent="0.2">
      <c r="A787" s="203">
        <v>21</v>
      </c>
      <c r="B787" s="203">
        <v>16</v>
      </c>
      <c r="C787" s="204" t="s">
        <v>3628</v>
      </c>
      <c r="D787" s="203" t="s">
        <v>2125</v>
      </c>
      <c r="E787" s="203" t="s">
        <v>2130</v>
      </c>
      <c r="F787" s="203">
        <v>250</v>
      </c>
      <c r="G787" s="205"/>
      <c r="H787" s="206" t="str">
        <f>IF(G787="","",G787/F787)</f>
        <v/>
      </c>
      <c r="I787" s="203" t="str">
        <f>IF(G787="","",IF(H787&gt;=0.9,"🟢 On Track",IF(H787&gt;=0.75,"🟢 On Track",IF(H787&gt;=0.65,"🟡 Watch",IF(H787&gt;=0.6,"🟠 At Risk","🔴 Not Prog")))))</f>
        <v/>
      </c>
      <c r="J787" s="207" t="s">
        <v>3627</v>
      </c>
      <c r="K787" s="2"/>
    </row>
    <row r="788" spans="1:11" ht="15" customHeight="1" x14ac:dyDescent="0.2">
      <c r="A788" s="212"/>
      <c r="B788" s="212"/>
      <c r="C788" s="213" t="s">
        <v>3629</v>
      </c>
      <c r="D788" s="212"/>
      <c r="E788" s="212"/>
      <c r="F788" s="214">
        <v>1060</v>
      </c>
      <c r="G788" s="215">
        <f>SUM(G767:G787)</f>
        <v>0</v>
      </c>
      <c r="H788" s="216" t="str">
        <f>IF(G788=0,"",G788/F788)</f>
        <v/>
      </c>
      <c r="I788" s="214" t="str">
        <f>IF(H788="","",IF(H788&gt;=0.75,"🟢 On Track",IF(H788&gt;=0.65,"🟡 Watch",IF(H788&gt;=0.6,"🟠 At Risk","🔴 Not Prog"))))</f>
        <v/>
      </c>
      <c r="J788" s="21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21.75" customHeight="1" x14ac:dyDescent="0.2">
      <c r="A790" s="199" t="s">
        <v>3630</v>
      </c>
      <c r="B790" s="194"/>
      <c r="C790" s="194"/>
      <c r="D790" s="194"/>
      <c r="E790" s="194"/>
      <c r="F790" s="194"/>
      <c r="G790" s="194"/>
      <c r="H790" s="200" t="s">
        <v>3619</v>
      </c>
      <c r="I790" s="199">
        <f>G806</f>
        <v>0</v>
      </c>
      <c r="J790" s="200" t="s">
        <v>3620</v>
      </c>
      <c r="K790" s="201">
        <f>H806</f>
        <v>0</v>
      </c>
    </row>
    <row r="791" spans="1:11" ht="21.75" customHeight="1" x14ac:dyDescent="0.2">
      <c r="A791" s="202" t="s">
        <v>26</v>
      </c>
      <c r="B791" s="202" t="s">
        <v>3621</v>
      </c>
      <c r="C791" s="202" t="s">
        <v>2081</v>
      </c>
      <c r="D791" s="202" t="s">
        <v>2071</v>
      </c>
      <c r="E791" s="202" t="s">
        <v>2073</v>
      </c>
      <c r="F791" s="202" t="s">
        <v>3622</v>
      </c>
      <c r="G791" s="202" t="s">
        <v>132</v>
      </c>
      <c r="H791" s="202" t="s">
        <v>3623</v>
      </c>
      <c r="I791" s="202" t="s">
        <v>34</v>
      </c>
      <c r="J791" s="202" t="s">
        <v>61</v>
      </c>
      <c r="K791" s="2"/>
    </row>
    <row r="792" spans="1:11" ht="15" customHeight="1" x14ac:dyDescent="0.2">
      <c r="A792" s="203">
        <v>1</v>
      </c>
      <c r="B792" s="203">
        <v>1</v>
      </c>
      <c r="C792" s="204" t="s">
        <v>2133</v>
      </c>
      <c r="D792" s="203" t="s">
        <v>2134</v>
      </c>
      <c r="E792" s="203" t="s">
        <v>2085</v>
      </c>
      <c r="F792" s="203" t="s">
        <v>390</v>
      </c>
      <c r="G792" s="205"/>
      <c r="H792" s="203" t="str">
        <f t="shared" ref="H792:H805" si="58">IF(G792="","—",G792)</f>
        <v>—</v>
      </c>
      <c r="I792" s="203" t="str">
        <f t="shared" ref="I792:I805" si="59">IF(G792="","",G792)</f>
        <v/>
      </c>
      <c r="J792" s="207"/>
      <c r="K792" s="2"/>
    </row>
    <row r="793" spans="1:11" ht="15" customHeight="1" x14ac:dyDescent="0.2">
      <c r="A793" s="208">
        <v>2</v>
      </c>
      <c r="B793" s="208">
        <v>2</v>
      </c>
      <c r="C793" s="209" t="s">
        <v>2135</v>
      </c>
      <c r="D793" s="208" t="s">
        <v>2134</v>
      </c>
      <c r="E793" s="208" t="s">
        <v>2088</v>
      </c>
      <c r="F793" s="208" t="s">
        <v>390</v>
      </c>
      <c r="G793" s="205"/>
      <c r="H793" s="208" t="str">
        <f t="shared" si="58"/>
        <v>—</v>
      </c>
      <c r="I793" s="208" t="str">
        <f t="shared" si="59"/>
        <v/>
      </c>
      <c r="J793" s="211"/>
      <c r="K793" s="2"/>
    </row>
    <row r="794" spans="1:11" ht="15" customHeight="1" x14ac:dyDescent="0.2">
      <c r="A794" s="203">
        <v>3</v>
      </c>
      <c r="B794" s="203">
        <v>3</v>
      </c>
      <c r="C794" s="204" t="s">
        <v>2136</v>
      </c>
      <c r="D794" s="203" t="s">
        <v>2134</v>
      </c>
      <c r="E794" s="203" t="s">
        <v>1664</v>
      </c>
      <c r="F794" s="203" t="s">
        <v>390</v>
      </c>
      <c r="G794" s="205"/>
      <c r="H794" s="203" t="str">
        <f t="shared" si="58"/>
        <v>—</v>
      </c>
      <c r="I794" s="203" t="str">
        <f t="shared" si="59"/>
        <v/>
      </c>
      <c r="J794" s="207"/>
      <c r="K794" s="2"/>
    </row>
    <row r="795" spans="1:11" ht="15" customHeight="1" x14ac:dyDescent="0.2">
      <c r="A795" s="208">
        <v>4</v>
      </c>
      <c r="B795" s="208">
        <v>4</v>
      </c>
      <c r="C795" s="209" t="s">
        <v>2137</v>
      </c>
      <c r="D795" s="208" t="s">
        <v>2134</v>
      </c>
      <c r="E795" s="208" t="s">
        <v>2095</v>
      </c>
      <c r="F795" s="208" t="s">
        <v>390</v>
      </c>
      <c r="G795" s="205"/>
      <c r="H795" s="208" t="str">
        <f t="shared" si="58"/>
        <v>—</v>
      </c>
      <c r="I795" s="208" t="str">
        <f t="shared" si="59"/>
        <v/>
      </c>
      <c r="J795" s="211"/>
      <c r="K795" s="2"/>
    </row>
    <row r="796" spans="1:11" ht="15" customHeight="1" x14ac:dyDescent="0.2">
      <c r="A796" s="203">
        <v>5</v>
      </c>
      <c r="B796" s="203">
        <v>5</v>
      </c>
      <c r="C796" s="204" t="s">
        <v>2138</v>
      </c>
      <c r="D796" s="203" t="s">
        <v>2101</v>
      </c>
      <c r="E796" s="203" t="s">
        <v>2106</v>
      </c>
      <c r="F796" s="203" t="s">
        <v>390</v>
      </c>
      <c r="G796" s="205"/>
      <c r="H796" s="203" t="str">
        <f t="shared" si="58"/>
        <v>—</v>
      </c>
      <c r="I796" s="203" t="str">
        <f t="shared" si="59"/>
        <v/>
      </c>
      <c r="J796" s="207" t="s">
        <v>2139</v>
      </c>
      <c r="K796" s="2"/>
    </row>
    <row r="797" spans="1:11" ht="15" customHeight="1" x14ac:dyDescent="0.2">
      <c r="A797" s="208">
        <v>6</v>
      </c>
      <c r="B797" s="208">
        <v>6</v>
      </c>
      <c r="C797" s="209" t="s">
        <v>2140</v>
      </c>
      <c r="D797" s="208" t="s">
        <v>2134</v>
      </c>
      <c r="E797" s="208" t="s">
        <v>2110</v>
      </c>
      <c r="F797" s="208" t="s">
        <v>390</v>
      </c>
      <c r="G797" s="205"/>
      <c r="H797" s="208" t="str">
        <f t="shared" si="58"/>
        <v>—</v>
      </c>
      <c r="I797" s="208" t="str">
        <f t="shared" si="59"/>
        <v/>
      </c>
      <c r="J797" s="211"/>
      <c r="K797" s="2"/>
    </row>
    <row r="798" spans="1:11" ht="15" customHeight="1" x14ac:dyDescent="0.2">
      <c r="A798" s="203">
        <v>7</v>
      </c>
      <c r="B798" s="203">
        <v>7</v>
      </c>
      <c r="C798" s="204" t="s">
        <v>3631</v>
      </c>
      <c r="D798" s="203" t="s">
        <v>2134</v>
      </c>
      <c r="E798" s="203" t="s">
        <v>1707</v>
      </c>
      <c r="F798" s="203" t="s">
        <v>390</v>
      </c>
      <c r="G798" s="205"/>
      <c r="H798" s="203" t="str">
        <f t="shared" si="58"/>
        <v>—</v>
      </c>
      <c r="I798" s="203" t="str">
        <f t="shared" si="59"/>
        <v/>
      </c>
      <c r="J798" s="207"/>
      <c r="K798" s="2"/>
    </row>
    <row r="799" spans="1:11" ht="15" customHeight="1" x14ac:dyDescent="0.2">
      <c r="A799" s="208">
        <v>8</v>
      </c>
      <c r="B799" s="208">
        <v>8</v>
      </c>
      <c r="C799" s="209" t="s">
        <v>3632</v>
      </c>
      <c r="D799" s="208" t="s">
        <v>2134</v>
      </c>
      <c r="E799" s="208" t="s">
        <v>2126</v>
      </c>
      <c r="F799" s="208" t="s">
        <v>390</v>
      </c>
      <c r="G799" s="205"/>
      <c r="H799" s="208" t="str">
        <f t="shared" si="58"/>
        <v>—</v>
      </c>
      <c r="I799" s="208" t="str">
        <f t="shared" si="59"/>
        <v/>
      </c>
      <c r="J799" s="211"/>
      <c r="K799" s="2"/>
    </row>
    <row r="800" spans="1:11" ht="15" customHeight="1" x14ac:dyDescent="0.2">
      <c r="A800" s="203">
        <v>9</v>
      </c>
      <c r="B800" s="203">
        <v>9</v>
      </c>
      <c r="C800" s="204" t="s">
        <v>3633</v>
      </c>
      <c r="D800" s="203" t="s">
        <v>2134</v>
      </c>
      <c r="E800" s="203" t="s">
        <v>3634</v>
      </c>
      <c r="F800" s="203" t="s">
        <v>390</v>
      </c>
      <c r="G800" s="205"/>
      <c r="H800" s="203" t="str">
        <f t="shared" si="58"/>
        <v>—</v>
      </c>
      <c r="I800" s="203" t="str">
        <f t="shared" si="59"/>
        <v/>
      </c>
      <c r="J800" s="207"/>
      <c r="K800" s="2"/>
    </row>
    <row r="801" spans="1:11" ht="15" customHeight="1" x14ac:dyDescent="0.2">
      <c r="A801" s="208">
        <v>10</v>
      </c>
      <c r="B801" s="208">
        <v>10</v>
      </c>
      <c r="C801" s="209" t="s">
        <v>3635</v>
      </c>
      <c r="D801" s="208" t="s">
        <v>2101</v>
      </c>
      <c r="E801" s="208" t="s">
        <v>3636</v>
      </c>
      <c r="F801" s="208" t="s">
        <v>390</v>
      </c>
      <c r="G801" s="205"/>
      <c r="H801" s="208" t="str">
        <f t="shared" si="58"/>
        <v>—</v>
      </c>
      <c r="I801" s="208" t="str">
        <f t="shared" si="59"/>
        <v/>
      </c>
      <c r="J801" s="211" t="s">
        <v>2139</v>
      </c>
      <c r="K801" s="2"/>
    </row>
    <row r="802" spans="1:11" ht="15" customHeight="1" x14ac:dyDescent="0.2">
      <c r="A802" s="203">
        <v>11</v>
      </c>
      <c r="B802" s="203">
        <v>11</v>
      </c>
      <c r="C802" s="204" t="s">
        <v>3637</v>
      </c>
      <c r="D802" s="203" t="s">
        <v>2134</v>
      </c>
      <c r="E802" s="203" t="s">
        <v>3638</v>
      </c>
      <c r="F802" s="203" t="s">
        <v>390</v>
      </c>
      <c r="G802" s="205"/>
      <c r="H802" s="203" t="str">
        <f t="shared" si="58"/>
        <v>—</v>
      </c>
      <c r="I802" s="203" t="str">
        <f t="shared" si="59"/>
        <v/>
      </c>
      <c r="J802" s="207"/>
      <c r="K802" s="2"/>
    </row>
    <row r="803" spans="1:11" ht="15" customHeight="1" x14ac:dyDescent="0.2">
      <c r="A803" s="208">
        <v>12</v>
      </c>
      <c r="B803" s="208">
        <v>12</v>
      </c>
      <c r="C803" s="209" t="s">
        <v>3639</v>
      </c>
      <c r="D803" s="208" t="s">
        <v>2134</v>
      </c>
      <c r="E803" s="208" t="s">
        <v>3640</v>
      </c>
      <c r="F803" s="208" t="s">
        <v>390</v>
      </c>
      <c r="G803" s="205"/>
      <c r="H803" s="208" t="str">
        <f t="shared" si="58"/>
        <v>—</v>
      </c>
      <c r="I803" s="208" t="str">
        <f t="shared" si="59"/>
        <v/>
      </c>
      <c r="J803" s="211"/>
      <c r="K803" s="2"/>
    </row>
    <row r="804" spans="1:11" ht="15" customHeight="1" x14ac:dyDescent="0.2">
      <c r="A804" s="203">
        <v>13</v>
      </c>
      <c r="B804" s="203">
        <v>13</v>
      </c>
      <c r="C804" s="204" t="s">
        <v>3641</v>
      </c>
      <c r="D804" s="203" t="s">
        <v>2134</v>
      </c>
      <c r="E804" s="203" t="s">
        <v>3642</v>
      </c>
      <c r="F804" s="203" t="s">
        <v>390</v>
      </c>
      <c r="G804" s="205"/>
      <c r="H804" s="203" t="str">
        <f t="shared" si="58"/>
        <v>—</v>
      </c>
      <c r="I804" s="203" t="str">
        <f t="shared" si="59"/>
        <v/>
      </c>
      <c r="J804" s="207"/>
      <c r="K804" s="2"/>
    </row>
    <row r="805" spans="1:11" ht="15" customHeight="1" x14ac:dyDescent="0.2">
      <c r="A805" s="208">
        <v>14</v>
      </c>
      <c r="B805" s="208">
        <v>14</v>
      </c>
      <c r="C805" s="209" t="s">
        <v>2141</v>
      </c>
      <c r="D805" s="208" t="s">
        <v>2101</v>
      </c>
      <c r="E805" s="208" t="s">
        <v>2130</v>
      </c>
      <c r="F805" s="208" t="s">
        <v>390</v>
      </c>
      <c r="G805" s="205"/>
      <c r="H805" s="208" t="str">
        <f t="shared" si="58"/>
        <v>—</v>
      </c>
      <c r="I805" s="208" t="str">
        <f t="shared" si="59"/>
        <v/>
      </c>
      <c r="J805" s="211" t="s">
        <v>3643</v>
      </c>
      <c r="K805" s="2"/>
    </row>
    <row r="806" spans="1:11" ht="15" customHeight="1" x14ac:dyDescent="0.2">
      <c r="A806" s="212"/>
      <c r="B806" s="212"/>
      <c r="C806" s="213" t="s">
        <v>3644</v>
      </c>
      <c r="D806" s="212"/>
      <c r="E806" s="212"/>
      <c r="F806" s="214"/>
      <c r="G806" s="215">
        <f>SUM(G792:G805)</f>
        <v>0</v>
      </c>
      <c r="H806" s="215"/>
      <c r="I806" s="214" t="str">
        <f>IF(H806="","",IF(H806&gt;=0.75,"🟢 On Track",IF(H806&gt;=0.65,"🟡 Watch",IF(H806&gt;=0.6,"🟠 At Risk","🔴 Not Prog"))))</f>
        <v/>
      </c>
      <c r="J806" s="21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21.75" customHeight="1" x14ac:dyDescent="0.2">
      <c r="A808" s="199" t="s">
        <v>3645</v>
      </c>
      <c r="B808" s="194"/>
      <c r="C808" s="194"/>
      <c r="D808" s="194"/>
      <c r="E808" s="194"/>
      <c r="F808" s="194"/>
      <c r="G808" s="194"/>
      <c r="H808" s="200" t="s">
        <v>3619</v>
      </c>
      <c r="I808" s="199">
        <f>G815</f>
        <v>0</v>
      </c>
      <c r="J808" s="200" t="s">
        <v>3620</v>
      </c>
      <c r="K808" s="201" t="str">
        <f>H815</f>
        <v/>
      </c>
    </row>
    <row r="809" spans="1:11" ht="21.75" customHeight="1" x14ac:dyDescent="0.2">
      <c r="A809" s="202" t="s">
        <v>26</v>
      </c>
      <c r="B809" s="202" t="s">
        <v>3621</v>
      </c>
      <c r="C809" s="202" t="s">
        <v>2081</v>
      </c>
      <c r="D809" s="202" t="s">
        <v>2071</v>
      </c>
      <c r="E809" s="202" t="s">
        <v>2073</v>
      </c>
      <c r="F809" s="202" t="s">
        <v>3622</v>
      </c>
      <c r="G809" s="202" t="s">
        <v>132</v>
      </c>
      <c r="H809" s="202" t="s">
        <v>3623</v>
      </c>
      <c r="I809" s="202" t="s">
        <v>34</v>
      </c>
      <c r="J809" s="202" t="s">
        <v>61</v>
      </c>
      <c r="K809" s="2"/>
    </row>
    <row r="810" spans="1:11" ht="15" customHeight="1" x14ac:dyDescent="0.2">
      <c r="A810" s="203">
        <v>1</v>
      </c>
      <c r="B810" s="203">
        <v>3</v>
      </c>
      <c r="C810" s="204" t="s">
        <v>3646</v>
      </c>
      <c r="D810" s="203" t="s">
        <v>2081</v>
      </c>
      <c r="E810" s="203" t="s">
        <v>2145</v>
      </c>
      <c r="F810" s="203">
        <v>100</v>
      </c>
      <c r="G810" s="205"/>
      <c r="H810" s="206" t="str">
        <f>IF(G810="","",G810/F810)</f>
        <v/>
      </c>
      <c r="I810" s="203" t="str">
        <f>IF(G810="","",IF(H810&gt;=0.9,"🟢 On Track",IF(H810&gt;=0.75,"🟢 On Track",IF(H810&gt;=0.65,"🟡 Watch",IF(H810&gt;=0.6,"🟠 At Risk","🔴 Not Prog")))))</f>
        <v/>
      </c>
      <c r="J810" s="207" t="s">
        <v>2146</v>
      </c>
      <c r="K810" s="2"/>
    </row>
    <row r="811" spans="1:11" ht="15" customHeight="1" x14ac:dyDescent="0.2">
      <c r="A811" s="208">
        <v>2</v>
      </c>
      <c r="B811" s="208">
        <v>5</v>
      </c>
      <c r="C811" s="209" t="s">
        <v>3647</v>
      </c>
      <c r="D811" s="208" t="s">
        <v>2081</v>
      </c>
      <c r="E811" s="208" t="s">
        <v>2151</v>
      </c>
      <c r="F811" s="208">
        <v>100</v>
      </c>
      <c r="G811" s="205"/>
      <c r="H811" s="210" t="str">
        <f>IF(G811="","",G811/F811)</f>
        <v/>
      </c>
      <c r="I811" s="208" t="str">
        <f>IF(G811="","",IF(H811&gt;=0.9,"🟢 On Track",IF(H811&gt;=0.75,"🟢 On Track",IF(H811&gt;=0.65,"🟡 Watch",IF(H811&gt;=0.6,"🟠 At Risk","🔴 Not Prog")))))</f>
        <v/>
      </c>
      <c r="J811" s="211" t="s">
        <v>2146</v>
      </c>
      <c r="K811" s="2"/>
    </row>
    <row r="812" spans="1:11" ht="15" customHeight="1" x14ac:dyDescent="0.2">
      <c r="A812" s="203">
        <v>3</v>
      </c>
      <c r="B812" s="203">
        <v>8</v>
      </c>
      <c r="C812" s="204" t="s">
        <v>2155</v>
      </c>
      <c r="D812" s="203" t="s">
        <v>2156</v>
      </c>
      <c r="E812" s="203" t="s">
        <v>2157</v>
      </c>
      <c r="F812" s="203">
        <v>100</v>
      </c>
      <c r="G812" s="205"/>
      <c r="H812" s="206" t="str">
        <f>IF(G812="","",G812/F812)</f>
        <v/>
      </c>
      <c r="I812" s="203" t="str">
        <f>IF(G812="","",IF(H812&gt;=0.9,"🟢 On Track",IF(H812&gt;=0.75,"🟢 On Track",IF(H812&gt;=0.65,"🟡 Watch",IF(H812&gt;=0.6,"🟠 At Risk","🔴 Not Prog")))))</f>
        <v/>
      </c>
      <c r="J812" s="207" t="s">
        <v>2158</v>
      </c>
      <c r="K812" s="2"/>
    </row>
    <row r="813" spans="1:11" ht="15" customHeight="1" x14ac:dyDescent="0.2">
      <c r="A813" s="208">
        <v>4</v>
      </c>
      <c r="B813" s="208">
        <v>13</v>
      </c>
      <c r="C813" s="209" t="s">
        <v>2162</v>
      </c>
      <c r="D813" s="208" t="s">
        <v>2156</v>
      </c>
      <c r="E813" s="208" t="s">
        <v>1687</v>
      </c>
      <c r="F813" s="208">
        <v>100</v>
      </c>
      <c r="G813" s="205"/>
      <c r="H813" s="210" t="str">
        <f>IF(G813="","",G813/F813)</f>
        <v/>
      </c>
      <c r="I813" s="208" t="str">
        <f>IF(G813="","",IF(H813&gt;=0.9,"🟢 On Track",IF(H813&gt;=0.75,"🟢 On Track",IF(H813&gt;=0.65,"🟡 Watch",IF(H813&gt;=0.6,"🟠 At Risk","🔴 Not Prog")))))</f>
        <v/>
      </c>
      <c r="J813" s="211" t="s">
        <v>2158</v>
      </c>
      <c r="K813" s="2"/>
    </row>
    <row r="814" spans="1:11" ht="15" customHeight="1" x14ac:dyDescent="0.2">
      <c r="A814" s="203">
        <v>5</v>
      </c>
      <c r="B814" s="203">
        <v>16</v>
      </c>
      <c r="C814" s="204" t="s">
        <v>3648</v>
      </c>
      <c r="D814" s="203" t="s">
        <v>2125</v>
      </c>
      <c r="E814" s="203" t="s">
        <v>1687</v>
      </c>
      <c r="F814" s="203">
        <v>100</v>
      </c>
      <c r="G814" s="205"/>
      <c r="H814" s="206" t="str">
        <f>IF(G814="","",G814/F814)</f>
        <v/>
      </c>
      <c r="I814" s="203" t="str">
        <f>IF(G814="","",IF(H814&gt;=0.9,"🟢 On Track",IF(H814&gt;=0.75,"🟢 On Track",IF(H814&gt;=0.65,"🟡 Watch",IF(H814&gt;=0.6,"🟠 At Risk","🔴 Not Prog")))))</f>
        <v/>
      </c>
      <c r="J814" s="207" t="s">
        <v>3649</v>
      </c>
      <c r="K814" s="2"/>
    </row>
    <row r="815" spans="1:11" ht="15" customHeight="1" x14ac:dyDescent="0.2">
      <c r="A815" s="212"/>
      <c r="B815" s="212"/>
      <c r="C815" s="213" t="s">
        <v>3650</v>
      </c>
      <c r="D815" s="212"/>
      <c r="E815" s="212"/>
      <c r="F815" s="214">
        <v>500</v>
      </c>
      <c r="G815" s="215">
        <f>SUM(G810:G814)</f>
        <v>0</v>
      </c>
      <c r="H815" s="216" t="str">
        <f>IF(G815=0,"",G815/F815)</f>
        <v/>
      </c>
      <c r="I815" s="214" t="str">
        <f>IF(H815="","",IF(H815&gt;=0.75,"🟢 On Track",IF(H815&gt;=0.65,"🟡 Watch",IF(H815&gt;=0.6,"🟠 At Risk","🔴 Not Prog"))))</f>
        <v/>
      </c>
      <c r="J815" s="21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25.5" customHeight="1" x14ac:dyDescent="0.2">
      <c r="A818" s="196" t="s">
        <v>924</v>
      </c>
      <c r="B818" s="192"/>
      <c r="C818" s="192"/>
      <c r="D818" s="192"/>
      <c r="E818" s="192"/>
      <c r="F818" s="192"/>
      <c r="G818" s="192"/>
      <c r="H818" s="192"/>
      <c r="I818" s="197" t="s">
        <v>3617</v>
      </c>
      <c r="J818" s="198" t="str">
        <f>IF(COUNT(H842,H860,H869)=0,"",AVERAGE(H842,H860,H869))</f>
        <v/>
      </c>
      <c r="K818" s="192"/>
    </row>
    <row r="819" spans="1:11" ht="21.75" customHeight="1" x14ac:dyDescent="0.2">
      <c r="A819" s="199" t="s">
        <v>3618</v>
      </c>
      <c r="B819" s="194"/>
      <c r="C819" s="194"/>
      <c r="D819" s="194"/>
      <c r="E819" s="194"/>
      <c r="F819" s="194"/>
      <c r="G819" s="194"/>
      <c r="H819" s="200" t="s">
        <v>3619</v>
      </c>
      <c r="I819" s="199">
        <f>G842</f>
        <v>0</v>
      </c>
      <c r="J819" s="200" t="s">
        <v>3620</v>
      </c>
      <c r="K819" s="201" t="str">
        <f>H842</f>
        <v/>
      </c>
    </row>
    <row r="820" spans="1:11" ht="21.75" customHeight="1" x14ac:dyDescent="0.2">
      <c r="A820" s="202" t="s">
        <v>26</v>
      </c>
      <c r="B820" s="202" t="s">
        <v>3621</v>
      </c>
      <c r="C820" s="202" t="s">
        <v>2081</v>
      </c>
      <c r="D820" s="202" t="s">
        <v>2071</v>
      </c>
      <c r="E820" s="202" t="s">
        <v>2073</v>
      </c>
      <c r="F820" s="202" t="s">
        <v>3622</v>
      </c>
      <c r="G820" s="202" t="s">
        <v>132</v>
      </c>
      <c r="H820" s="202" t="s">
        <v>3623</v>
      </c>
      <c r="I820" s="202" t="s">
        <v>34</v>
      </c>
      <c r="J820" s="202" t="s">
        <v>61</v>
      </c>
      <c r="K820" s="2"/>
    </row>
    <row r="821" spans="1:11" ht="15" customHeight="1" x14ac:dyDescent="0.2">
      <c r="A821" s="203">
        <v>1</v>
      </c>
      <c r="B821" s="203">
        <v>1</v>
      </c>
      <c r="C821" s="204" t="s">
        <v>3624</v>
      </c>
      <c r="D821" s="203" t="s">
        <v>2078</v>
      </c>
      <c r="E821" s="203" t="s">
        <v>2079</v>
      </c>
      <c r="F821" s="203">
        <v>10</v>
      </c>
      <c r="G821" s="205"/>
      <c r="H821" s="206" t="str">
        <f t="shared" ref="H821:H834" si="60">IF(G821="","",G821/F821)</f>
        <v/>
      </c>
      <c r="I821" s="203" t="str">
        <f t="shared" ref="I821:I834" si="61">IF(G821="","",IF(H821&gt;=0.9,"🟢 On Track",IF(H821&gt;=0.75,"🟢 On Track",IF(H821&gt;=0.65,"🟡 Watch",IF(H821&gt;=0.6,"🟠 At Risk","🔴 Not Prog")))))</f>
        <v/>
      </c>
      <c r="J821" s="207"/>
      <c r="K821" s="2"/>
    </row>
    <row r="822" spans="1:11" ht="15" customHeight="1" x14ac:dyDescent="0.2">
      <c r="A822" s="208">
        <v>2</v>
      </c>
      <c r="B822" s="208">
        <v>1</v>
      </c>
      <c r="C822" s="209" t="s">
        <v>2080</v>
      </c>
      <c r="D822" s="208" t="s">
        <v>2081</v>
      </c>
      <c r="E822" s="208" t="s">
        <v>2082</v>
      </c>
      <c r="F822" s="208">
        <v>10</v>
      </c>
      <c r="G822" s="205"/>
      <c r="H822" s="210" t="str">
        <f t="shared" si="60"/>
        <v/>
      </c>
      <c r="I822" s="208" t="str">
        <f t="shared" si="61"/>
        <v/>
      </c>
      <c r="J822" s="211"/>
      <c r="K822" s="2"/>
    </row>
    <row r="823" spans="1:11" ht="15" customHeight="1" x14ac:dyDescent="0.2">
      <c r="A823" s="203">
        <v>3</v>
      </c>
      <c r="B823" s="203">
        <v>1</v>
      </c>
      <c r="C823" s="204" t="s">
        <v>2200</v>
      </c>
      <c r="D823" s="203" t="s">
        <v>2084</v>
      </c>
      <c r="E823" s="203" t="s">
        <v>2085</v>
      </c>
      <c r="F823" s="203">
        <v>10</v>
      </c>
      <c r="G823" s="205"/>
      <c r="H823" s="206" t="str">
        <f t="shared" si="60"/>
        <v/>
      </c>
      <c r="I823" s="203" t="str">
        <f t="shared" si="61"/>
        <v/>
      </c>
      <c r="J823" s="207"/>
      <c r="K823" s="2"/>
    </row>
    <row r="824" spans="1:11" ht="15" customHeight="1" x14ac:dyDescent="0.2">
      <c r="A824" s="208">
        <v>4</v>
      </c>
      <c r="B824" s="208">
        <v>2</v>
      </c>
      <c r="C824" s="209" t="s">
        <v>2087</v>
      </c>
      <c r="D824" s="208" t="s">
        <v>2081</v>
      </c>
      <c r="E824" s="208" t="s">
        <v>2088</v>
      </c>
      <c r="F824" s="208">
        <v>5</v>
      </c>
      <c r="G824" s="205"/>
      <c r="H824" s="210" t="str">
        <f t="shared" si="60"/>
        <v/>
      </c>
      <c r="I824" s="208" t="str">
        <f t="shared" si="61"/>
        <v/>
      </c>
      <c r="J824" s="211"/>
      <c r="K824" s="2"/>
    </row>
    <row r="825" spans="1:11" ht="15" customHeight="1" x14ac:dyDescent="0.2">
      <c r="A825" s="203">
        <v>5</v>
      </c>
      <c r="B825" s="203">
        <v>2</v>
      </c>
      <c r="C825" s="204" t="s">
        <v>2089</v>
      </c>
      <c r="D825" s="203" t="s">
        <v>2081</v>
      </c>
      <c r="E825" s="203" t="s">
        <v>2088</v>
      </c>
      <c r="F825" s="203">
        <v>20</v>
      </c>
      <c r="G825" s="205"/>
      <c r="H825" s="206" t="str">
        <f t="shared" si="60"/>
        <v/>
      </c>
      <c r="I825" s="203" t="str">
        <f t="shared" si="61"/>
        <v/>
      </c>
      <c r="J825" s="207"/>
      <c r="K825" s="2"/>
    </row>
    <row r="826" spans="1:11" ht="15" customHeight="1" x14ac:dyDescent="0.2">
      <c r="A826" s="208">
        <v>6</v>
      </c>
      <c r="B826" s="208">
        <v>2</v>
      </c>
      <c r="C826" s="209" t="s">
        <v>2201</v>
      </c>
      <c r="D826" s="208" t="s">
        <v>2084</v>
      </c>
      <c r="E826" s="208" t="s">
        <v>2088</v>
      </c>
      <c r="F826" s="208">
        <v>15</v>
      </c>
      <c r="G826" s="205"/>
      <c r="H826" s="210" t="str">
        <f t="shared" si="60"/>
        <v/>
      </c>
      <c r="I826" s="208" t="str">
        <f t="shared" si="61"/>
        <v/>
      </c>
      <c r="J826" s="211"/>
      <c r="K826" s="2"/>
    </row>
    <row r="827" spans="1:11" ht="15" customHeight="1" x14ac:dyDescent="0.2">
      <c r="A827" s="203">
        <v>7</v>
      </c>
      <c r="B827" s="203">
        <v>3</v>
      </c>
      <c r="C827" s="204" t="s">
        <v>2202</v>
      </c>
      <c r="D827" s="203" t="s">
        <v>2084</v>
      </c>
      <c r="E827" s="203" t="s">
        <v>1664</v>
      </c>
      <c r="F827" s="203">
        <v>15</v>
      </c>
      <c r="G827" s="205"/>
      <c r="H827" s="206" t="str">
        <f t="shared" si="60"/>
        <v/>
      </c>
      <c r="I827" s="203" t="str">
        <f t="shared" si="61"/>
        <v/>
      </c>
      <c r="J827" s="207"/>
      <c r="K827" s="2"/>
    </row>
    <row r="828" spans="1:11" ht="15" customHeight="1" x14ac:dyDescent="0.2">
      <c r="A828" s="208">
        <v>8</v>
      </c>
      <c r="B828" s="208">
        <v>4</v>
      </c>
      <c r="C828" s="209" t="s">
        <v>2203</v>
      </c>
      <c r="D828" s="208" t="s">
        <v>2084</v>
      </c>
      <c r="E828" s="208" t="s">
        <v>2095</v>
      </c>
      <c r="F828" s="208">
        <v>15</v>
      </c>
      <c r="G828" s="205"/>
      <c r="H828" s="210" t="str">
        <f t="shared" si="60"/>
        <v/>
      </c>
      <c r="I828" s="208" t="str">
        <f t="shared" si="61"/>
        <v/>
      </c>
      <c r="J828" s="211"/>
      <c r="K828" s="2"/>
    </row>
    <row r="829" spans="1:11" ht="15" customHeight="1" x14ac:dyDescent="0.2">
      <c r="A829" s="203">
        <v>9</v>
      </c>
      <c r="B829" s="203">
        <v>4</v>
      </c>
      <c r="C829" s="204" t="s">
        <v>2098</v>
      </c>
      <c r="D829" s="203" t="s">
        <v>2081</v>
      </c>
      <c r="E829" s="203" t="s">
        <v>2095</v>
      </c>
      <c r="F829" s="203">
        <v>5</v>
      </c>
      <c r="G829" s="205"/>
      <c r="H829" s="206" t="str">
        <f t="shared" si="60"/>
        <v/>
      </c>
      <c r="I829" s="203" t="str">
        <f t="shared" si="61"/>
        <v/>
      </c>
      <c r="J829" s="207"/>
      <c r="K829" s="2"/>
    </row>
    <row r="830" spans="1:11" ht="15" customHeight="1" x14ac:dyDescent="0.2">
      <c r="A830" s="208">
        <v>10</v>
      </c>
      <c r="B830" s="208">
        <v>5</v>
      </c>
      <c r="C830" s="209" t="s">
        <v>2100</v>
      </c>
      <c r="D830" s="208" t="s">
        <v>2101</v>
      </c>
      <c r="E830" s="208" t="s">
        <v>2102</v>
      </c>
      <c r="F830" s="208">
        <v>150</v>
      </c>
      <c r="G830" s="205"/>
      <c r="H830" s="210" t="str">
        <f t="shared" si="60"/>
        <v/>
      </c>
      <c r="I830" s="208" t="str">
        <f t="shared" si="61"/>
        <v/>
      </c>
      <c r="J830" s="211" t="s">
        <v>3625</v>
      </c>
      <c r="K830" s="2"/>
    </row>
    <row r="831" spans="1:11" ht="15" customHeight="1" x14ac:dyDescent="0.2">
      <c r="A831" s="203">
        <v>11</v>
      </c>
      <c r="B831" s="203">
        <v>5</v>
      </c>
      <c r="C831" s="204" t="s">
        <v>2209</v>
      </c>
      <c r="D831" s="203" t="s">
        <v>2084</v>
      </c>
      <c r="E831" s="203" t="s">
        <v>2106</v>
      </c>
      <c r="F831" s="203">
        <v>15</v>
      </c>
      <c r="G831" s="205"/>
      <c r="H831" s="206" t="str">
        <f t="shared" si="60"/>
        <v/>
      </c>
      <c r="I831" s="203" t="str">
        <f t="shared" si="61"/>
        <v/>
      </c>
      <c r="J831" s="207"/>
      <c r="K831" s="2"/>
    </row>
    <row r="832" spans="1:11" ht="15" customHeight="1" x14ac:dyDescent="0.2">
      <c r="A832" s="208">
        <v>12</v>
      </c>
      <c r="B832" s="208">
        <v>5</v>
      </c>
      <c r="C832" s="209" t="s">
        <v>2107</v>
      </c>
      <c r="D832" s="208" t="s">
        <v>2081</v>
      </c>
      <c r="E832" s="208" t="s">
        <v>2106</v>
      </c>
      <c r="F832" s="208">
        <v>5</v>
      </c>
      <c r="G832" s="205"/>
      <c r="H832" s="210" t="str">
        <f t="shared" si="60"/>
        <v/>
      </c>
      <c r="I832" s="208" t="str">
        <f t="shared" si="61"/>
        <v/>
      </c>
      <c r="J832" s="211"/>
      <c r="K832" s="2"/>
    </row>
    <row r="833" spans="1:11" ht="15" customHeight="1" x14ac:dyDescent="0.2">
      <c r="A833" s="203">
        <v>13</v>
      </c>
      <c r="B833" s="203">
        <v>6</v>
      </c>
      <c r="C833" s="204" t="s">
        <v>2210</v>
      </c>
      <c r="D833" s="203" t="s">
        <v>2084</v>
      </c>
      <c r="E833" s="203" t="s">
        <v>2110</v>
      </c>
      <c r="F833" s="203">
        <v>15</v>
      </c>
      <c r="G833" s="205"/>
      <c r="H833" s="206" t="str">
        <f t="shared" si="60"/>
        <v/>
      </c>
      <c r="I833" s="203" t="str">
        <f t="shared" si="61"/>
        <v/>
      </c>
      <c r="J833" s="207"/>
      <c r="K833" s="2"/>
    </row>
    <row r="834" spans="1:11" ht="15" customHeight="1" x14ac:dyDescent="0.2">
      <c r="A834" s="208">
        <v>14</v>
      </c>
      <c r="B834" s="208">
        <v>6</v>
      </c>
      <c r="C834" s="209" t="s">
        <v>2111</v>
      </c>
      <c r="D834" s="208" t="s">
        <v>2081</v>
      </c>
      <c r="E834" s="208" t="s">
        <v>2110</v>
      </c>
      <c r="F834" s="208">
        <v>5</v>
      </c>
      <c r="G834" s="205"/>
      <c r="H834" s="210" t="str">
        <f t="shared" si="60"/>
        <v/>
      </c>
      <c r="I834" s="208" t="str">
        <f t="shared" si="61"/>
        <v/>
      </c>
      <c r="J834" s="211"/>
      <c r="K834" s="2"/>
    </row>
    <row r="835" spans="1:11" ht="15" customHeight="1" x14ac:dyDescent="0.2">
      <c r="A835" s="203">
        <v>15</v>
      </c>
      <c r="B835" s="203">
        <v>7</v>
      </c>
      <c r="C835" s="204" t="s">
        <v>2113</v>
      </c>
      <c r="D835" s="203" t="s">
        <v>2114</v>
      </c>
      <c r="E835" s="203" t="s">
        <v>2115</v>
      </c>
      <c r="F835" s="203" t="s">
        <v>390</v>
      </c>
      <c r="G835" s="205"/>
      <c r="H835" s="203" t="str">
        <f>IF(G835="","—",G835)</f>
        <v>—</v>
      </c>
      <c r="I835" s="203" t="str">
        <f>IF(G835="","",G835)</f>
        <v/>
      </c>
      <c r="J835" s="207" t="s">
        <v>2116</v>
      </c>
      <c r="K835" s="2"/>
    </row>
    <row r="836" spans="1:11" ht="15" customHeight="1" x14ac:dyDescent="0.2">
      <c r="A836" s="208">
        <v>16</v>
      </c>
      <c r="B836" s="208">
        <v>7</v>
      </c>
      <c r="C836" s="209" t="s">
        <v>2212</v>
      </c>
      <c r="D836" s="208" t="s">
        <v>2084</v>
      </c>
      <c r="E836" s="208" t="s">
        <v>1707</v>
      </c>
      <c r="F836" s="208">
        <v>15</v>
      </c>
      <c r="G836" s="205"/>
      <c r="H836" s="210" t="str">
        <f>IF(G836="","",G836/F836)</f>
        <v/>
      </c>
      <c r="I836" s="208" t="str">
        <f>IF(G836="","",IF(H836&gt;=0.9,"🟢 On Track",IF(H836&gt;=0.75,"🟢 On Track",IF(H836&gt;=0.65,"🟡 Watch",IF(H836&gt;=0.6,"🟠 At Risk","🔴 Not Prog")))))</f>
        <v/>
      </c>
      <c r="J836" s="211"/>
      <c r="K836" s="2"/>
    </row>
    <row r="837" spans="1:11" ht="15" customHeight="1" x14ac:dyDescent="0.2">
      <c r="A837" s="203">
        <v>17</v>
      </c>
      <c r="B837" s="203">
        <v>7</v>
      </c>
      <c r="C837" s="204" t="s">
        <v>2118</v>
      </c>
      <c r="D837" s="203" t="s">
        <v>2119</v>
      </c>
      <c r="E837" s="203" t="s">
        <v>1707</v>
      </c>
      <c r="F837" s="203">
        <v>100</v>
      </c>
      <c r="G837" s="205"/>
      <c r="H837" s="206" t="str">
        <f>IF(G837="","",G837/F837)</f>
        <v/>
      </c>
      <c r="I837" s="203" t="str">
        <f>IF(G837="","",IF(H837&gt;=0.9,"🟢 On Track",IF(H837&gt;=0.75,"🟢 On Track",IF(H837&gt;=0.65,"🟡 Watch",IF(H837&gt;=0.6,"🟠 At Risk","🔴 Not Prog")))))</f>
        <v/>
      </c>
      <c r="J837" s="207" t="s">
        <v>3626</v>
      </c>
      <c r="K837" s="2"/>
    </row>
    <row r="838" spans="1:11" ht="15" customHeight="1" x14ac:dyDescent="0.2">
      <c r="A838" s="208">
        <v>18</v>
      </c>
      <c r="B838" s="208">
        <v>8</v>
      </c>
      <c r="C838" s="209" t="s">
        <v>2122</v>
      </c>
      <c r="D838" s="208" t="s">
        <v>2101</v>
      </c>
      <c r="E838" s="208" t="s">
        <v>2123</v>
      </c>
      <c r="F838" s="208">
        <v>150</v>
      </c>
      <c r="G838" s="205"/>
      <c r="H838" s="210" t="str">
        <f>IF(G838="","",G838/F838)</f>
        <v/>
      </c>
      <c r="I838" s="208" t="str">
        <f>IF(G838="","",IF(H838&gt;=0.9,"🟢 On Track",IF(H838&gt;=0.75,"🟢 On Track",IF(H838&gt;=0.65,"🟡 Watch",IF(H838&gt;=0.6,"🟠 At Risk","🔴 Not Prog")))))</f>
        <v/>
      </c>
      <c r="J838" s="211" t="s">
        <v>3625</v>
      </c>
      <c r="K838" s="2"/>
    </row>
    <row r="839" spans="1:11" ht="15" customHeight="1" x14ac:dyDescent="0.2">
      <c r="A839" s="203">
        <v>19</v>
      </c>
      <c r="B839" s="203">
        <v>8</v>
      </c>
      <c r="C839" s="204" t="s">
        <v>2124</v>
      </c>
      <c r="D839" s="203" t="s">
        <v>2125</v>
      </c>
      <c r="E839" s="203" t="s">
        <v>2126</v>
      </c>
      <c r="F839" s="203" t="s">
        <v>390</v>
      </c>
      <c r="G839" s="205"/>
      <c r="H839" s="203" t="str">
        <f>IF(G839="","—",G839)</f>
        <v>—</v>
      </c>
      <c r="I839" s="203" t="str">
        <f>IF(G839="","",G839)</f>
        <v/>
      </c>
      <c r="J839" s="207"/>
      <c r="K839" s="2"/>
    </row>
    <row r="840" spans="1:11" ht="15" customHeight="1" x14ac:dyDescent="0.2">
      <c r="A840" s="208">
        <v>20</v>
      </c>
      <c r="B840" s="208">
        <v>15</v>
      </c>
      <c r="C840" s="209" t="s">
        <v>2128</v>
      </c>
      <c r="D840" s="208" t="s">
        <v>2114</v>
      </c>
      <c r="E840" s="208" t="s">
        <v>2127</v>
      </c>
      <c r="F840" s="208">
        <v>250</v>
      </c>
      <c r="G840" s="205"/>
      <c r="H840" s="210" t="str">
        <f>IF(G840="","",G840/F840)</f>
        <v/>
      </c>
      <c r="I840" s="208" t="str">
        <f>IF(G840="","",IF(H840&gt;=0.9,"🟢 On Track",IF(H840&gt;=0.75,"🟢 On Track",IF(H840&gt;=0.65,"🟡 Watch",IF(H840&gt;=0.6,"🟠 At Risk","🔴 Not Prog")))))</f>
        <v/>
      </c>
      <c r="J840" s="211" t="s">
        <v>3627</v>
      </c>
      <c r="K840" s="2"/>
    </row>
    <row r="841" spans="1:11" ht="15" customHeight="1" x14ac:dyDescent="0.2">
      <c r="A841" s="203">
        <v>21</v>
      </c>
      <c r="B841" s="203">
        <v>16</v>
      </c>
      <c r="C841" s="204" t="s">
        <v>3628</v>
      </c>
      <c r="D841" s="203" t="s">
        <v>2125</v>
      </c>
      <c r="E841" s="203" t="s">
        <v>2130</v>
      </c>
      <c r="F841" s="203">
        <v>250</v>
      </c>
      <c r="G841" s="205"/>
      <c r="H841" s="206" t="str">
        <f>IF(G841="","",G841/F841)</f>
        <v/>
      </c>
      <c r="I841" s="203" t="str">
        <f>IF(G841="","",IF(H841&gt;=0.9,"🟢 On Track",IF(H841&gt;=0.75,"🟢 On Track",IF(H841&gt;=0.65,"🟡 Watch",IF(H841&gt;=0.6,"🟠 At Risk","🔴 Not Prog")))))</f>
        <v/>
      </c>
      <c r="J841" s="207" t="s">
        <v>3627</v>
      </c>
      <c r="K841" s="2"/>
    </row>
    <row r="842" spans="1:11" ht="15" customHeight="1" x14ac:dyDescent="0.2">
      <c r="A842" s="212"/>
      <c r="B842" s="212"/>
      <c r="C842" s="213" t="s">
        <v>3629</v>
      </c>
      <c r="D842" s="212"/>
      <c r="E842" s="212"/>
      <c r="F842" s="214">
        <v>1060</v>
      </c>
      <c r="G842" s="215">
        <f>SUM(G821:G841)</f>
        <v>0</v>
      </c>
      <c r="H842" s="216" t="str">
        <f>IF(G842=0,"",G842/F842)</f>
        <v/>
      </c>
      <c r="I842" s="214" t="str">
        <f>IF(H842="","",IF(H842&gt;=0.75,"🟢 On Track",IF(H842&gt;=0.65,"🟡 Watch",IF(H842&gt;=0.6,"🟠 At Risk","🔴 Not Prog"))))</f>
        <v/>
      </c>
      <c r="J842" s="21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21.75" customHeight="1" x14ac:dyDescent="0.2">
      <c r="A844" s="199" t="s">
        <v>3630</v>
      </c>
      <c r="B844" s="194"/>
      <c r="C844" s="194"/>
      <c r="D844" s="194"/>
      <c r="E844" s="194"/>
      <c r="F844" s="194"/>
      <c r="G844" s="194"/>
      <c r="H844" s="200" t="s">
        <v>3619</v>
      </c>
      <c r="I844" s="199">
        <f>G860</f>
        <v>0</v>
      </c>
      <c r="J844" s="200" t="s">
        <v>3620</v>
      </c>
      <c r="K844" s="201">
        <f>H860</f>
        <v>0</v>
      </c>
    </row>
    <row r="845" spans="1:11" ht="21.75" customHeight="1" x14ac:dyDescent="0.2">
      <c r="A845" s="202" t="s">
        <v>26</v>
      </c>
      <c r="B845" s="202" t="s">
        <v>3621</v>
      </c>
      <c r="C845" s="202" t="s">
        <v>2081</v>
      </c>
      <c r="D845" s="202" t="s">
        <v>2071</v>
      </c>
      <c r="E845" s="202" t="s">
        <v>2073</v>
      </c>
      <c r="F845" s="202" t="s">
        <v>3622</v>
      </c>
      <c r="G845" s="202" t="s">
        <v>132</v>
      </c>
      <c r="H845" s="202" t="s">
        <v>3623</v>
      </c>
      <c r="I845" s="202" t="s">
        <v>34</v>
      </c>
      <c r="J845" s="202" t="s">
        <v>61</v>
      </c>
      <c r="K845" s="2"/>
    </row>
    <row r="846" spans="1:11" ht="15" customHeight="1" x14ac:dyDescent="0.2">
      <c r="A846" s="203">
        <v>1</v>
      </c>
      <c r="B846" s="203">
        <v>1</v>
      </c>
      <c r="C846" s="204" t="s">
        <v>2133</v>
      </c>
      <c r="D846" s="203" t="s">
        <v>2134</v>
      </c>
      <c r="E846" s="203" t="s">
        <v>2085</v>
      </c>
      <c r="F846" s="203" t="s">
        <v>390</v>
      </c>
      <c r="G846" s="205"/>
      <c r="H846" s="203" t="str">
        <f t="shared" ref="H846:H859" si="62">IF(G846="","—",G846)</f>
        <v>—</v>
      </c>
      <c r="I846" s="203" t="str">
        <f t="shared" ref="I846:I859" si="63">IF(G846="","",G846)</f>
        <v/>
      </c>
      <c r="J846" s="207"/>
      <c r="K846" s="2"/>
    </row>
    <row r="847" spans="1:11" ht="15" customHeight="1" x14ac:dyDescent="0.2">
      <c r="A847" s="208">
        <v>2</v>
      </c>
      <c r="B847" s="208">
        <v>2</v>
      </c>
      <c r="C847" s="209" t="s">
        <v>2135</v>
      </c>
      <c r="D847" s="208" t="s">
        <v>2134</v>
      </c>
      <c r="E847" s="208" t="s">
        <v>2088</v>
      </c>
      <c r="F847" s="208" t="s">
        <v>390</v>
      </c>
      <c r="G847" s="205"/>
      <c r="H847" s="208" t="str">
        <f t="shared" si="62"/>
        <v>—</v>
      </c>
      <c r="I847" s="208" t="str">
        <f t="shared" si="63"/>
        <v/>
      </c>
      <c r="J847" s="211"/>
      <c r="K847" s="2"/>
    </row>
    <row r="848" spans="1:11" ht="15" customHeight="1" x14ac:dyDescent="0.2">
      <c r="A848" s="203">
        <v>3</v>
      </c>
      <c r="B848" s="203">
        <v>3</v>
      </c>
      <c r="C848" s="204" t="s">
        <v>2136</v>
      </c>
      <c r="D848" s="203" t="s">
        <v>2134</v>
      </c>
      <c r="E848" s="203" t="s">
        <v>1664</v>
      </c>
      <c r="F848" s="203" t="s">
        <v>390</v>
      </c>
      <c r="G848" s="205"/>
      <c r="H848" s="203" t="str">
        <f t="shared" si="62"/>
        <v>—</v>
      </c>
      <c r="I848" s="203" t="str">
        <f t="shared" si="63"/>
        <v/>
      </c>
      <c r="J848" s="207"/>
      <c r="K848" s="2"/>
    </row>
    <row r="849" spans="1:11" ht="15" customHeight="1" x14ac:dyDescent="0.2">
      <c r="A849" s="208">
        <v>4</v>
      </c>
      <c r="B849" s="208">
        <v>4</v>
      </c>
      <c r="C849" s="209" t="s">
        <v>2137</v>
      </c>
      <c r="D849" s="208" t="s">
        <v>2134</v>
      </c>
      <c r="E849" s="208" t="s">
        <v>2095</v>
      </c>
      <c r="F849" s="208" t="s">
        <v>390</v>
      </c>
      <c r="G849" s="205"/>
      <c r="H849" s="208" t="str">
        <f t="shared" si="62"/>
        <v>—</v>
      </c>
      <c r="I849" s="208" t="str">
        <f t="shared" si="63"/>
        <v/>
      </c>
      <c r="J849" s="211"/>
      <c r="K849" s="2"/>
    </row>
    <row r="850" spans="1:11" ht="15" customHeight="1" x14ac:dyDescent="0.2">
      <c r="A850" s="203">
        <v>5</v>
      </c>
      <c r="B850" s="203">
        <v>5</v>
      </c>
      <c r="C850" s="204" t="s">
        <v>2138</v>
      </c>
      <c r="D850" s="203" t="s">
        <v>2101</v>
      </c>
      <c r="E850" s="203" t="s">
        <v>2106</v>
      </c>
      <c r="F850" s="203" t="s">
        <v>390</v>
      </c>
      <c r="G850" s="205"/>
      <c r="H850" s="203" t="str">
        <f t="shared" si="62"/>
        <v>—</v>
      </c>
      <c r="I850" s="203" t="str">
        <f t="shared" si="63"/>
        <v/>
      </c>
      <c r="J850" s="207" t="s">
        <v>2139</v>
      </c>
      <c r="K850" s="2"/>
    </row>
    <row r="851" spans="1:11" ht="15" customHeight="1" x14ac:dyDescent="0.2">
      <c r="A851" s="208">
        <v>6</v>
      </c>
      <c r="B851" s="208">
        <v>6</v>
      </c>
      <c r="C851" s="209" t="s">
        <v>2140</v>
      </c>
      <c r="D851" s="208" t="s">
        <v>2134</v>
      </c>
      <c r="E851" s="208" t="s">
        <v>2110</v>
      </c>
      <c r="F851" s="208" t="s">
        <v>390</v>
      </c>
      <c r="G851" s="205"/>
      <c r="H851" s="208" t="str">
        <f t="shared" si="62"/>
        <v>—</v>
      </c>
      <c r="I851" s="208" t="str">
        <f t="shared" si="63"/>
        <v/>
      </c>
      <c r="J851" s="211"/>
      <c r="K851" s="2"/>
    </row>
    <row r="852" spans="1:11" ht="15" customHeight="1" x14ac:dyDescent="0.2">
      <c r="A852" s="203">
        <v>7</v>
      </c>
      <c r="B852" s="203">
        <v>7</v>
      </c>
      <c r="C852" s="204" t="s">
        <v>3631</v>
      </c>
      <c r="D852" s="203" t="s">
        <v>2134</v>
      </c>
      <c r="E852" s="203" t="s">
        <v>1707</v>
      </c>
      <c r="F852" s="203" t="s">
        <v>390</v>
      </c>
      <c r="G852" s="205"/>
      <c r="H852" s="203" t="str">
        <f t="shared" si="62"/>
        <v>—</v>
      </c>
      <c r="I852" s="203" t="str">
        <f t="shared" si="63"/>
        <v/>
      </c>
      <c r="J852" s="207"/>
      <c r="K852" s="2"/>
    </row>
    <row r="853" spans="1:11" ht="15" customHeight="1" x14ac:dyDescent="0.2">
      <c r="A853" s="208">
        <v>8</v>
      </c>
      <c r="B853" s="208">
        <v>8</v>
      </c>
      <c r="C853" s="209" t="s">
        <v>3632</v>
      </c>
      <c r="D853" s="208" t="s">
        <v>2134</v>
      </c>
      <c r="E853" s="208" t="s">
        <v>2126</v>
      </c>
      <c r="F853" s="208" t="s">
        <v>390</v>
      </c>
      <c r="G853" s="205"/>
      <c r="H853" s="208" t="str">
        <f t="shared" si="62"/>
        <v>—</v>
      </c>
      <c r="I853" s="208" t="str">
        <f t="shared" si="63"/>
        <v/>
      </c>
      <c r="J853" s="211"/>
      <c r="K853" s="2"/>
    </row>
    <row r="854" spans="1:11" ht="15" customHeight="1" x14ac:dyDescent="0.2">
      <c r="A854" s="203">
        <v>9</v>
      </c>
      <c r="B854" s="203">
        <v>9</v>
      </c>
      <c r="C854" s="204" t="s">
        <v>3633</v>
      </c>
      <c r="D854" s="203" t="s">
        <v>2134</v>
      </c>
      <c r="E854" s="203" t="s">
        <v>3634</v>
      </c>
      <c r="F854" s="203" t="s">
        <v>390</v>
      </c>
      <c r="G854" s="205"/>
      <c r="H854" s="203" t="str">
        <f t="shared" si="62"/>
        <v>—</v>
      </c>
      <c r="I854" s="203" t="str">
        <f t="shared" si="63"/>
        <v/>
      </c>
      <c r="J854" s="207"/>
      <c r="K854" s="2"/>
    </row>
    <row r="855" spans="1:11" ht="15" customHeight="1" x14ac:dyDescent="0.2">
      <c r="A855" s="208">
        <v>10</v>
      </c>
      <c r="B855" s="208">
        <v>10</v>
      </c>
      <c r="C855" s="209" t="s">
        <v>3635</v>
      </c>
      <c r="D855" s="208" t="s">
        <v>2101</v>
      </c>
      <c r="E855" s="208" t="s">
        <v>3636</v>
      </c>
      <c r="F855" s="208" t="s">
        <v>390</v>
      </c>
      <c r="G855" s="205"/>
      <c r="H855" s="208" t="str">
        <f t="shared" si="62"/>
        <v>—</v>
      </c>
      <c r="I855" s="208" t="str">
        <f t="shared" si="63"/>
        <v/>
      </c>
      <c r="J855" s="211" t="s">
        <v>2139</v>
      </c>
      <c r="K855" s="2"/>
    </row>
    <row r="856" spans="1:11" ht="15" customHeight="1" x14ac:dyDescent="0.2">
      <c r="A856" s="203">
        <v>11</v>
      </c>
      <c r="B856" s="203">
        <v>11</v>
      </c>
      <c r="C856" s="204" t="s">
        <v>3637</v>
      </c>
      <c r="D856" s="203" t="s">
        <v>2134</v>
      </c>
      <c r="E856" s="203" t="s">
        <v>3638</v>
      </c>
      <c r="F856" s="203" t="s">
        <v>390</v>
      </c>
      <c r="G856" s="205"/>
      <c r="H856" s="203" t="str">
        <f t="shared" si="62"/>
        <v>—</v>
      </c>
      <c r="I856" s="203" t="str">
        <f t="shared" si="63"/>
        <v/>
      </c>
      <c r="J856" s="207"/>
      <c r="K856" s="2"/>
    </row>
    <row r="857" spans="1:11" ht="15" customHeight="1" x14ac:dyDescent="0.2">
      <c r="A857" s="208">
        <v>12</v>
      </c>
      <c r="B857" s="208">
        <v>12</v>
      </c>
      <c r="C857" s="209" t="s">
        <v>3639</v>
      </c>
      <c r="D857" s="208" t="s">
        <v>2134</v>
      </c>
      <c r="E857" s="208" t="s">
        <v>3640</v>
      </c>
      <c r="F857" s="208" t="s">
        <v>390</v>
      </c>
      <c r="G857" s="205"/>
      <c r="H857" s="208" t="str">
        <f t="shared" si="62"/>
        <v>—</v>
      </c>
      <c r="I857" s="208" t="str">
        <f t="shared" si="63"/>
        <v/>
      </c>
      <c r="J857" s="211"/>
      <c r="K857" s="2"/>
    </row>
    <row r="858" spans="1:11" ht="15" customHeight="1" x14ac:dyDescent="0.2">
      <c r="A858" s="203">
        <v>13</v>
      </c>
      <c r="B858" s="203">
        <v>13</v>
      </c>
      <c r="C858" s="204" t="s">
        <v>3641</v>
      </c>
      <c r="D858" s="203" t="s">
        <v>2134</v>
      </c>
      <c r="E858" s="203" t="s">
        <v>3642</v>
      </c>
      <c r="F858" s="203" t="s">
        <v>390</v>
      </c>
      <c r="G858" s="205"/>
      <c r="H858" s="203" t="str">
        <f t="shared" si="62"/>
        <v>—</v>
      </c>
      <c r="I858" s="203" t="str">
        <f t="shared" si="63"/>
        <v/>
      </c>
      <c r="J858" s="207"/>
      <c r="K858" s="2"/>
    </row>
    <row r="859" spans="1:11" ht="15" customHeight="1" x14ac:dyDescent="0.2">
      <c r="A859" s="208">
        <v>14</v>
      </c>
      <c r="B859" s="208">
        <v>14</v>
      </c>
      <c r="C859" s="209" t="s">
        <v>2141</v>
      </c>
      <c r="D859" s="208" t="s">
        <v>2101</v>
      </c>
      <c r="E859" s="208" t="s">
        <v>2130</v>
      </c>
      <c r="F859" s="208" t="s">
        <v>390</v>
      </c>
      <c r="G859" s="205"/>
      <c r="H859" s="208" t="str">
        <f t="shared" si="62"/>
        <v>—</v>
      </c>
      <c r="I859" s="208" t="str">
        <f t="shared" si="63"/>
        <v/>
      </c>
      <c r="J859" s="211" t="s">
        <v>3643</v>
      </c>
      <c r="K859" s="2"/>
    </row>
    <row r="860" spans="1:11" ht="15" customHeight="1" x14ac:dyDescent="0.2">
      <c r="A860" s="212"/>
      <c r="B860" s="212"/>
      <c r="C860" s="213" t="s">
        <v>3644</v>
      </c>
      <c r="D860" s="212"/>
      <c r="E860" s="212"/>
      <c r="F860" s="214"/>
      <c r="G860" s="215">
        <f>SUM(G846:G859)</f>
        <v>0</v>
      </c>
      <c r="H860" s="215"/>
      <c r="I860" s="214" t="str">
        <f>IF(H860="","",IF(H860&gt;=0.75,"🟢 On Track",IF(H860&gt;=0.65,"🟡 Watch",IF(H860&gt;=0.6,"🟠 At Risk","🔴 Not Prog"))))</f>
        <v/>
      </c>
      <c r="J860" s="21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21.75" customHeight="1" x14ac:dyDescent="0.2">
      <c r="A862" s="199" t="s">
        <v>3645</v>
      </c>
      <c r="B862" s="194"/>
      <c r="C862" s="194"/>
      <c r="D862" s="194"/>
      <c r="E862" s="194"/>
      <c r="F862" s="194"/>
      <c r="G862" s="194"/>
      <c r="H862" s="200" t="s">
        <v>3619</v>
      </c>
      <c r="I862" s="199">
        <f>G869</f>
        <v>0</v>
      </c>
      <c r="J862" s="200" t="s">
        <v>3620</v>
      </c>
      <c r="K862" s="201" t="str">
        <f>H869</f>
        <v/>
      </c>
    </row>
    <row r="863" spans="1:11" ht="21.75" customHeight="1" x14ac:dyDescent="0.2">
      <c r="A863" s="202" t="s">
        <v>26</v>
      </c>
      <c r="B863" s="202" t="s">
        <v>3621</v>
      </c>
      <c r="C863" s="202" t="s">
        <v>2081</v>
      </c>
      <c r="D863" s="202" t="s">
        <v>2071</v>
      </c>
      <c r="E863" s="202" t="s">
        <v>2073</v>
      </c>
      <c r="F863" s="202" t="s">
        <v>3622</v>
      </c>
      <c r="G863" s="202" t="s">
        <v>132</v>
      </c>
      <c r="H863" s="202" t="s">
        <v>3623</v>
      </c>
      <c r="I863" s="202" t="s">
        <v>34</v>
      </c>
      <c r="J863" s="202" t="s">
        <v>61</v>
      </c>
      <c r="K863" s="2"/>
    </row>
    <row r="864" spans="1:11" ht="15" customHeight="1" x14ac:dyDescent="0.2">
      <c r="A864" s="203">
        <v>1</v>
      </c>
      <c r="B864" s="203">
        <v>3</v>
      </c>
      <c r="C864" s="204" t="s">
        <v>3646</v>
      </c>
      <c r="D864" s="203" t="s">
        <v>2081</v>
      </c>
      <c r="E864" s="203" t="s">
        <v>2145</v>
      </c>
      <c r="F864" s="203">
        <v>100</v>
      </c>
      <c r="G864" s="205"/>
      <c r="H864" s="206" t="str">
        <f>IF(G864="","",G864/F864)</f>
        <v/>
      </c>
      <c r="I864" s="203" t="str">
        <f>IF(G864="","",IF(H864&gt;=0.9,"🟢 On Track",IF(H864&gt;=0.75,"🟢 On Track",IF(H864&gt;=0.65,"🟡 Watch",IF(H864&gt;=0.6,"🟠 At Risk","🔴 Not Prog")))))</f>
        <v/>
      </c>
      <c r="J864" s="207" t="s">
        <v>2146</v>
      </c>
      <c r="K864" s="2"/>
    </row>
    <row r="865" spans="1:11" ht="15" customHeight="1" x14ac:dyDescent="0.2">
      <c r="A865" s="208">
        <v>2</v>
      </c>
      <c r="B865" s="208">
        <v>5</v>
      </c>
      <c r="C865" s="209" t="s">
        <v>3647</v>
      </c>
      <c r="D865" s="208" t="s">
        <v>2081</v>
      </c>
      <c r="E865" s="208" t="s">
        <v>2151</v>
      </c>
      <c r="F865" s="208">
        <v>100</v>
      </c>
      <c r="G865" s="205"/>
      <c r="H865" s="210" t="str">
        <f>IF(G865="","",G865/F865)</f>
        <v/>
      </c>
      <c r="I865" s="208" t="str">
        <f>IF(G865="","",IF(H865&gt;=0.9,"🟢 On Track",IF(H865&gt;=0.75,"🟢 On Track",IF(H865&gt;=0.65,"🟡 Watch",IF(H865&gt;=0.6,"🟠 At Risk","🔴 Not Prog")))))</f>
        <v/>
      </c>
      <c r="J865" s="211" t="s">
        <v>2146</v>
      </c>
      <c r="K865" s="2"/>
    </row>
    <row r="866" spans="1:11" ht="15" customHeight="1" x14ac:dyDescent="0.2">
      <c r="A866" s="203">
        <v>3</v>
      </c>
      <c r="B866" s="203">
        <v>8</v>
      </c>
      <c r="C866" s="204" t="s">
        <v>2155</v>
      </c>
      <c r="D866" s="203" t="s">
        <v>2156</v>
      </c>
      <c r="E866" s="203" t="s">
        <v>2157</v>
      </c>
      <c r="F866" s="203">
        <v>100</v>
      </c>
      <c r="G866" s="205"/>
      <c r="H866" s="206" t="str">
        <f>IF(G866="","",G866/F866)</f>
        <v/>
      </c>
      <c r="I866" s="203" t="str">
        <f>IF(G866="","",IF(H866&gt;=0.9,"🟢 On Track",IF(H866&gt;=0.75,"🟢 On Track",IF(H866&gt;=0.65,"🟡 Watch",IF(H866&gt;=0.6,"🟠 At Risk","🔴 Not Prog")))))</f>
        <v/>
      </c>
      <c r="J866" s="207" t="s">
        <v>2158</v>
      </c>
      <c r="K866" s="2"/>
    </row>
    <row r="867" spans="1:11" ht="15" customHeight="1" x14ac:dyDescent="0.2">
      <c r="A867" s="208">
        <v>4</v>
      </c>
      <c r="B867" s="208">
        <v>13</v>
      </c>
      <c r="C867" s="209" t="s">
        <v>2162</v>
      </c>
      <c r="D867" s="208" t="s">
        <v>2156</v>
      </c>
      <c r="E867" s="208" t="s">
        <v>1687</v>
      </c>
      <c r="F867" s="208">
        <v>100</v>
      </c>
      <c r="G867" s="205"/>
      <c r="H867" s="210" t="str">
        <f>IF(G867="","",G867/F867)</f>
        <v/>
      </c>
      <c r="I867" s="208" t="str">
        <f>IF(G867="","",IF(H867&gt;=0.9,"🟢 On Track",IF(H867&gt;=0.75,"🟢 On Track",IF(H867&gt;=0.65,"🟡 Watch",IF(H867&gt;=0.6,"🟠 At Risk","🔴 Not Prog")))))</f>
        <v/>
      </c>
      <c r="J867" s="211" t="s">
        <v>2158</v>
      </c>
      <c r="K867" s="2"/>
    </row>
    <row r="868" spans="1:11" ht="15" customHeight="1" x14ac:dyDescent="0.2">
      <c r="A868" s="203">
        <v>5</v>
      </c>
      <c r="B868" s="203">
        <v>16</v>
      </c>
      <c r="C868" s="204" t="s">
        <v>3648</v>
      </c>
      <c r="D868" s="203" t="s">
        <v>2125</v>
      </c>
      <c r="E868" s="203" t="s">
        <v>1687</v>
      </c>
      <c r="F868" s="203">
        <v>100</v>
      </c>
      <c r="G868" s="205"/>
      <c r="H868" s="206" t="str">
        <f>IF(G868="","",G868/F868)</f>
        <v/>
      </c>
      <c r="I868" s="203" t="str">
        <f>IF(G868="","",IF(H868&gt;=0.9,"🟢 On Track",IF(H868&gt;=0.75,"🟢 On Track",IF(H868&gt;=0.65,"🟡 Watch",IF(H868&gt;=0.6,"🟠 At Risk","🔴 Not Prog")))))</f>
        <v/>
      </c>
      <c r="J868" s="207" t="s">
        <v>3649</v>
      </c>
      <c r="K868" s="2"/>
    </row>
    <row r="869" spans="1:11" ht="15" customHeight="1" x14ac:dyDescent="0.2">
      <c r="A869" s="212"/>
      <c r="B869" s="212"/>
      <c r="C869" s="213" t="s">
        <v>3650</v>
      </c>
      <c r="D869" s="212"/>
      <c r="E869" s="212"/>
      <c r="F869" s="214">
        <v>500</v>
      </c>
      <c r="G869" s="215">
        <f>SUM(G864:G868)</f>
        <v>0</v>
      </c>
      <c r="H869" s="216" t="str">
        <f>IF(G869=0,"",G869/F869)</f>
        <v/>
      </c>
      <c r="I869" s="214" t="str">
        <f>IF(H869="","",IF(H869&gt;=0.75,"🟢 On Track",IF(H869&gt;=0.65,"🟡 Watch",IF(H869&gt;=0.6,"🟠 At Risk","🔴 Not Prog"))))</f>
        <v/>
      </c>
      <c r="J869" s="21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25.5" customHeight="1" x14ac:dyDescent="0.2">
      <c r="A872" s="196" t="s">
        <v>925</v>
      </c>
      <c r="B872" s="192"/>
      <c r="C872" s="192"/>
      <c r="D872" s="192"/>
      <c r="E872" s="192"/>
      <c r="F872" s="192"/>
      <c r="G872" s="192"/>
      <c r="H872" s="192"/>
      <c r="I872" s="197" t="s">
        <v>3617</v>
      </c>
      <c r="J872" s="198" t="str">
        <f>IF(COUNT(H896,H914,H923)=0,"",AVERAGE(H896,H914,H923))</f>
        <v/>
      </c>
      <c r="K872" s="192"/>
    </row>
    <row r="873" spans="1:11" ht="21.75" customHeight="1" x14ac:dyDescent="0.2">
      <c r="A873" s="199" t="s">
        <v>3618</v>
      </c>
      <c r="B873" s="194"/>
      <c r="C873" s="194"/>
      <c r="D873" s="194"/>
      <c r="E873" s="194"/>
      <c r="F873" s="194"/>
      <c r="G873" s="194"/>
      <c r="H873" s="200" t="s">
        <v>3619</v>
      </c>
      <c r="I873" s="199">
        <f>G896</f>
        <v>0</v>
      </c>
      <c r="J873" s="200" t="s">
        <v>3620</v>
      </c>
      <c r="K873" s="201" t="str">
        <f>H896</f>
        <v/>
      </c>
    </row>
    <row r="874" spans="1:11" ht="21.75" customHeight="1" x14ac:dyDescent="0.2">
      <c r="A874" s="202" t="s">
        <v>26</v>
      </c>
      <c r="B874" s="202" t="s">
        <v>3621</v>
      </c>
      <c r="C874" s="202" t="s">
        <v>2081</v>
      </c>
      <c r="D874" s="202" t="s">
        <v>2071</v>
      </c>
      <c r="E874" s="202" t="s">
        <v>2073</v>
      </c>
      <c r="F874" s="202" t="s">
        <v>3622</v>
      </c>
      <c r="G874" s="202" t="s">
        <v>132</v>
      </c>
      <c r="H874" s="202" t="s">
        <v>3623</v>
      </c>
      <c r="I874" s="202" t="s">
        <v>34</v>
      </c>
      <c r="J874" s="202" t="s">
        <v>61</v>
      </c>
      <c r="K874" s="2"/>
    </row>
    <row r="875" spans="1:11" ht="15" customHeight="1" x14ac:dyDescent="0.2">
      <c r="A875" s="203">
        <v>1</v>
      </c>
      <c r="B875" s="203">
        <v>1</v>
      </c>
      <c r="C875" s="204" t="s">
        <v>3624</v>
      </c>
      <c r="D875" s="203" t="s">
        <v>2078</v>
      </c>
      <c r="E875" s="203" t="s">
        <v>2079</v>
      </c>
      <c r="F875" s="203">
        <v>10</v>
      </c>
      <c r="G875" s="205"/>
      <c r="H875" s="206" t="str">
        <f t="shared" ref="H875:H888" si="64">IF(G875="","",G875/F875)</f>
        <v/>
      </c>
      <c r="I875" s="203" t="str">
        <f t="shared" ref="I875:I888" si="65">IF(G875="","",IF(H875&gt;=0.9,"🟢 On Track",IF(H875&gt;=0.75,"🟢 On Track",IF(H875&gt;=0.65,"🟡 Watch",IF(H875&gt;=0.6,"🟠 At Risk","🔴 Not Prog")))))</f>
        <v/>
      </c>
      <c r="J875" s="207"/>
      <c r="K875" s="2"/>
    </row>
    <row r="876" spans="1:11" ht="15" customHeight="1" x14ac:dyDescent="0.2">
      <c r="A876" s="208">
        <v>2</v>
      </c>
      <c r="B876" s="208">
        <v>1</v>
      </c>
      <c r="C876" s="209" t="s">
        <v>2080</v>
      </c>
      <c r="D876" s="208" t="s">
        <v>2081</v>
      </c>
      <c r="E876" s="208" t="s">
        <v>2082</v>
      </c>
      <c r="F876" s="208">
        <v>10</v>
      </c>
      <c r="G876" s="205"/>
      <c r="H876" s="210" t="str">
        <f t="shared" si="64"/>
        <v/>
      </c>
      <c r="I876" s="208" t="str">
        <f t="shared" si="65"/>
        <v/>
      </c>
      <c r="J876" s="211"/>
      <c r="K876" s="2"/>
    </row>
    <row r="877" spans="1:11" ht="15" customHeight="1" x14ac:dyDescent="0.2">
      <c r="A877" s="203">
        <v>3</v>
      </c>
      <c r="B877" s="203">
        <v>1</v>
      </c>
      <c r="C877" s="204" t="s">
        <v>2200</v>
      </c>
      <c r="D877" s="203" t="s">
        <v>2084</v>
      </c>
      <c r="E877" s="203" t="s">
        <v>2085</v>
      </c>
      <c r="F877" s="203">
        <v>10</v>
      </c>
      <c r="G877" s="205"/>
      <c r="H877" s="206" t="str">
        <f t="shared" si="64"/>
        <v/>
      </c>
      <c r="I877" s="203" t="str">
        <f t="shared" si="65"/>
        <v/>
      </c>
      <c r="J877" s="207"/>
      <c r="K877" s="2"/>
    </row>
    <row r="878" spans="1:11" ht="15" customHeight="1" x14ac:dyDescent="0.2">
      <c r="A878" s="208">
        <v>4</v>
      </c>
      <c r="B878" s="208">
        <v>2</v>
      </c>
      <c r="C878" s="209" t="s">
        <v>2087</v>
      </c>
      <c r="D878" s="208" t="s">
        <v>2081</v>
      </c>
      <c r="E878" s="208" t="s">
        <v>2088</v>
      </c>
      <c r="F878" s="208">
        <v>5</v>
      </c>
      <c r="G878" s="205"/>
      <c r="H878" s="210" t="str">
        <f t="shared" si="64"/>
        <v/>
      </c>
      <c r="I878" s="208" t="str">
        <f t="shared" si="65"/>
        <v/>
      </c>
      <c r="J878" s="211"/>
      <c r="K878" s="2"/>
    </row>
    <row r="879" spans="1:11" ht="15" customHeight="1" x14ac:dyDescent="0.2">
      <c r="A879" s="203">
        <v>5</v>
      </c>
      <c r="B879" s="203">
        <v>2</v>
      </c>
      <c r="C879" s="204" t="s">
        <v>2089</v>
      </c>
      <c r="D879" s="203" t="s">
        <v>2081</v>
      </c>
      <c r="E879" s="203" t="s">
        <v>2088</v>
      </c>
      <c r="F879" s="203">
        <v>20</v>
      </c>
      <c r="G879" s="205"/>
      <c r="H879" s="206" t="str">
        <f t="shared" si="64"/>
        <v/>
      </c>
      <c r="I879" s="203" t="str">
        <f t="shared" si="65"/>
        <v/>
      </c>
      <c r="J879" s="207"/>
      <c r="K879" s="2"/>
    </row>
    <row r="880" spans="1:11" ht="15" customHeight="1" x14ac:dyDescent="0.2">
      <c r="A880" s="208">
        <v>6</v>
      </c>
      <c r="B880" s="208">
        <v>2</v>
      </c>
      <c r="C880" s="209" t="s">
        <v>2201</v>
      </c>
      <c r="D880" s="208" t="s">
        <v>2084</v>
      </c>
      <c r="E880" s="208" t="s">
        <v>2088</v>
      </c>
      <c r="F880" s="208">
        <v>15</v>
      </c>
      <c r="G880" s="205"/>
      <c r="H880" s="210" t="str">
        <f t="shared" si="64"/>
        <v/>
      </c>
      <c r="I880" s="208" t="str">
        <f t="shared" si="65"/>
        <v/>
      </c>
      <c r="J880" s="211"/>
      <c r="K880" s="2"/>
    </row>
    <row r="881" spans="1:11" ht="15" customHeight="1" x14ac:dyDescent="0.2">
      <c r="A881" s="203">
        <v>7</v>
      </c>
      <c r="B881" s="203">
        <v>3</v>
      </c>
      <c r="C881" s="204" t="s">
        <v>2202</v>
      </c>
      <c r="D881" s="203" t="s">
        <v>2084</v>
      </c>
      <c r="E881" s="203" t="s">
        <v>1664</v>
      </c>
      <c r="F881" s="203">
        <v>15</v>
      </c>
      <c r="G881" s="205"/>
      <c r="H881" s="206" t="str">
        <f t="shared" si="64"/>
        <v/>
      </c>
      <c r="I881" s="203" t="str">
        <f t="shared" si="65"/>
        <v/>
      </c>
      <c r="J881" s="207"/>
      <c r="K881" s="2"/>
    </row>
    <row r="882" spans="1:11" ht="15" customHeight="1" x14ac:dyDescent="0.2">
      <c r="A882" s="208">
        <v>8</v>
      </c>
      <c r="B882" s="208">
        <v>4</v>
      </c>
      <c r="C882" s="209" t="s">
        <v>2203</v>
      </c>
      <c r="D882" s="208" t="s">
        <v>2084</v>
      </c>
      <c r="E882" s="208" t="s">
        <v>2095</v>
      </c>
      <c r="F882" s="208">
        <v>15</v>
      </c>
      <c r="G882" s="205"/>
      <c r="H882" s="210" t="str">
        <f t="shared" si="64"/>
        <v/>
      </c>
      <c r="I882" s="208" t="str">
        <f t="shared" si="65"/>
        <v/>
      </c>
      <c r="J882" s="211"/>
      <c r="K882" s="2"/>
    </row>
    <row r="883" spans="1:11" ht="15" customHeight="1" x14ac:dyDescent="0.2">
      <c r="A883" s="203">
        <v>9</v>
      </c>
      <c r="B883" s="203">
        <v>4</v>
      </c>
      <c r="C883" s="204" t="s">
        <v>2098</v>
      </c>
      <c r="D883" s="203" t="s">
        <v>2081</v>
      </c>
      <c r="E883" s="203" t="s">
        <v>2095</v>
      </c>
      <c r="F883" s="203">
        <v>5</v>
      </c>
      <c r="G883" s="205"/>
      <c r="H883" s="206" t="str">
        <f t="shared" si="64"/>
        <v/>
      </c>
      <c r="I883" s="203" t="str">
        <f t="shared" si="65"/>
        <v/>
      </c>
      <c r="J883" s="207"/>
      <c r="K883" s="2"/>
    </row>
    <row r="884" spans="1:11" ht="15" customHeight="1" x14ac:dyDescent="0.2">
      <c r="A884" s="208">
        <v>10</v>
      </c>
      <c r="B884" s="208">
        <v>5</v>
      </c>
      <c r="C884" s="209" t="s">
        <v>2100</v>
      </c>
      <c r="D884" s="208" t="s">
        <v>2101</v>
      </c>
      <c r="E884" s="208" t="s">
        <v>2102</v>
      </c>
      <c r="F884" s="208">
        <v>150</v>
      </c>
      <c r="G884" s="205"/>
      <c r="H884" s="210" t="str">
        <f t="shared" si="64"/>
        <v/>
      </c>
      <c r="I884" s="208" t="str">
        <f t="shared" si="65"/>
        <v/>
      </c>
      <c r="J884" s="211" t="s">
        <v>3625</v>
      </c>
      <c r="K884" s="2"/>
    </row>
    <row r="885" spans="1:11" ht="15" customHeight="1" x14ac:dyDescent="0.2">
      <c r="A885" s="203">
        <v>11</v>
      </c>
      <c r="B885" s="203">
        <v>5</v>
      </c>
      <c r="C885" s="204" t="s">
        <v>2209</v>
      </c>
      <c r="D885" s="203" t="s">
        <v>2084</v>
      </c>
      <c r="E885" s="203" t="s">
        <v>2106</v>
      </c>
      <c r="F885" s="203">
        <v>15</v>
      </c>
      <c r="G885" s="205"/>
      <c r="H885" s="206" t="str">
        <f t="shared" si="64"/>
        <v/>
      </c>
      <c r="I885" s="203" t="str">
        <f t="shared" si="65"/>
        <v/>
      </c>
      <c r="J885" s="207"/>
      <c r="K885" s="2"/>
    </row>
    <row r="886" spans="1:11" ht="15" customHeight="1" x14ac:dyDescent="0.2">
      <c r="A886" s="208">
        <v>12</v>
      </c>
      <c r="B886" s="208">
        <v>5</v>
      </c>
      <c r="C886" s="209" t="s">
        <v>2107</v>
      </c>
      <c r="D886" s="208" t="s">
        <v>2081</v>
      </c>
      <c r="E886" s="208" t="s">
        <v>2106</v>
      </c>
      <c r="F886" s="208">
        <v>5</v>
      </c>
      <c r="G886" s="205"/>
      <c r="H886" s="210" t="str">
        <f t="shared" si="64"/>
        <v/>
      </c>
      <c r="I886" s="208" t="str">
        <f t="shared" si="65"/>
        <v/>
      </c>
      <c r="J886" s="211"/>
      <c r="K886" s="2"/>
    </row>
    <row r="887" spans="1:11" ht="15" customHeight="1" x14ac:dyDescent="0.2">
      <c r="A887" s="203">
        <v>13</v>
      </c>
      <c r="B887" s="203">
        <v>6</v>
      </c>
      <c r="C887" s="204" t="s">
        <v>2210</v>
      </c>
      <c r="D887" s="203" t="s">
        <v>2084</v>
      </c>
      <c r="E887" s="203" t="s">
        <v>2110</v>
      </c>
      <c r="F887" s="203">
        <v>15</v>
      </c>
      <c r="G887" s="205"/>
      <c r="H887" s="206" t="str">
        <f t="shared" si="64"/>
        <v/>
      </c>
      <c r="I887" s="203" t="str">
        <f t="shared" si="65"/>
        <v/>
      </c>
      <c r="J887" s="207"/>
      <c r="K887" s="2"/>
    </row>
    <row r="888" spans="1:11" ht="15" customHeight="1" x14ac:dyDescent="0.2">
      <c r="A888" s="208">
        <v>14</v>
      </c>
      <c r="B888" s="208">
        <v>6</v>
      </c>
      <c r="C888" s="209" t="s">
        <v>2111</v>
      </c>
      <c r="D888" s="208" t="s">
        <v>2081</v>
      </c>
      <c r="E888" s="208" t="s">
        <v>2110</v>
      </c>
      <c r="F888" s="208">
        <v>5</v>
      </c>
      <c r="G888" s="205"/>
      <c r="H888" s="210" t="str">
        <f t="shared" si="64"/>
        <v/>
      </c>
      <c r="I888" s="208" t="str">
        <f t="shared" si="65"/>
        <v/>
      </c>
      <c r="J888" s="211"/>
      <c r="K888" s="2"/>
    </row>
    <row r="889" spans="1:11" ht="15" customHeight="1" x14ac:dyDescent="0.2">
      <c r="A889" s="203">
        <v>15</v>
      </c>
      <c r="B889" s="203">
        <v>7</v>
      </c>
      <c r="C889" s="204" t="s">
        <v>2113</v>
      </c>
      <c r="D889" s="203" t="s">
        <v>2114</v>
      </c>
      <c r="E889" s="203" t="s">
        <v>2115</v>
      </c>
      <c r="F889" s="203" t="s">
        <v>390</v>
      </c>
      <c r="G889" s="205"/>
      <c r="H889" s="203" t="str">
        <f>IF(G889="","—",G889)</f>
        <v>—</v>
      </c>
      <c r="I889" s="203" t="str">
        <f>IF(G889="","",G889)</f>
        <v/>
      </c>
      <c r="J889" s="207" t="s">
        <v>2116</v>
      </c>
      <c r="K889" s="2"/>
    </row>
    <row r="890" spans="1:11" ht="15" customHeight="1" x14ac:dyDescent="0.2">
      <c r="A890" s="208">
        <v>16</v>
      </c>
      <c r="B890" s="208">
        <v>7</v>
      </c>
      <c r="C890" s="209" t="s">
        <v>2212</v>
      </c>
      <c r="D890" s="208" t="s">
        <v>2084</v>
      </c>
      <c r="E890" s="208" t="s">
        <v>1707</v>
      </c>
      <c r="F890" s="208">
        <v>15</v>
      </c>
      <c r="G890" s="205"/>
      <c r="H890" s="210" t="str">
        <f>IF(G890="","",G890/F890)</f>
        <v/>
      </c>
      <c r="I890" s="208" t="str">
        <f>IF(G890="","",IF(H890&gt;=0.9,"🟢 On Track",IF(H890&gt;=0.75,"🟢 On Track",IF(H890&gt;=0.65,"🟡 Watch",IF(H890&gt;=0.6,"🟠 At Risk","🔴 Not Prog")))))</f>
        <v/>
      </c>
      <c r="J890" s="211"/>
      <c r="K890" s="2"/>
    </row>
    <row r="891" spans="1:11" ht="15" customHeight="1" x14ac:dyDescent="0.2">
      <c r="A891" s="203">
        <v>17</v>
      </c>
      <c r="B891" s="203">
        <v>7</v>
      </c>
      <c r="C891" s="204" t="s">
        <v>2118</v>
      </c>
      <c r="D891" s="203" t="s">
        <v>2119</v>
      </c>
      <c r="E891" s="203" t="s">
        <v>1707</v>
      </c>
      <c r="F891" s="203">
        <v>100</v>
      </c>
      <c r="G891" s="205"/>
      <c r="H891" s="206" t="str">
        <f>IF(G891="","",G891/F891)</f>
        <v/>
      </c>
      <c r="I891" s="203" t="str">
        <f>IF(G891="","",IF(H891&gt;=0.9,"🟢 On Track",IF(H891&gt;=0.75,"🟢 On Track",IF(H891&gt;=0.65,"🟡 Watch",IF(H891&gt;=0.6,"🟠 At Risk","🔴 Not Prog")))))</f>
        <v/>
      </c>
      <c r="J891" s="207" t="s">
        <v>3626</v>
      </c>
      <c r="K891" s="2"/>
    </row>
    <row r="892" spans="1:11" ht="15" customHeight="1" x14ac:dyDescent="0.2">
      <c r="A892" s="208">
        <v>18</v>
      </c>
      <c r="B892" s="208">
        <v>8</v>
      </c>
      <c r="C892" s="209" t="s">
        <v>2122</v>
      </c>
      <c r="D892" s="208" t="s">
        <v>2101</v>
      </c>
      <c r="E892" s="208" t="s">
        <v>2123</v>
      </c>
      <c r="F892" s="208">
        <v>150</v>
      </c>
      <c r="G892" s="205"/>
      <c r="H892" s="210" t="str">
        <f>IF(G892="","",G892/F892)</f>
        <v/>
      </c>
      <c r="I892" s="208" t="str">
        <f>IF(G892="","",IF(H892&gt;=0.9,"🟢 On Track",IF(H892&gt;=0.75,"🟢 On Track",IF(H892&gt;=0.65,"🟡 Watch",IF(H892&gt;=0.6,"🟠 At Risk","🔴 Not Prog")))))</f>
        <v/>
      </c>
      <c r="J892" s="211" t="s">
        <v>3625</v>
      </c>
      <c r="K892" s="2"/>
    </row>
    <row r="893" spans="1:11" ht="15" customHeight="1" x14ac:dyDescent="0.2">
      <c r="A893" s="203">
        <v>19</v>
      </c>
      <c r="B893" s="203">
        <v>8</v>
      </c>
      <c r="C893" s="204" t="s">
        <v>2124</v>
      </c>
      <c r="D893" s="203" t="s">
        <v>2125</v>
      </c>
      <c r="E893" s="203" t="s">
        <v>2126</v>
      </c>
      <c r="F893" s="203" t="s">
        <v>390</v>
      </c>
      <c r="G893" s="205"/>
      <c r="H893" s="203" t="str">
        <f>IF(G893="","—",G893)</f>
        <v>—</v>
      </c>
      <c r="I893" s="203" t="str">
        <f>IF(G893="","",G893)</f>
        <v/>
      </c>
      <c r="J893" s="207"/>
      <c r="K893" s="2"/>
    </row>
    <row r="894" spans="1:11" ht="15" customHeight="1" x14ac:dyDescent="0.2">
      <c r="A894" s="208">
        <v>20</v>
      </c>
      <c r="B894" s="208">
        <v>15</v>
      </c>
      <c r="C894" s="209" t="s">
        <v>2128</v>
      </c>
      <c r="D894" s="208" t="s">
        <v>2114</v>
      </c>
      <c r="E894" s="208" t="s">
        <v>2127</v>
      </c>
      <c r="F894" s="208">
        <v>250</v>
      </c>
      <c r="G894" s="205"/>
      <c r="H894" s="210" t="str">
        <f>IF(G894="","",G894/F894)</f>
        <v/>
      </c>
      <c r="I894" s="208" t="str">
        <f>IF(G894="","",IF(H894&gt;=0.9,"🟢 On Track",IF(H894&gt;=0.75,"🟢 On Track",IF(H894&gt;=0.65,"🟡 Watch",IF(H894&gt;=0.6,"🟠 At Risk","🔴 Not Prog")))))</f>
        <v/>
      </c>
      <c r="J894" s="211" t="s">
        <v>3627</v>
      </c>
      <c r="K894" s="2"/>
    </row>
    <row r="895" spans="1:11" ht="15" customHeight="1" x14ac:dyDescent="0.2">
      <c r="A895" s="203">
        <v>21</v>
      </c>
      <c r="B895" s="203">
        <v>16</v>
      </c>
      <c r="C895" s="204" t="s">
        <v>3628</v>
      </c>
      <c r="D895" s="203" t="s">
        <v>2125</v>
      </c>
      <c r="E895" s="203" t="s">
        <v>2130</v>
      </c>
      <c r="F895" s="203">
        <v>250</v>
      </c>
      <c r="G895" s="205"/>
      <c r="H895" s="206" t="str">
        <f>IF(G895="","",G895/F895)</f>
        <v/>
      </c>
      <c r="I895" s="203" t="str">
        <f>IF(G895="","",IF(H895&gt;=0.9,"🟢 On Track",IF(H895&gt;=0.75,"🟢 On Track",IF(H895&gt;=0.65,"🟡 Watch",IF(H895&gt;=0.6,"🟠 At Risk","🔴 Not Prog")))))</f>
        <v/>
      </c>
      <c r="J895" s="207" t="s">
        <v>3627</v>
      </c>
      <c r="K895" s="2"/>
    </row>
    <row r="896" spans="1:11" ht="15" customHeight="1" x14ac:dyDescent="0.2">
      <c r="A896" s="212"/>
      <c r="B896" s="212"/>
      <c r="C896" s="213" t="s">
        <v>3629</v>
      </c>
      <c r="D896" s="212"/>
      <c r="E896" s="212"/>
      <c r="F896" s="214">
        <v>1060</v>
      </c>
      <c r="G896" s="215">
        <f>SUM(G875:G895)</f>
        <v>0</v>
      </c>
      <c r="H896" s="216" t="str">
        <f>IF(G896=0,"",G896/F896)</f>
        <v/>
      </c>
      <c r="I896" s="214" t="str">
        <f>IF(H896="","",IF(H896&gt;=0.75,"🟢 On Track",IF(H896&gt;=0.65,"🟡 Watch",IF(H896&gt;=0.6,"🟠 At Risk","🔴 Not Prog"))))</f>
        <v/>
      </c>
      <c r="J896" s="21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21.75" customHeight="1" x14ac:dyDescent="0.2">
      <c r="A898" s="199" t="s">
        <v>3630</v>
      </c>
      <c r="B898" s="194"/>
      <c r="C898" s="194"/>
      <c r="D898" s="194"/>
      <c r="E898" s="194"/>
      <c r="F898" s="194"/>
      <c r="G898" s="194"/>
      <c r="H898" s="200" t="s">
        <v>3619</v>
      </c>
      <c r="I898" s="199">
        <f>G914</f>
        <v>0</v>
      </c>
      <c r="J898" s="200" t="s">
        <v>3620</v>
      </c>
      <c r="K898" s="201">
        <f>H914</f>
        <v>0</v>
      </c>
    </row>
    <row r="899" spans="1:11" ht="21.75" customHeight="1" x14ac:dyDescent="0.2">
      <c r="A899" s="202" t="s">
        <v>26</v>
      </c>
      <c r="B899" s="202" t="s">
        <v>3621</v>
      </c>
      <c r="C899" s="202" t="s">
        <v>2081</v>
      </c>
      <c r="D899" s="202" t="s">
        <v>2071</v>
      </c>
      <c r="E899" s="202" t="s">
        <v>2073</v>
      </c>
      <c r="F899" s="202" t="s">
        <v>3622</v>
      </c>
      <c r="G899" s="202" t="s">
        <v>132</v>
      </c>
      <c r="H899" s="202" t="s">
        <v>3623</v>
      </c>
      <c r="I899" s="202" t="s">
        <v>34</v>
      </c>
      <c r="J899" s="202" t="s">
        <v>61</v>
      </c>
      <c r="K899" s="2"/>
    </row>
    <row r="900" spans="1:11" ht="15" customHeight="1" x14ac:dyDescent="0.2">
      <c r="A900" s="203">
        <v>1</v>
      </c>
      <c r="B900" s="203">
        <v>1</v>
      </c>
      <c r="C900" s="204" t="s">
        <v>2133</v>
      </c>
      <c r="D900" s="203" t="s">
        <v>2134</v>
      </c>
      <c r="E900" s="203" t="s">
        <v>2085</v>
      </c>
      <c r="F900" s="203" t="s">
        <v>390</v>
      </c>
      <c r="G900" s="205"/>
      <c r="H900" s="203" t="str">
        <f t="shared" ref="H900:H913" si="66">IF(G900="","—",G900)</f>
        <v>—</v>
      </c>
      <c r="I900" s="203" t="str">
        <f t="shared" ref="I900:I913" si="67">IF(G900="","",G900)</f>
        <v/>
      </c>
      <c r="J900" s="207"/>
      <c r="K900" s="2"/>
    </row>
    <row r="901" spans="1:11" ht="15" customHeight="1" x14ac:dyDescent="0.2">
      <c r="A901" s="208">
        <v>2</v>
      </c>
      <c r="B901" s="208">
        <v>2</v>
      </c>
      <c r="C901" s="209" t="s">
        <v>2135</v>
      </c>
      <c r="D901" s="208" t="s">
        <v>2134</v>
      </c>
      <c r="E901" s="208" t="s">
        <v>2088</v>
      </c>
      <c r="F901" s="208" t="s">
        <v>390</v>
      </c>
      <c r="G901" s="205"/>
      <c r="H901" s="208" t="str">
        <f t="shared" si="66"/>
        <v>—</v>
      </c>
      <c r="I901" s="208" t="str">
        <f t="shared" si="67"/>
        <v/>
      </c>
      <c r="J901" s="211"/>
      <c r="K901" s="2"/>
    </row>
    <row r="902" spans="1:11" ht="15" customHeight="1" x14ac:dyDescent="0.2">
      <c r="A902" s="203">
        <v>3</v>
      </c>
      <c r="B902" s="203">
        <v>3</v>
      </c>
      <c r="C902" s="204" t="s">
        <v>2136</v>
      </c>
      <c r="D902" s="203" t="s">
        <v>2134</v>
      </c>
      <c r="E902" s="203" t="s">
        <v>1664</v>
      </c>
      <c r="F902" s="203" t="s">
        <v>390</v>
      </c>
      <c r="G902" s="205"/>
      <c r="H902" s="203" t="str">
        <f t="shared" si="66"/>
        <v>—</v>
      </c>
      <c r="I902" s="203" t="str">
        <f t="shared" si="67"/>
        <v/>
      </c>
      <c r="J902" s="207"/>
      <c r="K902" s="2"/>
    </row>
    <row r="903" spans="1:11" ht="15" customHeight="1" x14ac:dyDescent="0.2">
      <c r="A903" s="208">
        <v>4</v>
      </c>
      <c r="B903" s="208">
        <v>4</v>
      </c>
      <c r="C903" s="209" t="s">
        <v>2137</v>
      </c>
      <c r="D903" s="208" t="s">
        <v>2134</v>
      </c>
      <c r="E903" s="208" t="s">
        <v>2095</v>
      </c>
      <c r="F903" s="208" t="s">
        <v>390</v>
      </c>
      <c r="G903" s="205"/>
      <c r="H903" s="208" t="str">
        <f t="shared" si="66"/>
        <v>—</v>
      </c>
      <c r="I903" s="208" t="str">
        <f t="shared" si="67"/>
        <v/>
      </c>
      <c r="J903" s="211"/>
      <c r="K903" s="2"/>
    </row>
    <row r="904" spans="1:11" ht="15" customHeight="1" x14ac:dyDescent="0.2">
      <c r="A904" s="203">
        <v>5</v>
      </c>
      <c r="B904" s="203">
        <v>5</v>
      </c>
      <c r="C904" s="204" t="s">
        <v>2138</v>
      </c>
      <c r="D904" s="203" t="s">
        <v>2101</v>
      </c>
      <c r="E904" s="203" t="s">
        <v>2106</v>
      </c>
      <c r="F904" s="203" t="s">
        <v>390</v>
      </c>
      <c r="G904" s="205"/>
      <c r="H904" s="203" t="str">
        <f t="shared" si="66"/>
        <v>—</v>
      </c>
      <c r="I904" s="203" t="str">
        <f t="shared" si="67"/>
        <v/>
      </c>
      <c r="J904" s="207" t="s">
        <v>2139</v>
      </c>
      <c r="K904" s="2"/>
    </row>
    <row r="905" spans="1:11" ht="15" customHeight="1" x14ac:dyDescent="0.2">
      <c r="A905" s="208">
        <v>6</v>
      </c>
      <c r="B905" s="208">
        <v>6</v>
      </c>
      <c r="C905" s="209" t="s">
        <v>2140</v>
      </c>
      <c r="D905" s="208" t="s">
        <v>2134</v>
      </c>
      <c r="E905" s="208" t="s">
        <v>2110</v>
      </c>
      <c r="F905" s="208" t="s">
        <v>390</v>
      </c>
      <c r="G905" s="205"/>
      <c r="H905" s="208" t="str">
        <f t="shared" si="66"/>
        <v>—</v>
      </c>
      <c r="I905" s="208" t="str">
        <f t="shared" si="67"/>
        <v/>
      </c>
      <c r="J905" s="211"/>
      <c r="K905" s="2"/>
    </row>
    <row r="906" spans="1:11" ht="15" customHeight="1" x14ac:dyDescent="0.2">
      <c r="A906" s="203">
        <v>7</v>
      </c>
      <c r="B906" s="203">
        <v>7</v>
      </c>
      <c r="C906" s="204" t="s">
        <v>3631</v>
      </c>
      <c r="D906" s="203" t="s">
        <v>2134</v>
      </c>
      <c r="E906" s="203" t="s">
        <v>1707</v>
      </c>
      <c r="F906" s="203" t="s">
        <v>390</v>
      </c>
      <c r="G906" s="205"/>
      <c r="H906" s="203" t="str">
        <f t="shared" si="66"/>
        <v>—</v>
      </c>
      <c r="I906" s="203" t="str">
        <f t="shared" si="67"/>
        <v/>
      </c>
      <c r="J906" s="207"/>
      <c r="K906" s="2"/>
    </row>
    <row r="907" spans="1:11" ht="15" customHeight="1" x14ac:dyDescent="0.2">
      <c r="A907" s="208">
        <v>8</v>
      </c>
      <c r="B907" s="208">
        <v>8</v>
      </c>
      <c r="C907" s="209" t="s">
        <v>3632</v>
      </c>
      <c r="D907" s="208" t="s">
        <v>2134</v>
      </c>
      <c r="E907" s="208" t="s">
        <v>2126</v>
      </c>
      <c r="F907" s="208" t="s">
        <v>390</v>
      </c>
      <c r="G907" s="205"/>
      <c r="H907" s="208" t="str">
        <f t="shared" si="66"/>
        <v>—</v>
      </c>
      <c r="I907" s="208" t="str">
        <f t="shared" si="67"/>
        <v/>
      </c>
      <c r="J907" s="211"/>
      <c r="K907" s="2"/>
    </row>
    <row r="908" spans="1:11" ht="15" customHeight="1" x14ac:dyDescent="0.2">
      <c r="A908" s="203">
        <v>9</v>
      </c>
      <c r="B908" s="203">
        <v>9</v>
      </c>
      <c r="C908" s="204" t="s">
        <v>3633</v>
      </c>
      <c r="D908" s="203" t="s">
        <v>2134</v>
      </c>
      <c r="E908" s="203" t="s">
        <v>3634</v>
      </c>
      <c r="F908" s="203" t="s">
        <v>390</v>
      </c>
      <c r="G908" s="205"/>
      <c r="H908" s="203" t="str">
        <f t="shared" si="66"/>
        <v>—</v>
      </c>
      <c r="I908" s="203" t="str">
        <f t="shared" si="67"/>
        <v/>
      </c>
      <c r="J908" s="207"/>
      <c r="K908" s="2"/>
    </row>
    <row r="909" spans="1:11" ht="15" customHeight="1" x14ac:dyDescent="0.2">
      <c r="A909" s="208">
        <v>10</v>
      </c>
      <c r="B909" s="208">
        <v>10</v>
      </c>
      <c r="C909" s="209" t="s">
        <v>3635</v>
      </c>
      <c r="D909" s="208" t="s">
        <v>2101</v>
      </c>
      <c r="E909" s="208" t="s">
        <v>3636</v>
      </c>
      <c r="F909" s="208" t="s">
        <v>390</v>
      </c>
      <c r="G909" s="205"/>
      <c r="H909" s="208" t="str">
        <f t="shared" si="66"/>
        <v>—</v>
      </c>
      <c r="I909" s="208" t="str">
        <f t="shared" si="67"/>
        <v/>
      </c>
      <c r="J909" s="211" t="s">
        <v>2139</v>
      </c>
      <c r="K909" s="2"/>
    </row>
    <row r="910" spans="1:11" ht="15" customHeight="1" x14ac:dyDescent="0.2">
      <c r="A910" s="203">
        <v>11</v>
      </c>
      <c r="B910" s="203">
        <v>11</v>
      </c>
      <c r="C910" s="204" t="s">
        <v>3637</v>
      </c>
      <c r="D910" s="203" t="s">
        <v>2134</v>
      </c>
      <c r="E910" s="203" t="s">
        <v>3638</v>
      </c>
      <c r="F910" s="203" t="s">
        <v>390</v>
      </c>
      <c r="G910" s="205"/>
      <c r="H910" s="203" t="str">
        <f t="shared" si="66"/>
        <v>—</v>
      </c>
      <c r="I910" s="203" t="str">
        <f t="shared" si="67"/>
        <v/>
      </c>
      <c r="J910" s="207"/>
      <c r="K910" s="2"/>
    </row>
    <row r="911" spans="1:11" ht="15" customHeight="1" x14ac:dyDescent="0.2">
      <c r="A911" s="208">
        <v>12</v>
      </c>
      <c r="B911" s="208">
        <v>12</v>
      </c>
      <c r="C911" s="209" t="s">
        <v>3639</v>
      </c>
      <c r="D911" s="208" t="s">
        <v>2134</v>
      </c>
      <c r="E911" s="208" t="s">
        <v>3640</v>
      </c>
      <c r="F911" s="208" t="s">
        <v>390</v>
      </c>
      <c r="G911" s="205"/>
      <c r="H911" s="208" t="str">
        <f t="shared" si="66"/>
        <v>—</v>
      </c>
      <c r="I911" s="208" t="str">
        <f t="shared" si="67"/>
        <v/>
      </c>
      <c r="J911" s="211"/>
      <c r="K911" s="2"/>
    </row>
    <row r="912" spans="1:11" ht="15" customHeight="1" x14ac:dyDescent="0.2">
      <c r="A912" s="203">
        <v>13</v>
      </c>
      <c r="B912" s="203">
        <v>13</v>
      </c>
      <c r="C912" s="204" t="s">
        <v>3641</v>
      </c>
      <c r="D912" s="203" t="s">
        <v>2134</v>
      </c>
      <c r="E912" s="203" t="s">
        <v>3642</v>
      </c>
      <c r="F912" s="203" t="s">
        <v>390</v>
      </c>
      <c r="G912" s="205"/>
      <c r="H912" s="203" t="str">
        <f t="shared" si="66"/>
        <v>—</v>
      </c>
      <c r="I912" s="203" t="str">
        <f t="shared" si="67"/>
        <v/>
      </c>
      <c r="J912" s="207"/>
      <c r="K912" s="2"/>
    </row>
    <row r="913" spans="1:11" ht="15" customHeight="1" x14ac:dyDescent="0.2">
      <c r="A913" s="208">
        <v>14</v>
      </c>
      <c r="B913" s="208">
        <v>14</v>
      </c>
      <c r="C913" s="209" t="s">
        <v>2141</v>
      </c>
      <c r="D913" s="208" t="s">
        <v>2101</v>
      </c>
      <c r="E913" s="208" t="s">
        <v>2130</v>
      </c>
      <c r="F913" s="208" t="s">
        <v>390</v>
      </c>
      <c r="G913" s="205"/>
      <c r="H913" s="208" t="str">
        <f t="shared" si="66"/>
        <v>—</v>
      </c>
      <c r="I913" s="208" t="str">
        <f t="shared" si="67"/>
        <v/>
      </c>
      <c r="J913" s="211" t="s">
        <v>3643</v>
      </c>
      <c r="K913" s="2"/>
    </row>
    <row r="914" spans="1:11" ht="15" customHeight="1" x14ac:dyDescent="0.2">
      <c r="A914" s="212"/>
      <c r="B914" s="212"/>
      <c r="C914" s="213" t="s">
        <v>3644</v>
      </c>
      <c r="D914" s="212"/>
      <c r="E914" s="212"/>
      <c r="F914" s="214"/>
      <c r="G914" s="215">
        <f>SUM(G900:G913)</f>
        <v>0</v>
      </c>
      <c r="H914" s="215"/>
      <c r="I914" s="214" t="str">
        <f>IF(H914="","",IF(H914&gt;=0.75,"🟢 On Track",IF(H914&gt;=0.65,"🟡 Watch",IF(H914&gt;=0.6,"🟠 At Risk","🔴 Not Prog"))))</f>
        <v/>
      </c>
      <c r="J914" s="21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21.75" customHeight="1" x14ac:dyDescent="0.2">
      <c r="A916" s="199" t="s">
        <v>3645</v>
      </c>
      <c r="B916" s="194"/>
      <c r="C916" s="194"/>
      <c r="D916" s="194"/>
      <c r="E916" s="194"/>
      <c r="F916" s="194"/>
      <c r="G916" s="194"/>
      <c r="H916" s="200" t="s">
        <v>3619</v>
      </c>
      <c r="I916" s="199">
        <f>G923</f>
        <v>0</v>
      </c>
      <c r="J916" s="200" t="s">
        <v>3620</v>
      </c>
      <c r="K916" s="201" t="str">
        <f>H923</f>
        <v/>
      </c>
    </row>
    <row r="917" spans="1:11" ht="21.75" customHeight="1" x14ac:dyDescent="0.2">
      <c r="A917" s="202" t="s">
        <v>26</v>
      </c>
      <c r="B917" s="202" t="s">
        <v>3621</v>
      </c>
      <c r="C917" s="202" t="s">
        <v>2081</v>
      </c>
      <c r="D917" s="202" t="s">
        <v>2071</v>
      </c>
      <c r="E917" s="202" t="s">
        <v>2073</v>
      </c>
      <c r="F917" s="202" t="s">
        <v>3622</v>
      </c>
      <c r="G917" s="202" t="s">
        <v>132</v>
      </c>
      <c r="H917" s="202" t="s">
        <v>3623</v>
      </c>
      <c r="I917" s="202" t="s">
        <v>34</v>
      </c>
      <c r="J917" s="202" t="s">
        <v>61</v>
      </c>
      <c r="K917" s="2"/>
    </row>
    <row r="918" spans="1:11" ht="15" customHeight="1" x14ac:dyDescent="0.2">
      <c r="A918" s="203">
        <v>1</v>
      </c>
      <c r="B918" s="203">
        <v>3</v>
      </c>
      <c r="C918" s="204" t="s">
        <v>3646</v>
      </c>
      <c r="D918" s="203" t="s">
        <v>2081</v>
      </c>
      <c r="E918" s="203" t="s">
        <v>2145</v>
      </c>
      <c r="F918" s="203">
        <v>100</v>
      </c>
      <c r="G918" s="205"/>
      <c r="H918" s="206" t="str">
        <f>IF(G918="","",G918/F918)</f>
        <v/>
      </c>
      <c r="I918" s="203" t="str">
        <f>IF(G918="","",IF(H918&gt;=0.9,"🟢 On Track",IF(H918&gt;=0.75,"🟢 On Track",IF(H918&gt;=0.65,"🟡 Watch",IF(H918&gt;=0.6,"🟠 At Risk","🔴 Not Prog")))))</f>
        <v/>
      </c>
      <c r="J918" s="207" t="s">
        <v>2146</v>
      </c>
      <c r="K918" s="2"/>
    </row>
    <row r="919" spans="1:11" ht="15" customHeight="1" x14ac:dyDescent="0.2">
      <c r="A919" s="208">
        <v>2</v>
      </c>
      <c r="B919" s="208">
        <v>5</v>
      </c>
      <c r="C919" s="209" t="s">
        <v>3647</v>
      </c>
      <c r="D919" s="208" t="s">
        <v>2081</v>
      </c>
      <c r="E919" s="208" t="s">
        <v>2151</v>
      </c>
      <c r="F919" s="208">
        <v>100</v>
      </c>
      <c r="G919" s="205"/>
      <c r="H919" s="210" t="str">
        <f>IF(G919="","",G919/F919)</f>
        <v/>
      </c>
      <c r="I919" s="208" t="str">
        <f>IF(G919="","",IF(H919&gt;=0.9,"🟢 On Track",IF(H919&gt;=0.75,"🟢 On Track",IF(H919&gt;=0.65,"🟡 Watch",IF(H919&gt;=0.6,"🟠 At Risk","🔴 Not Prog")))))</f>
        <v/>
      </c>
      <c r="J919" s="211" t="s">
        <v>2146</v>
      </c>
      <c r="K919" s="2"/>
    </row>
    <row r="920" spans="1:11" ht="15" customHeight="1" x14ac:dyDescent="0.2">
      <c r="A920" s="203">
        <v>3</v>
      </c>
      <c r="B920" s="203">
        <v>8</v>
      </c>
      <c r="C920" s="204" t="s">
        <v>2155</v>
      </c>
      <c r="D920" s="203" t="s">
        <v>2156</v>
      </c>
      <c r="E920" s="203" t="s">
        <v>2157</v>
      </c>
      <c r="F920" s="203">
        <v>100</v>
      </c>
      <c r="G920" s="205"/>
      <c r="H920" s="206" t="str">
        <f>IF(G920="","",G920/F920)</f>
        <v/>
      </c>
      <c r="I920" s="203" t="str">
        <f>IF(G920="","",IF(H920&gt;=0.9,"🟢 On Track",IF(H920&gt;=0.75,"🟢 On Track",IF(H920&gt;=0.65,"🟡 Watch",IF(H920&gt;=0.6,"🟠 At Risk","🔴 Not Prog")))))</f>
        <v/>
      </c>
      <c r="J920" s="207" t="s">
        <v>2158</v>
      </c>
      <c r="K920" s="2"/>
    </row>
    <row r="921" spans="1:11" ht="15" customHeight="1" x14ac:dyDescent="0.2">
      <c r="A921" s="208">
        <v>4</v>
      </c>
      <c r="B921" s="208">
        <v>13</v>
      </c>
      <c r="C921" s="209" t="s">
        <v>2162</v>
      </c>
      <c r="D921" s="208" t="s">
        <v>2156</v>
      </c>
      <c r="E921" s="208" t="s">
        <v>1687</v>
      </c>
      <c r="F921" s="208">
        <v>100</v>
      </c>
      <c r="G921" s="205"/>
      <c r="H921" s="210" t="str">
        <f>IF(G921="","",G921/F921)</f>
        <v/>
      </c>
      <c r="I921" s="208" t="str">
        <f>IF(G921="","",IF(H921&gt;=0.9,"🟢 On Track",IF(H921&gt;=0.75,"🟢 On Track",IF(H921&gt;=0.65,"🟡 Watch",IF(H921&gt;=0.6,"🟠 At Risk","🔴 Not Prog")))))</f>
        <v/>
      </c>
      <c r="J921" s="211" t="s">
        <v>2158</v>
      </c>
      <c r="K921" s="2"/>
    </row>
    <row r="922" spans="1:11" ht="15" customHeight="1" x14ac:dyDescent="0.2">
      <c r="A922" s="203">
        <v>5</v>
      </c>
      <c r="B922" s="203">
        <v>16</v>
      </c>
      <c r="C922" s="204" t="s">
        <v>3648</v>
      </c>
      <c r="D922" s="203" t="s">
        <v>2125</v>
      </c>
      <c r="E922" s="203" t="s">
        <v>1687</v>
      </c>
      <c r="F922" s="203">
        <v>100</v>
      </c>
      <c r="G922" s="205"/>
      <c r="H922" s="206" t="str">
        <f>IF(G922="","",G922/F922)</f>
        <v/>
      </c>
      <c r="I922" s="203" t="str">
        <f>IF(G922="","",IF(H922&gt;=0.9,"🟢 On Track",IF(H922&gt;=0.75,"🟢 On Track",IF(H922&gt;=0.65,"🟡 Watch",IF(H922&gt;=0.6,"🟠 At Risk","🔴 Not Prog")))))</f>
        <v/>
      </c>
      <c r="J922" s="207" t="s">
        <v>3649</v>
      </c>
      <c r="K922" s="2"/>
    </row>
    <row r="923" spans="1:11" ht="15" customHeight="1" x14ac:dyDescent="0.2">
      <c r="A923" s="212"/>
      <c r="B923" s="212"/>
      <c r="C923" s="213" t="s">
        <v>3650</v>
      </c>
      <c r="D923" s="212"/>
      <c r="E923" s="212"/>
      <c r="F923" s="214">
        <v>500</v>
      </c>
      <c r="G923" s="215">
        <f>SUM(G918:G922)</f>
        <v>0</v>
      </c>
      <c r="H923" s="216" t="str">
        <f>IF(G923=0,"",G923/F923)</f>
        <v/>
      </c>
      <c r="I923" s="214" t="str">
        <f>IF(H923="","",IF(H923&gt;=0.75,"🟢 On Track",IF(H923&gt;=0.65,"🟡 Watch",IF(H923&gt;=0.6,"🟠 At Risk","🔴 Not Prog"))))</f>
        <v/>
      </c>
      <c r="J923" s="21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5" right="0.75" top="1" bottom="1" header="0" footer="0"/>
  <pageSetup fitToHeight="0" orientation="landscape"/>
  <headerFooter>
    <oddHeader>&amp;CTalent Ready IT Program | Largo High School | PGCC</oddHeader>
    <oddFooter>&amp;LMaryland Blueprint for Maryland's Future | FERPA PROTECTED&amp;RPage &amp;P of  | &amp;D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 x14ac:dyDescent="0.2"/>
  <cols>
    <col min="1" max="2" width="4" customWidth="1"/>
    <col min="3" max="3" width="42" customWidth="1"/>
    <col min="4" max="4" width="12" customWidth="1"/>
    <col min="5" max="5" width="10" customWidth="1"/>
    <col min="6" max="7" width="11" customWidth="1"/>
    <col min="8" max="8" width="8" customWidth="1"/>
    <col min="9" max="9" width="14" customWidth="1"/>
    <col min="10" max="10" width="20" customWidth="1"/>
    <col min="11" max="11" width="12" customWidth="1"/>
    <col min="12" max="26" width="8.6640625" customWidth="1"/>
  </cols>
  <sheetData>
    <row r="1" spans="1:11" ht="24" customHeight="1" x14ac:dyDescent="0.2">
      <c r="A1" s="189" t="s">
        <v>0</v>
      </c>
      <c r="B1" s="2"/>
      <c r="C1" s="190" t="s">
        <v>853</v>
      </c>
      <c r="D1" s="190" t="s">
        <v>497</v>
      </c>
      <c r="E1" s="190" t="s">
        <v>498</v>
      </c>
      <c r="F1" s="190" t="s">
        <v>499</v>
      </c>
      <c r="G1" s="190" t="s">
        <v>500</v>
      </c>
      <c r="H1" s="190" t="s">
        <v>501</v>
      </c>
      <c r="I1" s="2"/>
      <c r="J1" s="2"/>
      <c r="K1" s="2"/>
    </row>
    <row r="2" spans="1:11" ht="27.75" customHeight="1" x14ac:dyDescent="0.2">
      <c r="A2" s="191" t="s">
        <v>3651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11" ht="15" customHeight="1" x14ac:dyDescent="0.2">
      <c r="A3" s="7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3" t="s">
        <v>3614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193" t="s">
        <v>3615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</row>
    <row r="6" spans="1:11" ht="15" customHeight="1" x14ac:dyDescent="0.2">
      <c r="A6" s="195" t="s">
        <v>3616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2">
      <c r="A8" s="196" t="s">
        <v>928</v>
      </c>
      <c r="B8" s="192"/>
      <c r="C8" s="192"/>
      <c r="D8" s="192"/>
      <c r="E8" s="192"/>
      <c r="F8" s="192"/>
      <c r="G8" s="192"/>
      <c r="H8" s="192"/>
      <c r="I8" s="197" t="s">
        <v>3617</v>
      </c>
      <c r="J8" s="198" t="str">
        <f>IF(COUNT(H26,H45,H64)=0,"",AVERAGE(H26,H45,H64))</f>
        <v/>
      </c>
      <c r="K8" s="192"/>
    </row>
    <row r="9" spans="1:11" ht="21.75" customHeight="1" x14ac:dyDescent="0.2">
      <c r="A9" s="199" t="s">
        <v>3652</v>
      </c>
      <c r="B9" s="194"/>
      <c r="C9" s="194"/>
      <c r="D9" s="194"/>
      <c r="E9" s="194"/>
      <c r="F9" s="194"/>
      <c r="G9" s="194"/>
      <c r="H9" s="200" t="s">
        <v>3619</v>
      </c>
      <c r="I9" s="199">
        <f>G26</f>
        <v>0</v>
      </c>
      <c r="J9" s="200" t="s">
        <v>3620</v>
      </c>
      <c r="K9" s="201">
        <f>H26</f>
        <v>0</v>
      </c>
    </row>
    <row r="10" spans="1:11" ht="21.75" customHeight="1" x14ac:dyDescent="0.2">
      <c r="A10" s="202" t="s">
        <v>26</v>
      </c>
      <c r="B10" s="202" t="s">
        <v>3621</v>
      </c>
      <c r="C10" s="202" t="s">
        <v>2081</v>
      </c>
      <c r="D10" s="202" t="s">
        <v>2071</v>
      </c>
      <c r="E10" s="202" t="s">
        <v>2073</v>
      </c>
      <c r="F10" s="202" t="s">
        <v>3622</v>
      </c>
      <c r="G10" s="202" t="s">
        <v>132</v>
      </c>
      <c r="H10" s="202" t="s">
        <v>3623</v>
      </c>
      <c r="I10" s="202" t="s">
        <v>34</v>
      </c>
      <c r="J10" s="202" t="s">
        <v>61</v>
      </c>
      <c r="K10" s="2"/>
    </row>
    <row r="11" spans="1:11" ht="15" customHeight="1" x14ac:dyDescent="0.2">
      <c r="A11" s="203">
        <v>1</v>
      </c>
      <c r="B11" s="203">
        <v>1</v>
      </c>
      <c r="C11" s="204" t="s">
        <v>3653</v>
      </c>
      <c r="D11" s="203" t="s">
        <v>2134</v>
      </c>
      <c r="E11" s="203" t="s">
        <v>2085</v>
      </c>
      <c r="F11" s="203" t="s">
        <v>390</v>
      </c>
      <c r="G11" s="205"/>
      <c r="H11" s="203" t="str">
        <f t="shared" ref="H11:H25" si="0">IF(G11="","—",G11)</f>
        <v>—</v>
      </c>
      <c r="I11" s="203" t="str">
        <f t="shared" ref="I11:I25" si="1">IF(G11="","",G11)</f>
        <v/>
      </c>
      <c r="J11" s="207"/>
      <c r="K11" s="2"/>
    </row>
    <row r="12" spans="1:11" ht="15" customHeight="1" x14ac:dyDescent="0.2">
      <c r="A12" s="208">
        <v>2</v>
      </c>
      <c r="B12" s="208">
        <v>2</v>
      </c>
      <c r="C12" s="209" t="s">
        <v>3654</v>
      </c>
      <c r="D12" s="208" t="s">
        <v>2134</v>
      </c>
      <c r="E12" s="208" t="s">
        <v>2088</v>
      </c>
      <c r="F12" s="208" t="s">
        <v>390</v>
      </c>
      <c r="G12" s="205"/>
      <c r="H12" s="208" t="str">
        <f t="shared" si="0"/>
        <v>—</v>
      </c>
      <c r="I12" s="208" t="str">
        <f t="shared" si="1"/>
        <v/>
      </c>
      <c r="J12" s="211"/>
      <c r="K12" s="2"/>
    </row>
    <row r="13" spans="1:11" ht="15" customHeight="1" x14ac:dyDescent="0.2">
      <c r="A13" s="203">
        <v>3</v>
      </c>
      <c r="B13" s="203">
        <v>3</v>
      </c>
      <c r="C13" s="204" t="s">
        <v>3655</v>
      </c>
      <c r="D13" s="203" t="s">
        <v>2134</v>
      </c>
      <c r="E13" s="203" t="s">
        <v>1664</v>
      </c>
      <c r="F13" s="203" t="s">
        <v>390</v>
      </c>
      <c r="G13" s="205"/>
      <c r="H13" s="203" t="str">
        <f t="shared" si="0"/>
        <v>—</v>
      </c>
      <c r="I13" s="203" t="str">
        <f t="shared" si="1"/>
        <v/>
      </c>
      <c r="J13" s="207"/>
      <c r="K13" s="2"/>
    </row>
    <row r="14" spans="1:11" ht="15" customHeight="1" x14ac:dyDescent="0.2">
      <c r="A14" s="208">
        <v>4</v>
      </c>
      <c r="B14" s="208">
        <v>4</v>
      </c>
      <c r="C14" s="209" t="s">
        <v>3656</v>
      </c>
      <c r="D14" s="208" t="s">
        <v>2134</v>
      </c>
      <c r="E14" s="208" t="s">
        <v>2095</v>
      </c>
      <c r="F14" s="208" t="s">
        <v>390</v>
      </c>
      <c r="G14" s="205"/>
      <c r="H14" s="208" t="str">
        <f t="shared" si="0"/>
        <v>—</v>
      </c>
      <c r="I14" s="208" t="str">
        <f t="shared" si="1"/>
        <v/>
      </c>
      <c r="J14" s="211"/>
      <c r="K14" s="2"/>
    </row>
    <row r="15" spans="1:11" ht="15" customHeight="1" x14ac:dyDescent="0.2">
      <c r="A15" s="203">
        <v>5</v>
      </c>
      <c r="B15" s="203">
        <v>5</v>
      </c>
      <c r="C15" s="204" t="s">
        <v>3657</v>
      </c>
      <c r="D15" s="203" t="s">
        <v>2101</v>
      </c>
      <c r="E15" s="203" t="s">
        <v>2106</v>
      </c>
      <c r="F15" s="203" t="s">
        <v>390</v>
      </c>
      <c r="G15" s="205"/>
      <c r="H15" s="203" t="str">
        <f t="shared" si="0"/>
        <v>—</v>
      </c>
      <c r="I15" s="203" t="str">
        <f t="shared" si="1"/>
        <v/>
      </c>
      <c r="J15" s="207" t="s">
        <v>2139</v>
      </c>
      <c r="K15" s="2"/>
    </row>
    <row r="16" spans="1:11" ht="15" customHeight="1" x14ac:dyDescent="0.2">
      <c r="A16" s="208">
        <v>6</v>
      </c>
      <c r="B16" s="208">
        <v>6</v>
      </c>
      <c r="C16" s="209" t="s">
        <v>3658</v>
      </c>
      <c r="D16" s="208" t="s">
        <v>2134</v>
      </c>
      <c r="E16" s="208" t="s">
        <v>2110</v>
      </c>
      <c r="F16" s="208" t="s">
        <v>390</v>
      </c>
      <c r="G16" s="205"/>
      <c r="H16" s="208" t="str">
        <f t="shared" si="0"/>
        <v>—</v>
      </c>
      <c r="I16" s="208" t="str">
        <f t="shared" si="1"/>
        <v/>
      </c>
      <c r="J16" s="211"/>
      <c r="K16" s="2"/>
    </row>
    <row r="17" spans="1:11" ht="15" customHeight="1" x14ac:dyDescent="0.2">
      <c r="A17" s="203">
        <v>7</v>
      </c>
      <c r="B17" s="203">
        <v>7</v>
      </c>
      <c r="C17" s="204" t="s">
        <v>3659</v>
      </c>
      <c r="D17" s="203" t="s">
        <v>2134</v>
      </c>
      <c r="E17" s="203" t="s">
        <v>1707</v>
      </c>
      <c r="F17" s="203" t="s">
        <v>390</v>
      </c>
      <c r="G17" s="205"/>
      <c r="H17" s="203" t="str">
        <f t="shared" si="0"/>
        <v>—</v>
      </c>
      <c r="I17" s="203" t="str">
        <f t="shared" si="1"/>
        <v/>
      </c>
      <c r="J17" s="207"/>
      <c r="K17" s="2"/>
    </row>
    <row r="18" spans="1:11" ht="15" customHeight="1" x14ac:dyDescent="0.2">
      <c r="A18" s="208">
        <v>8</v>
      </c>
      <c r="B18" s="208">
        <v>8</v>
      </c>
      <c r="C18" s="209" t="s">
        <v>3660</v>
      </c>
      <c r="D18" s="208" t="s">
        <v>2134</v>
      </c>
      <c r="E18" s="208" t="s">
        <v>2126</v>
      </c>
      <c r="F18" s="208" t="s">
        <v>390</v>
      </c>
      <c r="G18" s="205"/>
      <c r="H18" s="208" t="str">
        <f t="shared" si="0"/>
        <v>—</v>
      </c>
      <c r="I18" s="208" t="str">
        <f t="shared" si="1"/>
        <v/>
      </c>
      <c r="J18" s="211"/>
      <c r="K18" s="2"/>
    </row>
    <row r="19" spans="1:11" ht="15" customHeight="1" x14ac:dyDescent="0.2">
      <c r="A19" s="203">
        <v>9</v>
      </c>
      <c r="B19" s="203">
        <v>9</v>
      </c>
      <c r="C19" s="204" t="s">
        <v>3661</v>
      </c>
      <c r="D19" s="203" t="s">
        <v>2134</v>
      </c>
      <c r="E19" s="203" t="s">
        <v>3634</v>
      </c>
      <c r="F19" s="203" t="s">
        <v>390</v>
      </c>
      <c r="G19" s="205"/>
      <c r="H19" s="203" t="str">
        <f t="shared" si="0"/>
        <v>—</v>
      </c>
      <c r="I19" s="203" t="str">
        <f t="shared" si="1"/>
        <v/>
      </c>
      <c r="J19" s="207"/>
      <c r="K19" s="2"/>
    </row>
    <row r="20" spans="1:11" ht="15" customHeight="1" x14ac:dyDescent="0.2">
      <c r="A20" s="208">
        <v>10</v>
      </c>
      <c r="B20" s="208">
        <v>10</v>
      </c>
      <c r="C20" s="209" t="s">
        <v>3662</v>
      </c>
      <c r="D20" s="208" t="s">
        <v>2101</v>
      </c>
      <c r="E20" s="208" t="s">
        <v>3636</v>
      </c>
      <c r="F20" s="208" t="s">
        <v>390</v>
      </c>
      <c r="G20" s="205"/>
      <c r="H20" s="208" t="str">
        <f t="shared" si="0"/>
        <v>—</v>
      </c>
      <c r="I20" s="208" t="str">
        <f t="shared" si="1"/>
        <v/>
      </c>
      <c r="J20" s="211" t="s">
        <v>2139</v>
      </c>
      <c r="K20" s="2"/>
    </row>
    <row r="21" spans="1:11" ht="15" customHeight="1" x14ac:dyDescent="0.2">
      <c r="A21" s="203">
        <v>11</v>
      </c>
      <c r="B21" s="203">
        <v>11</v>
      </c>
      <c r="C21" s="204" t="s">
        <v>3663</v>
      </c>
      <c r="D21" s="203" t="s">
        <v>2134</v>
      </c>
      <c r="E21" s="203" t="s">
        <v>3638</v>
      </c>
      <c r="F21" s="203" t="s">
        <v>390</v>
      </c>
      <c r="G21" s="205"/>
      <c r="H21" s="203" t="str">
        <f t="shared" si="0"/>
        <v>—</v>
      </c>
      <c r="I21" s="203" t="str">
        <f t="shared" si="1"/>
        <v/>
      </c>
      <c r="J21" s="207"/>
      <c r="K21" s="2"/>
    </row>
    <row r="22" spans="1:11" ht="15" customHeight="1" x14ac:dyDescent="0.2">
      <c r="A22" s="208">
        <v>12</v>
      </c>
      <c r="B22" s="208">
        <v>12</v>
      </c>
      <c r="C22" s="209" t="s">
        <v>3664</v>
      </c>
      <c r="D22" s="208" t="s">
        <v>2134</v>
      </c>
      <c r="E22" s="208" t="s">
        <v>3640</v>
      </c>
      <c r="F22" s="208" t="s">
        <v>390</v>
      </c>
      <c r="G22" s="205"/>
      <c r="H22" s="208" t="str">
        <f t="shared" si="0"/>
        <v>—</v>
      </c>
      <c r="I22" s="208" t="str">
        <f t="shared" si="1"/>
        <v/>
      </c>
      <c r="J22" s="211"/>
      <c r="K22" s="2"/>
    </row>
    <row r="23" spans="1:11" ht="15" customHeight="1" x14ac:dyDescent="0.2">
      <c r="A23" s="203">
        <v>13</v>
      </c>
      <c r="B23" s="203">
        <v>13</v>
      </c>
      <c r="C23" s="204" t="s">
        <v>3665</v>
      </c>
      <c r="D23" s="203" t="s">
        <v>2134</v>
      </c>
      <c r="E23" s="203" t="s">
        <v>3642</v>
      </c>
      <c r="F23" s="203" t="s">
        <v>390</v>
      </c>
      <c r="G23" s="205"/>
      <c r="H23" s="203" t="str">
        <f t="shared" si="0"/>
        <v>—</v>
      </c>
      <c r="I23" s="203" t="str">
        <f t="shared" si="1"/>
        <v/>
      </c>
      <c r="J23" s="207"/>
      <c r="K23" s="2"/>
    </row>
    <row r="24" spans="1:11" ht="15" customHeight="1" x14ac:dyDescent="0.2">
      <c r="A24" s="208">
        <v>14</v>
      </c>
      <c r="B24" s="208">
        <v>14</v>
      </c>
      <c r="C24" s="209" t="s">
        <v>3666</v>
      </c>
      <c r="D24" s="208" t="s">
        <v>2134</v>
      </c>
      <c r="E24" s="208" t="s">
        <v>3667</v>
      </c>
      <c r="F24" s="208" t="s">
        <v>390</v>
      </c>
      <c r="G24" s="205"/>
      <c r="H24" s="208" t="str">
        <f t="shared" si="0"/>
        <v>—</v>
      </c>
      <c r="I24" s="208" t="str">
        <f t="shared" si="1"/>
        <v/>
      </c>
      <c r="J24" s="211"/>
      <c r="K24" s="2"/>
    </row>
    <row r="25" spans="1:11" ht="15" customHeight="1" x14ac:dyDescent="0.2">
      <c r="A25" s="203">
        <v>15</v>
      </c>
      <c r="B25" s="203">
        <v>15</v>
      </c>
      <c r="C25" s="204" t="s">
        <v>3668</v>
      </c>
      <c r="D25" s="203" t="s">
        <v>2101</v>
      </c>
      <c r="E25" s="203" t="s">
        <v>1710</v>
      </c>
      <c r="F25" s="203" t="s">
        <v>390</v>
      </c>
      <c r="G25" s="205"/>
      <c r="H25" s="203" t="str">
        <f t="shared" si="0"/>
        <v>—</v>
      </c>
      <c r="I25" s="203" t="str">
        <f t="shared" si="1"/>
        <v/>
      </c>
      <c r="J25" s="207" t="s">
        <v>3669</v>
      </c>
      <c r="K25" s="2"/>
    </row>
    <row r="26" spans="1:11" ht="15" customHeight="1" x14ac:dyDescent="0.2">
      <c r="A26" s="212"/>
      <c r="B26" s="212"/>
      <c r="C26" s="213" t="s">
        <v>3670</v>
      </c>
      <c r="D26" s="212"/>
      <c r="E26" s="212"/>
      <c r="F26" s="214"/>
      <c r="G26" s="215">
        <f>SUM(G11:G25)</f>
        <v>0</v>
      </c>
      <c r="H26" s="215"/>
      <c r="I26" s="214" t="str">
        <f>IF(H26="","",IF(H26&gt;=0.75,"🟢 On Track",IF(H26&gt;=0.65,"🟡 Watch",IF(H26&gt;=0.6,"🟠 At Risk","🔴 Not Prog"))))</f>
        <v/>
      </c>
      <c r="J26" s="212"/>
      <c r="K26" s="2"/>
    </row>
    <row r="27" spans="1:1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1.75" customHeight="1" x14ac:dyDescent="0.2">
      <c r="A28" s="199" t="s">
        <v>3671</v>
      </c>
      <c r="B28" s="194"/>
      <c r="C28" s="194"/>
      <c r="D28" s="194"/>
      <c r="E28" s="194"/>
      <c r="F28" s="194"/>
      <c r="G28" s="194"/>
      <c r="H28" s="200" t="s">
        <v>3619</v>
      </c>
      <c r="I28" s="199">
        <f>G45</f>
        <v>0</v>
      </c>
      <c r="J28" s="200" t="s">
        <v>3620</v>
      </c>
      <c r="K28" s="201">
        <f>H45</f>
        <v>0</v>
      </c>
    </row>
    <row r="29" spans="1:11" ht="21.75" customHeight="1" x14ac:dyDescent="0.2">
      <c r="A29" s="202" t="s">
        <v>26</v>
      </c>
      <c r="B29" s="202" t="s">
        <v>3621</v>
      </c>
      <c r="C29" s="202" t="s">
        <v>2081</v>
      </c>
      <c r="D29" s="202" t="s">
        <v>2071</v>
      </c>
      <c r="E29" s="202" t="s">
        <v>2073</v>
      </c>
      <c r="F29" s="202" t="s">
        <v>3622</v>
      </c>
      <c r="G29" s="202" t="s">
        <v>132</v>
      </c>
      <c r="H29" s="202" t="s">
        <v>3623</v>
      </c>
      <c r="I29" s="202" t="s">
        <v>34</v>
      </c>
      <c r="J29" s="202" t="s">
        <v>61</v>
      </c>
      <c r="K29" s="2"/>
    </row>
    <row r="30" spans="1:11" ht="21.75" customHeight="1" x14ac:dyDescent="0.2">
      <c r="A30" s="203">
        <v>1</v>
      </c>
      <c r="B30" s="203">
        <v>1</v>
      </c>
      <c r="C30" s="204" t="s">
        <v>3672</v>
      </c>
      <c r="D30" s="203" t="s">
        <v>3673</v>
      </c>
      <c r="E30" s="203" t="s">
        <v>2085</v>
      </c>
      <c r="F30" s="203" t="s">
        <v>390</v>
      </c>
      <c r="G30" s="205"/>
      <c r="H30" s="203" t="str">
        <f t="shared" ref="H30:H44" si="2">IF(G30="","—",G30)</f>
        <v>—</v>
      </c>
      <c r="I30" s="203" t="str">
        <f t="shared" ref="I30:I44" si="3">IF(G30="","",G30)</f>
        <v/>
      </c>
      <c r="J30" s="207"/>
      <c r="K30" s="2"/>
    </row>
    <row r="31" spans="1:11" ht="15" customHeight="1" x14ac:dyDescent="0.2">
      <c r="A31" s="208">
        <v>2</v>
      </c>
      <c r="B31" s="208">
        <v>2</v>
      </c>
      <c r="C31" s="209" t="s">
        <v>3674</v>
      </c>
      <c r="D31" s="208" t="s">
        <v>3673</v>
      </c>
      <c r="E31" s="208" t="s">
        <v>2088</v>
      </c>
      <c r="F31" s="208" t="s">
        <v>390</v>
      </c>
      <c r="G31" s="205"/>
      <c r="H31" s="208" t="str">
        <f t="shared" si="2"/>
        <v>—</v>
      </c>
      <c r="I31" s="208" t="str">
        <f t="shared" si="3"/>
        <v/>
      </c>
      <c r="J31" s="211"/>
      <c r="K31" s="2"/>
    </row>
    <row r="32" spans="1:11" ht="15" customHeight="1" x14ac:dyDescent="0.2">
      <c r="A32" s="203">
        <v>3</v>
      </c>
      <c r="B32" s="203">
        <v>3</v>
      </c>
      <c r="C32" s="204" t="s">
        <v>3675</v>
      </c>
      <c r="D32" s="203" t="s">
        <v>2134</v>
      </c>
      <c r="E32" s="203" t="s">
        <v>1664</v>
      </c>
      <c r="F32" s="203" t="s">
        <v>390</v>
      </c>
      <c r="G32" s="205"/>
      <c r="H32" s="203" t="str">
        <f t="shared" si="2"/>
        <v>—</v>
      </c>
      <c r="I32" s="203" t="str">
        <f t="shared" si="3"/>
        <v/>
      </c>
      <c r="J32" s="207"/>
      <c r="K32" s="2"/>
    </row>
    <row r="33" spans="1:11" ht="15" customHeight="1" x14ac:dyDescent="0.2">
      <c r="A33" s="208">
        <v>4</v>
      </c>
      <c r="B33" s="208">
        <v>4</v>
      </c>
      <c r="C33" s="209" t="s">
        <v>3676</v>
      </c>
      <c r="D33" s="208" t="s">
        <v>2134</v>
      </c>
      <c r="E33" s="208" t="s">
        <v>2095</v>
      </c>
      <c r="F33" s="208" t="s">
        <v>390</v>
      </c>
      <c r="G33" s="205"/>
      <c r="H33" s="208" t="str">
        <f t="shared" si="2"/>
        <v>—</v>
      </c>
      <c r="I33" s="208" t="str">
        <f t="shared" si="3"/>
        <v/>
      </c>
      <c r="J33" s="211"/>
      <c r="K33" s="2"/>
    </row>
    <row r="34" spans="1:11" ht="15" customHeight="1" x14ac:dyDescent="0.2">
      <c r="A34" s="203">
        <v>5</v>
      </c>
      <c r="B34" s="203">
        <v>5</v>
      </c>
      <c r="C34" s="204" t="s">
        <v>3677</v>
      </c>
      <c r="D34" s="203" t="s">
        <v>2134</v>
      </c>
      <c r="E34" s="203" t="s">
        <v>2106</v>
      </c>
      <c r="F34" s="203" t="s">
        <v>390</v>
      </c>
      <c r="G34" s="205"/>
      <c r="H34" s="203" t="str">
        <f t="shared" si="2"/>
        <v>—</v>
      </c>
      <c r="I34" s="203" t="str">
        <f t="shared" si="3"/>
        <v/>
      </c>
      <c r="J34" s="207"/>
      <c r="K34" s="2"/>
    </row>
    <row r="35" spans="1:11" ht="15" customHeight="1" x14ac:dyDescent="0.2">
      <c r="A35" s="208">
        <v>6</v>
      </c>
      <c r="B35" s="208">
        <v>6</v>
      </c>
      <c r="C35" s="209" t="s">
        <v>3678</v>
      </c>
      <c r="D35" s="208" t="s">
        <v>2101</v>
      </c>
      <c r="E35" s="208" t="s">
        <v>2110</v>
      </c>
      <c r="F35" s="208" t="s">
        <v>390</v>
      </c>
      <c r="G35" s="205"/>
      <c r="H35" s="208" t="str">
        <f t="shared" si="2"/>
        <v>—</v>
      </c>
      <c r="I35" s="208" t="str">
        <f t="shared" si="3"/>
        <v/>
      </c>
      <c r="J35" s="211" t="s">
        <v>2139</v>
      </c>
      <c r="K35" s="2"/>
    </row>
    <row r="36" spans="1:11" ht="15" customHeight="1" x14ac:dyDescent="0.2">
      <c r="A36" s="203">
        <v>7</v>
      </c>
      <c r="B36" s="203">
        <v>7</v>
      </c>
      <c r="C36" s="204" t="s">
        <v>3679</v>
      </c>
      <c r="D36" s="203" t="s">
        <v>2134</v>
      </c>
      <c r="E36" s="203" t="s">
        <v>1707</v>
      </c>
      <c r="F36" s="203" t="s">
        <v>390</v>
      </c>
      <c r="G36" s="205"/>
      <c r="H36" s="203" t="str">
        <f t="shared" si="2"/>
        <v>—</v>
      </c>
      <c r="I36" s="203" t="str">
        <f t="shared" si="3"/>
        <v/>
      </c>
      <c r="J36" s="207"/>
      <c r="K36" s="2"/>
    </row>
    <row r="37" spans="1:11" ht="15" customHeight="1" x14ac:dyDescent="0.2">
      <c r="A37" s="208">
        <v>8</v>
      </c>
      <c r="B37" s="208">
        <v>8</v>
      </c>
      <c r="C37" s="209" t="s">
        <v>3680</v>
      </c>
      <c r="D37" s="208" t="s">
        <v>2134</v>
      </c>
      <c r="E37" s="208" t="s">
        <v>2126</v>
      </c>
      <c r="F37" s="208" t="s">
        <v>390</v>
      </c>
      <c r="G37" s="205"/>
      <c r="H37" s="208" t="str">
        <f t="shared" si="2"/>
        <v>—</v>
      </c>
      <c r="I37" s="208" t="str">
        <f t="shared" si="3"/>
        <v/>
      </c>
      <c r="J37" s="211"/>
      <c r="K37" s="2"/>
    </row>
    <row r="38" spans="1:11" ht="15" customHeight="1" x14ac:dyDescent="0.2">
      <c r="A38" s="203">
        <v>9</v>
      </c>
      <c r="B38" s="203">
        <v>9</v>
      </c>
      <c r="C38" s="204" t="s">
        <v>3681</v>
      </c>
      <c r="D38" s="203" t="s">
        <v>2134</v>
      </c>
      <c r="E38" s="203" t="s">
        <v>3634</v>
      </c>
      <c r="F38" s="203" t="s">
        <v>390</v>
      </c>
      <c r="G38" s="205"/>
      <c r="H38" s="203" t="str">
        <f t="shared" si="2"/>
        <v>—</v>
      </c>
      <c r="I38" s="203" t="str">
        <f t="shared" si="3"/>
        <v/>
      </c>
      <c r="J38" s="207"/>
      <c r="K38" s="2"/>
    </row>
    <row r="39" spans="1:11" ht="15" customHeight="1" x14ac:dyDescent="0.2">
      <c r="A39" s="208">
        <v>10</v>
      </c>
      <c r="B39" s="208">
        <v>10</v>
      </c>
      <c r="C39" s="209" t="s">
        <v>3682</v>
      </c>
      <c r="D39" s="208" t="s">
        <v>2134</v>
      </c>
      <c r="E39" s="208" t="s">
        <v>3636</v>
      </c>
      <c r="F39" s="208" t="s">
        <v>390</v>
      </c>
      <c r="G39" s="205"/>
      <c r="H39" s="208" t="str">
        <f t="shared" si="2"/>
        <v>—</v>
      </c>
      <c r="I39" s="208" t="str">
        <f t="shared" si="3"/>
        <v/>
      </c>
      <c r="J39" s="211"/>
      <c r="K39" s="2"/>
    </row>
    <row r="40" spans="1:11" ht="15" customHeight="1" x14ac:dyDescent="0.2">
      <c r="A40" s="203">
        <v>11</v>
      </c>
      <c r="B40" s="203">
        <v>11</v>
      </c>
      <c r="C40" s="204" t="s">
        <v>3683</v>
      </c>
      <c r="D40" s="203" t="s">
        <v>2134</v>
      </c>
      <c r="E40" s="203" t="s">
        <v>3638</v>
      </c>
      <c r="F40" s="203" t="s">
        <v>390</v>
      </c>
      <c r="G40" s="205"/>
      <c r="H40" s="203" t="str">
        <f t="shared" si="2"/>
        <v>—</v>
      </c>
      <c r="I40" s="203" t="str">
        <f t="shared" si="3"/>
        <v/>
      </c>
      <c r="J40" s="207"/>
      <c r="K40" s="2"/>
    </row>
    <row r="41" spans="1:11" ht="15" customHeight="1" x14ac:dyDescent="0.2">
      <c r="A41" s="208">
        <v>12</v>
      </c>
      <c r="B41" s="208">
        <v>12</v>
      </c>
      <c r="C41" s="209" t="s">
        <v>3684</v>
      </c>
      <c r="D41" s="208" t="s">
        <v>2081</v>
      </c>
      <c r="E41" s="208" t="s">
        <v>3640</v>
      </c>
      <c r="F41" s="208" t="s">
        <v>390</v>
      </c>
      <c r="G41" s="205"/>
      <c r="H41" s="208" t="str">
        <f t="shared" si="2"/>
        <v>—</v>
      </c>
      <c r="I41" s="208" t="str">
        <f t="shared" si="3"/>
        <v/>
      </c>
      <c r="J41" s="211"/>
      <c r="K41" s="2"/>
    </row>
    <row r="42" spans="1:11" ht="15" customHeight="1" x14ac:dyDescent="0.2">
      <c r="A42" s="203">
        <v>13</v>
      </c>
      <c r="B42" s="203">
        <v>13</v>
      </c>
      <c r="C42" s="204" t="s">
        <v>3685</v>
      </c>
      <c r="D42" s="203" t="s">
        <v>2134</v>
      </c>
      <c r="E42" s="203" t="s">
        <v>3642</v>
      </c>
      <c r="F42" s="203" t="s">
        <v>390</v>
      </c>
      <c r="G42" s="205"/>
      <c r="H42" s="203" t="str">
        <f t="shared" si="2"/>
        <v>—</v>
      </c>
      <c r="I42" s="203" t="str">
        <f t="shared" si="3"/>
        <v/>
      </c>
      <c r="J42" s="207"/>
      <c r="K42" s="2"/>
    </row>
    <row r="43" spans="1:11" ht="15" customHeight="1" x14ac:dyDescent="0.2">
      <c r="A43" s="208">
        <v>14</v>
      </c>
      <c r="B43" s="208">
        <v>14</v>
      </c>
      <c r="C43" s="209" t="s">
        <v>3686</v>
      </c>
      <c r="D43" s="208" t="s">
        <v>2114</v>
      </c>
      <c r="E43" s="208" t="s">
        <v>3667</v>
      </c>
      <c r="F43" s="208" t="s">
        <v>390</v>
      </c>
      <c r="G43" s="205"/>
      <c r="H43" s="208" t="str">
        <f t="shared" si="2"/>
        <v>—</v>
      </c>
      <c r="I43" s="208" t="str">
        <f t="shared" si="3"/>
        <v/>
      </c>
      <c r="J43" s="211" t="s">
        <v>3687</v>
      </c>
      <c r="K43" s="2"/>
    </row>
    <row r="44" spans="1:11" ht="15" customHeight="1" x14ac:dyDescent="0.2">
      <c r="A44" s="203">
        <v>15</v>
      </c>
      <c r="B44" s="203">
        <v>15</v>
      </c>
      <c r="C44" s="204" t="s">
        <v>3668</v>
      </c>
      <c r="D44" s="203" t="s">
        <v>2101</v>
      </c>
      <c r="E44" s="203" t="s">
        <v>1710</v>
      </c>
      <c r="F44" s="203" t="s">
        <v>390</v>
      </c>
      <c r="G44" s="205"/>
      <c r="H44" s="203" t="str">
        <f t="shared" si="2"/>
        <v>—</v>
      </c>
      <c r="I44" s="203" t="str">
        <f t="shared" si="3"/>
        <v/>
      </c>
      <c r="J44" s="207" t="s">
        <v>3669</v>
      </c>
      <c r="K44" s="2"/>
    </row>
    <row r="45" spans="1:11" ht="15" customHeight="1" x14ac:dyDescent="0.2">
      <c r="A45" s="212"/>
      <c r="B45" s="212"/>
      <c r="C45" s="213" t="s">
        <v>3688</v>
      </c>
      <c r="D45" s="212"/>
      <c r="E45" s="212"/>
      <c r="F45" s="214"/>
      <c r="G45" s="215">
        <f>SUM(G30:G44)</f>
        <v>0</v>
      </c>
      <c r="H45" s="215"/>
      <c r="I45" s="214" t="str">
        <f>IF(H45="","",IF(H45&gt;=0.75,"🟢 On Track",IF(H45&gt;=0.65,"🟡 Watch",IF(H45&gt;=0.6,"🟠 At Risk","🔴 Not Prog"))))</f>
        <v/>
      </c>
      <c r="J45" s="212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21.75" customHeight="1" x14ac:dyDescent="0.2">
      <c r="A47" s="199" t="s">
        <v>3689</v>
      </c>
      <c r="B47" s="194"/>
      <c r="C47" s="194"/>
      <c r="D47" s="194"/>
      <c r="E47" s="194"/>
      <c r="F47" s="194"/>
      <c r="G47" s="194"/>
      <c r="H47" s="200" t="s">
        <v>3619</v>
      </c>
      <c r="I47" s="199">
        <f>G64</f>
        <v>0</v>
      </c>
      <c r="J47" s="200" t="s">
        <v>3620</v>
      </c>
      <c r="K47" s="201">
        <f>H64</f>
        <v>0</v>
      </c>
    </row>
    <row r="48" spans="1:11" ht="21.75" customHeight="1" x14ac:dyDescent="0.2">
      <c r="A48" s="202" t="s">
        <v>26</v>
      </c>
      <c r="B48" s="202" t="s">
        <v>3621</v>
      </c>
      <c r="C48" s="202" t="s">
        <v>2081</v>
      </c>
      <c r="D48" s="202" t="s">
        <v>2071</v>
      </c>
      <c r="E48" s="202" t="s">
        <v>2073</v>
      </c>
      <c r="F48" s="202" t="s">
        <v>3622</v>
      </c>
      <c r="G48" s="202" t="s">
        <v>132</v>
      </c>
      <c r="H48" s="202" t="s">
        <v>3623</v>
      </c>
      <c r="I48" s="202" t="s">
        <v>34</v>
      </c>
      <c r="J48" s="202" t="s">
        <v>61</v>
      </c>
      <c r="K48" s="2"/>
    </row>
    <row r="49" spans="1:11" ht="15" customHeight="1" x14ac:dyDescent="0.2">
      <c r="A49" s="203">
        <v>1</v>
      </c>
      <c r="B49" s="203">
        <v>1</v>
      </c>
      <c r="C49" s="204" t="s">
        <v>3690</v>
      </c>
      <c r="D49" s="203" t="s">
        <v>3673</v>
      </c>
      <c r="E49" s="203" t="s">
        <v>2085</v>
      </c>
      <c r="F49" s="203" t="s">
        <v>390</v>
      </c>
      <c r="G49" s="205"/>
      <c r="H49" s="203" t="str">
        <f t="shared" ref="H49:H63" si="4">IF(G49="","—",G49)</f>
        <v>—</v>
      </c>
      <c r="I49" s="203" t="str">
        <f t="shared" ref="I49:I63" si="5">IF(G49="","",G49)</f>
        <v/>
      </c>
      <c r="J49" s="207"/>
      <c r="K49" s="2"/>
    </row>
    <row r="50" spans="1:11" ht="15" customHeight="1" x14ac:dyDescent="0.2">
      <c r="A50" s="208">
        <v>2</v>
      </c>
      <c r="B50" s="208">
        <v>2</v>
      </c>
      <c r="C50" s="209" t="s">
        <v>3691</v>
      </c>
      <c r="D50" s="208" t="s">
        <v>3673</v>
      </c>
      <c r="E50" s="208" t="s">
        <v>2088</v>
      </c>
      <c r="F50" s="208" t="s">
        <v>390</v>
      </c>
      <c r="G50" s="205"/>
      <c r="H50" s="208" t="str">
        <f t="shared" si="4"/>
        <v>—</v>
      </c>
      <c r="I50" s="208" t="str">
        <f t="shared" si="5"/>
        <v/>
      </c>
      <c r="J50" s="211"/>
      <c r="K50" s="2"/>
    </row>
    <row r="51" spans="1:11" ht="15" customHeight="1" x14ac:dyDescent="0.2">
      <c r="A51" s="203">
        <v>3</v>
      </c>
      <c r="B51" s="203">
        <v>3</v>
      </c>
      <c r="C51" s="204" t="s">
        <v>3692</v>
      </c>
      <c r="D51" s="203" t="s">
        <v>2134</v>
      </c>
      <c r="E51" s="203" t="s">
        <v>1664</v>
      </c>
      <c r="F51" s="203" t="s">
        <v>390</v>
      </c>
      <c r="G51" s="205"/>
      <c r="H51" s="203" t="str">
        <f t="shared" si="4"/>
        <v>—</v>
      </c>
      <c r="I51" s="203" t="str">
        <f t="shared" si="5"/>
        <v/>
      </c>
      <c r="J51" s="207"/>
      <c r="K51" s="2"/>
    </row>
    <row r="52" spans="1:11" ht="15" customHeight="1" x14ac:dyDescent="0.2">
      <c r="A52" s="208">
        <v>4</v>
      </c>
      <c r="B52" s="208">
        <v>4</v>
      </c>
      <c r="C52" s="209" t="s">
        <v>3693</v>
      </c>
      <c r="D52" s="208" t="s">
        <v>2134</v>
      </c>
      <c r="E52" s="208" t="s">
        <v>2095</v>
      </c>
      <c r="F52" s="208" t="s">
        <v>390</v>
      </c>
      <c r="G52" s="205"/>
      <c r="H52" s="208" t="str">
        <f t="shared" si="4"/>
        <v>—</v>
      </c>
      <c r="I52" s="208" t="str">
        <f t="shared" si="5"/>
        <v/>
      </c>
      <c r="J52" s="211"/>
      <c r="K52" s="2"/>
    </row>
    <row r="53" spans="1:11" ht="15" customHeight="1" x14ac:dyDescent="0.2">
      <c r="A53" s="203">
        <v>5</v>
      </c>
      <c r="B53" s="203">
        <v>5</v>
      </c>
      <c r="C53" s="204" t="s">
        <v>3694</v>
      </c>
      <c r="D53" s="203" t="s">
        <v>2134</v>
      </c>
      <c r="E53" s="203" t="s">
        <v>2106</v>
      </c>
      <c r="F53" s="203" t="s">
        <v>390</v>
      </c>
      <c r="G53" s="205"/>
      <c r="H53" s="203" t="str">
        <f t="shared" si="4"/>
        <v>—</v>
      </c>
      <c r="I53" s="203" t="str">
        <f t="shared" si="5"/>
        <v/>
      </c>
      <c r="J53" s="207"/>
      <c r="K53" s="2"/>
    </row>
    <row r="54" spans="1:11" ht="15" customHeight="1" x14ac:dyDescent="0.2">
      <c r="A54" s="208">
        <v>6</v>
      </c>
      <c r="B54" s="208">
        <v>6</v>
      </c>
      <c r="C54" s="209" t="s">
        <v>3678</v>
      </c>
      <c r="D54" s="208" t="s">
        <v>2101</v>
      </c>
      <c r="E54" s="208" t="s">
        <v>2110</v>
      </c>
      <c r="F54" s="208" t="s">
        <v>390</v>
      </c>
      <c r="G54" s="205"/>
      <c r="H54" s="208" t="str">
        <f t="shared" si="4"/>
        <v>—</v>
      </c>
      <c r="I54" s="208" t="str">
        <f t="shared" si="5"/>
        <v/>
      </c>
      <c r="J54" s="211" t="s">
        <v>2139</v>
      </c>
      <c r="K54" s="2"/>
    </row>
    <row r="55" spans="1:11" ht="15" customHeight="1" x14ac:dyDescent="0.2">
      <c r="A55" s="203">
        <v>7</v>
      </c>
      <c r="B55" s="203">
        <v>7</v>
      </c>
      <c r="C55" s="204" t="s">
        <v>3695</v>
      </c>
      <c r="D55" s="203" t="s">
        <v>2134</v>
      </c>
      <c r="E55" s="203" t="s">
        <v>1707</v>
      </c>
      <c r="F55" s="203" t="s">
        <v>390</v>
      </c>
      <c r="G55" s="205"/>
      <c r="H55" s="203" t="str">
        <f t="shared" si="4"/>
        <v>—</v>
      </c>
      <c r="I55" s="203" t="str">
        <f t="shared" si="5"/>
        <v/>
      </c>
      <c r="J55" s="207"/>
      <c r="K55" s="2"/>
    </row>
    <row r="56" spans="1:11" ht="15" customHeight="1" x14ac:dyDescent="0.2">
      <c r="A56" s="208">
        <v>8</v>
      </c>
      <c r="B56" s="208">
        <v>8</v>
      </c>
      <c r="C56" s="209" t="s">
        <v>3696</v>
      </c>
      <c r="D56" s="208" t="s">
        <v>2134</v>
      </c>
      <c r="E56" s="208" t="s">
        <v>2126</v>
      </c>
      <c r="F56" s="208" t="s">
        <v>390</v>
      </c>
      <c r="G56" s="205"/>
      <c r="H56" s="208" t="str">
        <f t="shared" si="4"/>
        <v>—</v>
      </c>
      <c r="I56" s="208" t="str">
        <f t="shared" si="5"/>
        <v/>
      </c>
      <c r="J56" s="211"/>
      <c r="K56" s="2"/>
    </row>
    <row r="57" spans="1:11" ht="15" customHeight="1" x14ac:dyDescent="0.2">
      <c r="A57" s="203">
        <v>9</v>
      </c>
      <c r="B57" s="203">
        <v>9</v>
      </c>
      <c r="C57" s="204" t="s">
        <v>3697</v>
      </c>
      <c r="D57" s="203" t="s">
        <v>2134</v>
      </c>
      <c r="E57" s="203" t="s">
        <v>3634</v>
      </c>
      <c r="F57" s="203" t="s">
        <v>390</v>
      </c>
      <c r="G57" s="205"/>
      <c r="H57" s="203" t="str">
        <f t="shared" si="4"/>
        <v>—</v>
      </c>
      <c r="I57" s="203" t="str">
        <f t="shared" si="5"/>
        <v/>
      </c>
      <c r="J57" s="207"/>
      <c r="K57" s="2"/>
    </row>
    <row r="58" spans="1:11" ht="15" customHeight="1" x14ac:dyDescent="0.2">
      <c r="A58" s="208">
        <v>10</v>
      </c>
      <c r="B58" s="208">
        <v>10</v>
      </c>
      <c r="C58" s="209" t="s">
        <v>3698</v>
      </c>
      <c r="D58" s="208" t="s">
        <v>2134</v>
      </c>
      <c r="E58" s="208" t="s">
        <v>3636</v>
      </c>
      <c r="F58" s="208" t="s">
        <v>390</v>
      </c>
      <c r="G58" s="205"/>
      <c r="H58" s="208" t="str">
        <f t="shared" si="4"/>
        <v>—</v>
      </c>
      <c r="I58" s="208" t="str">
        <f t="shared" si="5"/>
        <v/>
      </c>
      <c r="J58" s="211"/>
      <c r="K58" s="2"/>
    </row>
    <row r="59" spans="1:11" ht="15" customHeight="1" x14ac:dyDescent="0.2">
      <c r="A59" s="203">
        <v>11</v>
      </c>
      <c r="B59" s="203">
        <v>11</v>
      </c>
      <c r="C59" s="204" t="s">
        <v>3699</v>
      </c>
      <c r="D59" s="203" t="s">
        <v>2134</v>
      </c>
      <c r="E59" s="203" t="s">
        <v>3638</v>
      </c>
      <c r="F59" s="203" t="s">
        <v>390</v>
      </c>
      <c r="G59" s="205"/>
      <c r="H59" s="203" t="str">
        <f t="shared" si="4"/>
        <v>—</v>
      </c>
      <c r="I59" s="203" t="str">
        <f t="shared" si="5"/>
        <v/>
      </c>
      <c r="J59" s="207"/>
      <c r="K59" s="2"/>
    </row>
    <row r="60" spans="1:11" ht="15" customHeight="1" x14ac:dyDescent="0.2">
      <c r="A60" s="208">
        <v>12</v>
      </c>
      <c r="B60" s="208">
        <v>12</v>
      </c>
      <c r="C60" s="209" t="s">
        <v>3700</v>
      </c>
      <c r="D60" s="208" t="s">
        <v>2081</v>
      </c>
      <c r="E60" s="208" t="s">
        <v>3640</v>
      </c>
      <c r="F60" s="208" t="s">
        <v>390</v>
      </c>
      <c r="G60" s="205"/>
      <c r="H60" s="208" t="str">
        <f t="shared" si="4"/>
        <v>—</v>
      </c>
      <c r="I60" s="208" t="str">
        <f t="shared" si="5"/>
        <v/>
      </c>
      <c r="J60" s="211"/>
      <c r="K60" s="2"/>
    </row>
    <row r="61" spans="1:11" ht="15" customHeight="1" x14ac:dyDescent="0.2">
      <c r="A61" s="203">
        <v>13</v>
      </c>
      <c r="B61" s="203">
        <v>13</v>
      </c>
      <c r="C61" s="204" t="s">
        <v>3701</v>
      </c>
      <c r="D61" s="203" t="s">
        <v>2134</v>
      </c>
      <c r="E61" s="203" t="s">
        <v>3642</v>
      </c>
      <c r="F61" s="203" t="s">
        <v>390</v>
      </c>
      <c r="G61" s="205"/>
      <c r="H61" s="203" t="str">
        <f t="shared" si="4"/>
        <v>—</v>
      </c>
      <c r="I61" s="203" t="str">
        <f t="shared" si="5"/>
        <v/>
      </c>
      <c r="J61" s="207"/>
      <c r="K61" s="2"/>
    </row>
    <row r="62" spans="1:11" ht="15" customHeight="1" x14ac:dyDescent="0.2">
      <c r="A62" s="208">
        <v>14</v>
      </c>
      <c r="B62" s="208">
        <v>14</v>
      </c>
      <c r="C62" s="209" t="s">
        <v>3702</v>
      </c>
      <c r="D62" s="208" t="s">
        <v>3703</v>
      </c>
      <c r="E62" s="208" t="s">
        <v>3667</v>
      </c>
      <c r="F62" s="208" t="s">
        <v>390</v>
      </c>
      <c r="G62" s="205"/>
      <c r="H62" s="208" t="str">
        <f t="shared" si="4"/>
        <v>—</v>
      </c>
      <c r="I62" s="208" t="str">
        <f t="shared" si="5"/>
        <v/>
      </c>
      <c r="J62" s="211"/>
      <c r="K62" s="2"/>
    </row>
    <row r="63" spans="1:11" ht="15" customHeight="1" x14ac:dyDescent="0.2">
      <c r="A63" s="203">
        <v>15</v>
      </c>
      <c r="B63" s="203">
        <v>15</v>
      </c>
      <c r="C63" s="204" t="s">
        <v>3668</v>
      </c>
      <c r="D63" s="203" t="s">
        <v>2101</v>
      </c>
      <c r="E63" s="203" t="s">
        <v>1710</v>
      </c>
      <c r="F63" s="203" t="s">
        <v>390</v>
      </c>
      <c r="G63" s="205"/>
      <c r="H63" s="203" t="str">
        <f t="shared" si="4"/>
        <v>—</v>
      </c>
      <c r="I63" s="203" t="str">
        <f t="shared" si="5"/>
        <v/>
      </c>
      <c r="J63" s="207" t="s">
        <v>3669</v>
      </c>
      <c r="K63" s="2"/>
    </row>
    <row r="64" spans="1:11" ht="15" customHeight="1" x14ac:dyDescent="0.2">
      <c r="A64" s="212"/>
      <c r="B64" s="212"/>
      <c r="C64" s="213" t="s">
        <v>3704</v>
      </c>
      <c r="D64" s="212"/>
      <c r="E64" s="212"/>
      <c r="F64" s="214"/>
      <c r="G64" s="215">
        <f>SUM(G49:G63)</f>
        <v>0</v>
      </c>
      <c r="H64" s="215"/>
      <c r="I64" s="214" t="str">
        <f>IF(H64="","",IF(H64&gt;=0.75,"🟢 On Track",IF(H64&gt;=0.65,"🟡 Watch",IF(H64&gt;=0.6,"🟠 At Risk","🔴 Not Prog"))))</f>
        <v/>
      </c>
      <c r="J64" s="212"/>
      <c r="K64" s="2"/>
    </row>
    <row r="65" spans="1:11" ht="15.7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 ht="15.7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 ht="25.5" customHeight="1" x14ac:dyDescent="0.2">
      <c r="A67" s="196" t="s">
        <v>972</v>
      </c>
      <c r="B67" s="192"/>
      <c r="C67" s="192"/>
      <c r="D67" s="192"/>
      <c r="E67" s="192"/>
      <c r="F67" s="192"/>
      <c r="G67" s="192"/>
      <c r="H67" s="192"/>
      <c r="I67" s="197" t="s">
        <v>3617</v>
      </c>
      <c r="J67" s="198" t="str">
        <f>IF(COUNT(H85,H104,H123)=0,"",AVERAGE(H85,H104,H123))</f>
        <v/>
      </c>
      <c r="K67" s="192"/>
    </row>
    <row r="68" spans="1:11" ht="21.75" customHeight="1" x14ac:dyDescent="0.2">
      <c r="A68" s="199" t="s">
        <v>3652</v>
      </c>
      <c r="B68" s="194"/>
      <c r="C68" s="194"/>
      <c r="D68" s="194"/>
      <c r="E68" s="194"/>
      <c r="F68" s="194"/>
      <c r="G68" s="194"/>
      <c r="H68" s="200" t="s">
        <v>3619</v>
      </c>
      <c r="I68" s="199">
        <f>G85</f>
        <v>0</v>
      </c>
      <c r="J68" s="200" t="s">
        <v>3620</v>
      </c>
      <c r="K68" s="201">
        <f>H85</f>
        <v>0</v>
      </c>
    </row>
    <row r="69" spans="1:11" ht="21.75" customHeight="1" x14ac:dyDescent="0.2">
      <c r="A69" s="202" t="s">
        <v>26</v>
      </c>
      <c r="B69" s="202" t="s">
        <v>3621</v>
      </c>
      <c r="C69" s="202" t="s">
        <v>2081</v>
      </c>
      <c r="D69" s="202" t="s">
        <v>2071</v>
      </c>
      <c r="E69" s="202" t="s">
        <v>2073</v>
      </c>
      <c r="F69" s="202" t="s">
        <v>3622</v>
      </c>
      <c r="G69" s="202" t="s">
        <v>132</v>
      </c>
      <c r="H69" s="202" t="s">
        <v>3623</v>
      </c>
      <c r="I69" s="202" t="s">
        <v>34</v>
      </c>
      <c r="J69" s="202" t="s">
        <v>61</v>
      </c>
      <c r="K69" s="2"/>
    </row>
    <row r="70" spans="1:11" ht="15" customHeight="1" x14ac:dyDescent="0.2">
      <c r="A70" s="203">
        <v>1</v>
      </c>
      <c r="B70" s="203">
        <v>1</v>
      </c>
      <c r="C70" s="204" t="s">
        <v>3653</v>
      </c>
      <c r="D70" s="203" t="s">
        <v>2134</v>
      </c>
      <c r="E70" s="203" t="s">
        <v>2085</v>
      </c>
      <c r="F70" s="203" t="s">
        <v>390</v>
      </c>
      <c r="G70" s="205"/>
      <c r="H70" s="203" t="str">
        <f t="shared" ref="H70:H84" si="6">IF(G70="","—",G70)</f>
        <v>—</v>
      </c>
      <c r="I70" s="203" t="str">
        <f t="shared" ref="I70:I84" si="7">IF(G70="","",G70)</f>
        <v/>
      </c>
      <c r="J70" s="207"/>
      <c r="K70" s="2"/>
    </row>
    <row r="71" spans="1:11" ht="15" customHeight="1" x14ac:dyDescent="0.2">
      <c r="A71" s="208">
        <v>2</v>
      </c>
      <c r="B71" s="208">
        <v>2</v>
      </c>
      <c r="C71" s="209" t="s">
        <v>3654</v>
      </c>
      <c r="D71" s="208" t="s">
        <v>2134</v>
      </c>
      <c r="E71" s="208" t="s">
        <v>2088</v>
      </c>
      <c r="F71" s="208" t="s">
        <v>390</v>
      </c>
      <c r="G71" s="205"/>
      <c r="H71" s="208" t="str">
        <f t="shared" si="6"/>
        <v>—</v>
      </c>
      <c r="I71" s="208" t="str">
        <f t="shared" si="7"/>
        <v/>
      </c>
      <c r="J71" s="211"/>
      <c r="K71" s="2"/>
    </row>
    <row r="72" spans="1:11" ht="15" customHeight="1" x14ac:dyDescent="0.2">
      <c r="A72" s="203">
        <v>3</v>
      </c>
      <c r="B72" s="203">
        <v>3</v>
      </c>
      <c r="C72" s="204" t="s">
        <v>3655</v>
      </c>
      <c r="D72" s="203" t="s">
        <v>2134</v>
      </c>
      <c r="E72" s="203" t="s">
        <v>1664</v>
      </c>
      <c r="F72" s="203" t="s">
        <v>390</v>
      </c>
      <c r="G72" s="205"/>
      <c r="H72" s="203" t="str">
        <f t="shared" si="6"/>
        <v>—</v>
      </c>
      <c r="I72" s="203" t="str">
        <f t="shared" si="7"/>
        <v/>
      </c>
      <c r="J72" s="207"/>
      <c r="K72" s="2"/>
    </row>
    <row r="73" spans="1:11" ht="15" customHeight="1" x14ac:dyDescent="0.2">
      <c r="A73" s="208">
        <v>4</v>
      </c>
      <c r="B73" s="208">
        <v>4</v>
      </c>
      <c r="C73" s="209" t="s">
        <v>3656</v>
      </c>
      <c r="D73" s="208" t="s">
        <v>2134</v>
      </c>
      <c r="E73" s="208" t="s">
        <v>2095</v>
      </c>
      <c r="F73" s="208" t="s">
        <v>390</v>
      </c>
      <c r="G73" s="205"/>
      <c r="H73" s="208" t="str">
        <f t="shared" si="6"/>
        <v>—</v>
      </c>
      <c r="I73" s="208" t="str">
        <f t="shared" si="7"/>
        <v/>
      </c>
      <c r="J73" s="211"/>
      <c r="K73" s="2"/>
    </row>
    <row r="74" spans="1:11" ht="15" customHeight="1" x14ac:dyDescent="0.2">
      <c r="A74" s="203">
        <v>5</v>
      </c>
      <c r="B74" s="203">
        <v>5</v>
      </c>
      <c r="C74" s="204" t="s">
        <v>3657</v>
      </c>
      <c r="D74" s="203" t="s">
        <v>2101</v>
      </c>
      <c r="E74" s="203" t="s">
        <v>2106</v>
      </c>
      <c r="F74" s="203" t="s">
        <v>390</v>
      </c>
      <c r="G74" s="205"/>
      <c r="H74" s="203" t="str">
        <f t="shared" si="6"/>
        <v>—</v>
      </c>
      <c r="I74" s="203" t="str">
        <f t="shared" si="7"/>
        <v/>
      </c>
      <c r="J74" s="207" t="s">
        <v>2139</v>
      </c>
      <c r="K74" s="2"/>
    </row>
    <row r="75" spans="1:11" ht="15" customHeight="1" x14ac:dyDescent="0.2">
      <c r="A75" s="208">
        <v>6</v>
      </c>
      <c r="B75" s="208">
        <v>6</v>
      </c>
      <c r="C75" s="209" t="s">
        <v>3658</v>
      </c>
      <c r="D75" s="208" t="s">
        <v>2134</v>
      </c>
      <c r="E75" s="208" t="s">
        <v>2110</v>
      </c>
      <c r="F75" s="208" t="s">
        <v>390</v>
      </c>
      <c r="G75" s="205"/>
      <c r="H75" s="208" t="str">
        <f t="shared" si="6"/>
        <v>—</v>
      </c>
      <c r="I75" s="208" t="str">
        <f t="shared" si="7"/>
        <v/>
      </c>
      <c r="J75" s="211"/>
      <c r="K75" s="2"/>
    </row>
    <row r="76" spans="1:11" ht="15" customHeight="1" x14ac:dyDescent="0.2">
      <c r="A76" s="203">
        <v>7</v>
      </c>
      <c r="B76" s="203">
        <v>7</v>
      </c>
      <c r="C76" s="204" t="s">
        <v>3659</v>
      </c>
      <c r="D76" s="203" t="s">
        <v>2134</v>
      </c>
      <c r="E76" s="203" t="s">
        <v>1707</v>
      </c>
      <c r="F76" s="203" t="s">
        <v>390</v>
      </c>
      <c r="G76" s="205"/>
      <c r="H76" s="203" t="str">
        <f t="shared" si="6"/>
        <v>—</v>
      </c>
      <c r="I76" s="203" t="str">
        <f t="shared" si="7"/>
        <v/>
      </c>
      <c r="J76" s="207"/>
      <c r="K76" s="2"/>
    </row>
    <row r="77" spans="1:11" ht="15" customHeight="1" x14ac:dyDescent="0.2">
      <c r="A77" s="208">
        <v>8</v>
      </c>
      <c r="B77" s="208">
        <v>8</v>
      </c>
      <c r="C77" s="209" t="s">
        <v>3660</v>
      </c>
      <c r="D77" s="208" t="s">
        <v>2134</v>
      </c>
      <c r="E77" s="208" t="s">
        <v>2126</v>
      </c>
      <c r="F77" s="208" t="s">
        <v>390</v>
      </c>
      <c r="G77" s="205"/>
      <c r="H77" s="208" t="str">
        <f t="shared" si="6"/>
        <v>—</v>
      </c>
      <c r="I77" s="208" t="str">
        <f t="shared" si="7"/>
        <v/>
      </c>
      <c r="J77" s="211"/>
      <c r="K77" s="2"/>
    </row>
    <row r="78" spans="1:11" ht="15" customHeight="1" x14ac:dyDescent="0.2">
      <c r="A78" s="203">
        <v>9</v>
      </c>
      <c r="B78" s="203">
        <v>9</v>
      </c>
      <c r="C78" s="204" t="s">
        <v>3661</v>
      </c>
      <c r="D78" s="203" t="s">
        <v>2134</v>
      </c>
      <c r="E78" s="203" t="s">
        <v>3634</v>
      </c>
      <c r="F78" s="203" t="s">
        <v>390</v>
      </c>
      <c r="G78" s="205"/>
      <c r="H78" s="203" t="str">
        <f t="shared" si="6"/>
        <v>—</v>
      </c>
      <c r="I78" s="203" t="str">
        <f t="shared" si="7"/>
        <v/>
      </c>
      <c r="J78" s="207"/>
      <c r="K78" s="2"/>
    </row>
    <row r="79" spans="1:11" ht="15" customHeight="1" x14ac:dyDescent="0.2">
      <c r="A79" s="208">
        <v>10</v>
      </c>
      <c r="B79" s="208">
        <v>10</v>
      </c>
      <c r="C79" s="209" t="s">
        <v>3662</v>
      </c>
      <c r="D79" s="208" t="s">
        <v>2101</v>
      </c>
      <c r="E79" s="208" t="s">
        <v>3636</v>
      </c>
      <c r="F79" s="208" t="s">
        <v>390</v>
      </c>
      <c r="G79" s="205"/>
      <c r="H79" s="208" t="str">
        <f t="shared" si="6"/>
        <v>—</v>
      </c>
      <c r="I79" s="208" t="str">
        <f t="shared" si="7"/>
        <v/>
      </c>
      <c r="J79" s="211" t="s">
        <v>2139</v>
      </c>
      <c r="K79" s="2"/>
    </row>
    <row r="80" spans="1:11" ht="15" customHeight="1" x14ac:dyDescent="0.2">
      <c r="A80" s="203">
        <v>11</v>
      </c>
      <c r="B80" s="203">
        <v>11</v>
      </c>
      <c r="C80" s="204" t="s">
        <v>3663</v>
      </c>
      <c r="D80" s="203" t="s">
        <v>2134</v>
      </c>
      <c r="E80" s="203" t="s">
        <v>3638</v>
      </c>
      <c r="F80" s="203" t="s">
        <v>390</v>
      </c>
      <c r="G80" s="205"/>
      <c r="H80" s="203" t="str">
        <f t="shared" si="6"/>
        <v>—</v>
      </c>
      <c r="I80" s="203" t="str">
        <f t="shared" si="7"/>
        <v/>
      </c>
      <c r="J80" s="207"/>
      <c r="K80" s="2"/>
    </row>
    <row r="81" spans="1:11" ht="15" customHeight="1" x14ac:dyDescent="0.2">
      <c r="A81" s="208">
        <v>12</v>
      </c>
      <c r="B81" s="208">
        <v>12</v>
      </c>
      <c r="C81" s="209" t="s">
        <v>3664</v>
      </c>
      <c r="D81" s="208" t="s">
        <v>2134</v>
      </c>
      <c r="E81" s="208" t="s">
        <v>3640</v>
      </c>
      <c r="F81" s="208" t="s">
        <v>390</v>
      </c>
      <c r="G81" s="205"/>
      <c r="H81" s="208" t="str">
        <f t="shared" si="6"/>
        <v>—</v>
      </c>
      <c r="I81" s="208" t="str">
        <f t="shared" si="7"/>
        <v/>
      </c>
      <c r="J81" s="211"/>
      <c r="K81" s="2"/>
    </row>
    <row r="82" spans="1:11" ht="15" customHeight="1" x14ac:dyDescent="0.2">
      <c r="A82" s="203">
        <v>13</v>
      </c>
      <c r="B82" s="203">
        <v>13</v>
      </c>
      <c r="C82" s="204" t="s">
        <v>3665</v>
      </c>
      <c r="D82" s="203" t="s">
        <v>2134</v>
      </c>
      <c r="E82" s="203" t="s">
        <v>3642</v>
      </c>
      <c r="F82" s="203" t="s">
        <v>390</v>
      </c>
      <c r="G82" s="205"/>
      <c r="H82" s="203" t="str">
        <f t="shared" si="6"/>
        <v>—</v>
      </c>
      <c r="I82" s="203" t="str">
        <f t="shared" si="7"/>
        <v/>
      </c>
      <c r="J82" s="207"/>
      <c r="K82" s="2"/>
    </row>
    <row r="83" spans="1:11" ht="15" customHeight="1" x14ac:dyDescent="0.2">
      <c r="A83" s="208">
        <v>14</v>
      </c>
      <c r="B83" s="208">
        <v>14</v>
      </c>
      <c r="C83" s="209" t="s">
        <v>3666</v>
      </c>
      <c r="D83" s="208" t="s">
        <v>2134</v>
      </c>
      <c r="E83" s="208" t="s">
        <v>3667</v>
      </c>
      <c r="F83" s="208" t="s">
        <v>390</v>
      </c>
      <c r="G83" s="205"/>
      <c r="H83" s="208" t="str">
        <f t="shared" si="6"/>
        <v>—</v>
      </c>
      <c r="I83" s="208" t="str">
        <f t="shared" si="7"/>
        <v/>
      </c>
      <c r="J83" s="211"/>
      <c r="K83" s="2"/>
    </row>
    <row r="84" spans="1:11" ht="15" customHeight="1" x14ac:dyDescent="0.2">
      <c r="A84" s="203">
        <v>15</v>
      </c>
      <c r="B84" s="203">
        <v>15</v>
      </c>
      <c r="C84" s="204" t="s">
        <v>3668</v>
      </c>
      <c r="D84" s="203" t="s">
        <v>2101</v>
      </c>
      <c r="E84" s="203" t="s">
        <v>1710</v>
      </c>
      <c r="F84" s="203" t="s">
        <v>390</v>
      </c>
      <c r="G84" s="205"/>
      <c r="H84" s="203" t="str">
        <f t="shared" si="6"/>
        <v>—</v>
      </c>
      <c r="I84" s="203" t="str">
        <f t="shared" si="7"/>
        <v/>
      </c>
      <c r="J84" s="207" t="s">
        <v>3669</v>
      </c>
      <c r="K84" s="2"/>
    </row>
    <row r="85" spans="1:11" ht="15" customHeight="1" x14ac:dyDescent="0.2">
      <c r="A85" s="212"/>
      <c r="B85" s="212"/>
      <c r="C85" s="213" t="s">
        <v>3670</v>
      </c>
      <c r="D85" s="212"/>
      <c r="E85" s="212"/>
      <c r="F85" s="214"/>
      <c r="G85" s="215">
        <f>SUM(G70:G84)</f>
        <v>0</v>
      </c>
      <c r="H85" s="215"/>
      <c r="I85" s="214" t="str">
        <f>IF(H85="","",IF(H85&gt;=0.75,"🟢 On Track",IF(H85&gt;=0.65,"🟡 Watch",IF(H85&gt;=0.6,"🟠 At Risk","🔴 Not Prog"))))</f>
        <v/>
      </c>
      <c r="J85" s="212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21.75" customHeight="1" x14ac:dyDescent="0.2">
      <c r="A87" s="199" t="s">
        <v>3671</v>
      </c>
      <c r="B87" s="194"/>
      <c r="C87" s="194"/>
      <c r="D87" s="194"/>
      <c r="E87" s="194"/>
      <c r="F87" s="194"/>
      <c r="G87" s="194"/>
      <c r="H87" s="200" t="s">
        <v>3619</v>
      </c>
      <c r="I87" s="199">
        <f>G104</f>
        <v>0</v>
      </c>
      <c r="J87" s="200" t="s">
        <v>3620</v>
      </c>
      <c r="K87" s="201">
        <f>H104</f>
        <v>0</v>
      </c>
    </row>
    <row r="88" spans="1:11" ht="21.75" customHeight="1" x14ac:dyDescent="0.2">
      <c r="A88" s="202" t="s">
        <v>26</v>
      </c>
      <c r="B88" s="202" t="s">
        <v>3621</v>
      </c>
      <c r="C88" s="202" t="s">
        <v>2081</v>
      </c>
      <c r="D88" s="202" t="s">
        <v>2071</v>
      </c>
      <c r="E88" s="202" t="s">
        <v>2073</v>
      </c>
      <c r="F88" s="202" t="s">
        <v>3622</v>
      </c>
      <c r="G88" s="202" t="s">
        <v>132</v>
      </c>
      <c r="H88" s="202" t="s">
        <v>3623</v>
      </c>
      <c r="I88" s="202" t="s">
        <v>34</v>
      </c>
      <c r="J88" s="202" t="s">
        <v>61</v>
      </c>
      <c r="K88" s="2"/>
    </row>
    <row r="89" spans="1:11" ht="21.75" customHeight="1" x14ac:dyDescent="0.2">
      <c r="A89" s="203">
        <v>1</v>
      </c>
      <c r="B89" s="203">
        <v>1</v>
      </c>
      <c r="C89" s="204" t="s">
        <v>3672</v>
      </c>
      <c r="D89" s="203" t="s">
        <v>3673</v>
      </c>
      <c r="E89" s="203" t="s">
        <v>2085</v>
      </c>
      <c r="F89" s="203" t="s">
        <v>390</v>
      </c>
      <c r="G89" s="205"/>
      <c r="H89" s="203" t="str">
        <f t="shared" ref="H89:H103" si="8">IF(G89="","—",G89)</f>
        <v>—</v>
      </c>
      <c r="I89" s="203" t="str">
        <f t="shared" ref="I89:I103" si="9">IF(G89="","",G89)</f>
        <v/>
      </c>
      <c r="J89" s="207"/>
      <c r="K89" s="2"/>
    </row>
    <row r="90" spans="1:11" ht="15" customHeight="1" x14ac:dyDescent="0.2">
      <c r="A90" s="208">
        <v>2</v>
      </c>
      <c r="B90" s="208">
        <v>2</v>
      </c>
      <c r="C90" s="209" t="s">
        <v>3674</v>
      </c>
      <c r="D90" s="208" t="s">
        <v>3673</v>
      </c>
      <c r="E90" s="208" t="s">
        <v>2088</v>
      </c>
      <c r="F90" s="208" t="s">
        <v>390</v>
      </c>
      <c r="G90" s="205"/>
      <c r="H90" s="208" t="str">
        <f t="shared" si="8"/>
        <v>—</v>
      </c>
      <c r="I90" s="208" t="str">
        <f t="shared" si="9"/>
        <v/>
      </c>
      <c r="J90" s="211"/>
      <c r="K90" s="2"/>
    </row>
    <row r="91" spans="1:11" ht="15" customHeight="1" x14ac:dyDescent="0.2">
      <c r="A91" s="203">
        <v>3</v>
      </c>
      <c r="B91" s="203">
        <v>3</v>
      </c>
      <c r="C91" s="204" t="s">
        <v>3675</v>
      </c>
      <c r="D91" s="203" t="s">
        <v>2134</v>
      </c>
      <c r="E91" s="203" t="s">
        <v>1664</v>
      </c>
      <c r="F91" s="203" t="s">
        <v>390</v>
      </c>
      <c r="G91" s="205"/>
      <c r="H91" s="203" t="str">
        <f t="shared" si="8"/>
        <v>—</v>
      </c>
      <c r="I91" s="203" t="str">
        <f t="shared" si="9"/>
        <v/>
      </c>
      <c r="J91" s="207"/>
      <c r="K91" s="2"/>
    </row>
    <row r="92" spans="1:11" ht="15" customHeight="1" x14ac:dyDescent="0.2">
      <c r="A92" s="208">
        <v>4</v>
      </c>
      <c r="B92" s="208">
        <v>4</v>
      </c>
      <c r="C92" s="209" t="s">
        <v>3676</v>
      </c>
      <c r="D92" s="208" t="s">
        <v>2134</v>
      </c>
      <c r="E92" s="208" t="s">
        <v>2095</v>
      </c>
      <c r="F92" s="208" t="s">
        <v>390</v>
      </c>
      <c r="G92" s="205"/>
      <c r="H92" s="208" t="str">
        <f t="shared" si="8"/>
        <v>—</v>
      </c>
      <c r="I92" s="208" t="str">
        <f t="shared" si="9"/>
        <v/>
      </c>
      <c r="J92" s="211"/>
      <c r="K92" s="2"/>
    </row>
    <row r="93" spans="1:11" ht="15" customHeight="1" x14ac:dyDescent="0.2">
      <c r="A93" s="203">
        <v>5</v>
      </c>
      <c r="B93" s="203">
        <v>5</v>
      </c>
      <c r="C93" s="204" t="s">
        <v>3677</v>
      </c>
      <c r="D93" s="203" t="s">
        <v>2134</v>
      </c>
      <c r="E93" s="203" t="s">
        <v>2106</v>
      </c>
      <c r="F93" s="203" t="s">
        <v>390</v>
      </c>
      <c r="G93" s="205"/>
      <c r="H93" s="203" t="str">
        <f t="shared" si="8"/>
        <v>—</v>
      </c>
      <c r="I93" s="203" t="str">
        <f t="shared" si="9"/>
        <v/>
      </c>
      <c r="J93" s="207"/>
      <c r="K93" s="2"/>
    </row>
    <row r="94" spans="1:11" ht="15" customHeight="1" x14ac:dyDescent="0.2">
      <c r="A94" s="208">
        <v>6</v>
      </c>
      <c r="B94" s="208">
        <v>6</v>
      </c>
      <c r="C94" s="209" t="s">
        <v>3678</v>
      </c>
      <c r="D94" s="208" t="s">
        <v>2101</v>
      </c>
      <c r="E94" s="208" t="s">
        <v>2110</v>
      </c>
      <c r="F94" s="208" t="s">
        <v>390</v>
      </c>
      <c r="G94" s="205"/>
      <c r="H94" s="208" t="str">
        <f t="shared" si="8"/>
        <v>—</v>
      </c>
      <c r="I94" s="208" t="str">
        <f t="shared" si="9"/>
        <v/>
      </c>
      <c r="J94" s="211" t="s">
        <v>2139</v>
      </c>
      <c r="K94" s="2"/>
    </row>
    <row r="95" spans="1:11" ht="15" customHeight="1" x14ac:dyDescent="0.2">
      <c r="A95" s="203">
        <v>7</v>
      </c>
      <c r="B95" s="203">
        <v>7</v>
      </c>
      <c r="C95" s="204" t="s">
        <v>3679</v>
      </c>
      <c r="D95" s="203" t="s">
        <v>2134</v>
      </c>
      <c r="E95" s="203" t="s">
        <v>1707</v>
      </c>
      <c r="F95" s="203" t="s">
        <v>390</v>
      </c>
      <c r="G95" s="205"/>
      <c r="H95" s="203" t="str">
        <f t="shared" si="8"/>
        <v>—</v>
      </c>
      <c r="I95" s="203" t="str">
        <f t="shared" si="9"/>
        <v/>
      </c>
      <c r="J95" s="207"/>
      <c r="K95" s="2"/>
    </row>
    <row r="96" spans="1:11" ht="15" customHeight="1" x14ac:dyDescent="0.2">
      <c r="A96" s="208">
        <v>8</v>
      </c>
      <c r="B96" s="208">
        <v>8</v>
      </c>
      <c r="C96" s="209" t="s">
        <v>3680</v>
      </c>
      <c r="D96" s="208" t="s">
        <v>2134</v>
      </c>
      <c r="E96" s="208" t="s">
        <v>2126</v>
      </c>
      <c r="F96" s="208" t="s">
        <v>390</v>
      </c>
      <c r="G96" s="205"/>
      <c r="H96" s="208" t="str">
        <f t="shared" si="8"/>
        <v>—</v>
      </c>
      <c r="I96" s="208" t="str">
        <f t="shared" si="9"/>
        <v/>
      </c>
      <c r="J96" s="211"/>
      <c r="K96" s="2"/>
    </row>
    <row r="97" spans="1:11" ht="15" customHeight="1" x14ac:dyDescent="0.2">
      <c r="A97" s="203">
        <v>9</v>
      </c>
      <c r="B97" s="203">
        <v>9</v>
      </c>
      <c r="C97" s="204" t="s">
        <v>3681</v>
      </c>
      <c r="D97" s="203" t="s">
        <v>2134</v>
      </c>
      <c r="E97" s="203" t="s">
        <v>3634</v>
      </c>
      <c r="F97" s="203" t="s">
        <v>390</v>
      </c>
      <c r="G97" s="205"/>
      <c r="H97" s="203" t="str">
        <f t="shared" si="8"/>
        <v>—</v>
      </c>
      <c r="I97" s="203" t="str">
        <f t="shared" si="9"/>
        <v/>
      </c>
      <c r="J97" s="207"/>
      <c r="K97" s="2"/>
    </row>
    <row r="98" spans="1:11" ht="15" customHeight="1" x14ac:dyDescent="0.2">
      <c r="A98" s="208">
        <v>10</v>
      </c>
      <c r="B98" s="208">
        <v>10</v>
      </c>
      <c r="C98" s="209" t="s">
        <v>3682</v>
      </c>
      <c r="D98" s="208" t="s">
        <v>2134</v>
      </c>
      <c r="E98" s="208" t="s">
        <v>3636</v>
      </c>
      <c r="F98" s="208" t="s">
        <v>390</v>
      </c>
      <c r="G98" s="205"/>
      <c r="H98" s="208" t="str">
        <f t="shared" si="8"/>
        <v>—</v>
      </c>
      <c r="I98" s="208" t="str">
        <f t="shared" si="9"/>
        <v/>
      </c>
      <c r="J98" s="211"/>
      <c r="K98" s="2"/>
    </row>
    <row r="99" spans="1:11" ht="15" customHeight="1" x14ac:dyDescent="0.2">
      <c r="A99" s="203">
        <v>11</v>
      </c>
      <c r="B99" s="203">
        <v>11</v>
      </c>
      <c r="C99" s="204" t="s">
        <v>3683</v>
      </c>
      <c r="D99" s="203" t="s">
        <v>2134</v>
      </c>
      <c r="E99" s="203" t="s">
        <v>3638</v>
      </c>
      <c r="F99" s="203" t="s">
        <v>390</v>
      </c>
      <c r="G99" s="205"/>
      <c r="H99" s="203" t="str">
        <f t="shared" si="8"/>
        <v>—</v>
      </c>
      <c r="I99" s="203" t="str">
        <f t="shared" si="9"/>
        <v/>
      </c>
      <c r="J99" s="207"/>
      <c r="K99" s="2"/>
    </row>
    <row r="100" spans="1:11" ht="15" customHeight="1" x14ac:dyDescent="0.2">
      <c r="A100" s="208">
        <v>12</v>
      </c>
      <c r="B100" s="208">
        <v>12</v>
      </c>
      <c r="C100" s="209" t="s">
        <v>3684</v>
      </c>
      <c r="D100" s="208" t="s">
        <v>2081</v>
      </c>
      <c r="E100" s="208" t="s">
        <v>3640</v>
      </c>
      <c r="F100" s="208" t="s">
        <v>390</v>
      </c>
      <c r="G100" s="205"/>
      <c r="H100" s="208" t="str">
        <f t="shared" si="8"/>
        <v>—</v>
      </c>
      <c r="I100" s="208" t="str">
        <f t="shared" si="9"/>
        <v/>
      </c>
      <c r="J100" s="211"/>
      <c r="K100" s="2"/>
    </row>
    <row r="101" spans="1:11" ht="15" customHeight="1" x14ac:dyDescent="0.2">
      <c r="A101" s="203">
        <v>13</v>
      </c>
      <c r="B101" s="203">
        <v>13</v>
      </c>
      <c r="C101" s="204" t="s">
        <v>3685</v>
      </c>
      <c r="D101" s="203" t="s">
        <v>2134</v>
      </c>
      <c r="E101" s="203" t="s">
        <v>3642</v>
      </c>
      <c r="F101" s="203" t="s">
        <v>390</v>
      </c>
      <c r="G101" s="205"/>
      <c r="H101" s="203" t="str">
        <f t="shared" si="8"/>
        <v>—</v>
      </c>
      <c r="I101" s="203" t="str">
        <f t="shared" si="9"/>
        <v/>
      </c>
      <c r="J101" s="207"/>
      <c r="K101" s="2"/>
    </row>
    <row r="102" spans="1:11" ht="15" customHeight="1" x14ac:dyDescent="0.2">
      <c r="A102" s="208">
        <v>14</v>
      </c>
      <c r="B102" s="208">
        <v>14</v>
      </c>
      <c r="C102" s="209" t="s">
        <v>3686</v>
      </c>
      <c r="D102" s="208" t="s">
        <v>2114</v>
      </c>
      <c r="E102" s="208" t="s">
        <v>3667</v>
      </c>
      <c r="F102" s="208" t="s">
        <v>390</v>
      </c>
      <c r="G102" s="205"/>
      <c r="H102" s="208" t="str">
        <f t="shared" si="8"/>
        <v>—</v>
      </c>
      <c r="I102" s="208" t="str">
        <f t="shared" si="9"/>
        <v/>
      </c>
      <c r="J102" s="211" t="s">
        <v>3687</v>
      </c>
      <c r="K102" s="2"/>
    </row>
    <row r="103" spans="1:11" ht="15" customHeight="1" x14ac:dyDescent="0.2">
      <c r="A103" s="203">
        <v>15</v>
      </c>
      <c r="B103" s="203">
        <v>15</v>
      </c>
      <c r="C103" s="204" t="s">
        <v>3668</v>
      </c>
      <c r="D103" s="203" t="s">
        <v>2101</v>
      </c>
      <c r="E103" s="203" t="s">
        <v>1710</v>
      </c>
      <c r="F103" s="203" t="s">
        <v>390</v>
      </c>
      <c r="G103" s="205"/>
      <c r="H103" s="203" t="str">
        <f t="shared" si="8"/>
        <v>—</v>
      </c>
      <c r="I103" s="203" t="str">
        <f t="shared" si="9"/>
        <v/>
      </c>
      <c r="J103" s="207" t="s">
        <v>3669</v>
      </c>
      <c r="K103" s="2"/>
    </row>
    <row r="104" spans="1:11" ht="15" customHeight="1" x14ac:dyDescent="0.2">
      <c r="A104" s="212"/>
      <c r="B104" s="212"/>
      <c r="C104" s="213" t="s">
        <v>3688</v>
      </c>
      <c r="D104" s="212"/>
      <c r="E104" s="212"/>
      <c r="F104" s="214"/>
      <c r="G104" s="215">
        <f>SUM(G89:G103)</f>
        <v>0</v>
      </c>
      <c r="H104" s="215"/>
      <c r="I104" s="214" t="str">
        <f>IF(H104="","",IF(H104&gt;=0.75,"🟢 On Track",IF(H104&gt;=0.65,"🟡 Watch",IF(H104&gt;=0.6,"🟠 At Risk","🔴 Not Prog"))))</f>
        <v/>
      </c>
      <c r="J104" s="212"/>
      <c r="K104" s="2"/>
    </row>
    <row r="105" spans="1:11" ht="15.7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21.75" customHeight="1" x14ac:dyDescent="0.2">
      <c r="A106" s="199" t="s">
        <v>3689</v>
      </c>
      <c r="B106" s="194"/>
      <c r="C106" s="194"/>
      <c r="D106" s="194"/>
      <c r="E106" s="194"/>
      <c r="F106" s="194"/>
      <c r="G106" s="194"/>
      <c r="H106" s="200" t="s">
        <v>3619</v>
      </c>
      <c r="I106" s="199">
        <f>G123</f>
        <v>0</v>
      </c>
      <c r="J106" s="200" t="s">
        <v>3620</v>
      </c>
      <c r="K106" s="201">
        <f>H123</f>
        <v>0</v>
      </c>
    </row>
    <row r="107" spans="1:11" ht="21.75" customHeight="1" x14ac:dyDescent="0.2">
      <c r="A107" s="202" t="s">
        <v>26</v>
      </c>
      <c r="B107" s="202" t="s">
        <v>3621</v>
      </c>
      <c r="C107" s="202" t="s">
        <v>2081</v>
      </c>
      <c r="D107" s="202" t="s">
        <v>2071</v>
      </c>
      <c r="E107" s="202" t="s">
        <v>2073</v>
      </c>
      <c r="F107" s="202" t="s">
        <v>3622</v>
      </c>
      <c r="G107" s="202" t="s">
        <v>132</v>
      </c>
      <c r="H107" s="202" t="s">
        <v>3623</v>
      </c>
      <c r="I107" s="202" t="s">
        <v>34</v>
      </c>
      <c r="J107" s="202" t="s">
        <v>61</v>
      </c>
      <c r="K107" s="2"/>
    </row>
    <row r="108" spans="1:11" ht="15" customHeight="1" x14ac:dyDescent="0.2">
      <c r="A108" s="203">
        <v>1</v>
      </c>
      <c r="B108" s="203">
        <v>1</v>
      </c>
      <c r="C108" s="204" t="s">
        <v>3690</v>
      </c>
      <c r="D108" s="203" t="s">
        <v>3673</v>
      </c>
      <c r="E108" s="203" t="s">
        <v>2085</v>
      </c>
      <c r="F108" s="203" t="s">
        <v>390</v>
      </c>
      <c r="G108" s="205"/>
      <c r="H108" s="203" t="str">
        <f t="shared" ref="H108:H122" si="10">IF(G108="","—",G108)</f>
        <v>—</v>
      </c>
      <c r="I108" s="203" t="str">
        <f t="shared" ref="I108:I122" si="11">IF(G108="","",G108)</f>
        <v/>
      </c>
      <c r="J108" s="207"/>
      <c r="K108" s="2"/>
    </row>
    <row r="109" spans="1:11" ht="15" customHeight="1" x14ac:dyDescent="0.2">
      <c r="A109" s="208">
        <v>2</v>
      </c>
      <c r="B109" s="208">
        <v>2</v>
      </c>
      <c r="C109" s="209" t="s">
        <v>3691</v>
      </c>
      <c r="D109" s="208" t="s">
        <v>3673</v>
      </c>
      <c r="E109" s="208" t="s">
        <v>2088</v>
      </c>
      <c r="F109" s="208" t="s">
        <v>390</v>
      </c>
      <c r="G109" s="205"/>
      <c r="H109" s="208" t="str">
        <f t="shared" si="10"/>
        <v>—</v>
      </c>
      <c r="I109" s="208" t="str">
        <f t="shared" si="11"/>
        <v/>
      </c>
      <c r="J109" s="211"/>
      <c r="K109" s="2"/>
    </row>
    <row r="110" spans="1:11" ht="15" customHeight="1" x14ac:dyDescent="0.2">
      <c r="A110" s="203">
        <v>3</v>
      </c>
      <c r="B110" s="203">
        <v>3</v>
      </c>
      <c r="C110" s="204" t="s">
        <v>3692</v>
      </c>
      <c r="D110" s="203" t="s">
        <v>2134</v>
      </c>
      <c r="E110" s="203" t="s">
        <v>1664</v>
      </c>
      <c r="F110" s="203" t="s">
        <v>390</v>
      </c>
      <c r="G110" s="205"/>
      <c r="H110" s="203" t="str">
        <f t="shared" si="10"/>
        <v>—</v>
      </c>
      <c r="I110" s="203" t="str">
        <f t="shared" si="11"/>
        <v/>
      </c>
      <c r="J110" s="207"/>
      <c r="K110" s="2"/>
    </row>
    <row r="111" spans="1:11" ht="15" customHeight="1" x14ac:dyDescent="0.2">
      <c r="A111" s="208">
        <v>4</v>
      </c>
      <c r="B111" s="208">
        <v>4</v>
      </c>
      <c r="C111" s="209" t="s">
        <v>3693</v>
      </c>
      <c r="D111" s="208" t="s">
        <v>2134</v>
      </c>
      <c r="E111" s="208" t="s">
        <v>2095</v>
      </c>
      <c r="F111" s="208" t="s">
        <v>390</v>
      </c>
      <c r="G111" s="205"/>
      <c r="H111" s="208" t="str">
        <f t="shared" si="10"/>
        <v>—</v>
      </c>
      <c r="I111" s="208" t="str">
        <f t="shared" si="11"/>
        <v/>
      </c>
      <c r="J111" s="211"/>
      <c r="K111" s="2"/>
    </row>
    <row r="112" spans="1:11" ht="15" customHeight="1" x14ac:dyDescent="0.2">
      <c r="A112" s="203">
        <v>5</v>
      </c>
      <c r="B112" s="203">
        <v>5</v>
      </c>
      <c r="C112" s="204" t="s">
        <v>3694</v>
      </c>
      <c r="D112" s="203" t="s">
        <v>2134</v>
      </c>
      <c r="E112" s="203" t="s">
        <v>2106</v>
      </c>
      <c r="F112" s="203" t="s">
        <v>390</v>
      </c>
      <c r="G112" s="205"/>
      <c r="H112" s="203" t="str">
        <f t="shared" si="10"/>
        <v>—</v>
      </c>
      <c r="I112" s="203" t="str">
        <f t="shared" si="11"/>
        <v/>
      </c>
      <c r="J112" s="207"/>
      <c r="K112" s="2"/>
    </row>
    <row r="113" spans="1:11" ht="15" customHeight="1" x14ac:dyDescent="0.2">
      <c r="A113" s="208">
        <v>6</v>
      </c>
      <c r="B113" s="208">
        <v>6</v>
      </c>
      <c r="C113" s="209" t="s">
        <v>3678</v>
      </c>
      <c r="D113" s="208" t="s">
        <v>2101</v>
      </c>
      <c r="E113" s="208" t="s">
        <v>2110</v>
      </c>
      <c r="F113" s="208" t="s">
        <v>390</v>
      </c>
      <c r="G113" s="205"/>
      <c r="H113" s="208" t="str">
        <f t="shared" si="10"/>
        <v>—</v>
      </c>
      <c r="I113" s="208" t="str">
        <f t="shared" si="11"/>
        <v/>
      </c>
      <c r="J113" s="211" t="s">
        <v>2139</v>
      </c>
      <c r="K113" s="2"/>
    </row>
    <row r="114" spans="1:11" ht="15" customHeight="1" x14ac:dyDescent="0.2">
      <c r="A114" s="203">
        <v>7</v>
      </c>
      <c r="B114" s="203">
        <v>7</v>
      </c>
      <c r="C114" s="204" t="s">
        <v>3695</v>
      </c>
      <c r="D114" s="203" t="s">
        <v>2134</v>
      </c>
      <c r="E114" s="203" t="s">
        <v>1707</v>
      </c>
      <c r="F114" s="203" t="s">
        <v>390</v>
      </c>
      <c r="G114" s="205"/>
      <c r="H114" s="203" t="str">
        <f t="shared" si="10"/>
        <v>—</v>
      </c>
      <c r="I114" s="203" t="str">
        <f t="shared" si="11"/>
        <v/>
      </c>
      <c r="J114" s="207"/>
      <c r="K114" s="2"/>
    </row>
    <row r="115" spans="1:11" ht="15" customHeight="1" x14ac:dyDescent="0.2">
      <c r="A115" s="208">
        <v>8</v>
      </c>
      <c r="B115" s="208">
        <v>8</v>
      </c>
      <c r="C115" s="209" t="s">
        <v>3696</v>
      </c>
      <c r="D115" s="208" t="s">
        <v>2134</v>
      </c>
      <c r="E115" s="208" t="s">
        <v>2126</v>
      </c>
      <c r="F115" s="208" t="s">
        <v>390</v>
      </c>
      <c r="G115" s="205"/>
      <c r="H115" s="208" t="str">
        <f t="shared" si="10"/>
        <v>—</v>
      </c>
      <c r="I115" s="208" t="str">
        <f t="shared" si="11"/>
        <v/>
      </c>
      <c r="J115" s="211"/>
      <c r="K115" s="2"/>
    </row>
    <row r="116" spans="1:11" ht="15" customHeight="1" x14ac:dyDescent="0.2">
      <c r="A116" s="203">
        <v>9</v>
      </c>
      <c r="B116" s="203">
        <v>9</v>
      </c>
      <c r="C116" s="204" t="s">
        <v>3697</v>
      </c>
      <c r="D116" s="203" t="s">
        <v>2134</v>
      </c>
      <c r="E116" s="203" t="s">
        <v>3634</v>
      </c>
      <c r="F116" s="203" t="s">
        <v>390</v>
      </c>
      <c r="G116" s="205"/>
      <c r="H116" s="203" t="str">
        <f t="shared" si="10"/>
        <v>—</v>
      </c>
      <c r="I116" s="203" t="str">
        <f t="shared" si="11"/>
        <v/>
      </c>
      <c r="J116" s="207"/>
      <c r="K116" s="2"/>
    </row>
    <row r="117" spans="1:11" ht="15" customHeight="1" x14ac:dyDescent="0.2">
      <c r="A117" s="208">
        <v>10</v>
      </c>
      <c r="B117" s="208">
        <v>10</v>
      </c>
      <c r="C117" s="209" t="s">
        <v>3698</v>
      </c>
      <c r="D117" s="208" t="s">
        <v>2134</v>
      </c>
      <c r="E117" s="208" t="s">
        <v>3636</v>
      </c>
      <c r="F117" s="208" t="s">
        <v>390</v>
      </c>
      <c r="G117" s="205"/>
      <c r="H117" s="208" t="str">
        <f t="shared" si="10"/>
        <v>—</v>
      </c>
      <c r="I117" s="208" t="str">
        <f t="shared" si="11"/>
        <v/>
      </c>
      <c r="J117" s="211"/>
      <c r="K117" s="2"/>
    </row>
    <row r="118" spans="1:11" ht="15" customHeight="1" x14ac:dyDescent="0.2">
      <c r="A118" s="203">
        <v>11</v>
      </c>
      <c r="B118" s="203">
        <v>11</v>
      </c>
      <c r="C118" s="204" t="s">
        <v>3699</v>
      </c>
      <c r="D118" s="203" t="s">
        <v>2134</v>
      </c>
      <c r="E118" s="203" t="s">
        <v>3638</v>
      </c>
      <c r="F118" s="203" t="s">
        <v>390</v>
      </c>
      <c r="G118" s="205"/>
      <c r="H118" s="203" t="str">
        <f t="shared" si="10"/>
        <v>—</v>
      </c>
      <c r="I118" s="203" t="str">
        <f t="shared" si="11"/>
        <v/>
      </c>
      <c r="J118" s="207"/>
      <c r="K118" s="2"/>
    </row>
    <row r="119" spans="1:11" ht="15" customHeight="1" x14ac:dyDescent="0.2">
      <c r="A119" s="208">
        <v>12</v>
      </c>
      <c r="B119" s="208">
        <v>12</v>
      </c>
      <c r="C119" s="209" t="s">
        <v>3700</v>
      </c>
      <c r="D119" s="208" t="s">
        <v>2081</v>
      </c>
      <c r="E119" s="208" t="s">
        <v>3640</v>
      </c>
      <c r="F119" s="208" t="s">
        <v>390</v>
      </c>
      <c r="G119" s="205"/>
      <c r="H119" s="208" t="str">
        <f t="shared" si="10"/>
        <v>—</v>
      </c>
      <c r="I119" s="208" t="str">
        <f t="shared" si="11"/>
        <v/>
      </c>
      <c r="J119" s="211"/>
      <c r="K119" s="2"/>
    </row>
    <row r="120" spans="1:11" ht="15" customHeight="1" x14ac:dyDescent="0.2">
      <c r="A120" s="203">
        <v>13</v>
      </c>
      <c r="B120" s="203">
        <v>13</v>
      </c>
      <c r="C120" s="204" t="s">
        <v>3701</v>
      </c>
      <c r="D120" s="203" t="s">
        <v>2134</v>
      </c>
      <c r="E120" s="203" t="s">
        <v>3642</v>
      </c>
      <c r="F120" s="203" t="s">
        <v>390</v>
      </c>
      <c r="G120" s="205"/>
      <c r="H120" s="203" t="str">
        <f t="shared" si="10"/>
        <v>—</v>
      </c>
      <c r="I120" s="203" t="str">
        <f t="shared" si="11"/>
        <v/>
      </c>
      <c r="J120" s="207"/>
      <c r="K120" s="2"/>
    </row>
    <row r="121" spans="1:11" ht="15" customHeight="1" x14ac:dyDescent="0.2">
      <c r="A121" s="208">
        <v>14</v>
      </c>
      <c r="B121" s="208">
        <v>14</v>
      </c>
      <c r="C121" s="209" t="s">
        <v>3702</v>
      </c>
      <c r="D121" s="208" t="s">
        <v>3703</v>
      </c>
      <c r="E121" s="208" t="s">
        <v>3667</v>
      </c>
      <c r="F121" s="208" t="s">
        <v>390</v>
      </c>
      <c r="G121" s="205"/>
      <c r="H121" s="208" t="str">
        <f t="shared" si="10"/>
        <v>—</v>
      </c>
      <c r="I121" s="208" t="str">
        <f t="shared" si="11"/>
        <v/>
      </c>
      <c r="J121" s="211"/>
      <c r="K121" s="2"/>
    </row>
    <row r="122" spans="1:11" ht="15" customHeight="1" x14ac:dyDescent="0.2">
      <c r="A122" s="203">
        <v>15</v>
      </c>
      <c r="B122" s="203">
        <v>15</v>
      </c>
      <c r="C122" s="204" t="s">
        <v>3668</v>
      </c>
      <c r="D122" s="203" t="s">
        <v>2101</v>
      </c>
      <c r="E122" s="203" t="s">
        <v>1710</v>
      </c>
      <c r="F122" s="203" t="s">
        <v>390</v>
      </c>
      <c r="G122" s="205"/>
      <c r="H122" s="203" t="str">
        <f t="shared" si="10"/>
        <v>—</v>
      </c>
      <c r="I122" s="203" t="str">
        <f t="shared" si="11"/>
        <v/>
      </c>
      <c r="J122" s="207" t="s">
        <v>3669</v>
      </c>
      <c r="K122" s="2"/>
    </row>
    <row r="123" spans="1:11" ht="15" customHeight="1" x14ac:dyDescent="0.2">
      <c r="A123" s="212"/>
      <c r="B123" s="212"/>
      <c r="C123" s="213" t="s">
        <v>3704</v>
      </c>
      <c r="D123" s="212"/>
      <c r="E123" s="212"/>
      <c r="F123" s="214"/>
      <c r="G123" s="215">
        <f>SUM(G108:G122)</f>
        <v>0</v>
      </c>
      <c r="H123" s="215"/>
      <c r="I123" s="214" t="str">
        <f>IF(H123="","",IF(H123&gt;=0.75,"🟢 On Track",IF(H123&gt;=0.65,"🟡 Watch",IF(H123&gt;=0.6,"🟠 At Risk","🔴 Not Prog"))))</f>
        <v/>
      </c>
      <c r="J123" s="212"/>
      <c r="K123" s="2"/>
    </row>
    <row r="124" spans="1:11" ht="15.7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5.7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25.5" customHeight="1" x14ac:dyDescent="0.2">
      <c r="A126" s="196" t="s">
        <v>976</v>
      </c>
      <c r="B126" s="192"/>
      <c r="C126" s="192"/>
      <c r="D126" s="192"/>
      <c r="E126" s="192"/>
      <c r="F126" s="192"/>
      <c r="G126" s="192"/>
      <c r="H126" s="192"/>
      <c r="I126" s="197" t="s">
        <v>3617</v>
      </c>
      <c r="J126" s="198" t="str">
        <f>IF(COUNT(H144,H163,H182)=0,"",AVERAGE(H144,H163,H182))</f>
        <v/>
      </c>
      <c r="K126" s="192"/>
    </row>
    <row r="127" spans="1:11" ht="21.75" customHeight="1" x14ac:dyDescent="0.2">
      <c r="A127" s="199" t="s">
        <v>3652</v>
      </c>
      <c r="B127" s="194"/>
      <c r="C127" s="194"/>
      <c r="D127" s="194"/>
      <c r="E127" s="194"/>
      <c r="F127" s="194"/>
      <c r="G127" s="194"/>
      <c r="H127" s="200" t="s">
        <v>3619</v>
      </c>
      <c r="I127" s="199">
        <f>G144</f>
        <v>0</v>
      </c>
      <c r="J127" s="200" t="s">
        <v>3620</v>
      </c>
      <c r="K127" s="201">
        <f>H144</f>
        <v>0</v>
      </c>
    </row>
    <row r="128" spans="1:11" ht="21.75" customHeight="1" x14ac:dyDescent="0.2">
      <c r="A128" s="202" t="s">
        <v>26</v>
      </c>
      <c r="B128" s="202" t="s">
        <v>3621</v>
      </c>
      <c r="C128" s="202" t="s">
        <v>2081</v>
      </c>
      <c r="D128" s="202" t="s">
        <v>2071</v>
      </c>
      <c r="E128" s="202" t="s">
        <v>2073</v>
      </c>
      <c r="F128" s="202" t="s">
        <v>3622</v>
      </c>
      <c r="G128" s="202" t="s">
        <v>132</v>
      </c>
      <c r="H128" s="202" t="s">
        <v>3623</v>
      </c>
      <c r="I128" s="202" t="s">
        <v>34</v>
      </c>
      <c r="J128" s="202" t="s">
        <v>61</v>
      </c>
      <c r="K128" s="2"/>
    </row>
    <row r="129" spans="1:11" ht="15" customHeight="1" x14ac:dyDescent="0.2">
      <c r="A129" s="203">
        <v>1</v>
      </c>
      <c r="B129" s="203">
        <v>1</v>
      </c>
      <c r="C129" s="204" t="s">
        <v>3653</v>
      </c>
      <c r="D129" s="203" t="s">
        <v>2134</v>
      </c>
      <c r="E129" s="203" t="s">
        <v>2085</v>
      </c>
      <c r="F129" s="203" t="s">
        <v>390</v>
      </c>
      <c r="G129" s="205"/>
      <c r="H129" s="203" t="str">
        <f t="shared" ref="H129:H143" si="12">IF(G129="","—",G129)</f>
        <v>—</v>
      </c>
      <c r="I129" s="203" t="str">
        <f t="shared" ref="I129:I143" si="13">IF(G129="","",G129)</f>
        <v/>
      </c>
      <c r="J129" s="207"/>
      <c r="K129" s="2"/>
    </row>
    <row r="130" spans="1:11" ht="15" customHeight="1" x14ac:dyDescent="0.2">
      <c r="A130" s="208">
        <v>2</v>
      </c>
      <c r="B130" s="208">
        <v>2</v>
      </c>
      <c r="C130" s="209" t="s">
        <v>3654</v>
      </c>
      <c r="D130" s="208" t="s">
        <v>2134</v>
      </c>
      <c r="E130" s="208" t="s">
        <v>2088</v>
      </c>
      <c r="F130" s="208" t="s">
        <v>390</v>
      </c>
      <c r="G130" s="205"/>
      <c r="H130" s="208" t="str">
        <f t="shared" si="12"/>
        <v>—</v>
      </c>
      <c r="I130" s="208" t="str">
        <f t="shared" si="13"/>
        <v/>
      </c>
      <c r="J130" s="211"/>
      <c r="K130" s="2"/>
    </row>
    <row r="131" spans="1:11" ht="15" customHeight="1" x14ac:dyDescent="0.2">
      <c r="A131" s="203">
        <v>3</v>
      </c>
      <c r="B131" s="203">
        <v>3</v>
      </c>
      <c r="C131" s="204" t="s">
        <v>3655</v>
      </c>
      <c r="D131" s="203" t="s">
        <v>2134</v>
      </c>
      <c r="E131" s="203" t="s">
        <v>1664</v>
      </c>
      <c r="F131" s="203" t="s">
        <v>390</v>
      </c>
      <c r="G131" s="205"/>
      <c r="H131" s="203" t="str">
        <f t="shared" si="12"/>
        <v>—</v>
      </c>
      <c r="I131" s="203" t="str">
        <f t="shared" si="13"/>
        <v/>
      </c>
      <c r="J131" s="207"/>
      <c r="K131" s="2"/>
    </row>
    <row r="132" spans="1:11" ht="15" customHeight="1" x14ac:dyDescent="0.2">
      <c r="A132" s="208">
        <v>4</v>
      </c>
      <c r="B132" s="208">
        <v>4</v>
      </c>
      <c r="C132" s="209" t="s">
        <v>3656</v>
      </c>
      <c r="D132" s="208" t="s">
        <v>2134</v>
      </c>
      <c r="E132" s="208" t="s">
        <v>2095</v>
      </c>
      <c r="F132" s="208" t="s">
        <v>390</v>
      </c>
      <c r="G132" s="205"/>
      <c r="H132" s="208" t="str">
        <f t="shared" si="12"/>
        <v>—</v>
      </c>
      <c r="I132" s="208" t="str">
        <f t="shared" si="13"/>
        <v/>
      </c>
      <c r="J132" s="211"/>
      <c r="K132" s="2"/>
    </row>
    <row r="133" spans="1:11" ht="15" customHeight="1" x14ac:dyDescent="0.2">
      <c r="A133" s="203">
        <v>5</v>
      </c>
      <c r="B133" s="203">
        <v>5</v>
      </c>
      <c r="C133" s="204" t="s">
        <v>3657</v>
      </c>
      <c r="D133" s="203" t="s">
        <v>2101</v>
      </c>
      <c r="E133" s="203" t="s">
        <v>2106</v>
      </c>
      <c r="F133" s="203" t="s">
        <v>390</v>
      </c>
      <c r="G133" s="205"/>
      <c r="H133" s="203" t="str">
        <f t="shared" si="12"/>
        <v>—</v>
      </c>
      <c r="I133" s="203" t="str">
        <f t="shared" si="13"/>
        <v/>
      </c>
      <c r="J133" s="207" t="s">
        <v>2139</v>
      </c>
      <c r="K133" s="2"/>
    </row>
    <row r="134" spans="1:11" ht="15" customHeight="1" x14ac:dyDescent="0.2">
      <c r="A134" s="208">
        <v>6</v>
      </c>
      <c r="B134" s="208">
        <v>6</v>
      </c>
      <c r="C134" s="209" t="s">
        <v>3658</v>
      </c>
      <c r="D134" s="208" t="s">
        <v>2134</v>
      </c>
      <c r="E134" s="208" t="s">
        <v>2110</v>
      </c>
      <c r="F134" s="208" t="s">
        <v>390</v>
      </c>
      <c r="G134" s="205"/>
      <c r="H134" s="208" t="str">
        <f t="shared" si="12"/>
        <v>—</v>
      </c>
      <c r="I134" s="208" t="str">
        <f t="shared" si="13"/>
        <v/>
      </c>
      <c r="J134" s="211"/>
      <c r="K134" s="2"/>
    </row>
    <row r="135" spans="1:11" ht="15" customHeight="1" x14ac:dyDescent="0.2">
      <c r="A135" s="203">
        <v>7</v>
      </c>
      <c r="B135" s="203">
        <v>7</v>
      </c>
      <c r="C135" s="204" t="s">
        <v>3659</v>
      </c>
      <c r="D135" s="203" t="s">
        <v>2134</v>
      </c>
      <c r="E135" s="203" t="s">
        <v>1707</v>
      </c>
      <c r="F135" s="203" t="s">
        <v>390</v>
      </c>
      <c r="G135" s="205"/>
      <c r="H135" s="203" t="str">
        <f t="shared" si="12"/>
        <v>—</v>
      </c>
      <c r="I135" s="203" t="str">
        <f t="shared" si="13"/>
        <v/>
      </c>
      <c r="J135" s="207"/>
      <c r="K135" s="2"/>
    </row>
    <row r="136" spans="1:11" ht="15" customHeight="1" x14ac:dyDescent="0.2">
      <c r="A136" s="208">
        <v>8</v>
      </c>
      <c r="B136" s="208">
        <v>8</v>
      </c>
      <c r="C136" s="209" t="s">
        <v>3660</v>
      </c>
      <c r="D136" s="208" t="s">
        <v>2134</v>
      </c>
      <c r="E136" s="208" t="s">
        <v>2126</v>
      </c>
      <c r="F136" s="208" t="s">
        <v>390</v>
      </c>
      <c r="G136" s="205"/>
      <c r="H136" s="208" t="str">
        <f t="shared" si="12"/>
        <v>—</v>
      </c>
      <c r="I136" s="208" t="str">
        <f t="shared" si="13"/>
        <v/>
      </c>
      <c r="J136" s="211"/>
      <c r="K136" s="2"/>
    </row>
    <row r="137" spans="1:11" ht="15" customHeight="1" x14ac:dyDescent="0.2">
      <c r="A137" s="203">
        <v>9</v>
      </c>
      <c r="B137" s="203">
        <v>9</v>
      </c>
      <c r="C137" s="204" t="s">
        <v>3661</v>
      </c>
      <c r="D137" s="203" t="s">
        <v>2134</v>
      </c>
      <c r="E137" s="203" t="s">
        <v>3634</v>
      </c>
      <c r="F137" s="203" t="s">
        <v>390</v>
      </c>
      <c r="G137" s="205"/>
      <c r="H137" s="203" t="str">
        <f t="shared" si="12"/>
        <v>—</v>
      </c>
      <c r="I137" s="203" t="str">
        <f t="shared" si="13"/>
        <v/>
      </c>
      <c r="J137" s="207"/>
      <c r="K137" s="2"/>
    </row>
    <row r="138" spans="1:11" ht="15" customHeight="1" x14ac:dyDescent="0.2">
      <c r="A138" s="208">
        <v>10</v>
      </c>
      <c r="B138" s="208">
        <v>10</v>
      </c>
      <c r="C138" s="209" t="s">
        <v>3662</v>
      </c>
      <c r="D138" s="208" t="s">
        <v>2101</v>
      </c>
      <c r="E138" s="208" t="s">
        <v>3636</v>
      </c>
      <c r="F138" s="208" t="s">
        <v>390</v>
      </c>
      <c r="G138" s="205"/>
      <c r="H138" s="208" t="str">
        <f t="shared" si="12"/>
        <v>—</v>
      </c>
      <c r="I138" s="208" t="str">
        <f t="shared" si="13"/>
        <v/>
      </c>
      <c r="J138" s="211" t="s">
        <v>2139</v>
      </c>
      <c r="K138" s="2"/>
    </row>
    <row r="139" spans="1:11" ht="15" customHeight="1" x14ac:dyDescent="0.2">
      <c r="A139" s="203">
        <v>11</v>
      </c>
      <c r="B139" s="203">
        <v>11</v>
      </c>
      <c r="C139" s="204" t="s">
        <v>3663</v>
      </c>
      <c r="D139" s="203" t="s">
        <v>2134</v>
      </c>
      <c r="E139" s="203" t="s">
        <v>3638</v>
      </c>
      <c r="F139" s="203" t="s">
        <v>390</v>
      </c>
      <c r="G139" s="205"/>
      <c r="H139" s="203" t="str">
        <f t="shared" si="12"/>
        <v>—</v>
      </c>
      <c r="I139" s="203" t="str">
        <f t="shared" si="13"/>
        <v/>
      </c>
      <c r="J139" s="207"/>
      <c r="K139" s="2"/>
    </row>
    <row r="140" spans="1:11" ht="15" customHeight="1" x14ac:dyDescent="0.2">
      <c r="A140" s="208">
        <v>12</v>
      </c>
      <c r="B140" s="208">
        <v>12</v>
      </c>
      <c r="C140" s="209" t="s">
        <v>3664</v>
      </c>
      <c r="D140" s="208" t="s">
        <v>2134</v>
      </c>
      <c r="E140" s="208" t="s">
        <v>3640</v>
      </c>
      <c r="F140" s="208" t="s">
        <v>390</v>
      </c>
      <c r="G140" s="205"/>
      <c r="H140" s="208" t="str">
        <f t="shared" si="12"/>
        <v>—</v>
      </c>
      <c r="I140" s="208" t="str">
        <f t="shared" si="13"/>
        <v/>
      </c>
      <c r="J140" s="211"/>
      <c r="K140" s="2"/>
    </row>
    <row r="141" spans="1:11" ht="15" customHeight="1" x14ac:dyDescent="0.2">
      <c r="A141" s="203">
        <v>13</v>
      </c>
      <c r="B141" s="203">
        <v>13</v>
      </c>
      <c r="C141" s="204" t="s">
        <v>3665</v>
      </c>
      <c r="D141" s="203" t="s">
        <v>2134</v>
      </c>
      <c r="E141" s="203" t="s">
        <v>3642</v>
      </c>
      <c r="F141" s="203" t="s">
        <v>390</v>
      </c>
      <c r="G141" s="205"/>
      <c r="H141" s="203" t="str">
        <f t="shared" si="12"/>
        <v>—</v>
      </c>
      <c r="I141" s="203" t="str">
        <f t="shared" si="13"/>
        <v/>
      </c>
      <c r="J141" s="207"/>
      <c r="K141" s="2"/>
    </row>
    <row r="142" spans="1:11" ht="15" customHeight="1" x14ac:dyDescent="0.2">
      <c r="A142" s="208">
        <v>14</v>
      </c>
      <c r="B142" s="208">
        <v>14</v>
      </c>
      <c r="C142" s="209" t="s">
        <v>3666</v>
      </c>
      <c r="D142" s="208" t="s">
        <v>2134</v>
      </c>
      <c r="E142" s="208" t="s">
        <v>3667</v>
      </c>
      <c r="F142" s="208" t="s">
        <v>390</v>
      </c>
      <c r="G142" s="205"/>
      <c r="H142" s="208" t="str">
        <f t="shared" si="12"/>
        <v>—</v>
      </c>
      <c r="I142" s="208" t="str">
        <f t="shared" si="13"/>
        <v/>
      </c>
      <c r="J142" s="211"/>
      <c r="K142" s="2"/>
    </row>
    <row r="143" spans="1:11" ht="15" customHeight="1" x14ac:dyDescent="0.2">
      <c r="A143" s="203">
        <v>15</v>
      </c>
      <c r="B143" s="203">
        <v>15</v>
      </c>
      <c r="C143" s="204" t="s">
        <v>3668</v>
      </c>
      <c r="D143" s="203" t="s">
        <v>2101</v>
      </c>
      <c r="E143" s="203" t="s">
        <v>1710</v>
      </c>
      <c r="F143" s="203" t="s">
        <v>390</v>
      </c>
      <c r="G143" s="205"/>
      <c r="H143" s="203" t="str">
        <f t="shared" si="12"/>
        <v>—</v>
      </c>
      <c r="I143" s="203" t="str">
        <f t="shared" si="13"/>
        <v/>
      </c>
      <c r="J143" s="207" t="s">
        <v>3669</v>
      </c>
      <c r="K143" s="2"/>
    </row>
    <row r="144" spans="1:11" ht="15" customHeight="1" x14ac:dyDescent="0.2">
      <c r="A144" s="212"/>
      <c r="B144" s="212"/>
      <c r="C144" s="213" t="s">
        <v>3670</v>
      </c>
      <c r="D144" s="212"/>
      <c r="E144" s="212"/>
      <c r="F144" s="214"/>
      <c r="G144" s="215">
        <f>SUM(G129:G143)</f>
        <v>0</v>
      </c>
      <c r="H144" s="215"/>
      <c r="I144" s="214" t="str">
        <f>IF(H144="","",IF(H144&gt;=0.75,"🟢 On Track",IF(H144&gt;=0.65,"🟡 Watch",IF(H144&gt;=0.6,"🟠 At Risk","🔴 Not Prog"))))</f>
        <v/>
      </c>
      <c r="J144" s="212"/>
      <c r="K144" s="2"/>
    </row>
    <row r="145" spans="1:11" ht="15.7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21.75" customHeight="1" x14ac:dyDescent="0.2">
      <c r="A146" s="199" t="s">
        <v>3671</v>
      </c>
      <c r="B146" s="194"/>
      <c r="C146" s="194"/>
      <c r="D146" s="194"/>
      <c r="E146" s="194"/>
      <c r="F146" s="194"/>
      <c r="G146" s="194"/>
      <c r="H146" s="200" t="s">
        <v>3619</v>
      </c>
      <c r="I146" s="199">
        <f>G163</f>
        <v>0</v>
      </c>
      <c r="J146" s="200" t="s">
        <v>3620</v>
      </c>
      <c r="K146" s="201">
        <f>H163</f>
        <v>0</v>
      </c>
    </row>
    <row r="147" spans="1:11" ht="21.75" customHeight="1" x14ac:dyDescent="0.2">
      <c r="A147" s="202" t="s">
        <v>26</v>
      </c>
      <c r="B147" s="202" t="s">
        <v>3621</v>
      </c>
      <c r="C147" s="202" t="s">
        <v>2081</v>
      </c>
      <c r="D147" s="202" t="s">
        <v>2071</v>
      </c>
      <c r="E147" s="202" t="s">
        <v>2073</v>
      </c>
      <c r="F147" s="202" t="s">
        <v>3622</v>
      </c>
      <c r="G147" s="202" t="s">
        <v>132</v>
      </c>
      <c r="H147" s="202" t="s">
        <v>3623</v>
      </c>
      <c r="I147" s="202" t="s">
        <v>34</v>
      </c>
      <c r="J147" s="202" t="s">
        <v>61</v>
      </c>
      <c r="K147" s="2"/>
    </row>
    <row r="148" spans="1:11" ht="21.75" customHeight="1" x14ac:dyDescent="0.2">
      <c r="A148" s="203">
        <v>1</v>
      </c>
      <c r="B148" s="203">
        <v>1</v>
      </c>
      <c r="C148" s="204" t="s">
        <v>3672</v>
      </c>
      <c r="D148" s="203" t="s">
        <v>3673</v>
      </c>
      <c r="E148" s="203" t="s">
        <v>2085</v>
      </c>
      <c r="F148" s="203" t="s">
        <v>390</v>
      </c>
      <c r="G148" s="205"/>
      <c r="H148" s="203" t="str">
        <f t="shared" ref="H148:H162" si="14">IF(G148="","—",G148)</f>
        <v>—</v>
      </c>
      <c r="I148" s="203" t="str">
        <f t="shared" ref="I148:I162" si="15">IF(G148="","",G148)</f>
        <v/>
      </c>
      <c r="J148" s="207"/>
      <c r="K148" s="2"/>
    </row>
    <row r="149" spans="1:11" ht="15" customHeight="1" x14ac:dyDescent="0.2">
      <c r="A149" s="208">
        <v>2</v>
      </c>
      <c r="B149" s="208">
        <v>2</v>
      </c>
      <c r="C149" s="209" t="s">
        <v>3674</v>
      </c>
      <c r="D149" s="208" t="s">
        <v>3673</v>
      </c>
      <c r="E149" s="208" t="s">
        <v>2088</v>
      </c>
      <c r="F149" s="208" t="s">
        <v>390</v>
      </c>
      <c r="G149" s="205"/>
      <c r="H149" s="208" t="str">
        <f t="shared" si="14"/>
        <v>—</v>
      </c>
      <c r="I149" s="208" t="str">
        <f t="shared" si="15"/>
        <v/>
      </c>
      <c r="J149" s="211"/>
      <c r="K149" s="2"/>
    </row>
    <row r="150" spans="1:11" ht="15" customHeight="1" x14ac:dyDescent="0.2">
      <c r="A150" s="203">
        <v>3</v>
      </c>
      <c r="B150" s="203">
        <v>3</v>
      </c>
      <c r="C150" s="204" t="s">
        <v>3675</v>
      </c>
      <c r="D150" s="203" t="s">
        <v>2134</v>
      </c>
      <c r="E150" s="203" t="s">
        <v>1664</v>
      </c>
      <c r="F150" s="203" t="s">
        <v>390</v>
      </c>
      <c r="G150" s="205"/>
      <c r="H150" s="203" t="str">
        <f t="shared" si="14"/>
        <v>—</v>
      </c>
      <c r="I150" s="203" t="str">
        <f t="shared" si="15"/>
        <v/>
      </c>
      <c r="J150" s="207"/>
      <c r="K150" s="2"/>
    </row>
    <row r="151" spans="1:11" ht="15" customHeight="1" x14ac:dyDescent="0.2">
      <c r="A151" s="208">
        <v>4</v>
      </c>
      <c r="B151" s="208">
        <v>4</v>
      </c>
      <c r="C151" s="209" t="s">
        <v>3676</v>
      </c>
      <c r="D151" s="208" t="s">
        <v>2134</v>
      </c>
      <c r="E151" s="208" t="s">
        <v>2095</v>
      </c>
      <c r="F151" s="208" t="s">
        <v>390</v>
      </c>
      <c r="G151" s="205"/>
      <c r="H151" s="208" t="str">
        <f t="shared" si="14"/>
        <v>—</v>
      </c>
      <c r="I151" s="208" t="str">
        <f t="shared" si="15"/>
        <v/>
      </c>
      <c r="J151" s="211"/>
      <c r="K151" s="2"/>
    </row>
    <row r="152" spans="1:11" ht="15" customHeight="1" x14ac:dyDescent="0.2">
      <c r="A152" s="203">
        <v>5</v>
      </c>
      <c r="B152" s="203">
        <v>5</v>
      </c>
      <c r="C152" s="204" t="s">
        <v>3677</v>
      </c>
      <c r="D152" s="203" t="s">
        <v>2134</v>
      </c>
      <c r="E152" s="203" t="s">
        <v>2106</v>
      </c>
      <c r="F152" s="203" t="s">
        <v>390</v>
      </c>
      <c r="G152" s="205"/>
      <c r="H152" s="203" t="str">
        <f t="shared" si="14"/>
        <v>—</v>
      </c>
      <c r="I152" s="203" t="str">
        <f t="shared" si="15"/>
        <v/>
      </c>
      <c r="J152" s="207"/>
      <c r="K152" s="2"/>
    </row>
    <row r="153" spans="1:11" ht="15" customHeight="1" x14ac:dyDescent="0.2">
      <c r="A153" s="208">
        <v>6</v>
      </c>
      <c r="B153" s="208">
        <v>6</v>
      </c>
      <c r="C153" s="209" t="s">
        <v>3678</v>
      </c>
      <c r="D153" s="208" t="s">
        <v>2101</v>
      </c>
      <c r="E153" s="208" t="s">
        <v>2110</v>
      </c>
      <c r="F153" s="208" t="s">
        <v>390</v>
      </c>
      <c r="G153" s="205"/>
      <c r="H153" s="208" t="str">
        <f t="shared" si="14"/>
        <v>—</v>
      </c>
      <c r="I153" s="208" t="str">
        <f t="shared" si="15"/>
        <v/>
      </c>
      <c r="J153" s="211" t="s">
        <v>2139</v>
      </c>
      <c r="K153" s="2"/>
    </row>
    <row r="154" spans="1:11" ht="15" customHeight="1" x14ac:dyDescent="0.2">
      <c r="A154" s="203">
        <v>7</v>
      </c>
      <c r="B154" s="203">
        <v>7</v>
      </c>
      <c r="C154" s="204" t="s">
        <v>3679</v>
      </c>
      <c r="D154" s="203" t="s">
        <v>2134</v>
      </c>
      <c r="E154" s="203" t="s">
        <v>1707</v>
      </c>
      <c r="F154" s="203" t="s">
        <v>390</v>
      </c>
      <c r="G154" s="205"/>
      <c r="H154" s="203" t="str">
        <f t="shared" si="14"/>
        <v>—</v>
      </c>
      <c r="I154" s="203" t="str">
        <f t="shared" si="15"/>
        <v/>
      </c>
      <c r="J154" s="207"/>
      <c r="K154" s="2"/>
    </row>
    <row r="155" spans="1:11" ht="15" customHeight="1" x14ac:dyDescent="0.2">
      <c r="A155" s="208">
        <v>8</v>
      </c>
      <c r="B155" s="208">
        <v>8</v>
      </c>
      <c r="C155" s="209" t="s">
        <v>3680</v>
      </c>
      <c r="D155" s="208" t="s">
        <v>2134</v>
      </c>
      <c r="E155" s="208" t="s">
        <v>2126</v>
      </c>
      <c r="F155" s="208" t="s">
        <v>390</v>
      </c>
      <c r="G155" s="205"/>
      <c r="H155" s="208" t="str">
        <f t="shared" si="14"/>
        <v>—</v>
      </c>
      <c r="I155" s="208" t="str">
        <f t="shared" si="15"/>
        <v/>
      </c>
      <c r="J155" s="211"/>
      <c r="K155" s="2"/>
    </row>
    <row r="156" spans="1:11" ht="15" customHeight="1" x14ac:dyDescent="0.2">
      <c r="A156" s="203">
        <v>9</v>
      </c>
      <c r="B156" s="203">
        <v>9</v>
      </c>
      <c r="C156" s="204" t="s">
        <v>3681</v>
      </c>
      <c r="D156" s="203" t="s">
        <v>2134</v>
      </c>
      <c r="E156" s="203" t="s">
        <v>3634</v>
      </c>
      <c r="F156" s="203" t="s">
        <v>390</v>
      </c>
      <c r="G156" s="205"/>
      <c r="H156" s="203" t="str">
        <f t="shared" si="14"/>
        <v>—</v>
      </c>
      <c r="I156" s="203" t="str">
        <f t="shared" si="15"/>
        <v/>
      </c>
      <c r="J156" s="207"/>
      <c r="K156" s="2"/>
    </row>
    <row r="157" spans="1:11" ht="15" customHeight="1" x14ac:dyDescent="0.2">
      <c r="A157" s="208">
        <v>10</v>
      </c>
      <c r="B157" s="208">
        <v>10</v>
      </c>
      <c r="C157" s="209" t="s">
        <v>3682</v>
      </c>
      <c r="D157" s="208" t="s">
        <v>2134</v>
      </c>
      <c r="E157" s="208" t="s">
        <v>3636</v>
      </c>
      <c r="F157" s="208" t="s">
        <v>390</v>
      </c>
      <c r="G157" s="205"/>
      <c r="H157" s="208" t="str">
        <f t="shared" si="14"/>
        <v>—</v>
      </c>
      <c r="I157" s="208" t="str">
        <f t="shared" si="15"/>
        <v/>
      </c>
      <c r="J157" s="211"/>
      <c r="K157" s="2"/>
    </row>
    <row r="158" spans="1:11" ht="15" customHeight="1" x14ac:dyDescent="0.2">
      <c r="A158" s="203">
        <v>11</v>
      </c>
      <c r="B158" s="203">
        <v>11</v>
      </c>
      <c r="C158" s="204" t="s">
        <v>3683</v>
      </c>
      <c r="D158" s="203" t="s">
        <v>2134</v>
      </c>
      <c r="E158" s="203" t="s">
        <v>3638</v>
      </c>
      <c r="F158" s="203" t="s">
        <v>390</v>
      </c>
      <c r="G158" s="205"/>
      <c r="H158" s="203" t="str">
        <f t="shared" si="14"/>
        <v>—</v>
      </c>
      <c r="I158" s="203" t="str">
        <f t="shared" si="15"/>
        <v/>
      </c>
      <c r="J158" s="207"/>
      <c r="K158" s="2"/>
    </row>
    <row r="159" spans="1:11" ht="15" customHeight="1" x14ac:dyDescent="0.2">
      <c r="A159" s="208">
        <v>12</v>
      </c>
      <c r="B159" s="208">
        <v>12</v>
      </c>
      <c r="C159" s="209" t="s">
        <v>3684</v>
      </c>
      <c r="D159" s="208" t="s">
        <v>2081</v>
      </c>
      <c r="E159" s="208" t="s">
        <v>3640</v>
      </c>
      <c r="F159" s="208" t="s">
        <v>390</v>
      </c>
      <c r="G159" s="205"/>
      <c r="H159" s="208" t="str">
        <f t="shared" si="14"/>
        <v>—</v>
      </c>
      <c r="I159" s="208" t="str">
        <f t="shared" si="15"/>
        <v/>
      </c>
      <c r="J159" s="211"/>
      <c r="K159" s="2"/>
    </row>
    <row r="160" spans="1:11" ht="15" customHeight="1" x14ac:dyDescent="0.2">
      <c r="A160" s="203">
        <v>13</v>
      </c>
      <c r="B160" s="203">
        <v>13</v>
      </c>
      <c r="C160" s="204" t="s">
        <v>3685</v>
      </c>
      <c r="D160" s="203" t="s">
        <v>2134</v>
      </c>
      <c r="E160" s="203" t="s">
        <v>3642</v>
      </c>
      <c r="F160" s="203" t="s">
        <v>390</v>
      </c>
      <c r="G160" s="205"/>
      <c r="H160" s="203" t="str">
        <f t="shared" si="14"/>
        <v>—</v>
      </c>
      <c r="I160" s="203" t="str">
        <f t="shared" si="15"/>
        <v/>
      </c>
      <c r="J160" s="207"/>
      <c r="K160" s="2"/>
    </row>
    <row r="161" spans="1:11" ht="15" customHeight="1" x14ac:dyDescent="0.2">
      <c r="A161" s="208">
        <v>14</v>
      </c>
      <c r="B161" s="208">
        <v>14</v>
      </c>
      <c r="C161" s="209" t="s">
        <v>3686</v>
      </c>
      <c r="D161" s="208" t="s">
        <v>2114</v>
      </c>
      <c r="E161" s="208" t="s">
        <v>3667</v>
      </c>
      <c r="F161" s="208" t="s">
        <v>390</v>
      </c>
      <c r="G161" s="205"/>
      <c r="H161" s="208" t="str">
        <f t="shared" si="14"/>
        <v>—</v>
      </c>
      <c r="I161" s="208" t="str">
        <f t="shared" si="15"/>
        <v/>
      </c>
      <c r="J161" s="211" t="s">
        <v>3687</v>
      </c>
      <c r="K161" s="2"/>
    </row>
    <row r="162" spans="1:11" ht="15" customHeight="1" x14ac:dyDescent="0.2">
      <c r="A162" s="203">
        <v>15</v>
      </c>
      <c r="B162" s="203">
        <v>15</v>
      </c>
      <c r="C162" s="204" t="s">
        <v>3668</v>
      </c>
      <c r="D162" s="203" t="s">
        <v>2101</v>
      </c>
      <c r="E162" s="203" t="s">
        <v>1710</v>
      </c>
      <c r="F162" s="203" t="s">
        <v>390</v>
      </c>
      <c r="G162" s="205"/>
      <c r="H162" s="203" t="str">
        <f t="shared" si="14"/>
        <v>—</v>
      </c>
      <c r="I162" s="203" t="str">
        <f t="shared" si="15"/>
        <v/>
      </c>
      <c r="J162" s="207" t="s">
        <v>3669</v>
      </c>
      <c r="K162" s="2"/>
    </row>
    <row r="163" spans="1:11" ht="15" customHeight="1" x14ac:dyDescent="0.2">
      <c r="A163" s="212"/>
      <c r="B163" s="212"/>
      <c r="C163" s="213" t="s">
        <v>3688</v>
      </c>
      <c r="D163" s="212"/>
      <c r="E163" s="212"/>
      <c r="F163" s="214"/>
      <c r="G163" s="215">
        <f>SUM(G148:G162)</f>
        <v>0</v>
      </c>
      <c r="H163" s="215"/>
      <c r="I163" s="214" t="str">
        <f>IF(H163="","",IF(H163&gt;=0.75,"🟢 On Track",IF(H163&gt;=0.65,"🟡 Watch",IF(H163&gt;=0.6,"🟠 At Risk","🔴 Not Prog"))))</f>
        <v/>
      </c>
      <c r="J163" s="212"/>
      <c r="K163" s="2"/>
    </row>
    <row r="164" spans="1:11" ht="15.7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21.75" customHeight="1" x14ac:dyDescent="0.2">
      <c r="A165" s="199" t="s">
        <v>3689</v>
      </c>
      <c r="B165" s="194"/>
      <c r="C165" s="194"/>
      <c r="D165" s="194"/>
      <c r="E165" s="194"/>
      <c r="F165" s="194"/>
      <c r="G165" s="194"/>
      <c r="H165" s="200" t="s">
        <v>3619</v>
      </c>
      <c r="I165" s="199">
        <f>G182</f>
        <v>0</v>
      </c>
      <c r="J165" s="200" t="s">
        <v>3620</v>
      </c>
      <c r="K165" s="201">
        <f>H182</f>
        <v>0</v>
      </c>
    </row>
    <row r="166" spans="1:11" ht="21.75" customHeight="1" x14ac:dyDescent="0.2">
      <c r="A166" s="202" t="s">
        <v>26</v>
      </c>
      <c r="B166" s="202" t="s">
        <v>3621</v>
      </c>
      <c r="C166" s="202" t="s">
        <v>2081</v>
      </c>
      <c r="D166" s="202" t="s">
        <v>2071</v>
      </c>
      <c r="E166" s="202" t="s">
        <v>2073</v>
      </c>
      <c r="F166" s="202" t="s">
        <v>3622</v>
      </c>
      <c r="G166" s="202" t="s">
        <v>132</v>
      </c>
      <c r="H166" s="202" t="s">
        <v>3623</v>
      </c>
      <c r="I166" s="202" t="s">
        <v>34</v>
      </c>
      <c r="J166" s="202" t="s">
        <v>61</v>
      </c>
      <c r="K166" s="2"/>
    </row>
    <row r="167" spans="1:11" ht="15" customHeight="1" x14ac:dyDescent="0.2">
      <c r="A167" s="203">
        <v>1</v>
      </c>
      <c r="B167" s="203">
        <v>1</v>
      </c>
      <c r="C167" s="204" t="s">
        <v>3690</v>
      </c>
      <c r="D167" s="203" t="s">
        <v>3673</v>
      </c>
      <c r="E167" s="203" t="s">
        <v>2085</v>
      </c>
      <c r="F167" s="203" t="s">
        <v>390</v>
      </c>
      <c r="G167" s="205"/>
      <c r="H167" s="203" t="str">
        <f t="shared" ref="H167:H181" si="16">IF(G167="","—",G167)</f>
        <v>—</v>
      </c>
      <c r="I167" s="203" t="str">
        <f t="shared" ref="I167:I181" si="17">IF(G167="","",G167)</f>
        <v/>
      </c>
      <c r="J167" s="207"/>
      <c r="K167" s="2"/>
    </row>
    <row r="168" spans="1:11" ht="15" customHeight="1" x14ac:dyDescent="0.2">
      <c r="A168" s="208">
        <v>2</v>
      </c>
      <c r="B168" s="208">
        <v>2</v>
      </c>
      <c r="C168" s="209" t="s">
        <v>3691</v>
      </c>
      <c r="D168" s="208" t="s">
        <v>3673</v>
      </c>
      <c r="E168" s="208" t="s">
        <v>2088</v>
      </c>
      <c r="F168" s="208" t="s">
        <v>390</v>
      </c>
      <c r="G168" s="205"/>
      <c r="H168" s="208" t="str">
        <f t="shared" si="16"/>
        <v>—</v>
      </c>
      <c r="I168" s="208" t="str">
        <f t="shared" si="17"/>
        <v/>
      </c>
      <c r="J168" s="211"/>
      <c r="K168" s="2"/>
    </row>
    <row r="169" spans="1:11" ht="15" customHeight="1" x14ac:dyDescent="0.2">
      <c r="A169" s="203">
        <v>3</v>
      </c>
      <c r="B169" s="203">
        <v>3</v>
      </c>
      <c r="C169" s="204" t="s">
        <v>3692</v>
      </c>
      <c r="D169" s="203" t="s">
        <v>2134</v>
      </c>
      <c r="E169" s="203" t="s">
        <v>1664</v>
      </c>
      <c r="F169" s="203" t="s">
        <v>390</v>
      </c>
      <c r="G169" s="205"/>
      <c r="H169" s="203" t="str">
        <f t="shared" si="16"/>
        <v>—</v>
      </c>
      <c r="I169" s="203" t="str">
        <f t="shared" si="17"/>
        <v/>
      </c>
      <c r="J169" s="207"/>
      <c r="K169" s="2"/>
    </row>
    <row r="170" spans="1:11" ht="15" customHeight="1" x14ac:dyDescent="0.2">
      <c r="A170" s="208">
        <v>4</v>
      </c>
      <c r="B170" s="208">
        <v>4</v>
      </c>
      <c r="C170" s="209" t="s">
        <v>3693</v>
      </c>
      <c r="D170" s="208" t="s">
        <v>2134</v>
      </c>
      <c r="E170" s="208" t="s">
        <v>2095</v>
      </c>
      <c r="F170" s="208" t="s">
        <v>390</v>
      </c>
      <c r="G170" s="205"/>
      <c r="H170" s="208" t="str">
        <f t="shared" si="16"/>
        <v>—</v>
      </c>
      <c r="I170" s="208" t="str">
        <f t="shared" si="17"/>
        <v/>
      </c>
      <c r="J170" s="211"/>
      <c r="K170" s="2"/>
    </row>
    <row r="171" spans="1:11" ht="15" customHeight="1" x14ac:dyDescent="0.2">
      <c r="A171" s="203">
        <v>5</v>
      </c>
      <c r="B171" s="203">
        <v>5</v>
      </c>
      <c r="C171" s="204" t="s">
        <v>3694</v>
      </c>
      <c r="D171" s="203" t="s">
        <v>2134</v>
      </c>
      <c r="E171" s="203" t="s">
        <v>2106</v>
      </c>
      <c r="F171" s="203" t="s">
        <v>390</v>
      </c>
      <c r="G171" s="205"/>
      <c r="H171" s="203" t="str">
        <f t="shared" si="16"/>
        <v>—</v>
      </c>
      <c r="I171" s="203" t="str">
        <f t="shared" si="17"/>
        <v/>
      </c>
      <c r="J171" s="207"/>
      <c r="K171" s="2"/>
    </row>
    <row r="172" spans="1:11" ht="15" customHeight="1" x14ac:dyDescent="0.2">
      <c r="A172" s="208">
        <v>6</v>
      </c>
      <c r="B172" s="208">
        <v>6</v>
      </c>
      <c r="C172" s="209" t="s">
        <v>3678</v>
      </c>
      <c r="D172" s="208" t="s">
        <v>2101</v>
      </c>
      <c r="E172" s="208" t="s">
        <v>2110</v>
      </c>
      <c r="F172" s="208" t="s">
        <v>390</v>
      </c>
      <c r="G172" s="205"/>
      <c r="H172" s="208" t="str">
        <f t="shared" si="16"/>
        <v>—</v>
      </c>
      <c r="I172" s="208" t="str">
        <f t="shared" si="17"/>
        <v/>
      </c>
      <c r="J172" s="211" t="s">
        <v>2139</v>
      </c>
      <c r="K172" s="2"/>
    </row>
    <row r="173" spans="1:11" ht="15" customHeight="1" x14ac:dyDescent="0.2">
      <c r="A173" s="203">
        <v>7</v>
      </c>
      <c r="B173" s="203">
        <v>7</v>
      </c>
      <c r="C173" s="204" t="s">
        <v>3695</v>
      </c>
      <c r="D173" s="203" t="s">
        <v>2134</v>
      </c>
      <c r="E173" s="203" t="s">
        <v>1707</v>
      </c>
      <c r="F173" s="203" t="s">
        <v>390</v>
      </c>
      <c r="G173" s="205"/>
      <c r="H173" s="203" t="str">
        <f t="shared" si="16"/>
        <v>—</v>
      </c>
      <c r="I173" s="203" t="str">
        <f t="shared" si="17"/>
        <v/>
      </c>
      <c r="J173" s="207"/>
      <c r="K173" s="2"/>
    </row>
    <row r="174" spans="1:11" ht="15" customHeight="1" x14ac:dyDescent="0.2">
      <c r="A174" s="208">
        <v>8</v>
      </c>
      <c r="B174" s="208">
        <v>8</v>
      </c>
      <c r="C174" s="209" t="s">
        <v>3696</v>
      </c>
      <c r="D174" s="208" t="s">
        <v>2134</v>
      </c>
      <c r="E174" s="208" t="s">
        <v>2126</v>
      </c>
      <c r="F174" s="208" t="s">
        <v>390</v>
      </c>
      <c r="G174" s="205"/>
      <c r="H174" s="208" t="str">
        <f t="shared" si="16"/>
        <v>—</v>
      </c>
      <c r="I174" s="208" t="str">
        <f t="shared" si="17"/>
        <v/>
      </c>
      <c r="J174" s="211"/>
      <c r="K174" s="2"/>
    </row>
    <row r="175" spans="1:11" ht="15" customHeight="1" x14ac:dyDescent="0.2">
      <c r="A175" s="203">
        <v>9</v>
      </c>
      <c r="B175" s="203">
        <v>9</v>
      </c>
      <c r="C175" s="204" t="s">
        <v>3697</v>
      </c>
      <c r="D175" s="203" t="s">
        <v>2134</v>
      </c>
      <c r="E175" s="203" t="s">
        <v>3634</v>
      </c>
      <c r="F175" s="203" t="s">
        <v>390</v>
      </c>
      <c r="G175" s="205"/>
      <c r="H175" s="203" t="str">
        <f t="shared" si="16"/>
        <v>—</v>
      </c>
      <c r="I175" s="203" t="str">
        <f t="shared" si="17"/>
        <v/>
      </c>
      <c r="J175" s="207"/>
      <c r="K175" s="2"/>
    </row>
    <row r="176" spans="1:11" ht="15" customHeight="1" x14ac:dyDescent="0.2">
      <c r="A176" s="208">
        <v>10</v>
      </c>
      <c r="B176" s="208">
        <v>10</v>
      </c>
      <c r="C176" s="209" t="s">
        <v>3698</v>
      </c>
      <c r="D176" s="208" t="s">
        <v>2134</v>
      </c>
      <c r="E176" s="208" t="s">
        <v>3636</v>
      </c>
      <c r="F176" s="208" t="s">
        <v>390</v>
      </c>
      <c r="G176" s="205"/>
      <c r="H176" s="208" t="str">
        <f t="shared" si="16"/>
        <v>—</v>
      </c>
      <c r="I176" s="208" t="str">
        <f t="shared" si="17"/>
        <v/>
      </c>
      <c r="J176" s="211"/>
      <c r="K176" s="2"/>
    </row>
    <row r="177" spans="1:11" ht="15" customHeight="1" x14ac:dyDescent="0.2">
      <c r="A177" s="203">
        <v>11</v>
      </c>
      <c r="B177" s="203">
        <v>11</v>
      </c>
      <c r="C177" s="204" t="s">
        <v>3699</v>
      </c>
      <c r="D177" s="203" t="s">
        <v>2134</v>
      </c>
      <c r="E177" s="203" t="s">
        <v>3638</v>
      </c>
      <c r="F177" s="203" t="s">
        <v>390</v>
      </c>
      <c r="G177" s="205"/>
      <c r="H177" s="203" t="str">
        <f t="shared" si="16"/>
        <v>—</v>
      </c>
      <c r="I177" s="203" t="str">
        <f t="shared" si="17"/>
        <v/>
      </c>
      <c r="J177" s="207"/>
      <c r="K177" s="2"/>
    </row>
    <row r="178" spans="1:11" ht="15" customHeight="1" x14ac:dyDescent="0.2">
      <c r="A178" s="208">
        <v>12</v>
      </c>
      <c r="B178" s="208">
        <v>12</v>
      </c>
      <c r="C178" s="209" t="s">
        <v>3700</v>
      </c>
      <c r="D178" s="208" t="s">
        <v>2081</v>
      </c>
      <c r="E178" s="208" t="s">
        <v>3640</v>
      </c>
      <c r="F178" s="208" t="s">
        <v>390</v>
      </c>
      <c r="G178" s="205"/>
      <c r="H178" s="208" t="str">
        <f t="shared" si="16"/>
        <v>—</v>
      </c>
      <c r="I178" s="208" t="str">
        <f t="shared" si="17"/>
        <v/>
      </c>
      <c r="J178" s="211"/>
      <c r="K178" s="2"/>
    </row>
    <row r="179" spans="1:11" ht="15" customHeight="1" x14ac:dyDescent="0.2">
      <c r="A179" s="203">
        <v>13</v>
      </c>
      <c r="B179" s="203">
        <v>13</v>
      </c>
      <c r="C179" s="204" t="s">
        <v>3701</v>
      </c>
      <c r="D179" s="203" t="s">
        <v>2134</v>
      </c>
      <c r="E179" s="203" t="s">
        <v>3642</v>
      </c>
      <c r="F179" s="203" t="s">
        <v>390</v>
      </c>
      <c r="G179" s="205"/>
      <c r="H179" s="203" t="str">
        <f t="shared" si="16"/>
        <v>—</v>
      </c>
      <c r="I179" s="203" t="str">
        <f t="shared" si="17"/>
        <v/>
      </c>
      <c r="J179" s="207"/>
      <c r="K179" s="2"/>
    </row>
    <row r="180" spans="1:11" ht="15" customHeight="1" x14ac:dyDescent="0.2">
      <c r="A180" s="208">
        <v>14</v>
      </c>
      <c r="B180" s="208">
        <v>14</v>
      </c>
      <c r="C180" s="209" t="s">
        <v>3702</v>
      </c>
      <c r="D180" s="208" t="s">
        <v>3703</v>
      </c>
      <c r="E180" s="208" t="s">
        <v>3667</v>
      </c>
      <c r="F180" s="208" t="s">
        <v>390</v>
      </c>
      <c r="G180" s="205"/>
      <c r="H180" s="208" t="str">
        <f t="shared" si="16"/>
        <v>—</v>
      </c>
      <c r="I180" s="208" t="str">
        <f t="shared" si="17"/>
        <v/>
      </c>
      <c r="J180" s="211"/>
      <c r="K180" s="2"/>
    </row>
    <row r="181" spans="1:11" ht="15" customHeight="1" x14ac:dyDescent="0.2">
      <c r="A181" s="203">
        <v>15</v>
      </c>
      <c r="B181" s="203">
        <v>15</v>
      </c>
      <c r="C181" s="204" t="s">
        <v>3668</v>
      </c>
      <c r="D181" s="203" t="s">
        <v>2101</v>
      </c>
      <c r="E181" s="203" t="s">
        <v>1710</v>
      </c>
      <c r="F181" s="203" t="s">
        <v>390</v>
      </c>
      <c r="G181" s="205"/>
      <c r="H181" s="203" t="str">
        <f t="shared" si="16"/>
        <v>—</v>
      </c>
      <c r="I181" s="203" t="str">
        <f t="shared" si="17"/>
        <v/>
      </c>
      <c r="J181" s="207" t="s">
        <v>3669</v>
      </c>
      <c r="K181" s="2"/>
    </row>
    <row r="182" spans="1:11" ht="15" customHeight="1" x14ac:dyDescent="0.2">
      <c r="A182" s="212"/>
      <c r="B182" s="212"/>
      <c r="C182" s="213" t="s">
        <v>3704</v>
      </c>
      <c r="D182" s="212"/>
      <c r="E182" s="212"/>
      <c r="F182" s="214"/>
      <c r="G182" s="215">
        <f>SUM(G167:G181)</f>
        <v>0</v>
      </c>
      <c r="H182" s="215"/>
      <c r="I182" s="214" t="str">
        <f>IF(H182="","",IF(H182&gt;=0.75,"🟢 On Track",IF(H182&gt;=0.65,"🟡 Watch",IF(H182&gt;=0.6,"🟠 At Risk","🔴 Not Prog"))))</f>
        <v/>
      </c>
      <c r="J182" s="212"/>
      <c r="K182" s="2"/>
    </row>
    <row r="183" spans="1:11" ht="15.7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5.7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25.5" customHeight="1" x14ac:dyDescent="0.2">
      <c r="A185" s="196" t="s">
        <v>979</v>
      </c>
      <c r="B185" s="192"/>
      <c r="C185" s="192"/>
      <c r="D185" s="192"/>
      <c r="E185" s="192"/>
      <c r="F185" s="192"/>
      <c r="G185" s="192"/>
      <c r="H185" s="192"/>
      <c r="I185" s="197" t="s">
        <v>3617</v>
      </c>
      <c r="J185" s="198" t="str">
        <f>IF(COUNT(H203,H222,H241)=0,"",AVERAGE(H203,H222,H241))</f>
        <v/>
      </c>
      <c r="K185" s="192"/>
    </row>
    <row r="186" spans="1:11" ht="21.75" customHeight="1" x14ac:dyDescent="0.2">
      <c r="A186" s="199" t="s">
        <v>3652</v>
      </c>
      <c r="B186" s="194"/>
      <c r="C186" s="194"/>
      <c r="D186" s="194"/>
      <c r="E186" s="194"/>
      <c r="F186" s="194"/>
      <c r="G186" s="194"/>
      <c r="H186" s="200" t="s">
        <v>3619</v>
      </c>
      <c r="I186" s="199">
        <f>G203</f>
        <v>0</v>
      </c>
      <c r="J186" s="200" t="s">
        <v>3620</v>
      </c>
      <c r="K186" s="201">
        <f>H203</f>
        <v>0</v>
      </c>
    </row>
    <row r="187" spans="1:11" ht="21.75" customHeight="1" x14ac:dyDescent="0.2">
      <c r="A187" s="202" t="s">
        <v>26</v>
      </c>
      <c r="B187" s="202" t="s">
        <v>3621</v>
      </c>
      <c r="C187" s="202" t="s">
        <v>2081</v>
      </c>
      <c r="D187" s="202" t="s">
        <v>2071</v>
      </c>
      <c r="E187" s="202" t="s">
        <v>2073</v>
      </c>
      <c r="F187" s="202" t="s">
        <v>3622</v>
      </c>
      <c r="G187" s="202" t="s">
        <v>132</v>
      </c>
      <c r="H187" s="202" t="s">
        <v>3623</v>
      </c>
      <c r="I187" s="202" t="s">
        <v>34</v>
      </c>
      <c r="J187" s="202" t="s">
        <v>61</v>
      </c>
      <c r="K187" s="2"/>
    </row>
    <row r="188" spans="1:11" ht="15" customHeight="1" x14ac:dyDescent="0.2">
      <c r="A188" s="203">
        <v>1</v>
      </c>
      <c r="B188" s="203">
        <v>1</v>
      </c>
      <c r="C188" s="204" t="s">
        <v>3653</v>
      </c>
      <c r="D188" s="203" t="s">
        <v>2134</v>
      </c>
      <c r="E188" s="203" t="s">
        <v>2085</v>
      </c>
      <c r="F188" s="203" t="s">
        <v>390</v>
      </c>
      <c r="G188" s="205"/>
      <c r="H188" s="203" t="str">
        <f t="shared" ref="H188:H202" si="18">IF(G188="","—",G188)</f>
        <v>—</v>
      </c>
      <c r="I188" s="203" t="str">
        <f t="shared" ref="I188:I202" si="19">IF(G188="","",G188)</f>
        <v/>
      </c>
      <c r="J188" s="207"/>
      <c r="K188" s="2"/>
    </row>
    <row r="189" spans="1:11" ht="15" customHeight="1" x14ac:dyDescent="0.2">
      <c r="A189" s="208">
        <v>2</v>
      </c>
      <c r="B189" s="208">
        <v>2</v>
      </c>
      <c r="C189" s="209" t="s">
        <v>3654</v>
      </c>
      <c r="D189" s="208" t="s">
        <v>2134</v>
      </c>
      <c r="E189" s="208" t="s">
        <v>2088</v>
      </c>
      <c r="F189" s="208" t="s">
        <v>390</v>
      </c>
      <c r="G189" s="205"/>
      <c r="H189" s="208" t="str">
        <f t="shared" si="18"/>
        <v>—</v>
      </c>
      <c r="I189" s="208" t="str">
        <f t="shared" si="19"/>
        <v/>
      </c>
      <c r="J189" s="211"/>
      <c r="K189" s="2"/>
    </row>
    <row r="190" spans="1:11" ht="15" customHeight="1" x14ac:dyDescent="0.2">
      <c r="A190" s="203">
        <v>3</v>
      </c>
      <c r="B190" s="203">
        <v>3</v>
      </c>
      <c r="C190" s="204" t="s">
        <v>3655</v>
      </c>
      <c r="D190" s="203" t="s">
        <v>2134</v>
      </c>
      <c r="E190" s="203" t="s">
        <v>1664</v>
      </c>
      <c r="F190" s="203" t="s">
        <v>390</v>
      </c>
      <c r="G190" s="205"/>
      <c r="H190" s="203" t="str">
        <f t="shared" si="18"/>
        <v>—</v>
      </c>
      <c r="I190" s="203" t="str">
        <f t="shared" si="19"/>
        <v/>
      </c>
      <c r="J190" s="207"/>
      <c r="K190" s="2"/>
    </row>
    <row r="191" spans="1:11" ht="15" customHeight="1" x14ac:dyDescent="0.2">
      <c r="A191" s="208">
        <v>4</v>
      </c>
      <c r="B191" s="208">
        <v>4</v>
      </c>
      <c r="C191" s="209" t="s">
        <v>3656</v>
      </c>
      <c r="D191" s="208" t="s">
        <v>2134</v>
      </c>
      <c r="E191" s="208" t="s">
        <v>2095</v>
      </c>
      <c r="F191" s="208" t="s">
        <v>390</v>
      </c>
      <c r="G191" s="205"/>
      <c r="H191" s="208" t="str">
        <f t="shared" si="18"/>
        <v>—</v>
      </c>
      <c r="I191" s="208" t="str">
        <f t="shared" si="19"/>
        <v/>
      </c>
      <c r="J191" s="211"/>
      <c r="K191" s="2"/>
    </row>
    <row r="192" spans="1:11" ht="15" customHeight="1" x14ac:dyDescent="0.2">
      <c r="A192" s="203">
        <v>5</v>
      </c>
      <c r="B192" s="203">
        <v>5</v>
      </c>
      <c r="C192" s="204" t="s">
        <v>3657</v>
      </c>
      <c r="D192" s="203" t="s">
        <v>2101</v>
      </c>
      <c r="E192" s="203" t="s">
        <v>2106</v>
      </c>
      <c r="F192" s="203" t="s">
        <v>390</v>
      </c>
      <c r="G192" s="205"/>
      <c r="H192" s="203" t="str">
        <f t="shared" si="18"/>
        <v>—</v>
      </c>
      <c r="I192" s="203" t="str">
        <f t="shared" si="19"/>
        <v/>
      </c>
      <c r="J192" s="207" t="s">
        <v>2139</v>
      </c>
      <c r="K192" s="2"/>
    </row>
    <row r="193" spans="1:11" ht="15" customHeight="1" x14ac:dyDescent="0.2">
      <c r="A193" s="208">
        <v>6</v>
      </c>
      <c r="B193" s="208">
        <v>6</v>
      </c>
      <c r="C193" s="209" t="s">
        <v>3658</v>
      </c>
      <c r="D193" s="208" t="s">
        <v>2134</v>
      </c>
      <c r="E193" s="208" t="s">
        <v>2110</v>
      </c>
      <c r="F193" s="208" t="s">
        <v>390</v>
      </c>
      <c r="G193" s="205"/>
      <c r="H193" s="208" t="str">
        <f t="shared" si="18"/>
        <v>—</v>
      </c>
      <c r="I193" s="208" t="str">
        <f t="shared" si="19"/>
        <v/>
      </c>
      <c r="J193" s="211"/>
      <c r="K193" s="2"/>
    </row>
    <row r="194" spans="1:11" ht="15" customHeight="1" x14ac:dyDescent="0.2">
      <c r="A194" s="203">
        <v>7</v>
      </c>
      <c r="B194" s="203">
        <v>7</v>
      </c>
      <c r="C194" s="204" t="s">
        <v>3659</v>
      </c>
      <c r="D194" s="203" t="s">
        <v>2134</v>
      </c>
      <c r="E194" s="203" t="s">
        <v>1707</v>
      </c>
      <c r="F194" s="203" t="s">
        <v>390</v>
      </c>
      <c r="G194" s="205"/>
      <c r="H194" s="203" t="str">
        <f t="shared" si="18"/>
        <v>—</v>
      </c>
      <c r="I194" s="203" t="str">
        <f t="shared" si="19"/>
        <v/>
      </c>
      <c r="J194" s="207"/>
      <c r="K194" s="2"/>
    </row>
    <row r="195" spans="1:11" ht="15" customHeight="1" x14ac:dyDescent="0.2">
      <c r="A195" s="208">
        <v>8</v>
      </c>
      <c r="B195" s="208">
        <v>8</v>
      </c>
      <c r="C195" s="209" t="s">
        <v>3660</v>
      </c>
      <c r="D195" s="208" t="s">
        <v>2134</v>
      </c>
      <c r="E195" s="208" t="s">
        <v>2126</v>
      </c>
      <c r="F195" s="208" t="s">
        <v>390</v>
      </c>
      <c r="G195" s="205"/>
      <c r="H195" s="208" t="str">
        <f t="shared" si="18"/>
        <v>—</v>
      </c>
      <c r="I195" s="208" t="str">
        <f t="shared" si="19"/>
        <v/>
      </c>
      <c r="J195" s="211"/>
      <c r="K195" s="2"/>
    </row>
    <row r="196" spans="1:11" ht="15" customHeight="1" x14ac:dyDescent="0.2">
      <c r="A196" s="203">
        <v>9</v>
      </c>
      <c r="B196" s="203">
        <v>9</v>
      </c>
      <c r="C196" s="204" t="s">
        <v>3661</v>
      </c>
      <c r="D196" s="203" t="s">
        <v>2134</v>
      </c>
      <c r="E196" s="203" t="s">
        <v>3634</v>
      </c>
      <c r="F196" s="203" t="s">
        <v>390</v>
      </c>
      <c r="G196" s="205"/>
      <c r="H196" s="203" t="str">
        <f t="shared" si="18"/>
        <v>—</v>
      </c>
      <c r="I196" s="203" t="str">
        <f t="shared" si="19"/>
        <v/>
      </c>
      <c r="J196" s="207"/>
      <c r="K196" s="2"/>
    </row>
    <row r="197" spans="1:11" ht="15" customHeight="1" x14ac:dyDescent="0.2">
      <c r="A197" s="208">
        <v>10</v>
      </c>
      <c r="B197" s="208">
        <v>10</v>
      </c>
      <c r="C197" s="209" t="s">
        <v>3662</v>
      </c>
      <c r="D197" s="208" t="s">
        <v>2101</v>
      </c>
      <c r="E197" s="208" t="s">
        <v>3636</v>
      </c>
      <c r="F197" s="208" t="s">
        <v>390</v>
      </c>
      <c r="G197" s="205"/>
      <c r="H197" s="208" t="str">
        <f t="shared" si="18"/>
        <v>—</v>
      </c>
      <c r="I197" s="208" t="str">
        <f t="shared" si="19"/>
        <v/>
      </c>
      <c r="J197" s="211" t="s">
        <v>2139</v>
      </c>
      <c r="K197" s="2"/>
    </row>
    <row r="198" spans="1:11" ht="15" customHeight="1" x14ac:dyDescent="0.2">
      <c r="A198" s="203">
        <v>11</v>
      </c>
      <c r="B198" s="203">
        <v>11</v>
      </c>
      <c r="C198" s="204" t="s">
        <v>3663</v>
      </c>
      <c r="D198" s="203" t="s">
        <v>2134</v>
      </c>
      <c r="E198" s="203" t="s">
        <v>3638</v>
      </c>
      <c r="F198" s="203" t="s">
        <v>390</v>
      </c>
      <c r="G198" s="205"/>
      <c r="H198" s="203" t="str">
        <f t="shared" si="18"/>
        <v>—</v>
      </c>
      <c r="I198" s="203" t="str">
        <f t="shared" si="19"/>
        <v/>
      </c>
      <c r="J198" s="207"/>
      <c r="K198" s="2"/>
    </row>
    <row r="199" spans="1:11" ht="15" customHeight="1" x14ac:dyDescent="0.2">
      <c r="A199" s="208">
        <v>12</v>
      </c>
      <c r="B199" s="208">
        <v>12</v>
      </c>
      <c r="C199" s="209" t="s">
        <v>3664</v>
      </c>
      <c r="D199" s="208" t="s">
        <v>2134</v>
      </c>
      <c r="E199" s="208" t="s">
        <v>3640</v>
      </c>
      <c r="F199" s="208" t="s">
        <v>390</v>
      </c>
      <c r="G199" s="205"/>
      <c r="H199" s="208" t="str">
        <f t="shared" si="18"/>
        <v>—</v>
      </c>
      <c r="I199" s="208" t="str">
        <f t="shared" si="19"/>
        <v/>
      </c>
      <c r="J199" s="211"/>
      <c r="K199" s="2"/>
    </row>
    <row r="200" spans="1:11" ht="15" customHeight="1" x14ac:dyDescent="0.2">
      <c r="A200" s="203">
        <v>13</v>
      </c>
      <c r="B200" s="203">
        <v>13</v>
      </c>
      <c r="C200" s="204" t="s">
        <v>3665</v>
      </c>
      <c r="D200" s="203" t="s">
        <v>2134</v>
      </c>
      <c r="E200" s="203" t="s">
        <v>3642</v>
      </c>
      <c r="F200" s="203" t="s">
        <v>390</v>
      </c>
      <c r="G200" s="205"/>
      <c r="H200" s="203" t="str">
        <f t="shared" si="18"/>
        <v>—</v>
      </c>
      <c r="I200" s="203" t="str">
        <f t="shared" si="19"/>
        <v/>
      </c>
      <c r="J200" s="207"/>
      <c r="K200" s="2"/>
    </row>
    <row r="201" spans="1:11" ht="15" customHeight="1" x14ac:dyDescent="0.2">
      <c r="A201" s="208">
        <v>14</v>
      </c>
      <c r="B201" s="208">
        <v>14</v>
      </c>
      <c r="C201" s="209" t="s">
        <v>3666</v>
      </c>
      <c r="D201" s="208" t="s">
        <v>2134</v>
      </c>
      <c r="E201" s="208" t="s">
        <v>3667</v>
      </c>
      <c r="F201" s="208" t="s">
        <v>390</v>
      </c>
      <c r="G201" s="205"/>
      <c r="H201" s="208" t="str">
        <f t="shared" si="18"/>
        <v>—</v>
      </c>
      <c r="I201" s="208" t="str">
        <f t="shared" si="19"/>
        <v/>
      </c>
      <c r="J201" s="211"/>
      <c r="K201" s="2"/>
    </row>
    <row r="202" spans="1:11" ht="15" customHeight="1" x14ac:dyDescent="0.2">
      <c r="A202" s="203">
        <v>15</v>
      </c>
      <c r="B202" s="203">
        <v>15</v>
      </c>
      <c r="C202" s="204" t="s">
        <v>3668</v>
      </c>
      <c r="D202" s="203" t="s">
        <v>2101</v>
      </c>
      <c r="E202" s="203" t="s">
        <v>1710</v>
      </c>
      <c r="F202" s="203" t="s">
        <v>390</v>
      </c>
      <c r="G202" s="205"/>
      <c r="H202" s="203" t="str">
        <f t="shared" si="18"/>
        <v>—</v>
      </c>
      <c r="I202" s="203" t="str">
        <f t="shared" si="19"/>
        <v/>
      </c>
      <c r="J202" s="207" t="s">
        <v>3669</v>
      </c>
      <c r="K202" s="2"/>
    </row>
    <row r="203" spans="1:11" ht="15" customHeight="1" x14ac:dyDescent="0.2">
      <c r="A203" s="212"/>
      <c r="B203" s="212"/>
      <c r="C203" s="213" t="s">
        <v>3670</v>
      </c>
      <c r="D203" s="212"/>
      <c r="E203" s="212"/>
      <c r="F203" s="214"/>
      <c r="G203" s="215">
        <f>SUM(G188:G202)</f>
        <v>0</v>
      </c>
      <c r="H203" s="215"/>
      <c r="I203" s="214" t="str">
        <f>IF(H203="","",IF(H203&gt;=0.75,"🟢 On Track",IF(H203&gt;=0.65,"🟡 Watch",IF(H203&gt;=0.6,"🟠 At Risk","🔴 Not Prog"))))</f>
        <v/>
      </c>
      <c r="J203" s="212"/>
      <c r="K203" s="2"/>
    </row>
    <row r="204" spans="1:11" ht="15.7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21.75" customHeight="1" x14ac:dyDescent="0.2">
      <c r="A205" s="199" t="s">
        <v>3671</v>
      </c>
      <c r="B205" s="194"/>
      <c r="C205" s="194"/>
      <c r="D205" s="194"/>
      <c r="E205" s="194"/>
      <c r="F205" s="194"/>
      <c r="G205" s="194"/>
      <c r="H205" s="200" t="s">
        <v>3619</v>
      </c>
      <c r="I205" s="199">
        <f>G222</f>
        <v>0</v>
      </c>
      <c r="J205" s="200" t="s">
        <v>3620</v>
      </c>
      <c r="K205" s="201">
        <f>H222</f>
        <v>0</v>
      </c>
    </row>
    <row r="206" spans="1:11" ht="21.75" customHeight="1" x14ac:dyDescent="0.2">
      <c r="A206" s="202" t="s">
        <v>26</v>
      </c>
      <c r="B206" s="202" t="s">
        <v>3621</v>
      </c>
      <c r="C206" s="202" t="s">
        <v>2081</v>
      </c>
      <c r="D206" s="202" t="s">
        <v>2071</v>
      </c>
      <c r="E206" s="202" t="s">
        <v>2073</v>
      </c>
      <c r="F206" s="202" t="s">
        <v>3622</v>
      </c>
      <c r="G206" s="202" t="s">
        <v>132</v>
      </c>
      <c r="H206" s="202" t="s">
        <v>3623</v>
      </c>
      <c r="I206" s="202" t="s">
        <v>34</v>
      </c>
      <c r="J206" s="202" t="s">
        <v>61</v>
      </c>
      <c r="K206" s="2"/>
    </row>
    <row r="207" spans="1:11" ht="21.75" customHeight="1" x14ac:dyDescent="0.2">
      <c r="A207" s="203">
        <v>1</v>
      </c>
      <c r="B207" s="203">
        <v>1</v>
      </c>
      <c r="C207" s="204" t="s">
        <v>3672</v>
      </c>
      <c r="D207" s="203" t="s">
        <v>3673</v>
      </c>
      <c r="E207" s="203" t="s">
        <v>2085</v>
      </c>
      <c r="F207" s="203" t="s">
        <v>390</v>
      </c>
      <c r="G207" s="205"/>
      <c r="H207" s="203" t="str">
        <f t="shared" ref="H207:H221" si="20">IF(G207="","—",G207)</f>
        <v>—</v>
      </c>
      <c r="I207" s="203" t="str">
        <f t="shared" ref="I207:I221" si="21">IF(G207="","",G207)</f>
        <v/>
      </c>
      <c r="J207" s="207"/>
      <c r="K207" s="2"/>
    </row>
    <row r="208" spans="1:11" ht="15" customHeight="1" x14ac:dyDescent="0.2">
      <c r="A208" s="208">
        <v>2</v>
      </c>
      <c r="B208" s="208">
        <v>2</v>
      </c>
      <c r="C208" s="209" t="s">
        <v>3674</v>
      </c>
      <c r="D208" s="208" t="s">
        <v>3673</v>
      </c>
      <c r="E208" s="208" t="s">
        <v>2088</v>
      </c>
      <c r="F208" s="208" t="s">
        <v>390</v>
      </c>
      <c r="G208" s="205"/>
      <c r="H208" s="208" t="str">
        <f t="shared" si="20"/>
        <v>—</v>
      </c>
      <c r="I208" s="208" t="str">
        <f t="shared" si="21"/>
        <v/>
      </c>
      <c r="J208" s="211"/>
      <c r="K208" s="2"/>
    </row>
    <row r="209" spans="1:11" ht="15" customHeight="1" x14ac:dyDescent="0.2">
      <c r="A209" s="203">
        <v>3</v>
      </c>
      <c r="B209" s="203">
        <v>3</v>
      </c>
      <c r="C209" s="204" t="s">
        <v>3675</v>
      </c>
      <c r="D209" s="203" t="s">
        <v>2134</v>
      </c>
      <c r="E209" s="203" t="s">
        <v>1664</v>
      </c>
      <c r="F209" s="203" t="s">
        <v>390</v>
      </c>
      <c r="G209" s="205"/>
      <c r="H209" s="203" t="str">
        <f t="shared" si="20"/>
        <v>—</v>
      </c>
      <c r="I209" s="203" t="str">
        <f t="shared" si="21"/>
        <v/>
      </c>
      <c r="J209" s="207"/>
      <c r="K209" s="2"/>
    </row>
    <row r="210" spans="1:11" ht="15" customHeight="1" x14ac:dyDescent="0.2">
      <c r="A210" s="208">
        <v>4</v>
      </c>
      <c r="B210" s="208">
        <v>4</v>
      </c>
      <c r="C210" s="209" t="s">
        <v>3676</v>
      </c>
      <c r="D210" s="208" t="s">
        <v>2134</v>
      </c>
      <c r="E210" s="208" t="s">
        <v>2095</v>
      </c>
      <c r="F210" s="208" t="s">
        <v>390</v>
      </c>
      <c r="G210" s="205"/>
      <c r="H210" s="208" t="str">
        <f t="shared" si="20"/>
        <v>—</v>
      </c>
      <c r="I210" s="208" t="str">
        <f t="shared" si="21"/>
        <v/>
      </c>
      <c r="J210" s="211"/>
      <c r="K210" s="2"/>
    </row>
    <row r="211" spans="1:11" ht="15" customHeight="1" x14ac:dyDescent="0.2">
      <c r="A211" s="203">
        <v>5</v>
      </c>
      <c r="B211" s="203">
        <v>5</v>
      </c>
      <c r="C211" s="204" t="s">
        <v>3677</v>
      </c>
      <c r="D211" s="203" t="s">
        <v>2134</v>
      </c>
      <c r="E211" s="203" t="s">
        <v>2106</v>
      </c>
      <c r="F211" s="203" t="s">
        <v>390</v>
      </c>
      <c r="G211" s="205"/>
      <c r="H211" s="203" t="str">
        <f t="shared" si="20"/>
        <v>—</v>
      </c>
      <c r="I211" s="203" t="str">
        <f t="shared" si="21"/>
        <v/>
      </c>
      <c r="J211" s="207"/>
      <c r="K211" s="2"/>
    </row>
    <row r="212" spans="1:11" ht="15" customHeight="1" x14ac:dyDescent="0.2">
      <c r="A212" s="208">
        <v>6</v>
      </c>
      <c r="B212" s="208">
        <v>6</v>
      </c>
      <c r="C212" s="209" t="s">
        <v>3678</v>
      </c>
      <c r="D212" s="208" t="s">
        <v>2101</v>
      </c>
      <c r="E212" s="208" t="s">
        <v>2110</v>
      </c>
      <c r="F212" s="208" t="s">
        <v>390</v>
      </c>
      <c r="G212" s="205"/>
      <c r="H212" s="208" t="str">
        <f t="shared" si="20"/>
        <v>—</v>
      </c>
      <c r="I212" s="208" t="str">
        <f t="shared" si="21"/>
        <v/>
      </c>
      <c r="J212" s="211" t="s">
        <v>2139</v>
      </c>
      <c r="K212" s="2"/>
    </row>
    <row r="213" spans="1:11" ht="15" customHeight="1" x14ac:dyDescent="0.2">
      <c r="A213" s="203">
        <v>7</v>
      </c>
      <c r="B213" s="203">
        <v>7</v>
      </c>
      <c r="C213" s="204" t="s">
        <v>3679</v>
      </c>
      <c r="D213" s="203" t="s">
        <v>2134</v>
      </c>
      <c r="E213" s="203" t="s">
        <v>1707</v>
      </c>
      <c r="F213" s="203" t="s">
        <v>390</v>
      </c>
      <c r="G213" s="205"/>
      <c r="H213" s="203" t="str">
        <f t="shared" si="20"/>
        <v>—</v>
      </c>
      <c r="I213" s="203" t="str">
        <f t="shared" si="21"/>
        <v/>
      </c>
      <c r="J213" s="207"/>
      <c r="K213" s="2"/>
    </row>
    <row r="214" spans="1:11" ht="15" customHeight="1" x14ac:dyDescent="0.2">
      <c r="A214" s="208">
        <v>8</v>
      </c>
      <c r="B214" s="208">
        <v>8</v>
      </c>
      <c r="C214" s="209" t="s">
        <v>3680</v>
      </c>
      <c r="D214" s="208" t="s">
        <v>2134</v>
      </c>
      <c r="E214" s="208" t="s">
        <v>2126</v>
      </c>
      <c r="F214" s="208" t="s">
        <v>390</v>
      </c>
      <c r="G214" s="205"/>
      <c r="H214" s="208" t="str">
        <f t="shared" si="20"/>
        <v>—</v>
      </c>
      <c r="I214" s="208" t="str">
        <f t="shared" si="21"/>
        <v/>
      </c>
      <c r="J214" s="211"/>
      <c r="K214" s="2"/>
    </row>
    <row r="215" spans="1:11" ht="15" customHeight="1" x14ac:dyDescent="0.2">
      <c r="A215" s="203">
        <v>9</v>
      </c>
      <c r="B215" s="203">
        <v>9</v>
      </c>
      <c r="C215" s="204" t="s">
        <v>3681</v>
      </c>
      <c r="D215" s="203" t="s">
        <v>2134</v>
      </c>
      <c r="E215" s="203" t="s">
        <v>3634</v>
      </c>
      <c r="F215" s="203" t="s">
        <v>390</v>
      </c>
      <c r="G215" s="205"/>
      <c r="H215" s="203" t="str">
        <f t="shared" si="20"/>
        <v>—</v>
      </c>
      <c r="I215" s="203" t="str">
        <f t="shared" si="21"/>
        <v/>
      </c>
      <c r="J215" s="207"/>
      <c r="K215" s="2"/>
    </row>
    <row r="216" spans="1:11" ht="15" customHeight="1" x14ac:dyDescent="0.2">
      <c r="A216" s="208">
        <v>10</v>
      </c>
      <c r="B216" s="208">
        <v>10</v>
      </c>
      <c r="C216" s="209" t="s">
        <v>3682</v>
      </c>
      <c r="D216" s="208" t="s">
        <v>2134</v>
      </c>
      <c r="E216" s="208" t="s">
        <v>3636</v>
      </c>
      <c r="F216" s="208" t="s">
        <v>390</v>
      </c>
      <c r="G216" s="205"/>
      <c r="H216" s="208" t="str">
        <f t="shared" si="20"/>
        <v>—</v>
      </c>
      <c r="I216" s="208" t="str">
        <f t="shared" si="21"/>
        <v/>
      </c>
      <c r="J216" s="211"/>
      <c r="K216" s="2"/>
    </row>
    <row r="217" spans="1:11" ht="15" customHeight="1" x14ac:dyDescent="0.2">
      <c r="A217" s="203">
        <v>11</v>
      </c>
      <c r="B217" s="203">
        <v>11</v>
      </c>
      <c r="C217" s="204" t="s">
        <v>3683</v>
      </c>
      <c r="D217" s="203" t="s">
        <v>2134</v>
      </c>
      <c r="E217" s="203" t="s">
        <v>3638</v>
      </c>
      <c r="F217" s="203" t="s">
        <v>390</v>
      </c>
      <c r="G217" s="205"/>
      <c r="H217" s="203" t="str">
        <f t="shared" si="20"/>
        <v>—</v>
      </c>
      <c r="I217" s="203" t="str">
        <f t="shared" si="21"/>
        <v/>
      </c>
      <c r="J217" s="207"/>
      <c r="K217" s="2"/>
    </row>
    <row r="218" spans="1:11" ht="15" customHeight="1" x14ac:dyDescent="0.2">
      <c r="A218" s="208">
        <v>12</v>
      </c>
      <c r="B218" s="208">
        <v>12</v>
      </c>
      <c r="C218" s="209" t="s">
        <v>3684</v>
      </c>
      <c r="D218" s="208" t="s">
        <v>2081</v>
      </c>
      <c r="E218" s="208" t="s">
        <v>3640</v>
      </c>
      <c r="F218" s="208" t="s">
        <v>390</v>
      </c>
      <c r="G218" s="205"/>
      <c r="H218" s="208" t="str">
        <f t="shared" si="20"/>
        <v>—</v>
      </c>
      <c r="I218" s="208" t="str">
        <f t="shared" si="21"/>
        <v/>
      </c>
      <c r="J218" s="211"/>
      <c r="K218" s="2"/>
    </row>
    <row r="219" spans="1:11" ht="15" customHeight="1" x14ac:dyDescent="0.2">
      <c r="A219" s="203">
        <v>13</v>
      </c>
      <c r="B219" s="203">
        <v>13</v>
      </c>
      <c r="C219" s="204" t="s">
        <v>3685</v>
      </c>
      <c r="D219" s="203" t="s">
        <v>2134</v>
      </c>
      <c r="E219" s="203" t="s">
        <v>3642</v>
      </c>
      <c r="F219" s="203" t="s">
        <v>390</v>
      </c>
      <c r="G219" s="205"/>
      <c r="H219" s="203" t="str">
        <f t="shared" si="20"/>
        <v>—</v>
      </c>
      <c r="I219" s="203" t="str">
        <f t="shared" si="21"/>
        <v/>
      </c>
      <c r="J219" s="207"/>
      <c r="K219" s="2"/>
    </row>
    <row r="220" spans="1:11" ht="15" customHeight="1" x14ac:dyDescent="0.2">
      <c r="A220" s="208">
        <v>14</v>
      </c>
      <c r="B220" s="208">
        <v>14</v>
      </c>
      <c r="C220" s="209" t="s">
        <v>3686</v>
      </c>
      <c r="D220" s="208" t="s">
        <v>2114</v>
      </c>
      <c r="E220" s="208" t="s">
        <v>3667</v>
      </c>
      <c r="F220" s="208" t="s">
        <v>390</v>
      </c>
      <c r="G220" s="205"/>
      <c r="H220" s="208" t="str">
        <f t="shared" si="20"/>
        <v>—</v>
      </c>
      <c r="I220" s="208" t="str">
        <f t="shared" si="21"/>
        <v/>
      </c>
      <c r="J220" s="211" t="s">
        <v>3687</v>
      </c>
      <c r="K220" s="2"/>
    </row>
    <row r="221" spans="1:11" ht="15" customHeight="1" x14ac:dyDescent="0.2">
      <c r="A221" s="203">
        <v>15</v>
      </c>
      <c r="B221" s="203">
        <v>15</v>
      </c>
      <c r="C221" s="204" t="s">
        <v>3668</v>
      </c>
      <c r="D221" s="203" t="s">
        <v>2101</v>
      </c>
      <c r="E221" s="203" t="s">
        <v>1710</v>
      </c>
      <c r="F221" s="203" t="s">
        <v>390</v>
      </c>
      <c r="G221" s="205"/>
      <c r="H221" s="203" t="str">
        <f t="shared" si="20"/>
        <v>—</v>
      </c>
      <c r="I221" s="203" t="str">
        <f t="shared" si="21"/>
        <v/>
      </c>
      <c r="J221" s="207" t="s">
        <v>3669</v>
      </c>
      <c r="K221" s="2"/>
    </row>
    <row r="222" spans="1:11" ht="15" customHeight="1" x14ac:dyDescent="0.2">
      <c r="A222" s="212"/>
      <c r="B222" s="212"/>
      <c r="C222" s="213" t="s">
        <v>3688</v>
      </c>
      <c r="D222" s="212"/>
      <c r="E222" s="212"/>
      <c r="F222" s="214"/>
      <c r="G222" s="215">
        <f>SUM(G207:G221)</f>
        <v>0</v>
      </c>
      <c r="H222" s="215"/>
      <c r="I222" s="214" t="str">
        <f>IF(H222="","",IF(H222&gt;=0.75,"🟢 On Track",IF(H222&gt;=0.65,"🟡 Watch",IF(H222&gt;=0.6,"🟠 At Risk","🔴 Not Prog"))))</f>
        <v/>
      </c>
      <c r="J222" s="212"/>
      <c r="K222" s="2"/>
    </row>
    <row r="223" spans="1:11" ht="15.7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21.75" customHeight="1" x14ac:dyDescent="0.2">
      <c r="A224" s="199" t="s">
        <v>3689</v>
      </c>
      <c r="B224" s="194"/>
      <c r="C224" s="194"/>
      <c r="D224" s="194"/>
      <c r="E224" s="194"/>
      <c r="F224" s="194"/>
      <c r="G224" s="194"/>
      <c r="H224" s="200" t="s">
        <v>3619</v>
      </c>
      <c r="I224" s="199">
        <f>G241</f>
        <v>0</v>
      </c>
      <c r="J224" s="200" t="s">
        <v>3620</v>
      </c>
      <c r="K224" s="201">
        <f>H241</f>
        <v>0</v>
      </c>
    </row>
    <row r="225" spans="1:11" ht="21.75" customHeight="1" x14ac:dyDescent="0.2">
      <c r="A225" s="202" t="s">
        <v>26</v>
      </c>
      <c r="B225" s="202" t="s">
        <v>3621</v>
      </c>
      <c r="C225" s="202" t="s">
        <v>2081</v>
      </c>
      <c r="D225" s="202" t="s">
        <v>2071</v>
      </c>
      <c r="E225" s="202" t="s">
        <v>2073</v>
      </c>
      <c r="F225" s="202" t="s">
        <v>3622</v>
      </c>
      <c r="G225" s="202" t="s">
        <v>132</v>
      </c>
      <c r="H225" s="202" t="s">
        <v>3623</v>
      </c>
      <c r="I225" s="202" t="s">
        <v>34</v>
      </c>
      <c r="J225" s="202" t="s">
        <v>61</v>
      </c>
      <c r="K225" s="2"/>
    </row>
    <row r="226" spans="1:11" ht="15" customHeight="1" x14ac:dyDescent="0.2">
      <c r="A226" s="203">
        <v>1</v>
      </c>
      <c r="B226" s="203">
        <v>1</v>
      </c>
      <c r="C226" s="204" t="s">
        <v>3690</v>
      </c>
      <c r="D226" s="203" t="s">
        <v>3673</v>
      </c>
      <c r="E226" s="203" t="s">
        <v>2085</v>
      </c>
      <c r="F226" s="203" t="s">
        <v>390</v>
      </c>
      <c r="G226" s="205"/>
      <c r="H226" s="203" t="str">
        <f t="shared" ref="H226:H240" si="22">IF(G226="","—",G226)</f>
        <v>—</v>
      </c>
      <c r="I226" s="203" t="str">
        <f t="shared" ref="I226:I240" si="23">IF(G226="","",G226)</f>
        <v/>
      </c>
      <c r="J226" s="207"/>
      <c r="K226" s="2"/>
    </row>
    <row r="227" spans="1:11" ht="15" customHeight="1" x14ac:dyDescent="0.2">
      <c r="A227" s="208">
        <v>2</v>
      </c>
      <c r="B227" s="208">
        <v>2</v>
      </c>
      <c r="C227" s="209" t="s">
        <v>3691</v>
      </c>
      <c r="D227" s="208" t="s">
        <v>3673</v>
      </c>
      <c r="E227" s="208" t="s">
        <v>2088</v>
      </c>
      <c r="F227" s="208" t="s">
        <v>390</v>
      </c>
      <c r="G227" s="205"/>
      <c r="H227" s="208" t="str">
        <f t="shared" si="22"/>
        <v>—</v>
      </c>
      <c r="I227" s="208" t="str">
        <f t="shared" si="23"/>
        <v/>
      </c>
      <c r="J227" s="211"/>
      <c r="K227" s="2"/>
    </row>
    <row r="228" spans="1:11" ht="15" customHeight="1" x14ac:dyDescent="0.2">
      <c r="A228" s="203">
        <v>3</v>
      </c>
      <c r="B228" s="203">
        <v>3</v>
      </c>
      <c r="C228" s="204" t="s">
        <v>3692</v>
      </c>
      <c r="D228" s="203" t="s">
        <v>2134</v>
      </c>
      <c r="E228" s="203" t="s">
        <v>1664</v>
      </c>
      <c r="F228" s="203" t="s">
        <v>390</v>
      </c>
      <c r="G228" s="205"/>
      <c r="H228" s="203" t="str">
        <f t="shared" si="22"/>
        <v>—</v>
      </c>
      <c r="I228" s="203" t="str">
        <f t="shared" si="23"/>
        <v/>
      </c>
      <c r="J228" s="207"/>
      <c r="K228" s="2"/>
    </row>
    <row r="229" spans="1:11" ht="15" customHeight="1" x14ac:dyDescent="0.2">
      <c r="A229" s="208">
        <v>4</v>
      </c>
      <c r="B229" s="208">
        <v>4</v>
      </c>
      <c r="C229" s="209" t="s">
        <v>3693</v>
      </c>
      <c r="D229" s="208" t="s">
        <v>2134</v>
      </c>
      <c r="E229" s="208" t="s">
        <v>2095</v>
      </c>
      <c r="F229" s="208" t="s">
        <v>390</v>
      </c>
      <c r="G229" s="205"/>
      <c r="H229" s="208" t="str">
        <f t="shared" si="22"/>
        <v>—</v>
      </c>
      <c r="I229" s="208" t="str">
        <f t="shared" si="23"/>
        <v/>
      </c>
      <c r="J229" s="211"/>
      <c r="K229" s="2"/>
    </row>
    <row r="230" spans="1:11" ht="15" customHeight="1" x14ac:dyDescent="0.2">
      <c r="A230" s="203">
        <v>5</v>
      </c>
      <c r="B230" s="203">
        <v>5</v>
      </c>
      <c r="C230" s="204" t="s">
        <v>3694</v>
      </c>
      <c r="D230" s="203" t="s">
        <v>2134</v>
      </c>
      <c r="E230" s="203" t="s">
        <v>2106</v>
      </c>
      <c r="F230" s="203" t="s">
        <v>390</v>
      </c>
      <c r="G230" s="205"/>
      <c r="H230" s="203" t="str">
        <f t="shared" si="22"/>
        <v>—</v>
      </c>
      <c r="I230" s="203" t="str">
        <f t="shared" si="23"/>
        <v/>
      </c>
      <c r="J230" s="207"/>
      <c r="K230" s="2"/>
    </row>
    <row r="231" spans="1:11" ht="15" customHeight="1" x14ac:dyDescent="0.2">
      <c r="A231" s="208">
        <v>6</v>
      </c>
      <c r="B231" s="208">
        <v>6</v>
      </c>
      <c r="C231" s="209" t="s">
        <v>3678</v>
      </c>
      <c r="D231" s="208" t="s">
        <v>2101</v>
      </c>
      <c r="E231" s="208" t="s">
        <v>2110</v>
      </c>
      <c r="F231" s="208" t="s">
        <v>390</v>
      </c>
      <c r="G231" s="205"/>
      <c r="H231" s="208" t="str">
        <f t="shared" si="22"/>
        <v>—</v>
      </c>
      <c r="I231" s="208" t="str">
        <f t="shared" si="23"/>
        <v/>
      </c>
      <c r="J231" s="211" t="s">
        <v>2139</v>
      </c>
      <c r="K231" s="2"/>
    </row>
    <row r="232" spans="1:11" ht="15" customHeight="1" x14ac:dyDescent="0.2">
      <c r="A232" s="203">
        <v>7</v>
      </c>
      <c r="B232" s="203">
        <v>7</v>
      </c>
      <c r="C232" s="204" t="s">
        <v>3695</v>
      </c>
      <c r="D232" s="203" t="s">
        <v>2134</v>
      </c>
      <c r="E232" s="203" t="s">
        <v>1707</v>
      </c>
      <c r="F232" s="203" t="s">
        <v>390</v>
      </c>
      <c r="G232" s="205"/>
      <c r="H232" s="203" t="str">
        <f t="shared" si="22"/>
        <v>—</v>
      </c>
      <c r="I232" s="203" t="str">
        <f t="shared" si="23"/>
        <v/>
      </c>
      <c r="J232" s="207"/>
      <c r="K232" s="2"/>
    </row>
    <row r="233" spans="1:11" ht="15" customHeight="1" x14ac:dyDescent="0.2">
      <c r="A233" s="208">
        <v>8</v>
      </c>
      <c r="B233" s="208">
        <v>8</v>
      </c>
      <c r="C233" s="209" t="s">
        <v>3696</v>
      </c>
      <c r="D233" s="208" t="s">
        <v>2134</v>
      </c>
      <c r="E233" s="208" t="s">
        <v>2126</v>
      </c>
      <c r="F233" s="208" t="s">
        <v>390</v>
      </c>
      <c r="G233" s="205"/>
      <c r="H233" s="208" t="str">
        <f t="shared" si="22"/>
        <v>—</v>
      </c>
      <c r="I233" s="208" t="str">
        <f t="shared" si="23"/>
        <v/>
      </c>
      <c r="J233" s="211"/>
      <c r="K233" s="2"/>
    </row>
    <row r="234" spans="1:11" ht="15" customHeight="1" x14ac:dyDescent="0.2">
      <c r="A234" s="203">
        <v>9</v>
      </c>
      <c r="B234" s="203">
        <v>9</v>
      </c>
      <c r="C234" s="204" t="s">
        <v>3697</v>
      </c>
      <c r="D234" s="203" t="s">
        <v>2134</v>
      </c>
      <c r="E234" s="203" t="s">
        <v>3634</v>
      </c>
      <c r="F234" s="203" t="s">
        <v>390</v>
      </c>
      <c r="G234" s="205"/>
      <c r="H234" s="203" t="str">
        <f t="shared" si="22"/>
        <v>—</v>
      </c>
      <c r="I234" s="203" t="str">
        <f t="shared" si="23"/>
        <v/>
      </c>
      <c r="J234" s="207"/>
      <c r="K234" s="2"/>
    </row>
    <row r="235" spans="1:11" ht="15" customHeight="1" x14ac:dyDescent="0.2">
      <c r="A235" s="208">
        <v>10</v>
      </c>
      <c r="B235" s="208">
        <v>10</v>
      </c>
      <c r="C235" s="209" t="s">
        <v>3698</v>
      </c>
      <c r="D235" s="208" t="s">
        <v>2134</v>
      </c>
      <c r="E235" s="208" t="s">
        <v>3636</v>
      </c>
      <c r="F235" s="208" t="s">
        <v>390</v>
      </c>
      <c r="G235" s="205"/>
      <c r="H235" s="208" t="str">
        <f t="shared" si="22"/>
        <v>—</v>
      </c>
      <c r="I235" s="208" t="str">
        <f t="shared" si="23"/>
        <v/>
      </c>
      <c r="J235" s="211"/>
      <c r="K235" s="2"/>
    </row>
    <row r="236" spans="1:11" ht="15" customHeight="1" x14ac:dyDescent="0.2">
      <c r="A236" s="203">
        <v>11</v>
      </c>
      <c r="B236" s="203">
        <v>11</v>
      </c>
      <c r="C236" s="204" t="s">
        <v>3699</v>
      </c>
      <c r="D236" s="203" t="s">
        <v>2134</v>
      </c>
      <c r="E236" s="203" t="s">
        <v>3638</v>
      </c>
      <c r="F236" s="203" t="s">
        <v>390</v>
      </c>
      <c r="G236" s="205"/>
      <c r="H236" s="203" t="str">
        <f t="shared" si="22"/>
        <v>—</v>
      </c>
      <c r="I236" s="203" t="str">
        <f t="shared" si="23"/>
        <v/>
      </c>
      <c r="J236" s="207"/>
      <c r="K236" s="2"/>
    </row>
    <row r="237" spans="1:11" ht="15" customHeight="1" x14ac:dyDescent="0.2">
      <c r="A237" s="208">
        <v>12</v>
      </c>
      <c r="B237" s="208">
        <v>12</v>
      </c>
      <c r="C237" s="209" t="s">
        <v>3700</v>
      </c>
      <c r="D237" s="208" t="s">
        <v>2081</v>
      </c>
      <c r="E237" s="208" t="s">
        <v>3640</v>
      </c>
      <c r="F237" s="208" t="s">
        <v>390</v>
      </c>
      <c r="G237" s="205"/>
      <c r="H237" s="208" t="str">
        <f t="shared" si="22"/>
        <v>—</v>
      </c>
      <c r="I237" s="208" t="str">
        <f t="shared" si="23"/>
        <v/>
      </c>
      <c r="J237" s="211"/>
      <c r="K237" s="2"/>
    </row>
    <row r="238" spans="1:11" ht="15" customHeight="1" x14ac:dyDescent="0.2">
      <c r="A238" s="203">
        <v>13</v>
      </c>
      <c r="B238" s="203">
        <v>13</v>
      </c>
      <c r="C238" s="204" t="s">
        <v>3701</v>
      </c>
      <c r="D238" s="203" t="s">
        <v>2134</v>
      </c>
      <c r="E238" s="203" t="s">
        <v>3642</v>
      </c>
      <c r="F238" s="203" t="s">
        <v>390</v>
      </c>
      <c r="G238" s="205"/>
      <c r="H238" s="203" t="str">
        <f t="shared" si="22"/>
        <v>—</v>
      </c>
      <c r="I238" s="203" t="str">
        <f t="shared" si="23"/>
        <v/>
      </c>
      <c r="J238" s="207"/>
      <c r="K238" s="2"/>
    </row>
    <row r="239" spans="1:11" ht="15" customHeight="1" x14ac:dyDescent="0.2">
      <c r="A239" s="208">
        <v>14</v>
      </c>
      <c r="B239" s="208">
        <v>14</v>
      </c>
      <c r="C239" s="209" t="s">
        <v>3702</v>
      </c>
      <c r="D239" s="208" t="s">
        <v>3703</v>
      </c>
      <c r="E239" s="208" t="s">
        <v>3667</v>
      </c>
      <c r="F239" s="208" t="s">
        <v>390</v>
      </c>
      <c r="G239" s="205"/>
      <c r="H239" s="208" t="str">
        <f t="shared" si="22"/>
        <v>—</v>
      </c>
      <c r="I239" s="208" t="str">
        <f t="shared" si="23"/>
        <v/>
      </c>
      <c r="J239" s="211"/>
      <c r="K239" s="2"/>
    </row>
    <row r="240" spans="1:11" ht="15" customHeight="1" x14ac:dyDescent="0.2">
      <c r="A240" s="203">
        <v>15</v>
      </c>
      <c r="B240" s="203">
        <v>15</v>
      </c>
      <c r="C240" s="204" t="s">
        <v>3668</v>
      </c>
      <c r="D240" s="203" t="s">
        <v>2101</v>
      </c>
      <c r="E240" s="203" t="s">
        <v>1710</v>
      </c>
      <c r="F240" s="203" t="s">
        <v>390</v>
      </c>
      <c r="G240" s="205"/>
      <c r="H240" s="203" t="str">
        <f t="shared" si="22"/>
        <v>—</v>
      </c>
      <c r="I240" s="203" t="str">
        <f t="shared" si="23"/>
        <v/>
      </c>
      <c r="J240" s="207" t="s">
        <v>3669</v>
      </c>
      <c r="K240" s="2"/>
    </row>
    <row r="241" spans="1:11" ht="15" customHeight="1" x14ac:dyDescent="0.2">
      <c r="A241" s="212"/>
      <c r="B241" s="212"/>
      <c r="C241" s="213" t="s">
        <v>3704</v>
      </c>
      <c r="D241" s="212"/>
      <c r="E241" s="212"/>
      <c r="F241" s="214"/>
      <c r="G241" s="215">
        <f>SUM(G226:G240)</f>
        <v>0</v>
      </c>
      <c r="H241" s="215"/>
      <c r="I241" s="214" t="str">
        <f>IF(H241="","",IF(H241&gt;=0.75,"🟢 On Track",IF(H241&gt;=0.65,"🟡 Watch",IF(H241&gt;=0.6,"🟠 At Risk","🔴 Not Prog"))))</f>
        <v/>
      </c>
      <c r="J241" s="212"/>
      <c r="K241" s="2"/>
    </row>
    <row r="242" spans="1:11" ht="15.7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5.7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25.5" customHeight="1" x14ac:dyDescent="0.2">
      <c r="A244" s="196" t="s">
        <v>983</v>
      </c>
      <c r="B244" s="192"/>
      <c r="C244" s="192"/>
      <c r="D244" s="192"/>
      <c r="E244" s="192"/>
      <c r="F244" s="192"/>
      <c r="G244" s="192"/>
      <c r="H244" s="192"/>
      <c r="I244" s="197" t="s">
        <v>3617</v>
      </c>
      <c r="J244" s="198" t="str">
        <f>IF(COUNT(H262,H281,H300)=0,"",AVERAGE(H262,H281,H300))</f>
        <v/>
      </c>
      <c r="K244" s="192"/>
    </row>
    <row r="245" spans="1:11" ht="21.75" customHeight="1" x14ac:dyDescent="0.2">
      <c r="A245" s="199" t="s">
        <v>3652</v>
      </c>
      <c r="B245" s="194"/>
      <c r="C245" s="194"/>
      <c r="D245" s="194"/>
      <c r="E245" s="194"/>
      <c r="F245" s="194"/>
      <c r="G245" s="194"/>
      <c r="H245" s="200" t="s">
        <v>3619</v>
      </c>
      <c r="I245" s="199">
        <f>G262</f>
        <v>0</v>
      </c>
      <c r="J245" s="200" t="s">
        <v>3620</v>
      </c>
      <c r="K245" s="201">
        <f>H262</f>
        <v>0</v>
      </c>
    </row>
    <row r="246" spans="1:11" ht="21.75" customHeight="1" x14ac:dyDescent="0.2">
      <c r="A246" s="202" t="s">
        <v>26</v>
      </c>
      <c r="B246" s="202" t="s">
        <v>3621</v>
      </c>
      <c r="C246" s="202" t="s">
        <v>2081</v>
      </c>
      <c r="D246" s="202" t="s">
        <v>2071</v>
      </c>
      <c r="E246" s="202" t="s">
        <v>2073</v>
      </c>
      <c r="F246" s="202" t="s">
        <v>3622</v>
      </c>
      <c r="G246" s="202" t="s">
        <v>132</v>
      </c>
      <c r="H246" s="202" t="s">
        <v>3623</v>
      </c>
      <c r="I246" s="202" t="s">
        <v>34</v>
      </c>
      <c r="J246" s="202" t="s">
        <v>61</v>
      </c>
      <c r="K246" s="2"/>
    </row>
    <row r="247" spans="1:11" ht="15" customHeight="1" x14ac:dyDescent="0.2">
      <c r="A247" s="203">
        <v>1</v>
      </c>
      <c r="B247" s="203">
        <v>1</v>
      </c>
      <c r="C247" s="204" t="s">
        <v>3653</v>
      </c>
      <c r="D247" s="203" t="s">
        <v>2134</v>
      </c>
      <c r="E247" s="203" t="s">
        <v>2085</v>
      </c>
      <c r="F247" s="203" t="s">
        <v>390</v>
      </c>
      <c r="G247" s="205"/>
      <c r="H247" s="203" t="str">
        <f t="shared" ref="H247:H261" si="24">IF(G247="","—",G247)</f>
        <v>—</v>
      </c>
      <c r="I247" s="203" t="str">
        <f t="shared" ref="I247:I261" si="25">IF(G247="","",G247)</f>
        <v/>
      </c>
      <c r="J247" s="207"/>
      <c r="K247" s="2"/>
    </row>
    <row r="248" spans="1:11" ht="15" customHeight="1" x14ac:dyDescent="0.2">
      <c r="A248" s="208">
        <v>2</v>
      </c>
      <c r="B248" s="208">
        <v>2</v>
      </c>
      <c r="C248" s="209" t="s">
        <v>3654</v>
      </c>
      <c r="D248" s="208" t="s">
        <v>2134</v>
      </c>
      <c r="E248" s="208" t="s">
        <v>2088</v>
      </c>
      <c r="F248" s="208" t="s">
        <v>390</v>
      </c>
      <c r="G248" s="205"/>
      <c r="H248" s="208" t="str">
        <f t="shared" si="24"/>
        <v>—</v>
      </c>
      <c r="I248" s="208" t="str">
        <f t="shared" si="25"/>
        <v/>
      </c>
      <c r="J248" s="211"/>
      <c r="K248" s="2"/>
    </row>
    <row r="249" spans="1:11" ht="15" customHeight="1" x14ac:dyDescent="0.2">
      <c r="A249" s="203">
        <v>3</v>
      </c>
      <c r="B249" s="203">
        <v>3</v>
      </c>
      <c r="C249" s="204" t="s">
        <v>3655</v>
      </c>
      <c r="D249" s="203" t="s">
        <v>2134</v>
      </c>
      <c r="E249" s="203" t="s">
        <v>1664</v>
      </c>
      <c r="F249" s="203" t="s">
        <v>390</v>
      </c>
      <c r="G249" s="205"/>
      <c r="H249" s="203" t="str">
        <f t="shared" si="24"/>
        <v>—</v>
      </c>
      <c r="I249" s="203" t="str">
        <f t="shared" si="25"/>
        <v/>
      </c>
      <c r="J249" s="207"/>
      <c r="K249" s="2"/>
    </row>
    <row r="250" spans="1:11" ht="15" customHeight="1" x14ac:dyDescent="0.2">
      <c r="A250" s="208">
        <v>4</v>
      </c>
      <c r="B250" s="208">
        <v>4</v>
      </c>
      <c r="C250" s="209" t="s">
        <v>3656</v>
      </c>
      <c r="D250" s="208" t="s">
        <v>2134</v>
      </c>
      <c r="E250" s="208" t="s">
        <v>2095</v>
      </c>
      <c r="F250" s="208" t="s">
        <v>390</v>
      </c>
      <c r="G250" s="205"/>
      <c r="H250" s="208" t="str">
        <f t="shared" si="24"/>
        <v>—</v>
      </c>
      <c r="I250" s="208" t="str">
        <f t="shared" si="25"/>
        <v/>
      </c>
      <c r="J250" s="211"/>
      <c r="K250" s="2"/>
    </row>
    <row r="251" spans="1:11" ht="15" customHeight="1" x14ac:dyDescent="0.2">
      <c r="A251" s="203">
        <v>5</v>
      </c>
      <c r="B251" s="203">
        <v>5</v>
      </c>
      <c r="C251" s="204" t="s">
        <v>3657</v>
      </c>
      <c r="D251" s="203" t="s">
        <v>2101</v>
      </c>
      <c r="E251" s="203" t="s">
        <v>2106</v>
      </c>
      <c r="F251" s="203" t="s">
        <v>390</v>
      </c>
      <c r="G251" s="205"/>
      <c r="H251" s="203" t="str">
        <f t="shared" si="24"/>
        <v>—</v>
      </c>
      <c r="I251" s="203" t="str">
        <f t="shared" si="25"/>
        <v/>
      </c>
      <c r="J251" s="207" t="s">
        <v>2139</v>
      </c>
      <c r="K251" s="2"/>
    </row>
    <row r="252" spans="1:11" ht="15" customHeight="1" x14ac:dyDescent="0.2">
      <c r="A252" s="208">
        <v>6</v>
      </c>
      <c r="B252" s="208">
        <v>6</v>
      </c>
      <c r="C252" s="209" t="s">
        <v>3658</v>
      </c>
      <c r="D252" s="208" t="s">
        <v>2134</v>
      </c>
      <c r="E252" s="208" t="s">
        <v>2110</v>
      </c>
      <c r="F252" s="208" t="s">
        <v>390</v>
      </c>
      <c r="G252" s="205"/>
      <c r="H252" s="208" t="str">
        <f t="shared" si="24"/>
        <v>—</v>
      </c>
      <c r="I252" s="208" t="str">
        <f t="shared" si="25"/>
        <v/>
      </c>
      <c r="J252" s="211"/>
      <c r="K252" s="2"/>
    </row>
    <row r="253" spans="1:11" ht="15" customHeight="1" x14ac:dyDescent="0.2">
      <c r="A253" s="203">
        <v>7</v>
      </c>
      <c r="B253" s="203">
        <v>7</v>
      </c>
      <c r="C253" s="204" t="s">
        <v>3659</v>
      </c>
      <c r="D253" s="203" t="s">
        <v>2134</v>
      </c>
      <c r="E253" s="203" t="s">
        <v>1707</v>
      </c>
      <c r="F253" s="203" t="s">
        <v>390</v>
      </c>
      <c r="G253" s="205"/>
      <c r="H253" s="203" t="str">
        <f t="shared" si="24"/>
        <v>—</v>
      </c>
      <c r="I253" s="203" t="str">
        <f t="shared" si="25"/>
        <v/>
      </c>
      <c r="J253" s="207"/>
      <c r="K253" s="2"/>
    </row>
    <row r="254" spans="1:11" ht="15" customHeight="1" x14ac:dyDescent="0.2">
      <c r="A254" s="208">
        <v>8</v>
      </c>
      <c r="B254" s="208">
        <v>8</v>
      </c>
      <c r="C254" s="209" t="s">
        <v>3660</v>
      </c>
      <c r="D254" s="208" t="s">
        <v>2134</v>
      </c>
      <c r="E254" s="208" t="s">
        <v>2126</v>
      </c>
      <c r="F254" s="208" t="s">
        <v>390</v>
      </c>
      <c r="G254" s="205"/>
      <c r="H254" s="208" t="str">
        <f t="shared" si="24"/>
        <v>—</v>
      </c>
      <c r="I254" s="208" t="str">
        <f t="shared" si="25"/>
        <v/>
      </c>
      <c r="J254" s="211"/>
      <c r="K254" s="2"/>
    </row>
    <row r="255" spans="1:11" ht="15" customHeight="1" x14ac:dyDescent="0.2">
      <c r="A255" s="203">
        <v>9</v>
      </c>
      <c r="B255" s="203">
        <v>9</v>
      </c>
      <c r="C255" s="204" t="s">
        <v>3661</v>
      </c>
      <c r="D255" s="203" t="s">
        <v>2134</v>
      </c>
      <c r="E255" s="203" t="s">
        <v>3634</v>
      </c>
      <c r="F255" s="203" t="s">
        <v>390</v>
      </c>
      <c r="G255" s="205"/>
      <c r="H255" s="203" t="str">
        <f t="shared" si="24"/>
        <v>—</v>
      </c>
      <c r="I255" s="203" t="str">
        <f t="shared" si="25"/>
        <v/>
      </c>
      <c r="J255" s="207"/>
      <c r="K255" s="2"/>
    </row>
    <row r="256" spans="1:11" ht="15" customHeight="1" x14ac:dyDescent="0.2">
      <c r="A256" s="208">
        <v>10</v>
      </c>
      <c r="B256" s="208">
        <v>10</v>
      </c>
      <c r="C256" s="209" t="s">
        <v>3662</v>
      </c>
      <c r="D256" s="208" t="s">
        <v>2101</v>
      </c>
      <c r="E256" s="208" t="s">
        <v>3636</v>
      </c>
      <c r="F256" s="208" t="s">
        <v>390</v>
      </c>
      <c r="G256" s="205"/>
      <c r="H256" s="208" t="str">
        <f t="shared" si="24"/>
        <v>—</v>
      </c>
      <c r="I256" s="208" t="str">
        <f t="shared" si="25"/>
        <v/>
      </c>
      <c r="J256" s="211" t="s">
        <v>2139</v>
      </c>
      <c r="K256" s="2"/>
    </row>
    <row r="257" spans="1:11" ht="15" customHeight="1" x14ac:dyDescent="0.2">
      <c r="A257" s="203">
        <v>11</v>
      </c>
      <c r="B257" s="203">
        <v>11</v>
      </c>
      <c r="C257" s="204" t="s">
        <v>3663</v>
      </c>
      <c r="D257" s="203" t="s">
        <v>2134</v>
      </c>
      <c r="E257" s="203" t="s">
        <v>3638</v>
      </c>
      <c r="F257" s="203" t="s">
        <v>390</v>
      </c>
      <c r="G257" s="205"/>
      <c r="H257" s="203" t="str">
        <f t="shared" si="24"/>
        <v>—</v>
      </c>
      <c r="I257" s="203" t="str">
        <f t="shared" si="25"/>
        <v/>
      </c>
      <c r="J257" s="207"/>
      <c r="K257" s="2"/>
    </row>
    <row r="258" spans="1:11" ht="15" customHeight="1" x14ac:dyDescent="0.2">
      <c r="A258" s="208">
        <v>12</v>
      </c>
      <c r="B258" s="208">
        <v>12</v>
      </c>
      <c r="C258" s="209" t="s">
        <v>3664</v>
      </c>
      <c r="D258" s="208" t="s">
        <v>2134</v>
      </c>
      <c r="E258" s="208" t="s">
        <v>3640</v>
      </c>
      <c r="F258" s="208" t="s">
        <v>390</v>
      </c>
      <c r="G258" s="205"/>
      <c r="H258" s="208" t="str">
        <f t="shared" si="24"/>
        <v>—</v>
      </c>
      <c r="I258" s="208" t="str">
        <f t="shared" si="25"/>
        <v/>
      </c>
      <c r="J258" s="211"/>
      <c r="K258" s="2"/>
    </row>
    <row r="259" spans="1:11" ht="15" customHeight="1" x14ac:dyDescent="0.2">
      <c r="A259" s="203">
        <v>13</v>
      </c>
      <c r="B259" s="203">
        <v>13</v>
      </c>
      <c r="C259" s="204" t="s">
        <v>3665</v>
      </c>
      <c r="D259" s="203" t="s">
        <v>2134</v>
      </c>
      <c r="E259" s="203" t="s">
        <v>3642</v>
      </c>
      <c r="F259" s="203" t="s">
        <v>390</v>
      </c>
      <c r="G259" s="205"/>
      <c r="H259" s="203" t="str">
        <f t="shared" si="24"/>
        <v>—</v>
      </c>
      <c r="I259" s="203" t="str">
        <f t="shared" si="25"/>
        <v/>
      </c>
      <c r="J259" s="207"/>
      <c r="K259" s="2"/>
    </row>
    <row r="260" spans="1:11" ht="15" customHeight="1" x14ac:dyDescent="0.2">
      <c r="A260" s="208">
        <v>14</v>
      </c>
      <c r="B260" s="208">
        <v>14</v>
      </c>
      <c r="C260" s="209" t="s">
        <v>3666</v>
      </c>
      <c r="D260" s="208" t="s">
        <v>2134</v>
      </c>
      <c r="E260" s="208" t="s">
        <v>3667</v>
      </c>
      <c r="F260" s="208" t="s">
        <v>390</v>
      </c>
      <c r="G260" s="205"/>
      <c r="H260" s="208" t="str">
        <f t="shared" si="24"/>
        <v>—</v>
      </c>
      <c r="I260" s="208" t="str">
        <f t="shared" si="25"/>
        <v/>
      </c>
      <c r="J260" s="211"/>
      <c r="K260" s="2"/>
    </row>
    <row r="261" spans="1:11" ht="15" customHeight="1" x14ac:dyDescent="0.2">
      <c r="A261" s="203">
        <v>15</v>
      </c>
      <c r="B261" s="203">
        <v>15</v>
      </c>
      <c r="C261" s="204" t="s">
        <v>3668</v>
      </c>
      <c r="D261" s="203" t="s">
        <v>2101</v>
      </c>
      <c r="E261" s="203" t="s">
        <v>1710</v>
      </c>
      <c r="F261" s="203" t="s">
        <v>390</v>
      </c>
      <c r="G261" s="205"/>
      <c r="H261" s="203" t="str">
        <f t="shared" si="24"/>
        <v>—</v>
      </c>
      <c r="I261" s="203" t="str">
        <f t="shared" si="25"/>
        <v/>
      </c>
      <c r="J261" s="207" t="s">
        <v>3669</v>
      </c>
      <c r="K261" s="2"/>
    </row>
    <row r="262" spans="1:11" ht="15" customHeight="1" x14ac:dyDescent="0.2">
      <c r="A262" s="212"/>
      <c r="B262" s="212"/>
      <c r="C262" s="213" t="s">
        <v>3670</v>
      </c>
      <c r="D262" s="212"/>
      <c r="E262" s="212"/>
      <c r="F262" s="214"/>
      <c r="G262" s="215">
        <f>SUM(G247:G261)</f>
        <v>0</v>
      </c>
      <c r="H262" s="215"/>
      <c r="I262" s="214" t="str">
        <f>IF(H262="","",IF(H262&gt;=0.75,"🟢 On Track",IF(H262&gt;=0.65,"🟡 Watch",IF(H262&gt;=0.6,"🟠 At Risk","🔴 Not Prog"))))</f>
        <v/>
      </c>
      <c r="J262" s="212"/>
      <c r="K262" s="2"/>
    </row>
    <row r="263" spans="1:11" ht="15.7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21.75" customHeight="1" x14ac:dyDescent="0.2">
      <c r="A264" s="199" t="s">
        <v>3671</v>
      </c>
      <c r="B264" s="194"/>
      <c r="C264" s="194"/>
      <c r="D264" s="194"/>
      <c r="E264" s="194"/>
      <c r="F264" s="194"/>
      <c r="G264" s="194"/>
      <c r="H264" s="200" t="s">
        <v>3619</v>
      </c>
      <c r="I264" s="199">
        <f>G281</f>
        <v>0</v>
      </c>
      <c r="J264" s="200" t="s">
        <v>3620</v>
      </c>
      <c r="K264" s="201">
        <f>H281</f>
        <v>0</v>
      </c>
    </row>
    <row r="265" spans="1:11" ht="21.75" customHeight="1" x14ac:dyDescent="0.2">
      <c r="A265" s="202" t="s">
        <v>26</v>
      </c>
      <c r="B265" s="202" t="s">
        <v>3621</v>
      </c>
      <c r="C265" s="202" t="s">
        <v>2081</v>
      </c>
      <c r="D265" s="202" t="s">
        <v>2071</v>
      </c>
      <c r="E265" s="202" t="s">
        <v>2073</v>
      </c>
      <c r="F265" s="202" t="s">
        <v>3622</v>
      </c>
      <c r="G265" s="202" t="s">
        <v>132</v>
      </c>
      <c r="H265" s="202" t="s">
        <v>3623</v>
      </c>
      <c r="I265" s="202" t="s">
        <v>34</v>
      </c>
      <c r="J265" s="202" t="s">
        <v>61</v>
      </c>
      <c r="K265" s="2"/>
    </row>
    <row r="266" spans="1:11" ht="21.75" customHeight="1" x14ac:dyDescent="0.2">
      <c r="A266" s="203">
        <v>1</v>
      </c>
      <c r="B266" s="203">
        <v>1</v>
      </c>
      <c r="C266" s="204" t="s">
        <v>3672</v>
      </c>
      <c r="D266" s="203" t="s">
        <v>3673</v>
      </c>
      <c r="E266" s="203" t="s">
        <v>2085</v>
      </c>
      <c r="F266" s="203" t="s">
        <v>390</v>
      </c>
      <c r="G266" s="205"/>
      <c r="H266" s="203" t="str">
        <f t="shared" ref="H266:H280" si="26">IF(G266="","—",G266)</f>
        <v>—</v>
      </c>
      <c r="I266" s="203" t="str">
        <f t="shared" ref="I266:I280" si="27">IF(G266="","",G266)</f>
        <v/>
      </c>
      <c r="J266" s="207"/>
      <c r="K266" s="2"/>
    </row>
    <row r="267" spans="1:11" ht="15" customHeight="1" x14ac:dyDescent="0.2">
      <c r="A267" s="208">
        <v>2</v>
      </c>
      <c r="B267" s="208">
        <v>2</v>
      </c>
      <c r="C267" s="209" t="s">
        <v>3674</v>
      </c>
      <c r="D267" s="208" t="s">
        <v>3673</v>
      </c>
      <c r="E267" s="208" t="s">
        <v>2088</v>
      </c>
      <c r="F267" s="208" t="s">
        <v>390</v>
      </c>
      <c r="G267" s="205"/>
      <c r="H267" s="208" t="str">
        <f t="shared" si="26"/>
        <v>—</v>
      </c>
      <c r="I267" s="208" t="str">
        <f t="shared" si="27"/>
        <v/>
      </c>
      <c r="J267" s="211"/>
      <c r="K267" s="2"/>
    </row>
    <row r="268" spans="1:11" ht="15" customHeight="1" x14ac:dyDescent="0.2">
      <c r="A268" s="203">
        <v>3</v>
      </c>
      <c r="B268" s="203">
        <v>3</v>
      </c>
      <c r="C268" s="204" t="s">
        <v>3675</v>
      </c>
      <c r="D268" s="203" t="s">
        <v>2134</v>
      </c>
      <c r="E268" s="203" t="s">
        <v>1664</v>
      </c>
      <c r="F268" s="203" t="s">
        <v>390</v>
      </c>
      <c r="G268" s="205"/>
      <c r="H268" s="203" t="str">
        <f t="shared" si="26"/>
        <v>—</v>
      </c>
      <c r="I268" s="203" t="str">
        <f t="shared" si="27"/>
        <v/>
      </c>
      <c r="J268" s="207"/>
      <c r="K268" s="2"/>
    </row>
    <row r="269" spans="1:11" ht="15" customHeight="1" x14ac:dyDescent="0.2">
      <c r="A269" s="208">
        <v>4</v>
      </c>
      <c r="B269" s="208">
        <v>4</v>
      </c>
      <c r="C269" s="209" t="s">
        <v>3676</v>
      </c>
      <c r="D269" s="208" t="s">
        <v>2134</v>
      </c>
      <c r="E269" s="208" t="s">
        <v>2095</v>
      </c>
      <c r="F269" s="208" t="s">
        <v>390</v>
      </c>
      <c r="G269" s="205"/>
      <c r="H269" s="208" t="str">
        <f t="shared" si="26"/>
        <v>—</v>
      </c>
      <c r="I269" s="208" t="str">
        <f t="shared" si="27"/>
        <v/>
      </c>
      <c r="J269" s="211"/>
      <c r="K269" s="2"/>
    </row>
    <row r="270" spans="1:11" ht="15" customHeight="1" x14ac:dyDescent="0.2">
      <c r="A270" s="203">
        <v>5</v>
      </c>
      <c r="B270" s="203">
        <v>5</v>
      </c>
      <c r="C270" s="204" t="s">
        <v>3677</v>
      </c>
      <c r="D270" s="203" t="s">
        <v>2134</v>
      </c>
      <c r="E270" s="203" t="s">
        <v>2106</v>
      </c>
      <c r="F270" s="203" t="s">
        <v>390</v>
      </c>
      <c r="G270" s="205"/>
      <c r="H270" s="203" t="str">
        <f t="shared" si="26"/>
        <v>—</v>
      </c>
      <c r="I270" s="203" t="str">
        <f t="shared" si="27"/>
        <v/>
      </c>
      <c r="J270" s="207"/>
      <c r="K270" s="2"/>
    </row>
    <row r="271" spans="1:11" ht="15" customHeight="1" x14ac:dyDescent="0.2">
      <c r="A271" s="208">
        <v>6</v>
      </c>
      <c r="B271" s="208">
        <v>6</v>
      </c>
      <c r="C271" s="209" t="s">
        <v>3678</v>
      </c>
      <c r="D271" s="208" t="s">
        <v>2101</v>
      </c>
      <c r="E271" s="208" t="s">
        <v>2110</v>
      </c>
      <c r="F271" s="208" t="s">
        <v>390</v>
      </c>
      <c r="G271" s="205"/>
      <c r="H271" s="208" t="str">
        <f t="shared" si="26"/>
        <v>—</v>
      </c>
      <c r="I271" s="208" t="str">
        <f t="shared" si="27"/>
        <v/>
      </c>
      <c r="J271" s="211" t="s">
        <v>2139</v>
      </c>
      <c r="K271" s="2"/>
    </row>
    <row r="272" spans="1:11" ht="15" customHeight="1" x14ac:dyDescent="0.2">
      <c r="A272" s="203">
        <v>7</v>
      </c>
      <c r="B272" s="203">
        <v>7</v>
      </c>
      <c r="C272" s="204" t="s">
        <v>3679</v>
      </c>
      <c r="D272" s="203" t="s">
        <v>2134</v>
      </c>
      <c r="E272" s="203" t="s">
        <v>1707</v>
      </c>
      <c r="F272" s="203" t="s">
        <v>390</v>
      </c>
      <c r="G272" s="205"/>
      <c r="H272" s="203" t="str">
        <f t="shared" si="26"/>
        <v>—</v>
      </c>
      <c r="I272" s="203" t="str">
        <f t="shared" si="27"/>
        <v/>
      </c>
      <c r="J272" s="207"/>
      <c r="K272" s="2"/>
    </row>
    <row r="273" spans="1:11" ht="15" customHeight="1" x14ac:dyDescent="0.2">
      <c r="A273" s="208">
        <v>8</v>
      </c>
      <c r="B273" s="208">
        <v>8</v>
      </c>
      <c r="C273" s="209" t="s">
        <v>3680</v>
      </c>
      <c r="D273" s="208" t="s">
        <v>2134</v>
      </c>
      <c r="E273" s="208" t="s">
        <v>2126</v>
      </c>
      <c r="F273" s="208" t="s">
        <v>390</v>
      </c>
      <c r="G273" s="205"/>
      <c r="H273" s="208" t="str">
        <f t="shared" si="26"/>
        <v>—</v>
      </c>
      <c r="I273" s="208" t="str">
        <f t="shared" si="27"/>
        <v/>
      </c>
      <c r="J273" s="211"/>
      <c r="K273" s="2"/>
    </row>
    <row r="274" spans="1:11" ht="15" customHeight="1" x14ac:dyDescent="0.2">
      <c r="A274" s="203">
        <v>9</v>
      </c>
      <c r="B274" s="203">
        <v>9</v>
      </c>
      <c r="C274" s="204" t="s">
        <v>3681</v>
      </c>
      <c r="D274" s="203" t="s">
        <v>2134</v>
      </c>
      <c r="E274" s="203" t="s">
        <v>3634</v>
      </c>
      <c r="F274" s="203" t="s">
        <v>390</v>
      </c>
      <c r="G274" s="205"/>
      <c r="H274" s="203" t="str">
        <f t="shared" si="26"/>
        <v>—</v>
      </c>
      <c r="I274" s="203" t="str">
        <f t="shared" si="27"/>
        <v/>
      </c>
      <c r="J274" s="207"/>
      <c r="K274" s="2"/>
    </row>
    <row r="275" spans="1:11" ht="15" customHeight="1" x14ac:dyDescent="0.2">
      <c r="A275" s="208">
        <v>10</v>
      </c>
      <c r="B275" s="208">
        <v>10</v>
      </c>
      <c r="C275" s="209" t="s">
        <v>3682</v>
      </c>
      <c r="D275" s="208" t="s">
        <v>2134</v>
      </c>
      <c r="E275" s="208" t="s">
        <v>3636</v>
      </c>
      <c r="F275" s="208" t="s">
        <v>390</v>
      </c>
      <c r="G275" s="205"/>
      <c r="H275" s="208" t="str">
        <f t="shared" si="26"/>
        <v>—</v>
      </c>
      <c r="I275" s="208" t="str">
        <f t="shared" si="27"/>
        <v/>
      </c>
      <c r="J275" s="211"/>
      <c r="K275" s="2"/>
    </row>
    <row r="276" spans="1:11" ht="15" customHeight="1" x14ac:dyDescent="0.2">
      <c r="A276" s="203">
        <v>11</v>
      </c>
      <c r="B276" s="203">
        <v>11</v>
      </c>
      <c r="C276" s="204" t="s">
        <v>3683</v>
      </c>
      <c r="D276" s="203" t="s">
        <v>2134</v>
      </c>
      <c r="E276" s="203" t="s">
        <v>3638</v>
      </c>
      <c r="F276" s="203" t="s">
        <v>390</v>
      </c>
      <c r="G276" s="205"/>
      <c r="H276" s="203" t="str">
        <f t="shared" si="26"/>
        <v>—</v>
      </c>
      <c r="I276" s="203" t="str">
        <f t="shared" si="27"/>
        <v/>
      </c>
      <c r="J276" s="207"/>
      <c r="K276" s="2"/>
    </row>
    <row r="277" spans="1:11" ht="15" customHeight="1" x14ac:dyDescent="0.2">
      <c r="A277" s="208">
        <v>12</v>
      </c>
      <c r="B277" s="208">
        <v>12</v>
      </c>
      <c r="C277" s="209" t="s">
        <v>3684</v>
      </c>
      <c r="D277" s="208" t="s">
        <v>2081</v>
      </c>
      <c r="E277" s="208" t="s">
        <v>3640</v>
      </c>
      <c r="F277" s="208" t="s">
        <v>390</v>
      </c>
      <c r="G277" s="205"/>
      <c r="H277" s="208" t="str">
        <f t="shared" si="26"/>
        <v>—</v>
      </c>
      <c r="I277" s="208" t="str">
        <f t="shared" si="27"/>
        <v/>
      </c>
      <c r="J277" s="211"/>
      <c r="K277" s="2"/>
    </row>
    <row r="278" spans="1:11" ht="15" customHeight="1" x14ac:dyDescent="0.2">
      <c r="A278" s="203">
        <v>13</v>
      </c>
      <c r="B278" s="203">
        <v>13</v>
      </c>
      <c r="C278" s="204" t="s">
        <v>3685</v>
      </c>
      <c r="D278" s="203" t="s">
        <v>2134</v>
      </c>
      <c r="E278" s="203" t="s">
        <v>3642</v>
      </c>
      <c r="F278" s="203" t="s">
        <v>390</v>
      </c>
      <c r="G278" s="205"/>
      <c r="H278" s="203" t="str">
        <f t="shared" si="26"/>
        <v>—</v>
      </c>
      <c r="I278" s="203" t="str">
        <f t="shared" si="27"/>
        <v/>
      </c>
      <c r="J278" s="207"/>
      <c r="K278" s="2"/>
    </row>
    <row r="279" spans="1:11" ht="15" customHeight="1" x14ac:dyDescent="0.2">
      <c r="A279" s="208">
        <v>14</v>
      </c>
      <c r="B279" s="208">
        <v>14</v>
      </c>
      <c r="C279" s="209" t="s">
        <v>3686</v>
      </c>
      <c r="D279" s="208" t="s">
        <v>2114</v>
      </c>
      <c r="E279" s="208" t="s">
        <v>3667</v>
      </c>
      <c r="F279" s="208" t="s">
        <v>390</v>
      </c>
      <c r="G279" s="205"/>
      <c r="H279" s="208" t="str">
        <f t="shared" si="26"/>
        <v>—</v>
      </c>
      <c r="I279" s="208" t="str">
        <f t="shared" si="27"/>
        <v/>
      </c>
      <c r="J279" s="211" t="s">
        <v>3687</v>
      </c>
      <c r="K279" s="2"/>
    </row>
    <row r="280" spans="1:11" ht="15" customHeight="1" x14ac:dyDescent="0.2">
      <c r="A280" s="203">
        <v>15</v>
      </c>
      <c r="B280" s="203">
        <v>15</v>
      </c>
      <c r="C280" s="204" t="s">
        <v>3668</v>
      </c>
      <c r="D280" s="203" t="s">
        <v>2101</v>
      </c>
      <c r="E280" s="203" t="s">
        <v>1710</v>
      </c>
      <c r="F280" s="203" t="s">
        <v>390</v>
      </c>
      <c r="G280" s="205"/>
      <c r="H280" s="203" t="str">
        <f t="shared" si="26"/>
        <v>—</v>
      </c>
      <c r="I280" s="203" t="str">
        <f t="shared" si="27"/>
        <v/>
      </c>
      <c r="J280" s="207" t="s">
        <v>3669</v>
      </c>
      <c r="K280" s="2"/>
    </row>
    <row r="281" spans="1:11" ht="15" customHeight="1" x14ac:dyDescent="0.2">
      <c r="A281" s="212"/>
      <c r="B281" s="212"/>
      <c r="C281" s="213" t="s">
        <v>3688</v>
      </c>
      <c r="D281" s="212"/>
      <c r="E281" s="212"/>
      <c r="F281" s="214"/>
      <c r="G281" s="215">
        <f>SUM(G266:G280)</f>
        <v>0</v>
      </c>
      <c r="H281" s="215"/>
      <c r="I281" s="214" t="str">
        <f>IF(H281="","",IF(H281&gt;=0.75,"🟢 On Track",IF(H281&gt;=0.65,"🟡 Watch",IF(H281&gt;=0.6,"🟠 At Risk","🔴 Not Prog"))))</f>
        <v/>
      </c>
      <c r="J281" s="212"/>
      <c r="K281" s="2"/>
    </row>
    <row r="282" spans="1:11" ht="15.7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21.75" customHeight="1" x14ac:dyDescent="0.2">
      <c r="A283" s="199" t="s">
        <v>3689</v>
      </c>
      <c r="B283" s="194"/>
      <c r="C283" s="194"/>
      <c r="D283" s="194"/>
      <c r="E283" s="194"/>
      <c r="F283" s="194"/>
      <c r="G283" s="194"/>
      <c r="H283" s="200" t="s">
        <v>3619</v>
      </c>
      <c r="I283" s="199">
        <f>G300</f>
        <v>0</v>
      </c>
      <c r="J283" s="200" t="s">
        <v>3620</v>
      </c>
      <c r="K283" s="201">
        <f>H300</f>
        <v>0</v>
      </c>
    </row>
    <row r="284" spans="1:11" ht="21.75" customHeight="1" x14ac:dyDescent="0.2">
      <c r="A284" s="202" t="s">
        <v>26</v>
      </c>
      <c r="B284" s="202" t="s">
        <v>3621</v>
      </c>
      <c r="C284" s="202" t="s">
        <v>2081</v>
      </c>
      <c r="D284" s="202" t="s">
        <v>2071</v>
      </c>
      <c r="E284" s="202" t="s">
        <v>2073</v>
      </c>
      <c r="F284" s="202" t="s">
        <v>3622</v>
      </c>
      <c r="G284" s="202" t="s">
        <v>132</v>
      </c>
      <c r="H284" s="202" t="s">
        <v>3623</v>
      </c>
      <c r="I284" s="202" t="s">
        <v>34</v>
      </c>
      <c r="J284" s="202" t="s">
        <v>61</v>
      </c>
      <c r="K284" s="2"/>
    </row>
    <row r="285" spans="1:11" ht="15" customHeight="1" x14ac:dyDescent="0.2">
      <c r="A285" s="203">
        <v>1</v>
      </c>
      <c r="B285" s="203">
        <v>1</v>
      </c>
      <c r="C285" s="204" t="s">
        <v>3690</v>
      </c>
      <c r="D285" s="203" t="s">
        <v>3673</v>
      </c>
      <c r="E285" s="203" t="s">
        <v>2085</v>
      </c>
      <c r="F285" s="203" t="s">
        <v>390</v>
      </c>
      <c r="G285" s="205"/>
      <c r="H285" s="203" t="str">
        <f t="shared" ref="H285:H299" si="28">IF(G285="","—",G285)</f>
        <v>—</v>
      </c>
      <c r="I285" s="203" t="str">
        <f t="shared" ref="I285:I299" si="29">IF(G285="","",G285)</f>
        <v/>
      </c>
      <c r="J285" s="207"/>
      <c r="K285" s="2"/>
    </row>
    <row r="286" spans="1:11" ht="15" customHeight="1" x14ac:dyDescent="0.2">
      <c r="A286" s="208">
        <v>2</v>
      </c>
      <c r="B286" s="208">
        <v>2</v>
      </c>
      <c r="C286" s="209" t="s">
        <v>3691</v>
      </c>
      <c r="D286" s="208" t="s">
        <v>3673</v>
      </c>
      <c r="E286" s="208" t="s">
        <v>2088</v>
      </c>
      <c r="F286" s="208" t="s">
        <v>390</v>
      </c>
      <c r="G286" s="205"/>
      <c r="H286" s="208" t="str">
        <f t="shared" si="28"/>
        <v>—</v>
      </c>
      <c r="I286" s="208" t="str">
        <f t="shared" si="29"/>
        <v/>
      </c>
      <c r="J286" s="211"/>
      <c r="K286" s="2"/>
    </row>
    <row r="287" spans="1:11" ht="15" customHeight="1" x14ac:dyDescent="0.2">
      <c r="A287" s="203">
        <v>3</v>
      </c>
      <c r="B287" s="203">
        <v>3</v>
      </c>
      <c r="C287" s="204" t="s">
        <v>3692</v>
      </c>
      <c r="D287" s="203" t="s">
        <v>2134</v>
      </c>
      <c r="E287" s="203" t="s">
        <v>1664</v>
      </c>
      <c r="F287" s="203" t="s">
        <v>390</v>
      </c>
      <c r="G287" s="205"/>
      <c r="H287" s="203" t="str">
        <f t="shared" si="28"/>
        <v>—</v>
      </c>
      <c r="I287" s="203" t="str">
        <f t="shared" si="29"/>
        <v/>
      </c>
      <c r="J287" s="207"/>
      <c r="K287" s="2"/>
    </row>
    <row r="288" spans="1:11" ht="15" customHeight="1" x14ac:dyDescent="0.2">
      <c r="A288" s="208">
        <v>4</v>
      </c>
      <c r="B288" s="208">
        <v>4</v>
      </c>
      <c r="C288" s="209" t="s">
        <v>3693</v>
      </c>
      <c r="D288" s="208" t="s">
        <v>2134</v>
      </c>
      <c r="E288" s="208" t="s">
        <v>2095</v>
      </c>
      <c r="F288" s="208" t="s">
        <v>390</v>
      </c>
      <c r="G288" s="205"/>
      <c r="H288" s="208" t="str">
        <f t="shared" si="28"/>
        <v>—</v>
      </c>
      <c r="I288" s="208" t="str">
        <f t="shared" si="29"/>
        <v/>
      </c>
      <c r="J288" s="211"/>
      <c r="K288" s="2"/>
    </row>
    <row r="289" spans="1:11" ht="15" customHeight="1" x14ac:dyDescent="0.2">
      <c r="A289" s="203">
        <v>5</v>
      </c>
      <c r="B289" s="203">
        <v>5</v>
      </c>
      <c r="C289" s="204" t="s">
        <v>3694</v>
      </c>
      <c r="D289" s="203" t="s">
        <v>2134</v>
      </c>
      <c r="E289" s="203" t="s">
        <v>2106</v>
      </c>
      <c r="F289" s="203" t="s">
        <v>390</v>
      </c>
      <c r="G289" s="205"/>
      <c r="H289" s="203" t="str">
        <f t="shared" si="28"/>
        <v>—</v>
      </c>
      <c r="I289" s="203" t="str">
        <f t="shared" si="29"/>
        <v/>
      </c>
      <c r="J289" s="207"/>
      <c r="K289" s="2"/>
    </row>
    <row r="290" spans="1:11" ht="15" customHeight="1" x14ac:dyDescent="0.2">
      <c r="A290" s="208">
        <v>6</v>
      </c>
      <c r="B290" s="208">
        <v>6</v>
      </c>
      <c r="C290" s="209" t="s">
        <v>3678</v>
      </c>
      <c r="D290" s="208" t="s">
        <v>2101</v>
      </c>
      <c r="E290" s="208" t="s">
        <v>2110</v>
      </c>
      <c r="F290" s="208" t="s">
        <v>390</v>
      </c>
      <c r="G290" s="205"/>
      <c r="H290" s="208" t="str">
        <f t="shared" si="28"/>
        <v>—</v>
      </c>
      <c r="I290" s="208" t="str">
        <f t="shared" si="29"/>
        <v/>
      </c>
      <c r="J290" s="211" t="s">
        <v>2139</v>
      </c>
      <c r="K290" s="2"/>
    </row>
    <row r="291" spans="1:11" ht="15" customHeight="1" x14ac:dyDescent="0.2">
      <c r="A291" s="203">
        <v>7</v>
      </c>
      <c r="B291" s="203">
        <v>7</v>
      </c>
      <c r="C291" s="204" t="s">
        <v>3695</v>
      </c>
      <c r="D291" s="203" t="s">
        <v>2134</v>
      </c>
      <c r="E291" s="203" t="s">
        <v>1707</v>
      </c>
      <c r="F291" s="203" t="s">
        <v>390</v>
      </c>
      <c r="G291" s="205"/>
      <c r="H291" s="203" t="str">
        <f t="shared" si="28"/>
        <v>—</v>
      </c>
      <c r="I291" s="203" t="str">
        <f t="shared" si="29"/>
        <v/>
      </c>
      <c r="J291" s="207"/>
      <c r="K291" s="2"/>
    </row>
    <row r="292" spans="1:11" ht="15" customHeight="1" x14ac:dyDescent="0.2">
      <c r="A292" s="208">
        <v>8</v>
      </c>
      <c r="B292" s="208">
        <v>8</v>
      </c>
      <c r="C292" s="209" t="s">
        <v>3696</v>
      </c>
      <c r="D292" s="208" t="s">
        <v>2134</v>
      </c>
      <c r="E292" s="208" t="s">
        <v>2126</v>
      </c>
      <c r="F292" s="208" t="s">
        <v>390</v>
      </c>
      <c r="G292" s="205"/>
      <c r="H292" s="208" t="str">
        <f t="shared" si="28"/>
        <v>—</v>
      </c>
      <c r="I292" s="208" t="str">
        <f t="shared" si="29"/>
        <v/>
      </c>
      <c r="J292" s="211"/>
      <c r="K292" s="2"/>
    </row>
    <row r="293" spans="1:11" ht="15" customHeight="1" x14ac:dyDescent="0.2">
      <c r="A293" s="203">
        <v>9</v>
      </c>
      <c r="B293" s="203">
        <v>9</v>
      </c>
      <c r="C293" s="204" t="s">
        <v>3697</v>
      </c>
      <c r="D293" s="203" t="s">
        <v>2134</v>
      </c>
      <c r="E293" s="203" t="s">
        <v>3634</v>
      </c>
      <c r="F293" s="203" t="s">
        <v>390</v>
      </c>
      <c r="G293" s="205"/>
      <c r="H293" s="203" t="str">
        <f t="shared" si="28"/>
        <v>—</v>
      </c>
      <c r="I293" s="203" t="str">
        <f t="shared" si="29"/>
        <v/>
      </c>
      <c r="J293" s="207"/>
      <c r="K293" s="2"/>
    </row>
    <row r="294" spans="1:11" ht="15" customHeight="1" x14ac:dyDescent="0.2">
      <c r="A294" s="208">
        <v>10</v>
      </c>
      <c r="B294" s="208">
        <v>10</v>
      </c>
      <c r="C294" s="209" t="s">
        <v>3698</v>
      </c>
      <c r="D294" s="208" t="s">
        <v>2134</v>
      </c>
      <c r="E294" s="208" t="s">
        <v>3636</v>
      </c>
      <c r="F294" s="208" t="s">
        <v>390</v>
      </c>
      <c r="G294" s="205"/>
      <c r="H294" s="208" t="str">
        <f t="shared" si="28"/>
        <v>—</v>
      </c>
      <c r="I294" s="208" t="str">
        <f t="shared" si="29"/>
        <v/>
      </c>
      <c r="J294" s="211"/>
      <c r="K294" s="2"/>
    </row>
    <row r="295" spans="1:11" ht="15" customHeight="1" x14ac:dyDescent="0.2">
      <c r="A295" s="203">
        <v>11</v>
      </c>
      <c r="B295" s="203">
        <v>11</v>
      </c>
      <c r="C295" s="204" t="s">
        <v>3699</v>
      </c>
      <c r="D295" s="203" t="s">
        <v>2134</v>
      </c>
      <c r="E295" s="203" t="s">
        <v>3638</v>
      </c>
      <c r="F295" s="203" t="s">
        <v>390</v>
      </c>
      <c r="G295" s="205"/>
      <c r="H295" s="203" t="str">
        <f t="shared" si="28"/>
        <v>—</v>
      </c>
      <c r="I295" s="203" t="str">
        <f t="shared" si="29"/>
        <v/>
      </c>
      <c r="J295" s="207"/>
      <c r="K295" s="2"/>
    </row>
    <row r="296" spans="1:11" ht="15" customHeight="1" x14ac:dyDescent="0.2">
      <c r="A296" s="208">
        <v>12</v>
      </c>
      <c r="B296" s="208">
        <v>12</v>
      </c>
      <c r="C296" s="209" t="s">
        <v>3700</v>
      </c>
      <c r="D296" s="208" t="s">
        <v>2081</v>
      </c>
      <c r="E296" s="208" t="s">
        <v>3640</v>
      </c>
      <c r="F296" s="208" t="s">
        <v>390</v>
      </c>
      <c r="G296" s="205"/>
      <c r="H296" s="208" t="str">
        <f t="shared" si="28"/>
        <v>—</v>
      </c>
      <c r="I296" s="208" t="str">
        <f t="shared" si="29"/>
        <v/>
      </c>
      <c r="J296" s="211"/>
      <c r="K296" s="2"/>
    </row>
    <row r="297" spans="1:11" ht="15" customHeight="1" x14ac:dyDescent="0.2">
      <c r="A297" s="203">
        <v>13</v>
      </c>
      <c r="B297" s="203">
        <v>13</v>
      </c>
      <c r="C297" s="204" t="s">
        <v>3701</v>
      </c>
      <c r="D297" s="203" t="s">
        <v>2134</v>
      </c>
      <c r="E297" s="203" t="s">
        <v>3642</v>
      </c>
      <c r="F297" s="203" t="s">
        <v>390</v>
      </c>
      <c r="G297" s="205"/>
      <c r="H297" s="203" t="str">
        <f t="shared" si="28"/>
        <v>—</v>
      </c>
      <c r="I297" s="203" t="str">
        <f t="shared" si="29"/>
        <v/>
      </c>
      <c r="J297" s="207"/>
      <c r="K297" s="2"/>
    </row>
    <row r="298" spans="1:11" ht="15" customHeight="1" x14ac:dyDescent="0.2">
      <c r="A298" s="208">
        <v>14</v>
      </c>
      <c r="B298" s="208">
        <v>14</v>
      </c>
      <c r="C298" s="209" t="s">
        <v>3702</v>
      </c>
      <c r="D298" s="208" t="s">
        <v>3703</v>
      </c>
      <c r="E298" s="208" t="s">
        <v>3667</v>
      </c>
      <c r="F298" s="208" t="s">
        <v>390</v>
      </c>
      <c r="G298" s="205"/>
      <c r="H298" s="208" t="str">
        <f t="shared" si="28"/>
        <v>—</v>
      </c>
      <c r="I298" s="208" t="str">
        <f t="shared" si="29"/>
        <v/>
      </c>
      <c r="J298" s="211"/>
      <c r="K298" s="2"/>
    </row>
    <row r="299" spans="1:11" ht="15" customHeight="1" x14ac:dyDescent="0.2">
      <c r="A299" s="203">
        <v>15</v>
      </c>
      <c r="B299" s="203">
        <v>15</v>
      </c>
      <c r="C299" s="204" t="s">
        <v>3668</v>
      </c>
      <c r="D299" s="203" t="s">
        <v>2101</v>
      </c>
      <c r="E299" s="203" t="s">
        <v>1710</v>
      </c>
      <c r="F299" s="203" t="s">
        <v>390</v>
      </c>
      <c r="G299" s="205"/>
      <c r="H299" s="203" t="str">
        <f t="shared" si="28"/>
        <v>—</v>
      </c>
      <c r="I299" s="203" t="str">
        <f t="shared" si="29"/>
        <v/>
      </c>
      <c r="J299" s="207" t="s">
        <v>3669</v>
      </c>
      <c r="K299" s="2"/>
    </row>
    <row r="300" spans="1:11" ht="15" customHeight="1" x14ac:dyDescent="0.2">
      <c r="A300" s="212"/>
      <c r="B300" s="212"/>
      <c r="C300" s="213" t="s">
        <v>3704</v>
      </c>
      <c r="D300" s="212"/>
      <c r="E300" s="212"/>
      <c r="F300" s="214"/>
      <c r="G300" s="215">
        <f>SUM(G285:G299)</f>
        <v>0</v>
      </c>
      <c r="H300" s="215"/>
      <c r="I300" s="214" t="str">
        <f>IF(H300="","",IF(H300&gt;=0.75,"🟢 On Track",IF(H300&gt;=0.65,"🟡 Watch",IF(H300&gt;=0.6,"🟠 At Risk","🔴 Not Prog"))))</f>
        <v/>
      </c>
      <c r="J300" s="212"/>
      <c r="K300" s="2"/>
    </row>
    <row r="301" spans="1:11" ht="15.7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5.7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25.5" customHeight="1" x14ac:dyDescent="0.2">
      <c r="A303" s="196" t="s">
        <v>987</v>
      </c>
      <c r="B303" s="192"/>
      <c r="C303" s="192"/>
      <c r="D303" s="192"/>
      <c r="E303" s="192"/>
      <c r="F303" s="192"/>
      <c r="G303" s="192"/>
      <c r="H303" s="192"/>
      <c r="I303" s="197" t="s">
        <v>3617</v>
      </c>
      <c r="J303" s="198" t="str">
        <f>IF(COUNT(H321,H340,H359)=0,"",AVERAGE(H321,H340,H359))</f>
        <v/>
      </c>
      <c r="K303" s="192"/>
    </row>
    <row r="304" spans="1:11" ht="21.75" customHeight="1" x14ac:dyDescent="0.2">
      <c r="A304" s="199" t="s">
        <v>3652</v>
      </c>
      <c r="B304" s="194"/>
      <c r="C304" s="194"/>
      <c r="D304" s="194"/>
      <c r="E304" s="194"/>
      <c r="F304" s="194"/>
      <c r="G304" s="194"/>
      <c r="H304" s="200" t="s">
        <v>3619</v>
      </c>
      <c r="I304" s="199">
        <f>G321</f>
        <v>0</v>
      </c>
      <c r="J304" s="200" t="s">
        <v>3620</v>
      </c>
      <c r="K304" s="201">
        <f>H321</f>
        <v>0</v>
      </c>
    </row>
    <row r="305" spans="1:11" ht="21.75" customHeight="1" x14ac:dyDescent="0.2">
      <c r="A305" s="202" t="s">
        <v>26</v>
      </c>
      <c r="B305" s="202" t="s">
        <v>3621</v>
      </c>
      <c r="C305" s="202" t="s">
        <v>2081</v>
      </c>
      <c r="D305" s="202" t="s">
        <v>2071</v>
      </c>
      <c r="E305" s="202" t="s">
        <v>2073</v>
      </c>
      <c r="F305" s="202" t="s">
        <v>3622</v>
      </c>
      <c r="G305" s="202" t="s">
        <v>132</v>
      </c>
      <c r="H305" s="202" t="s">
        <v>3623</v>
      </c>
      <c r="I305" s="202" t="s">
        <v>34</v>
      </c>
      <c r="J305" s="202" t="s">
        <v>61</v>
      </c>
      <c r="K305" s="2"/>
    </row>
    <row r="306" spans="1:11" ht="15" customHeight="1" x14ac:dyDescent="0.2">
      <c r="A306" s="203">
        <v>1</v>
      </c>
      <c r="B306" s="203">
        <v>1</v>
      </c>
      <c r="C306" s="204" t="s">
        <v>3653</v>
      </c>
      <c r="D306" s="203" t="s">
        <v>2134</v>
      </c>
      <c r="E306" s="203" t="s">
        <v>2085</v>
      </c>
      <c r="F306" s="203" t="s">
        <v>390</v>
      </c>
      <c r="G306" s="205"/>
      <c r="H306" s="203" t="str">
        <f t="shared" ref="H306:H320" si="30">IF(G306="","—",G306)</f>
        <v>—</v>
      </c>
      <c r="I306" s="203" t="str">
        <f t="shared" ref="I306:I320" si="31">IF(G306="","",G306)</f>
        <v/>
      </c>
      <c r="J306" s="207"/>
      <c r="K306" s="2"/>
    </row>
    <row r="307" spans="1:11" ht="15" customHeight="1" x14ac:dyDescent="0.2">
      <c r="A307" s="208">
        <v>2</v>
      </c>
      <c r="B307" s="208">
        <v>2</v>
      </c>
      <c r="C307" s="209" t="s">
        <v>3654</v>
      </c>
      <c r="D307" s="208" t="s">
        <v>2134</v>
      </c>
      <c r="E307" s="208" t="s">
        <v>2088</v>
      </c>
      <c r="F307" s="208" t="s">
        <v>390</v>
      </c>
      <c r="G307" s="205"/>
      <c r="H307" s="208" t="str">
        <f t="shared" si="30"/>
        <v>—</v>
      </c>
      <c r="I307" s="208" t="str">
        <f t="shared" si="31"/>
        <v/>
      </c>
      <c r="J307" s="211"/>
      <c r="K307" s="2"/>
    </row>
    <row r="308" spans="1:11" ht="15" customHeight="1" x14ac:dyDescent="0.2">
      <c r="A308" s="203">
        <v>3</v>
      </c>
      <c r="B308" s="203">
        <v>3</v>
      </c>
      <c r="C308" s="204" t="s">
        <v>3655</v>
      </c>
      <c r="D308" s="203" t="s">
        <v>2134</v>
      </c>
      <c r="E308" s="203" t="s">
        <v>1664</v>
      </c>
      <c r="F308" s="203" t="s">
        <v>390</v>
      </c>
      <c r="G308" s="205"/>
      <c r="H308" s="203" t="str">
        <f t="shared" si="30"/>
        <v>—</v>
      </c>
      <c r="I308" s="203" t="str">
        <f t="shared" si="31"/>
        <v/>
      </c>
      <c r="J308" s="207"/>
      <c r="K308" s="2"/>
    </row>
    <row r="309" spans="1:11" ht="15" customHeight="1" x14ac:dyDescent="0.2">
      <c r="A309" s="208">
        <v>4</v>
      </c>
      <c r="B309" s="208">
        <v>4</v>
      </c>
      <c r="C309" s="209" t="s">
        <v>3656</v>
      </c>
      <c r="D309" s="208" t="s">
        <v>2134</v>
      </c>
      <c r="E309" s="208" t="s">
        <v>2095</v>
      </c>
      <c r="F309" s="208" t="s">
        <v>390</v>
      </c>
      <c r="G309" s="205"/>
      <c r="H309" s="208" t="str">
        <f t="shared" si="30"/>
        <v>—</v>
      </c>
      <c r="I309" s="208" t="str">
        <f t="shared" si="31"/>
        <v/>
      </c>
      <c r="J309" s="211"/>
      <c r="K309" s="2"/>
    </row>
    <row r="310" spans="1:11" ht="15" customHeight="1" x14ac:dyDescent="0.2">
      <c r="A310" s="203">
        <v>5</v>
      </c>
      <c r="B310" s="203">
        <v>5</v>
      </c>
      <c r="C310" s="204" t="s">
        <v>3657</v>
      </c>
      <c r="D310" s="203" t="s">
        <v>2101</v>
      </c>
      <c r="E310" s="203" t="s">
        <v>2106</v>
      </c>
      <c r="F310" s="203" t="s">
        <v>390</v>
      </c>
      <c r="G310" s="205"/>
      <c r="H310" s="203" t="str">
        <f t="shared" si="30"/>
        <v>—</v>
      </c>
      <c r="I310" s="203" t="str">
        <f t="shared" si="31"/>
        <v/>
      </c>
      <c r="J310" s="207" t="s">
        <v>2139</v>
      </c>
      <c r="K310" s="2"/>
    </row>
    <row r="311" spans="1:11" ht="15" customHeight="1" x14ac:dyDescent="0.2">
      <c r="A311" s="208">
        <v>6</v>
      </c>
      <c r="B311" s="208">
        <v>6</v>
      </c>
      <c r="C311" s="209" t="s">
        <v>3658</v>
      </c>
      <c r="D311" s="208" t="s">
        <v>2134</v>
      </c>
      <c r="E311" s="208" t="s">
        <v>2110</v>
      </c>
      <c r="F311" s="208" t="s">
        <v>390</v>
      </c>
      <c r="G311" s="205"/>
      <c r="H311" s="208" t="str">
        <f t="shared" si="30"/>
        <v>—</v>
      </c>
      <c r="I311" s="208" t="str">
        <f t="shared" si="31"/>
        <v/>
      </c>
      <c r="J311" s="211"/>
      <c r="K311" s="2"/>
    </row>
    <row r="312" spans="1:11" ht="15" customHeight="1" x14ac:dyDescent="0.2">
      <c r="A312" s="203">
        <v>7</v>
      </c>
      <c r="B312" s="203">
        <v>7</v>
      </c>
      <c r="C312" s="204" t="s">
        <v>3659</v>
      </c>
      <c r="D312" s="203" t="s">
        <v>2134</v>
      </c>
      <c r="E312" s="203" t="s">
        <v>1707</v>
      </c>
      <c r="F312" s="203" t="s">
        <v>390</v>
      </c>
      <c r="G312" s="205"/>
      <c r="H312" s="203" t="str">
        <f t="shared" si="30"/>
        <v>—</v>
      </c>
      <c r="I312" s="203" t="str">
        <f t="shared" si="31"/>
        <v/>
      </c>
      <c r="J312" s="207"/>
      <c r="K312" s="2"/>
    </row>
    <row r="313" spans="1:11" ht="15" customHeight="1" x14ac:dyDescent="0.2">
      <c r="A313" s="208">
        <v>8</v>
      </c>
      <c r="B313" s="208">
        <v>8</v>
      </c>
      <c r="C313" s="209" t="s">
        <v>3660</v>
      </c>
      <c r="D313" s="208" t="s">
        <v>2134</v>
      </c>
      <c r="E313" s="208" t="s">
        <v>2126</v>
      </c>
      <c r="F313" s="208" t="s">
        <v>390</v>
      </c>
      <c r="G313" s="205"/>
      <c r="H313" s="208" t="str">
        <f t="shared" si="30"/>
        <v>—</v>
      </c>
      <c r="I313" s="208" t="str">
        <f t="shared" si="31"/>
        <v/>
      </c>
      <c r="J313" s="211"/>
      <c r="K313" s="2"/>
    </row>
    <row r="314" spans="1:11" ht="15" customHeight="1" x14ac:dyDescent="0.2">
      <c r="A314" s="203">
        <v>9</v>
      </c>
      <c r="B314" s="203">
        <v>9</v>
      </c>
      <c r="C314" s="204" t="s">
        <v>3661</v>
      </c>
      <c r="D314" s="203" t="s">
        <v>2134</v>
      </c>
      <c r="E314" s="203" t="s">
        <v>3634</v>
      </c>
      <c r="F314" s="203" t="s">
        <v>390</v>
      </c>
      <c r="G314" s="205"/>
      <c r="H314" s="203" t="str">
        <f t="shared" si="30"/>
        <v>—</v>
      </c>
      <c r="I314" s="203" t="str">
        <f t="shared" si="31"/>
        <v/>
      </c>
      <c r="J314" s="207"/>
      <c r="K314" s="2"/>
    </row>
    <row r="315" spans="1:11" ht="15" customHeight="1" x14ac:dyDescent="0.2">
      <c r="A315" s="208">
        <v>10</v>
      </c>
      <c r="B315" s="208">
        <v>10</v>
      </c>
      <c r="C315" s="209" t="s">
        <v>3662</v>
      </c>
      <c r="D315" s="208" t="s">
        <v>2101</v>
      </c>
      <c r="E315" s="208" t="s">
        <v>3636</v>
      </c>
      <c r="F315" s="208" t="s">
        <v>390</v>
      </c>
      <c r="G315" s="205"/>
      <c r="H315" s="208" t="str">
        <f t="shared" si="30"/>
        <v>—</v>
      </c>
      <c r="I315" s="208" t="str">
        <f t="shared" si="31"/>
        <v/>
      </c>
      <c r="J315" s="211" t="s">
        <v>2139</v>
      </c>
      <c r="K315" s="2"/>
    </row>
    <row r="316" spans="1:11" ht="15" customHeight="1" x14ac:dyDescent="0.2">
      <c r="A316" s="203">
        <v>11</v>
      </c>
      <c r="B316" s="203">
        <v>11</v>
      </c>
      <c r="C316" s="204" t="s">
        <v>3663</v>
      </c>
      <c r="D316" s="203" t="s">
        <v>2134</v>
      </c>
      <c r="E316" s="203" t="s">
        <v>3638</v>
      </c>
      <c r="F316" s="203" t="s">
        <v>390</v>
      </c>
      <c r="G316" s="205"/>
      <c r="H316" s="203" t="str">
        <f t="shared" si="30"/>
        <v>—</v>
      </c>
      <c r="I316" s="203" t="str">
        <f t="shared" si="31"/>
        <v/>
      </c>
      <c r="J316" s="207"/>
      <c r="K316" s="2"/>
    </row>
    <row r="317" spans="1:11" ht="15" customHeight="1" x14ac:dyDescent="0.2">
      <c r="A317" s="208">
        <v>12</v>
      </c>
      <c r="B317" s="208">
        <v>12</v>
      </c>
      <c r="C317" s="209" t="s">
        <v>3664</v>
      </c>
      <c r="D317" s="208" t="s">
        <v>2134</v>
      </c>
      <c r="E317" s="208" t="s">
        <v>3640</v>
      </c>
      <c r="F317" s="208" t="s">
        <v>390</v>
      </c>
      <c r="G317" s="205"/>
      <c r="H317" s="208" t="str">
        <f t="shared" si="30"/>
        <v>—</v>
      </c>
      <c r="I317" s="208" t="str">
        <f t="shared" si="31"/>
        <v/>
      </c>
      <c r="J317" s="211"/>
      <c r="K317" s="2"/>
    </row>
    <row r="318" spans="1:11" ht="15" customHeight="1" x14ac:dyDescent="0.2">
      <c r="A318" s="203">
        <v>13</v>
      </c>
      <c r="B318" s="203">
        <v>13</v>
      </c>
      <c r="C318" s="204" t="s">
        <v>3665</v>
      </c>
      <c r="D318" s="203" t="s">
        <v>2134</v>
      </c>
      <c r="E318" s="203" t="s">
        <v>3642</v>
      </c>
      <c r="F318" s="203" t="s">
        <v>390</v>
      </c>
      <c r="G318" s="205"/>
      <c r="H318" s="203" t="str">
        <f t="shared" si="30"/>
        <v>—</v>
      </c>
      <c r="I318" s="203" t="str">
        <f t="shared" si="31"/>
        <v/>
      </c>
      <c r="J318" s="207"/>
      <c r="K318" s="2"/>
    </row>
    <row r="319" spans="1:11" ht="15" customHeight="1" x14ac:dyDescent="0.2">
      <c r="A319" s="208">
        <v>14</v>
      </c>
      <c r="B319" s="208">
        <v>14</v>
      </c>
      <c r="C319" s="209" t="s">
        <v>3666</v>
      </c>
      <c r="D319" s="208" t="s">
        <v>2134</v>
      </c>
      <c r="E319" s="208" t="s">
        <v>3667</v>
      </c>
      <c r="F319" s="208" t="s">
        <v>390</v>
      </c>
      <c r="G319" s="205"/>
      <c r="H319" s="208" t="str">
        <f t="shared" si="30"/>
        <v>—</v>
      </c>
      <c r="I319" s="208" t="str">
        <f t="shared" si="31"/>
        <v/>
      </c>
      <c r="J319" s="211"/>
      <c r="K319" s="2"/>
    </row>
    <row r="320" spans="1:11" ht="15" customHeight="1" x14ac:dyDescent="0.2">
      <c r="A320" s="203">
        <v>15</v>
      </c>
      <c r="B320" s="203">
        <v>15</v>
      </c>
      <c r="C320" s="204" t="s">
        <v>3668</v>
      </c>
      <c r="D320" s="203" t="s">
        <v>2101</v>
      </c>
      <c r="E320" s="203" t="s">
        <v>1710</v>
      </c>
      <c r="F320" s="203" t="s">
        <v>390</v>
      </c>
      <c r="G320" s="205"/>
      <c r="H320" s="203" t="str">
        <f t="shared" si="30"/>
        <v>—</v>
      </c>
      <c r="I320" s="203" t="str">
        <f t="shared" si="31"/>
        <v/>
      </c>
      <c r="J320" s="207" t="s">
        <v>3669</v>
      </c>
      <c r="K320" s="2"/>
    </row>
    <row r="321" spans="1:11" ht="15" customHeight="1" x14ac:dyDescent="0.2">
      <c r="A321" s="212"/>
      <c r="B321" s="212"/>
      <c r="C321" s="213" t="s">
        <v>3670</v>
      </c>
      <c r="D321" s="212"/>
      <c r="E321" s="212"/>
      <c r="F321" s="214"/>
      <c r="G321" s="215">
        <f>SUM(G306:G320)</f>
        <v>0</v>
      </c>
      <c r="H321" s="215"/>
      <c r="I321" s="214" t="str">
        <f>IF(H321="","",IF(H321&gt;=0.75,"🟢 On Track",IF(H321&gt;=0.65,"🟡 Watch",IF(H321&gt;=0.6,"🟠 At Risk","🔴 Not Prog"))))</f>
        <v/>
      </c>
      <c r="J321" s="212"/>
      <c r="K321" s="2"/>
    </row>
    <row r="322" spans="1:11" ht="15.7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21.75" customHeight="1" x14ac:dyDescent="0.2">
      <c r="A323" s="199" t="s">
        <v>3671</v>
      </c>
      <c r="B323" s="194"/>
      <c r="C323" s="194"/>
      <c r="D323" s="194"/>
      <c r="E323" s="194"/>
      <c r="F323" s="194"/>
      <c r="G323" s="194"/>
      <c r="H323" s="200" t="s">
        <v>3619</v>
      </c>
      <c r="I323" s="199">
        <f>G340</f>
        <v>0</v>
      </c>
      <c r="J323" s="200" t="s">
        <v>3620</v>
      </c>
      <c r="K323" s="201">
        <f>H340</f>
        <v>0</v>
      </c>
    </row>
    <row r="324" spans="1:11" ht="21.75" customHeight="1" x14ac:dyDescent="0.2">
      <c r="A324" s="202" t="s">
        <v>26</v>
      </c>
      <c r="B324" s="202" t="s">
        <v>3621</v>
      </c>
      <c r="C324" s="202" t="s">
        <v>2081</v>
      </c>
      <c r="D324" s="202" t="s">
        <v>2071</v>
      </c>
      <c r="E324" s="202" t="s">
        <v>2073</v>
      </c>
      <c r="F324" s="202" t="s">
        <v>3622</v>
      </c>
      <c r="G324" s="202" t="s">
        <v>132</v>
      </c>
      <c r="H324" s="202" t="s">
        <v>3623</v>
      </c>
      <c r="I324" s="202" t="s">
        <v>34</v>
      </c>
      <c r="J324" s="202" t="s">
        <v>61</v>
      </c>
      <c r="K324" s="2"/>
    </row>
    <row r="325" spans="1:11" ht="21.75" customHeight="1" x14ac:dyDescent="0.2">
      <c r="A325" s="203">
        <v>1</v>
      </c>
      <c r="B325" s="203">
        <v>1</v>
      </c>
      <c r="C325" s="204" t="s">
        <v>3672</v>
      </c>
      <c r="D325" s="203" t="s">
        <v>3673</v>
      </c>
      <c r="E325" s="203" t="s">
        <v>2085</v>
      </c>
      <c r="F325" s="203" t="s">
        <v>390</v>
      </c>
      <c r="G325" s="205"/>
      <c r="H325" s="203" t="str">
        <f t="shared" ref="H325:H339" si="32">IF(G325="","—",G325)</f>
        <v>—</v>
      </c>
      <c r="I325" s="203" t="str">
        <f t="shared" ref="I325:I339" si="33">IF(G325="","",G325)</f>
        <v/>
      </c>
      <c r="J325" s="207"/>
      <c r="K325" s="2"/>
    </row>
    <row r="326" spans="1:11" ht="15" customHeight="1" x14ac:dyDescent="0.2">
      <c r="A326" s="208">
        <v>2</v>
      </c>
      <c r="B326" s="208">
        <v>2</v>
      </c>
      <c r="C326" s="209" t="s">
        <v>3674</v>
      </c>
      <c r="D326" s="208" t="s">
        <v>3673</v>
      </c>
      <c r="E326" s="208" t="s">
        <v>2088</v>
      </c>
      <c r="F326" s="208" t="s">
        <v>390</v>
      </c>
      <c r="G326" s="205"/>
      <c r="H326" s="208" t="str">
        <f t="shared" si="32"/>
        <v>—</v>
      </c>
      <c r="I326" s="208" t="str">
        <f t="shared" si="33"/>
        <v/>
      </c>
      <c r="J326" s="211"/>
      <c r="K326" s="2"/>
    </row>
    <row r="327" spans="1:11" ht="15" customHeight="1" x14ac:dyDescent="0.2">
      <c r="A327" s="203">
        <v>3</v>
      </c>
      <c r="B327" s="203">
        <v>3</v>
      </c>
      <c r="C327" s="204" t="s">
        <v>3675</v>
      </c>
      <c r="D327" s="203" t="s">
        <v>2134</v>
      </c>
      <c r="E327" s="203" t="s">
        <v>1664</v>
      </c>
      <c r="F327" s="203" t="s">
        <v>390</v>
      </c>
      <c r="G327" s="205"/>
      <c r="H327" s="203" t="str">
        <f t="shared" si="32"/>
        <v>—</v>
      </c>
      <c r="I327" s="203" t="str">
        <f t="shared" si="33"/>
        <v/>
      </c>
      <c r="J327" s="207"/>
      <c r="K327" s="2"/>
    </row>
    <row r="328" spans="1:11" ht="15" customHeight="1" x14ac:dyDescent="0.2">
      <c r="A328" s="208">
        <v>4</v>
      </c>
      <c r="B328" s="208">
        <v>4</v>
      </c>
      <c r="C328" s="209" t="s">
        <v>3676</v>
      </c>
      <c r="D328" s="208" t="s">
        <v>2134</v>
      </c>
      <c r="E328" s="208" t="s">
        <v>2095</v>
      </c>
      <c r="F328" s="208" t="s">
        <v>390</v>
      </c>
      <c r="G328" s="205"/>
      <c r="H328" s="208" t="str">
        <f t="shared" si="32"/>
        <v>—</v>
      </c>
      <c r="I328" s="208" t="str">
        <f t="shared" si="33"/>
        <v/>
      </c>
      <c r="J328" s="211"/>
      <c r="K328" s="2"/>
    </row>
    <row r="329" spans="1:11" ht="15" customHeight="1" x14ac:dyDescent="0.2">
      <c r="A329" s="203">
        <v>5</v>
      </c>
      <c r="B329" s="203">
        <v>5</v>
      </c>
      <c r="C329" s="204" t="s">
        <v>3677</v>
      </c>
      <c r="D329" s="203" t="s">
        <v>2134</v>
      </c>
      <c r="E329" s="203" t="s">
        <v>2106</v>
      </c>
      <c r="F329" s="203" t="s">
        <v>390</v>
      </c>
      <c r="G329" s="205"/>
      <c r="H329" s="203" t="str">
        <f t="shared" si="32"/>
        <v>—</v>
      </c>
      <c r="I329" s="203" t="str">
        <f t="shared" si="33"/>
        <v/>
      </c>
      <c r="J329" s="207"/>
      <c r="K329" s="2"/>
    </row>
    <row r="330" spans="1:11" ht="15" customHeight="1" x14ac:dyDescent="0.2">
      <c r="A330" s="208">
        <v>6</v>
      </c>
      <c r="B330" s="208">
        <v>6</v>
      </c>
      <c r="C330" s="209" t="s">
        <v>3678</v>
      </c>
      <c r="D330" s="208" t="s">
        <v>2101</v>
      </c>
      <c r="E330" s="208" t="s">
        <v>2110</v>
      </c>
      <c r="F330" s="208" t="s">
        <v>390</v>
      </c>
      <c r="G330" s="205"/>
      <c r="H330" s="208" t="str">
        <f t="shared" si="32"/>
        <v>—</v>
      </c>
      <c r="I330" s="208" t="str">
        <f t="shared" si="33"/>
        <v/>
      </c>
      <c r="J330" s="211" t="s">
        <v>2139</v>
      </c>
      <c r="K330" s="2"/>
    </row>
    <row r="331" spans="1:11" ht="15" customHeight="1" x14ac:dyDescent="0.2">
      <c r="A331" s="203">
        <v>7</v>
      </c>
      <c r="B331" s="203">
        <v>7</v>
      </c>
      <c r="C331" s="204" t="s">
        <v>3679</v>
      </c>
      <c r="D331" s="203" t="s">
        <v>2134</v>
      </c>
      <c r="E331" s="203" t="s">
        <v>1707</v>
      </c>
      <c r="F331" s="203" t="s">
        <v>390</v>
      </c>
      <c r="G331" s="205"/>
      <c r="H331" s="203" t="str">
        <f t="shared" si="32"/>
        <v>—</v>
      </c>
      <c r="I331" s="203" t="str">
        <f t="shared" si="33"/>
        <v/>
      </c>
      <c r="J331" s="207"/>
      <c r="K331" s="2"/>
    </row>
    <row r="332" spans="1:11" ht="15" customHeight="1" x14ac:dyDescent="0.2">
      <c r="A332" s="208">
        <v>8</v>
      </c>
      <c r="B332" s="208">
        <v>8</v>
      </c>
      <c r="C332" s="209" t="s">
        <v>3680</v>
      </c>
      <c r="D332" s="208" t="s">
        <v>2134</v>
      </c>
      <c r="E332" s="208" t="s">
        <v>2126</v>
      </c>
      <c r="F332" s="208" t="s">
        <v>390</v>
      </c>
      <c r="G332" s="205"/>
      <c r="H332" s="208" t="str">
        <f t="shared" si="32"/>
        <v>—</v>
      </c>
      <c r="I332" s="208" t="str">
        <f t="shared" si="33"/>
        <v/>
      </c>
      <c r="J332" s="211"/>
      <c r="K332" s="2"/>
    </row>
    <row r="333" spans="1:11" ht="15" customHeight="1" x14ac:dyDescent="0.2">
      <c r="A333" s="203">
        <v>9</v>
      </c>
      <c r="B333" s="203">
        <v>9</v>
      </c>
      <c r="C333" s="204" t="s">
        <v>3681</v>
      </c>
      <c r="D333" s="203" t="s">
        <v>2134</v>
      </c>
      <c r="E333" s="203" t="s">
        <v>3634</v>
      </c>
      <c r="F333" s="203" t="s">
        <v>390</v>
      </c>
      <c r="G333" s="205"/>
      <c r="H333" s="203" t="str">
        <f t="shared" si="32"/>
        <v>—</v>
      </c>
      <c r="I333" s="203" t="str">
        <f t="shared" si="33"/>
        <v/>
      </c>
      <c r="J333" s="207"/>
      <c r="K333" s="2"/>
    </row>
    <row r="334" spans="1:11" ht="15" customHeight="1" x14ac:dyDescent="0.2">
      <c r="A334" s="208">
        <v>10</v>
      </c>
      <c r="B334" s="208">
        <v>10</v>
      </c>
      <c r="C334" s="209" t="s">
        <v>3682</v>
      </c>
      <c r="D334" s="208" t="s">
        <v>2134</v>
      </c>
      <c r="E334" s="208" t="s">
        <v>3636</v>
      </c>
      <c r="F334" s="208" t="s">
        <v>390</v>
      </c>
      <c r="G334" s="205"/>
      <c r="H334" s="208" t="str">
        <f t="shared" si="32"/>
        <v>—</v>
      </c>
      <c r="I334" s="208" t="str">
        <f t="shared" si="33"/>
        <v/>
      </c>
      <c r="J334" s="211"/>
      <c r="K334" s="2"/>
    </row>
    <row r="335" spans="1:11" ht="15" customHeight="1" x14ac:dyDescent="0.2">
      <c r="A335" s="203">
        <v>11</v>
      </c>
      <c r="B335" s="203">
        <v>11</v>
      </c>
      <c r="C335" s="204" t="s">
        <v>3683</v>
      </c>
      <c r="D335" s="203" t="s">
        <v>2134</v>
      </c>
      <c r="E335" s="203" t="s">
        <v>3638</v>
      </c>
      <c r="F335" s="203" t="s">
        <v>390</v>
      </c>
      <c r="G335" s="205"/>
      <c r="H335" s="203" t="str">
        <f t="shared" si="32"/>
        <v>—</v>
      </c>
      <c r="I335" s="203" t="str">
        <f t="shared" si="33"/>
        <v/>
      </c>
      <c r="J335" s="207"/>
      <c r="K335" s="2"/>
    </row>
    <row r="336" spans="1:11" ht="15" customHeight="1" x14ac:dyDescent="0.2">
      <c r="A336" s="208">
        <v>12</v>
      </c>
      <c r="B336" s="208">
        <v>12</v>
      </c>
      <c r="C336" s="209" t="s">
        <v>3684</v>
      </c>
      <c r="D336" s="208" t="s">
        <v>2081</v>
      </c>
      <c r="E336" s="208" t="s">
        <v>3640</v>
      </c>
      <c r="F336" s="208" t="s">
        <v>390</v>
      </c>
      <c r="G336" s="205"/>
      <c r="H336" s="208" t="str">
        <f t="shared" si="32"/>
        <v>—</v>
      </c>
      <c r="I336" s="208" t="str">
        <f t="shared" si="33"/>
        <v/>
      </c>
      <c r="J336" s="211"/>
      <c r="K336" s="2"/>
    </row>
    <row r="337" spans="1:11" ht="15" customHeight="1" x14ac:dyDescent="0.2">
      <c r="A337" s="203">
        <v>13</v>
      </c>
      <c r="B337" s="203">
        <v>13</v>
      </c>
      <c r="C337" s="204" t="s">
        <v>3685</v>
      </c>
      <c r="D337" s="203" t="s">
        <v>2134</v>
      </c>
      <c r="E337" s="203" t="s">
        <v>3642</v>
      </c>
      <c r="F337" s="203" t="s">
        <v>390</v>
      </c>
      <c r="G337" s="205"/>
      <c r="H337" s="203" t="str">
        <f t="shared" si="32"/>
        <v>—</v>
      </c>
      <c r="I337" s="203" t="str">
        <f t="shared" si="33"/>
        <v/>
      </c>
      <c r="J337" s="207"/>
      <c r="K337" s="2"/>
    </row>
    <row r="338" spans="1:11" ht="15" customHeight="1" x14ac:dyDescent="0.2">
      <c r="A338" s="208">
        <v>14</v>
      </c>
      <c r="B338" s="208">
        <v>14</v>
      </c>
      <c r="C338" s="209" t="s">
        <v>3686</v>
      </c>
      <c r="D338" s="208" t="s">
        <v>2114</v>
      </c>
      <c r="E338" s="208" t="s">
        <v>3667</v>
      </c>
      <c r="F338" s="208" t="s">
        <v>390</v>
      </c>
      <c r="G338" s="205"/>
      <c r="H338" s="208" t="str">
        <f t="shared" si="32"/>
        <v>—</v>
      </c>
      <c r="I338" s="208" t="str">
        <f t="shared" si="33"/>
        <v/>
      </c>
      <c r="J338" s="211" t="s">
        <v>3687</v>
      </c>
      <c r="K338" s="2"/>
    </row>
    <row r="339" spans="1:11" ht="15" customHeight="1" x14ac:dyDescent="0.2">
      <c r="A339" s="203">
        <v>15</v>
      </c>
      <c r="B339" s="203">
        <v>15</v>
      </c>
      <c r="C339" s="204" t="s">
        <v>3668</v>
      </c>
      <c r="D339" s="203" t="s">
        <v>2101</v>
      </c>
      <c r="E339" s="203" t="s">
        <v>1710</v>
      </c>
      <c r="F339" s="203" t="s">
        <v>390</v>
      </c>
      <c r="G339" s="205"/>
      <c r="H339" s="203" t="str">
        <f t="shared" si="32"/>
        <v>—</v>
      </c>
      <c r="I339" s="203" t="str">
        <f t="shared" si="33"/>
        <v/>
      </c>
      <c r="J339" s="207" t="s">
        <v>3669</v>
      </c>
      <c r="K339" s="2"/>
    </row>
    <row r="340" spans="1:11" ht="15" customHeight="1" x14ac:dyDescent="0.2">
      <c r="A340" s="212"/>
      <c r="B340" s="212"/>
      <c r="C340" s="213" t="s">
        <v>3688</v>
      </c>
      <c r="D340" s="212"/>
      <c r="E340" s="212"/>
      <c r="F340" s="214"/>
      <c r="G340" s="215">
        <f>SUM(G325:G339)</f>
        <v>0</v>
      </c>
      <c r="H340" s="215"/>
      <c r="I340" s="214" t="str">
        <f>IF(H340="","",IF(H340&gt;=0.75,"🟢 On Track",IF(H340&gt;=0.65,"🟡 Watch",IF(H340&gt;=0.6,"🟠 At Risk","🔴 Not Prog"))))</f>
        <v/>
      </c>
      <c r="J340" s="212"/>
      <c r="K340" s="2"/>
    </row>
    <row r="341" spans="1:11" ht="15.7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21.75" customHeight="1" x14ac:dyDescent="0.2">
      <c r="A342" s="199" t="s">
        <v>3689</v>
      </c>
      <c r="B342" s="194"/>
      <c r="C342" s="194"/>
      <c r="D342" s="194"/>
      <c r="E342" s="194"/>
      <c r="F342" s="194"/>
      <c r="G342" s="194"/>
      <c r="H342" s="200" t="s">
        <v>3619</v>
      </c>
      <c r="I342" s="199">
        <f>G359</f>
        <v>0</v>
      </c>
      <c r="J342" s="200" t="s">
        <v>3620</v>
      </c>
      <c r="K342" s="201">
        <f>H359</f>
        <v>0</v>
      </c>
    </row>
    <row r="343" spans="1:11" ht="21.75" customHeight="1" x14ac:dyDescent="0.2">
      <c r="A343" s="202" t="s">
        <v>26</v>
      </c>
      <c r="B343" s="202" t="s">
        <v>3621</v>
      </c>
      <c r="C343" s="202" t="s">
        <v>2081</v>
      </c>
      <c r="D343" s="202" t="s">
        <v>2071</v>
      </c>
      <c r="E343" s="202" t="s">
        <v>2073</v>
      </c>
      <c r="F343" s="202" t="s">
        <v>3622</v>
      </c>
      <c r="G343" s="202" t="s">
        <v>132</v>
      </c>
      <c r="H343" s="202" t="s">
        <v>3623</v>
      </c>
      <c r="I343" s="202" t="s">
        <v>34</v>
      </c>
      <c r="J343" s="202" t="s">
        <v>61</v>
      </c>
      <c r="K343" s="2"/>
    </row>
    <row r="344" spans="1:11" ht="15" customHeight="1" x14ac:dyDescent="0.2">
      <c r="A344" s="203">
        <v>1</v>
      </c>
      <c r="B344" s="203">
        <v>1</v>
      </c>
      <c r="C344" s="204" t="s">
        <v>3690</v>
      </c>
      <c r="D344" s="203" t="s">
        <v>3673</v>
      </c>
      <c r="E344" s="203" t="s">
        <v>2085</v>
      </c>
      <c r="F344" s="203" t="s">
        <v>390</v>
      </c>
      <c r="G344" s="205"/>
      <c r="H344" s="203" t="str">
        <f t="shared" ref="H344:H358" si="34">IF(G344="","—",G344)</f>
        <v>—</v>
      </c>
      <c r="I344" s="203" t="str">
        <f t="shared" ref="I344:I358" si="35">IF(G344="","",G344)</f>
        <v/>
      </c>
      <c r="J344" s="207"/>
      <c r="K344" s="2"/>
    </row>
    <row r="345" spans="1:11" ht="15" customHeight="1" x14ac:dyDescent="0.2">
      <c r="A345" s="208">
        <v>2</v>
      </c>
      <c r="B345" s="208">
        <v>2</v>
      </c>
      <c r="C345" s="209" t="s">
        <v>3691</v>
      </c>
      <c r="D345" s="208" t="s">
        <v>3673</v>
      </c>
      <c r="E345" s="208" t="s">
        <v>2088</v>
      </c>
      <c r="F345" s="208" t="s">
        <v>390</v>
      </c>
      <c r="G345" s="205"/>
      <c r="H345" s="208" t="str">
        <f t="shared" si="34"/>
        <v>—</v>
      </c>
      <c r="I345" s="208" t="str">
        <f t="shared" si="35"/>
        <v/>
      </c>
      <c r="J345" s="211"/>
      <c r="K345" s="2"/>
    </row>
    <row r="346" spans="1:11" ht="15" customHeight="1" x14ac:dyDescent="0.2">
      <c r="A346" s="203">
        <v>3</v>
      </c>
      <c r="B346" s="203">
        <v>3</v>
      </c>
      <c r="C346" s="204" t="s">
        <v>3692</v>
      </c>
      <c r="D346" s="203" t="s">
        <v>2134</v>
      </c>
      <c r="E346" s="203" t="s">
        <v>1664</v>
      </c>
      <c r="F346" s="203" t="s">
        <v>390</v>
      </c>
      <c r="G346" s="205"/>
      <c r="H346" s="203" t="str">
        <f t="shared" si="34"/>
        <v>—</v>
      </c>
      <c r="I346" s="203" t="str">
        <f t="shared" si="35"/>
        <v/>
      </c>
      <c r="J346" s="207"/>
      <c r="K346" s="2"/>
    </row>
    <row r="347" spans="1:11" ht="15" customHeight="1" x14ac:dyDescent="0.2">
      <c r="A347" s="208">
        <v>4</v>
      </c>
      <c r="B347" s="208">
        <v>4</v>
      </c>
      <c r="C347" s="209" t="s">
        <v>3693</v>
      </c>
      <c r="D347" s="208" t="s">
        <v>2134</v>
      </c>
      <c r="E347" s="208" t="s">
        <v>2095</v>
      </c>
      <c r="F347" s="208" t="s">
        <v>390</v>
      </c>
      <c r="G347" s="205"/>
      <c r="H347" s="208" t="str">
        <f t="shared" si="34"/>
        <v>—</v>
      </c>
      <c r="I347" s="208" t="str">
        <f t="shared" si="35"/>
        <v/>
      </c>
      <c r="J347" s="211"/>
      <c r="K347" s="2"/>
    </row>
    <row r="348" spans="1:11" ht="15" customHeight="1" x14ac:dyDescent="0.2">
      <c r="A348" s="203">
        <v>5</v>
      </c>
      <c r="B348" s="203">
        <v>5</v>
      </c>
      <c r="C348" s="204" t="s">
        <v>3694</v>
      </c>
      <c r="D348" s="203" t="s">
        <v>2134</v>
      </c>
      <c r="E348" s="203" t="s">
        <v>2106</v>
      </c>
      <c r="F348" s="203" t="s">
        <v>390</v>
      </c>
      <c r="G348" s="205"/>
      <c r="H348" s="203" t="str">
        <f t="shared" si="34"/>
        <v>—</v>
      </c>
      <c r="I348" s="203" t="str">
        <f t="shared" si="35"/>
        <v/>
      </c>
      <c r="J348" s="207"/>
      <c r="K348" s="2"/>
    </row>
    <row r="349" spans="1:11" ht="15" customHeight="1" x14ac:dyDescent="0.2">
      <c r="A349" s="208">
        <v>6</v>
      </c>
      <c r="B349" s="208">
        <v>6</v>
      </c>
      <c r="C349" s="209" t="s">
        <v>3678</v>
      </c>
      <c r="D349" s="208" t="s">
        <v>2101</v>
      </c>
      <c r="E349" s="208" t="s">
        <v>2110</v>
      </c>
      <c r="F349" s="208" t="s">
        <v>390</v>
      </c>
      <c r="G349" s="205"/>
      <c r="H349" s="208" t="str">
        <f t="shared" si="34"/>
        <v>—</v>
      </c>
      <c r="I349" s="208" t="str">
        <f t="shared" si="35"/>
        <v/>
      </c>
      <c r="J349" s="211" t="s">
        <v>2139</v>
      </c>
      <c r="K349" s="2"/>
    </row>
    <row r="350" spans="1:11" ht="15" customHeight="1" x14ac:dyDescent="0.2">
      <c r="A350" s="203">
        <v>7</v>
      </c>
      <c r="B350" s="203">
        <v>7</v>
      </c>
      <c r="C350" s="204" t="s">
        <v>3695</v>
      </c>
      <c r="D350" s="203" t="s">
        <v>2134</v>
      </c>
      <c r="E350" s="203" t="s">
        <v>1707</v>
      </c>
      <c r="F350" s="203" t="s">
        <v>390</v>
      </c>
      <c r="G350" s="205"/>
      <c r="H350" s="203" t="str">
        <f t="shared" si="34"/>
        <v>—</v>
      </c>
      <c r="I350" s="203" t="str">
        <f t="shared" si="35"/>
        <v/>
      </c>
      <c r="J350" s="207"/>
      <c r="K350" s="2"/>
    </row>
    <row r="351" spans="1:11" ht="15" customHeight="1" x14ac:dyDescent="0.2">
      <c r="A351" s="208">
        <v>8</v>
      </c>
      <c r="B351" s="208">
        <v>8</v>
      </c>
      <c r="C351" s="209" t="s">
        <v>3696</v>
      </c>
      <c r="D351" s="208" t="s">
        <v>2134</v>
      </c>
      <c r="E351" s="208" t="s">
        <v>2126</v>
      </c>
      <c r="F351" s="208" t="s">
        <v>390</v>
      </c>
      <c r="G351" s="205"/>
      <c r="H351" s="208" t="str">
        <f t="shared" si="34"/>
        <v>—</v>
      </c>
      <c r="I351" s="208" t="str">
        <f t="shared" si="35"/>
        <v/>
      </c>
      <c r="J351" s="211"/>
      <c r="K351" s="2"/>
    </row>
    <row r="352" spans="1:11" ht="15" customHeight="1" x14ac:dyDescent="0.2">
      <c r="A352" s="203">
        <v>9</v>
      </c>
      <c r="B352" s="203">
        <v>9</v>
      </c>
      <c r="C352" s="204" t="s">
        <v>3697</v>
      </c>
      <c r="D352" s="203" t="s">
        <v>2134</v>
      </c>
      <c r="E352" s="203" t="s">
        <v>3634</v>
      </c>
      <c r="F352" s="203" t="s">
        <v>390</v>
      </c>
      <c r="G352" s="205"/>
      <c r="H352" s="203" t="str">
        <f t="shared" si="34"/>
        <v>—</v>
      </c>
      <c r="I352" s="203" t="str">
        <f t="shared" si="35"/>
        <v/>
      </c>
      <c r="J352" s="207"/>
      <c r="K352" s="2"/>
    </row>
    <row r="353" spans="1:11" ht="15" customHeight="1" x14ac:dyDescent="0.2">
      <c r="A353" s="208">
        <v>10</v>
      </c>
      <c r="B353" s="208">
        <v>10</v>
      </c>
      <c r="C353" s="209" t="s">
        <v>3698</v>
      </c>
      <c r="D353" s="208" t="s">
        <v>2134</v>
      </c>
      <c r="E353" s="208" t="s">
        <v>3636</v>
      </c>
      <c r="F353" s="208" t="s">
        <v>390</v>
      </c>
      <c r="G353" s="205"/>
      <c r="H353" s="208" t="str">
        <f t="shared" si="34"/>
        <v>—</v>
      </c>
      <c r="I353" s="208" t="str">
        <f t="shared" si="35"/>
        <v/>
      </c>
      <c r="J353" s="211"/>
      <c r="K353" s="2"/>
    </row>
    <row r="354" spans="1:11" ht="15" customHeight="1" x14ac:dyDescent="0.2">
      <c r="A354" s="203">
        <v>11</v>
      </c>
      <c r="B354" s="203">
        <v>11</v>
      </c>
      <c r="C354" s="204" t="s">
        <v>3699</v>
      </c>
      <c r="D354" s="203" t="s">
        <v>2134</v>
      </c>
      <c r="E354" s="203" t="s">
        <v>3638</v>
      </c>
      <c r="F354" s="203" t="s">
        <v>390</v>
      </c>
      <c r="G354" s="205"/>
      <c r="H354" s="203" t="str">
        <f t="shared" si="34"/>
        <v>—</v>
      </c>
      <c r="I354" s="203" t="str">
        <f t="shared" si="35"/>
        <v/>
      </c>
      <c r="J354" s="207"/>
      <c r="K354" s="2"/>
    </row>
    <row r="355" spans="1:11" ht="15" customHeight="1" x14ac:dyDescent="0.2">
      <c r="A355" s="208">
        <v>12</v>
      </c>
      <c r="B355" s="208">
        <v>12</v>
      </c>
      <c r="C355" s="209" t="s">
        <v>3700</v>
      </c>
      <c r="D355" s="208" t="s">
        <v>2081</v>
      </c>
      <c r="E355" s="208" t="s">
        <v>3640</v>
      </c>
      <c r="F355" s="208" t="s">
        <v>390</v>
      </c>
      <c r="G355" s="205"/>
      <c r="H355" s="208" t="str">
        <f t="shared" si="34"/>
        <v>—</v>
      </c>
      <c r="I355" s="208" t="str">
        <f t="shared" si="35"/>
        <v/>
      </c>
      <c r="J355" s="211"/>
      <c r="K355" s="2"/>
    </row>
    <row r="356" spans="1:11" ht="15" customHeight="1" x14ac:dyDescent="0.2">
      <c r="A356" s="203">
        <v>13</v>
      </c>
      <c r="B356" s="203">
        <v>13</v>
      </c>
      <c r="C356" s="204" t="s">
        <v>3701</v>
      </c>
      <c r="D356" s="203" t="s">
        <v>2134</v>
      </c>
      <c r="E356" s="203" t="s">
        <v>3642</v>
      </c>
      <c r="F356" s="203" t="s">
        <v>390</v>
      </c>
      <c r="G356" s="205"/>
      <c r="H356" s="203" t="str">
        <f t="shared" si="34"/>
        <v>—</v>
      </c>
      <c r="I356" s="203" t="str">
        <f t="shared" si="35"/>
        <v/>
      </c>
      <c r="J356" s="207"/>
      <c r="K356" s="2"/>
    </row>
    <row r="357" spans="1:11" ht="15" customHeight="1" x14ac:dyDescent="0.2">
      <c r="A357" s="208">
        <v>14</v>
      </c>
      <c r="B357" s="208">
        <v>14</v>
      </c>
      <c r="C357" s="209" t="s">
        <v>3702</v>
      </c>
      <c r="D357" s="208" t="s">
        <v>3703</v>
      </c>
      <c r="E357" s="208" t="s">
        <v>3667</v>
      </c>
      <c r="F357" s="208" t="s">
        <v>390</v>
      </c>
      <c r="G357" s="205"/>
      <c r="H357" s="208" t="str">
        <f t="shared" si="34"/>
        <v>—</v>
      </c>
      <c r="I357" s="208" t="str">
        <f t="shared" si="35"/>
        <v/>
      </c>
      <c r="J357" s="211"/>
      <c r="K357" s="2"/>
    </row>
    <row r="358" spans="1:11" ht="15" customHeight="1" x14ac:dyDescent="0.2">
      <c r="A358" s="203">
        <v>15</v>
      </c>
      <c r="B358" s="203">
        <v>15</v>
      </c>
      <c r="C358" s="204" t="s">
        <v>3668</v>
      </c>
      <c r="D358" s="203" t="s">
        <v>2101</v>
      </c>
      <c r="E358" s="203" t="s">
        <v>1710</v>
      </c>
      <c r="F358" s="203" t="s">
        <v>390</v>
      </c>
      <c r="G358" s="205"/>
      <c r="H358" s="203" t="str">
        <f t="shared" si="34"/>
        <v>—</v>
      </c>
      <c r="I358" s="203" t="str">
        <f t="shared" si="35"/>
        <v/>
      </c>
      <c r="J358" s="207" t="s">
        <v>3669</v>
      </c>
      <c r="K358" s="2"/>
    </row>
    <row r="359" spans="1:11" ht="15" customHeight="1" x14ac:dyDescent="0.2">
      <c r="A359" s="212"/>
      <c r="B359" s="212"/>
      <c r="C359" s="213" t="s">
        <v>3704</v>
      </c>
      <c r="D359" s="212"/>
      <c r="E359" s="212"/>
      <c r="F359" s="214"/>
      <c r="G359" s="215">
        <f>SUM(G344:G358)</f>
        <v>0</v>
      </c>
      <c r="H359" s="215"/>
      <c r="I359" s="214" t="str">
        <f>IF(H359="","",IF(H359&gt;=0.75,"🟢 On Track",IF(H359&gt;=0.65,"🟡 Watch",IF(H359&gt;=0.6,"🟠 At Risk","🔴 Not Prog"))))</f>
        <v/>
      </c>
      <c r="J359" s="21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5.7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5.7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5.7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5.7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5.7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5.7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5.7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5.7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5.7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5.7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5.7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5.7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5.7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5.7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5.7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5.7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5.7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5" right="0.75" top="1" bottom="1" header="0" footer="0"/>
  <pageSetup fitToHeight="0" orientation="landscape"/>
  <headerFooter>
    <oddHeader>&amp;CTalent Ready IT Program | Largo High School | PGCC</oddHeader>
    <oddFooter>&amp;LMaryland Blueprint for Maryland's Future | FERPA PROTECTED&amp;RPage &amp;P of  | &amp;D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 x14ac:dyDescent="0.2"/>
  <cols>
    <col min="1" max="1" width="25.1640625" customWidth="1"/>
    <col min="2" max="2" width="4" customWidth="1"/>
    <col min="3" max="3" width="42" customWidth="1"/>
    <col min="4" max="4" width="12" customWidth="1"/>
    <col min="5" max="5" width="10" customWidth="1"/>
    <col min="6" max="7" width="11" customWidth="1"/>
    <col min="8" max="8" width="8" customWidth="1"/>
    <col min="9" max="9" width="14" customWidth="1"/>
    <col min="10" max="10" width="20" customWidth="1"/>
    <col min="11" max="11" width="12" customWidth="1"/>
    <col min="12" max="26" width="8.6640625" customWidth="1"/>
  </cols>
  <sheetData>
    <row r="1" spans="1:11" ht="24" customHeight="1" x14ac:dyDescent="0.2">
      <c r="A1" s="189" t="s">
        <v>0</v>
      </c>
      <c r="B1" s="2"/>
      <c r="C1" s="190" t="s">
        <v>853</v>
      </c>
      <c r="D1" s="190" t="s">
        <v>497</v>
      </c>
      <c r="E1" s="190" t="s">
        <v>498</v>
      </c>
      <c r="F1" s="190" t="s">
        <v>499</v>
      </c>
      <c r="G1" s="190" t="s">
        <v>500</v>
      </c>
      <c r="H1" s="190" t="s">
        <v>501</v>
      </c>
      <c r="I1" s="2"/>
      <c r="J1" s="2"/>
      <c r="K1" s="2"/>
    </row>
    <row r="2" spans="1:11" ht="27.75" customHeight="1" x14ac:dyDescent="0.2">
      <c r="A2" s="191" t="s">
        <v>3705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11" ht="15" customHeight="1" x14ac:dyDescent="0.2">
      <c r="A3" s="7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3" t="s">
        <v>3614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193" t="s">
        <v>3615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</row>
    <row r="6" spans="1:11" ht="15" customHeight="1" x14ac:dyDescent="0.2">
      <c r="A6" s="195" t="s">
        <v>3616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2">
      <c r="A8" s="196" t="s">
        <v>992</v>
      </c>
      <c r="B8" s="192"/>
      <c r="C8" s="192"/>
      <c r="D8" s="192"/>
      <c r="E8" s="192"/>
      <c r="F8" s="192"/>
      <c r="G8" s="192"/>
      <c r="H8" s="192"/>
      <c r="I8" s="197" t="s">
        <v>3617</v>
      </c>
      <c r="J8" s="198" t="str">
        <f>IF(COUNT(H26,H45)=0,"",AVERAGE(H26,H45))</f>
        <v/>
      </c>
      <c r="K8" s="192"/>
    </row>
    <row r="9" spans="1:11" ht="21.75" customHeight="1" x14ac:dyDescent="0.2">
      <c r="A9" s="199" t="s">
        <v>3706</v>
      </c>
      <c r="B9" s="194"/>
      <c r="C9" s="194"/>
      <c r="D9" s="194"/>
      <c r="E9" s="194"/>
      <c r="F9" s="194"/>
      <c r="G9" s="194"/>
      <c r="H9" s="200" t="s">
        <v>3619</v>
      </c>
      <c r="I9" s="199">
        <f>G26</f>
        <v>0</v>
      </c>
      <c r="J9" s="200" t="s">
        <v>3620</v>
      </c>
      <c r="K9" s="201" t="str">
        <f>H26</f>
        <v/>
      </c>
    </row>
    <row r="10" spans="1:11" ht="21.75" customHeight="1" x14ac:dyDescent="0.2">
      <c r="A10" s="202" t="s">
        <v>26</v>
      </c>
      <c r="B10" s="202" t="s">
        <v>3621</v>
      </c>
      <c r="C10" s="202" t="s">
        <v>2081</v>
      </c>
      <c r="D10" s="202" t="s">
        <v>2071</v>
      </c>
      <c r="E10" s="202" t="s">
        <v>2073</v>
      </c>
      <c r="F10" s="202" t="s">
        <v>3622</v>
      </c>
      <c r="G10" s="202" t="s">
        <v>132</v>
      </c>
      <c r="H10" s="202" t="s">
        <v>3623</v>
      </c>
      <c r="I10" s="202" t="s">
        <v>34</v>
      </c>
      <c r="J10" s="202" t="s">
        <v>61</v>
      </c>
      <c r="K10" s="2"/>
    </row>
    <row r="11" spans="1:11" ht="15" customHeight="1" x14ac:dyDescent="0.2">
      <c r="A11" s="203">
        <v>1</v>
      </c>
      <c r="B11" s="203">
        <v>1</v>
      </c>
      <c r="C11" s="204" t="s">
        <v>3707</v>
      </c>
      <c r="D11" s="203" t="s">
        <v>2078</v>
      </c>
      <c r="E11" s="203" t="s">
        <v>2085</v>
      </c>
      <c r="F11" s="203">
        <v>10</v>
      </c>
      <c r="G11" s="205"/>
      <c r="H11" s="206" t="str">
        <f t="shared" ref="H11:H25" si="0">IF(G11="","",G11/F11)</f>
        <v/>
      </c>
      <c r="I11" s="203" t="str">
        <f t="shared" ref="I11:I25" si="1">IF(G11="","",IF(H11&gt;=0.9,"🟢 On Track",IF(H11&gt;=0.75,"🟢 On Track",IF(H11&gt;=0.65,"🟡 Watch",IF(H11&gt;=0.6,"🟠 At Risk","🔴 Not Prog")))))</f>
        <v/>
      </c>
      <c r="J11" s="207"/>
      <c r="K11" s="2"/>
    </row>
    <row r="12" spans="1:11" ht="15" customHeight="1" x14ac:dyDescent="0.2">
      <c r="A12" s="208">
        <v>2</v>
      </c>
      <c r="B12" s="208">
        <v>2</v>
      </c>
      <c r="C12" s="209" t="s">
        <v>3708</v>
      </c>
      <c r="D12" s="208" t="s">
        <v>3673</v>
      </c>
      <c r="E12" s="208" t="s">
        <v>2088</v>
      </c>
      <c r="F12" s="208">
        <v>10</v>
      </c>
      <c r="G12" s="205"/>
      <c r="H12" s="210" t="str">
        <f t="shared" si="0"/>
        <v/>
      </c>
      <c r="I12" s="208" t="str">
        <f t="shared" si="1"/>
        <v/>
      </c>
      <c r="J12" s="211"/>
      <c r="K12" s="2"/>
    </row>
    <row r="13" spans="1:11" ht="15" customHeight="1" x14ac:dyDescent="0.2">
      <c r="A13" s="203">
        <v>3</v>
      </c>
      <c r="B13" s="203">
        <v>3</v>
      </c>
      <c r="C13" s="204" t="s">
        <v>3709</v>
      </c>
      <c r="D13" s="203" t="s">
        <v>2081</v>
      </c>
      <c r="E13" s="203" t="s">
        <v>1664</v>
      </c>
      <c r="F13" s="203">
        <v>10</v>
      </c>
      <c r="G13" s="205"/>
      <c r="H13" s="206" t="str">
        <f t="shared" si="0"/>
        <v/>
      </c>
      <c r="I13" s="203" t="str">
        <f t="shared" si="1"/>
        <v/>
      </c>
      <c r="J13" s="207"/>
      <c r="K13" s="2"/>
    </row>
    <row r="14" spans="1:11" ht="15" customHeight="1" x14ac:dyDescent="0.2">
      <c r="A14" s="208">
        <v>4</v>
      </c>
      <c r="B14" s="208">
        <v>4</v>
      </c>
      <c r="C14" s="209" t="s">
        <v>3710</v>
      </c>
      <c r="D14" s="208" t="s">
        <v>3673</v>
      </c>
      <c r="E14" s="208" t="s">
        <v>2095</v>
      </c>
      <c r="F14" s="208">
        <v>10</v>
      </c>
      <c r="G14" s="205"/>
      <c r="H14" s="210" t="str">
        <f t="shared" si="0"/>
        <v/>
      </c>
      <c r="I14" s="208" t="str">
        <f t="shared" si="1"/>
        <v/>
      </c>
      <c r="J14" s="211"/>
      <c r="K14" s="2"/>
    </row>
    <row r="15" spans="1:11" ht="15" customHeight="1" x14ac:dyDescent="0.2">
      <c r="A15" s="203">
        <v>5</v>
      </c>
      <c r="B15" s="203">
        <v>5</v>
      </c>
      <c r="C15" s="204" t="s">
        <v>3711</v>
      </c>
      <c r="D15" s="203" t="s">
        <v>2081</v>
      </c>
      <c r="E15" s="203" t="s">
        <v>2106</v>
      </c>
      <c r="F15" s="203">
        <v>10</v>
      </c>
      <c r="G15" s="205"/>
      <c r="H15" s="206" t="str">
        <f t="shared" si="0"/>
        <v/>
      </c>
      <c r="I15" s="203" t="str">
        <f t="shared" si="1"/>
        <v/>
      </c>
      <c r="J15" s="207"/>
      <c r="K15" s="2"/>
    </row>
    <row r="16" spans="1:11" ht="15" customHeight="1" x14ac:dyDescent="0.2">
      <c r="A16" s="208">
        <v>6</v>
      </c>
      <c r="B16" s="208">
        <v>6</v>
      </c>
      <c r="C16" s="209" t="s">
        <v>3712</v>
      </c>
      <c r="D16" s="208" t="s">
        <v>3673</v>
      </c>
      <c r="E16" s="208" t="s">
        <v>2110</v>
      </c>
      <c r="F16" s="208">
        <v>10</v>
      </c>
      <c r="G16" s="205"/>
      <c r="H16" s="210" t="str">
        <f t="shared" si="0"/>
        <v/>
      </c>
      <c r="I16" s="208" t="str">
        <f t="shared" si="1"/>
        <v/>
      </c>
      <c r="J16" s="211"/>
      <c r="K16" s="2"/>
    </row>
    <row r="17" spans="1:11" ht="15" customHeight="1" x14ac:dyDescent="0.2">
      <c r="A17" s="203">
        <v>7</v>
      </c>
      <c r="B17" s="203">
        <v>7</v>
      </c>
      <c r="C17" s="204" t="s">
        <v>3713</v>
      </c>
      <c r="D17" s="203" t="s">
        <v>2081</v>
      </c>
      <c r="E17" s="203" t="s">
        <v>1707</v>
      </c>
      <c r="F17" s="203">
        <v>10</v>
      </c>
      <c r="G17" s="205"/>
      <c r="H17" s="206" t="str">
        <f t="shared" si="0"/>
        <v/>
      </c>
      <c r="I17" s="203" t="str">
        <f t="shared" si="1"/>
        <v/>
      </c>
      <c r="J17" s="207"/>
      <c r="K17" s="2"/>
    </row>
    <row r="18" spans="1:11" ht="15" customHeight="1" x14ac:dyDescent="0.2">
      <c r="A18" s="208">
        <v>8</v>
      </c>
      <c r="B18" s="208">
        <v>8</v>
      </c>
      <c r="C18" s="209" t="s">
        <v>3714</v>
      </c>
      <c r="D18" s="208" t="s">
        <v>2101</v>
      </c>
      <c r="E18" s="208" t="s">
        <v>2126</v>
      </c>
      <c r="F18" s="208">
        <v>20</v>
      </c>
      <c r="G18" s="205"/>
      <c r="H18" s="210" t="str">
        <f t="shared" si="0"/>
        <v/>
      </c>
      <c r="I18" s="208" t="str">
        <f t="shared" si="1"/>
        <v/>
      </c>
      <c r="J18" s="211" t="s">
        <v>3715</v>
      </c>
      <c r="K18" s="2"/>
    </row>
    <row r="19" spans="1:11" ht="15" customHeight="1" x14ac:dyDescent="0.2">
      <c r="A19" s="203">
        <v>9</v>
      </c>
      <c r="B19" s="203">
        <v>9</v>
      </c>
      <c r="C19" s="204" t="s">
        <v>3716</v>
      </c>
      <c r="D19" s="203" t="s">
        <v>3673</v>
      </c>
      <c r="E19" s="203" t="s">
        <v>3634</v>
      </c>
      <c r="F19" s="203">
        <v>10</v>
      </c>
      <c r="G19" s="205"/>
      <c r="H19" s="206" t="str">
        <f t="shared" si="0"/>
        <v/>
      </c>
      <c r="I19" s="203" t="str">
        <f t="shared" si="1"/>
        <v/>
      </c>
      <c r="J19" s="207"/>
      <c r="K19" s="2"/>
    </row>
    <row r="20" spans="1:11" ht="18.75" customHeight="1" x14ac:dyDescent="0.2">
      <c r="A20" s="208">
        <v>10</v>
      </c>
      <c r="B20" s="208">
        <v>10</v>
      </c>
      <c r="C20" s="209" t="s">
        <v>3717</v>
      </c>
      <c r="D20" s="208" t="s">
        <v>3718</v>
      </c>
      <c r="E20" s="208" t="s">
        <v>3636</v>
      </c>
      <c r="F20" s="208">
        <v>15</v>
      </c>
      <c r="G20" s="205"/>
      <c r="H20" s="210" t="str">
        <f t="shared" si="0"/>
        <v/>
      </c>
      <c r="I20" s="208" t="str">
        <f t="shared" si="1"/>
        <v/>
      </c>
      <c r="J20" s="211" t="s">
        <v>3719</v>
      </c>
      <c r="K20" s="2"/>
    </row>
    <row r="21" spans="1:11" ht="15" customHeight="1" x14ac:dyDescent="0.2">
      <c r="A21" s="203">
        <v>11</v>
      </c>
      <c r="B21" s="203">
        <v>11</v>
      </c>
      <c r="C21" s="204" t="s">
        <v>3720</v>
      </c>
      <c r="D21" s="203" t="s">
        <v>3673</v>
      </c>
      <c r="E21" s="203" t="s">
        <v>3638</v>
      </c>
      <c r="F21" s="203">
        <v>10</v>
      </c>
      <c r="G21" s="205"/>
      <c r="H21" s="206" t="str">
        <f t="shared" si="0"/>
        <v/>
      </c>
      <c r="I21" s="203" t="str">
        <f t="shared" si="1"/>
        <v/>
      </c>
      <c r="J21" s="207"/>
      <c r="K21" s="2"/>
    </row>
    <row r="22" spans="1:11" ht="15" customHeight="1" x14ac:dyDescent="0.2">
      <c r="A22" s="208">
        <v>12</v>
      </c>
      <c r="B22" s="208">
        <v>12</v>
      </c>
      <c r="C22" s="209" t="s">
        <v>3721</v>
      </c>
      <c r="D22" s="208" t="s">
        <v>2081</v>
      </c>
      <c r="E22" s="208" t="s">
        <v>3640</v>
      </c>
      <c r="F22" s="208">
        <v>10</v>
      </c>
      <c r="G22" s="205"/>
      <c r="H22" s="210" t="str">
        <f t="shared" si="0"/>
        <v/>
      </c>
      <c r="I22" s="208" t="str">
        <f t="shared" si="1"/>
        <v/>
      </c>
      <c r="J22" s="211"/>
      <c r="K22" s="2"/>
    </row>
    <row r="23" spans="1:11" ht="15" customHeight="1" x14ac:dyDescent="0.2">
      <c r="A23" s="203">
        <v>13</v>
      </c>
      <c r="B23" s="203">
        <v>13</v>
      </c>
      <c r="C23" s="204" t="s">
        <v>3722</v>
      </c>
      <c r="D23" s="203" t="s">
        <v>3673</v>
      </c>
      <c r="E23" s="203" t="s">
        <v>3642</v>
      </c>
      <c r="F23" s="203">
        <v>10</v>
      </c>
      <c r="G23" s="205"/>
      <c r="H23" s="206" t="str">
        <f t="shared" si="0"/>
        <v/>
      </c>
      <c r="I23" s="203" t="str">
        <f t="shared" si="1"/>
        <v/>
      </c>
      <c r="J23" s="207"/>
      <c r="K23" s="2"/>
    </row>
    <row r="24" spans="1:11" ht="18.75" customHeight="1" x14ac:dyDescent="0.2">
      <c r="A24" s="208">
        <v>14</v>
      </c>
      <c r="B24" s="208">
        <v>14</v>
      </c>
      <c r="C24" s="209" t="s">
        <v>3723</v>
      </c>
      <c r="D24" s="208" t="s">
        <v>3718</v>
      </c>
      <c r="E24" s="208" t="s">
        <v>3667</v>
      </c>
      <c r="F24" s="208">
        <v>15</v>
      </c>
      <c r="G24" s="205"/>
      <c r="H24" s="210" t="str">
        <f t="shared" si="0"/>
        <v/>
      </c>
      <c r="I24" s="208" t="str">
        <f t="shared" si="1"/>
        <v/>
      </c>
      <c r="J24" s="211" t="s">
        <v>3719</v>
      </c>
      <c r="K24" s="2"/>
    </row>
    <row r="25" spans="1:11" ht="15" customHeight="1" x14ac:dyDescent="0.2">
      <c r="A25" s="203">
        <v>15</v>
      </c>
      <c r="B25" s="203">
        <v>15</v>
      </c>
      <c r="C25" s="204" t="s">
        <v>3668</v>
      </c>
      <c r="D25" s="203" t="s">
        <v>2101</v>
      </c>
      <c r="E25" s="203" t="s">
        <v>1710</v>
      </c>
      <c r="F25" s="203">
        <v>20</v>
      </c>
      <c r="G25" s="205"/>
      <c r="H25" s="206" t="str">
        <f t="shared" si="0"/>
        <v/>
      </c>
      <c r="I25" s="203" t="str">
        <f t="shared" si="1"/>
        <v/>
      </c>
      <c r="J25" s="207" t="s">
        <v>3715</v>
      </c>
      <c r="K25" s="2"/>
    </row>
    <row r="26" spans="1:11" ht="15" customHeight="1" x14ac:dyDescent="0.2">
      <c r="A26" s="212"/>
      <c r="B26" s="212"/>
      <c r="C26" s="213" t="s">
        <v>3724</v>
      </c>
      <c r="D26" s="212"/>
      <c r="E26" s="212"/>
      <c r="F26" s="214">
        <v>180</v>
      </c>
      <c r="G26" s="215">
        <f>SUM(G11:G25)</f>
        <v>0</v>
      </c>
      <c r="H26" s="216" t="str">
        <f>IF(G26=0,"",G26/F26)</f>
        <v/>
      </c>
      <c r="I26" s="214" t="str">
        <f>IF(H26="","",IF(H26&gt;=0.75,"🟢 On Track",IF(H26&gt;=0.65,"🟡 Watch",IF(H26&gt;=0.6,"🟠 At Risk","🔴 Not Prog"))))</f>
        <v/>
      </c>
      <c r="J26" s="212"/>
      <c r="K26" s="2"/>
    </row>
    <row r="27" spans="1:1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1.75" customHeight="1" x14ac:dyDescent="0.2">
      <c r="A28" s="199" t="s">
        <v>3725</v>
      </c>
      <c r="B28" s="194"/>
      <c r="C28" s="194"/>
      <c r="D28" s="194"/>
      <c r="E28" s="194"/>
      <c r="F28" s="194"/>
      <c r="G28" s="194"/>
      <c r="H28" s="200" t="s">
        <v>3619</v>
      </c>
      <c r="I28" s="199">
        <f>G45</f>
        <v>0</v>
      </c>
      <c r="J28" s="200" t="s">
        <v>3620</v>
      </c>
      <c r="K28" s="201">
        <f>H45</f>
        <v>0</v>
      </c>
    </row>
    <row r="29" spans="1:11" ht="21.75" customHeight="1" x14ac:dyDescent="0.2">
      <c r="A29" s="202" t="s">
        <v>26</v>
      </c>
      <c r="B29" s="202" t="s">
        <v>3621</v>
      </c>
      <c r="C29" s="202" t="s">
        <v>2081</v>
      </c>
      <c r="D29" s="202" t="s">
        <v>2071</v>
      </c>
      <c r="E29" s="202" t="s">
        <v>2073</v>
      </c>
      <c r="F29" s="202" t="s">
        <v>3622</v>
      </c>
      <c r="G29" s="202" t="s">
        <v>132</v>
      </c>
      <c r="H29" s="202" t="s">
        <v>3623</v>
      </c>
      <c r="I29" s="202" t="s">
        <v>34</v>
      </c>
      <c r="J29" s="202" t="s">
        <v>61</v>
      </c>
      <c r="K29" s="2"/>
    </row>
    <row r="30" spans="1:11" ht="21.75" customHeight="1" x14ac:dyDescent="0.2">
      <c r="A30" s="203">
        <v>1</v>
      </c>
      <c r="B30" s="203">
        <v>1</v>
      </c>
      <c r="C30" s="204" t="s">
        <v>3726</v>
      </c>
      <c r="D30" s="203" t="s">
        <v>3727</v>
      </c>
      <c r="E30" s="203" t="s">
        <v>2085</v>
      </c>
      <c r="F30" s="203" t="s">
        <v>390</v>
      </c>
      <c r="G30" s="205"/>
      <c r="H30" s="203" t="str">
        <f t="shared" ref="H30:H44" si="2">IF(G30="","—",G30)</f>
        <v>—</v>
      </c>
      <c r="I30" s="203" t="str">
        <f t="shared" ref="I30:I44" si="3">IF(G30="","",G30)</f>
        <v/>
      </c>
      <c r="J30" s="207"/>
      <c r="K30" s="2"/>
    </row>
    <row r="31" spans="1:11" ht="15" customHeight="1" x14ac:dyDescent="0.2">
      <c r="A31" s="208">
        <v>2</v>
      </c>
      <c r="B31" s="208">
        <v>2</v>
      </c>
      <c r="C31" s="209" t="s">
        <v>3728</v>
      </c>
      <c r="D31" s="208" t="s">
        <v>2171</v>
      </c>
      <c r="E31" s="208" t="s">
        <v>2088</v>
      </c>
      <c r="F31" s="208" t="s">
        <v>390</v>
      </c>
      <c r="G31" s="205"/>
      <c r="H31" s="208" t="str">
        <f t="shared" si="2"/>
        <v>—</v>
      </c>
      <c r="I31" s="208" t="str">
        <f t="shared" si="3"/>
        <v/>
      </c>
      <c r="J31" s="211"/>
      <c r="K31" s="2"/>
    </row>
    <row r="32" spans="1:11" ht="21.75" customHeight="1" x14ac:dyDescent="0.2">
      <c r="A32" s="203">
        <v>3</v>
      </c>
      <c r="B32" s="203">
        <v>3</v>
      </c>
      <c r="C32" s="204" t="s">
        <v>3729</v>
      </c>
      <c r="D32" s="203" t="s">
        <v>3727</v>
      </c>
      <c r="E32" s="203" t="s">
        <v>1664</v>
      </c>
      <c r="F32" s="203" t="s">
        <v>390</v>
      </c>
      <c r="G32" s="205"/>
      <c r="H32" s="203" t="str">
        <f t="shared" si="2"/>
        <v>—</v>
      </c>
      <c r="I32" s="203" t="str">
        <f t="shared" si="3"/>
        <v/>
      </c>
      <c r="J32" s="207"/>
      <c r="K32" s="2"/>
    </row>
    <row r="33" spans="1:11" ht="15" customHeight="1" x14ac:dyDescent="0.2">
      <c r="A33" s="208">
        <v>4</v>
      </c>
      <c r="B33" s="208">
        <v>4</v>
      </c>
      <c r="C33" s="209" t="s">
        <v>3730</v>
      </c>
      <c r="D33" s="208" t="s">
        <v>2171</v>
      </c>
      <c r="E33" s="208" t="s">
        <v>2095</v>
      </c>
      <c r="F33" s="208" t="s">
        <v>390</v>
      </c>
      <c r="G33" s="205"/>
      <c r="H33" s="208" t="str">
        <f t="shared" si="2"/>
        <v>—</v>
      </c>
      <c r="I33" s="208" t="str">
        <f t="shared" si="3"/>
        <v/>
      </c>
      <c r="J33" s="211"/>
      <c r="K33" s="2"/>
    </row>
    <row r="34" spans="1:11" ht="21.75" customHeight="1" x14ac:dyDescent="0.2">
      <c r="A34" s="203">
        <v>5</v>
      </c>
      <c r="B34" s="203">
        <v>5</v>
      </c>
      <c r="C34" s="204" t="s">
        <v>3731</v>
      </c>
      <c r="D34" s="203" t="s">
        <v>3727</v>
      </c>
      <c r="E34" s="203" t="s">
        <v>2106</v>
      </c>
      <c r="F34" s="203" t="s">
        <v>390</v>
      </c>
      <c r="G34" s="205"/>
      <c r="H34" s="203" t="str">
        <f t="shared" si="2"/>
        <v>—</v>
      </c>
      <c r="I34" s="203" t="str">
        <f t="shared" si="3"/>
        <v/>
      </c>
      <c r="J34" s="207"/>
      <c r="K34" s="2"/>
    </row>
    <row r="35" spans="1:11" ht="15" customHeight="1" x14ac:dyDescent="0.2">
      <c r="A35" s="208">
        <v>6</v>
      </c>
      <c r="B35" s="208">
        <v>6</v>
      </c>
      <c r="C35" s="209" t="s">
        <v>3732</v>
      </c>
      <c r="D35" s="208" t="s">
        <v>2101</v>
      </c>
      <c r="E35" s="208" t="s">
        <v>2110</v>
      </c>
      <c r="F35" s="208" t="s">
        <v>390</v>
      </c>
      <c r="G35" s="205"/>
      <c r="H35" s="208" t="str">
        <f t="shared" si="2"/>
        <v>—</v>
      </c>
      <c r="I35" s="208" t="str">
        <f t="shared" si="3"/>
        <v/>
      </c>
      <c r="J35" s="211" t="s">
        <v>2139</v>
      </c>
      <c r="K35" s="2"/>
    </row>
    <row r="36" spans="1:11" ht="21.75" customHeight="1" x14ac:dyDescent="0.2">
      <c r="A36" s="203">
        <v>7</v>
      </c>
      <c r="B36" s="203">
        <v>7</v>
      </c>
      <c r="C36" s="204" t="s">
        <v>3733</v>
      </c>
      <c r="D36" s="203" t="s">
        <v>3727</v>
      </c>
      <c r="E36" s="203" t="s">
        <v>1707</v>
      </c>
      <c r="F36" s="203" t="s">
        <v>390</v>
      </c>
      <c r="G36" s="205"/>
      <c r="H36" s="203" t="str">
        <f t="shared" si="2"/>
        <v>—</v>
      </c>
      <c r="I36" s="203" t="str">
        <f t="shared" si="3"/>
        <v/>
      </c>
      <c r="J36" s="207"/>
      <c r="K36" s="2"/>
    </row>
    <row r="37" spans="1:11" ht="15" customHeight="1" x14ac:dyDescent="0.2">
      <c r="A37" s="208">
        <v>8</v>
      </c>
      <c r="B37" s="208">
        <v>8</v>
      </c>
      <c r="C37" s="209" t="s">
        <v>3734</v>
      </c>
      <c r="D37" s="208" t="s">
        <v>2171</v>
      </c>
      <c r="E37" s="208" t="s">
        <v>2126</v>
      </c>
      <c r="F37" s="208" t="s">
        <v>390</v>
      </c>
      <c r="G37" s="205"/>
      <c r="H37" s="208" t="str">
        <f t="shared" si="2"/>
        <v>—</v>
      </c>
      <c r="I37" s="208" t="str">
        <f t="shared" si="3"/>
        <v/>
      </c>
      <c r="J37" s="211"/>
      <c r="K37" s="2"/>
    </row>
    <row r="38" spans="1:11" ht="21.75" customHeight="1" x14ac:dyDescent="0.2">
      <c r="A38" s="203">
        <v>9</v>
      </c>
      <c r="B38" s="203">
        <v>9</v>
      </c>
      <c r="C38" s="204" t="s">
        <v>3735</v>
      </c>
      <c r="D38" s="203" t="s">
        <v>3727</v>
      </c>
      <c r="E38" s="203" t="s">
        <v>3634</v>
      </c>
      <c r="F38" s="203" t="s">
        <v>390</v>
      </c>
      <c r="G38" s="205"/>
      <c r="H38" s="203" t="str">
        <f t="shared" si="2"/>
        <v>—</v>
      </c>
      <c r="I38" s="203" t="str">
        <f t="shared" si="3"/>
        <v/>
      </c>
      <c r="J38" s="207"/>
      <c r="K38" s="2"/>
    </row>
    <row r="39" spans="1:11" ht="15" customHeight="1" x14ac:dyDescent="0.2">
      <c r="A39" s="208">
        <v>10</v>
      </c>
      <c r="B39" s="208">
        <v>10</v>
      </c>
      <c r="C39" s="209" t="s">
        <v>3736</v>
      </c>
      <c r="D39" s="208" t="s">
        <v>2171</v>
      </c>
      <c r="E39" s="208" t="s">
        <v>3636</v>
      </c>
      <c r="F39" s="208" t="s">
        <v>390</v>
      </c>
      <c r="G39" s="205"/>
      <c r="H39" s="208" t="str">
        <f t="shared" si="2"/>
        <v>—</v>
      </c>
      <c r="I39" s="208" t="str">
        <f t="shared" si="3"/>
        <v/>
      </c>
      <c r="J39" s="211"/>
      <c r="K39" s="2"/>
    </row>
    <row r="40" spans="1:11" ht="21.75" customHeight="1" x14ac:dyDescent="0.2">
      <c r="A40" s="203">
        <v>11</v>
      </c>
      <c r="B40" s="203">
        <v>11</v>
      </c>
      <c r="C40" s="204" t="s">
        <v>3737</v>
      </c>
      <c r="D40" s="203" t="s">
        <v>3727</v>
      </c>
      <c r="E40" s="203" t="s">
        <v>3638</v>
      </c>
      <c r="F40" s="203" t="s">
        <v>390</v>
      </c>
      <c r="G40" s="205"/>
      <c r="H40" s="203" t="str">
        <f t="shared" si="2"/>
        <v>—</v>
      </c>
      <c r="I40" s="203" t="str">
        <f t="shared" si="3"/>
        <v/>
      </c>
      <c r="J40" s="207"/>
      <c r="K40" s="2"/>
    </row>
    <row r="41" spans="1:11" ht="15" customHeight="1" x14ac:dyDescent="0.2">
      <c r="A41" s="208">
        <v>12</v>
      </c>
      <c r="B41" s="208">
        <v>12</v>
      </c>
      <c r="C41" s="209" t="s">
        <v>3738</v>
      </c>
      <c r="D41" s="208" t="s">
        <v>3673</v>
      </c>
      <c r="E41" s="208" t="s">
        <v>3640</v>
      </c>
      <c r="F41" s="208" t="s">
        <v>390</v>
      </c>
      <c r="G41" s="205"/>
      <c r="H41" s="208" t="str">
        <f t="shared" si="2"/>
        <v>—</v>
      </c>
      <c r="I41" s="208" t="str">
        <f t="shared" si="3"/>
        <v/>
      </c>
      <c r="J41" s="211"/>
      <c r="K41" s="2"/>
    </row>
    <row r="42" spans="1:11" ht="15" customHeight="1" x14ac:dyDescent="0.2">
      <c r="A42" s="203">
        <v>13</v>
      </c>
      <c r="B42" s="203">
        <v>13</v>
      </c>
      <c r="C42" s="204" t="s">
        <v>3739</v>
      </c>
      <c r="D42" s="203" t="s">
        <v>2125</v>
      </c>
      <c r="E42" s="203" t="s">
        <v>3642</v>
      </c>
      <c r="F42" s="203" t="s">
        <v>390</v>
      </c>
      <c r="G42" s="205"/>
      <c r="H42" s="203" t="str">
        <f t="shared" si="2"/>
        <v>—</v>
      </c>
      <c r="I42" s="203" t="str">
        <f t="shared" si="3"/>
        <v/>
      </c>
      <c r="J42" s="207"/>
      <c r="K42" s="2"/>
    </row>
    <row r="43" spans="1:11" ht="15" customHeight="1" x14ac:dyDescent="0.2">
      <c r="A43" s="208">
        <v>14</v>
      </c>
      <c r="B43" s="208">
        <v>14</v>
      </c>
      <c r="C43" s="209" t="s">
        <v>3740</v>
      </c>
      <c r="D43" s="208" t="s">
        <v>2171</v>
      </c>
      <c r="E43" s="208" t="s">
        <v>3667</v>
      </c>
      <c r="F43" s="208" t="s">
        <v>390</v>
      </c>
      <c r="G43" s="205"/>
      <c r="H43" s="208" t="str">
        <f t="shared" si="2"/>
        <v>—</v>
      </c>
      <c r="I43" s="208" t="str">
        <f t="shared" si="3"/>
        <v/>
      </c>
      <c r="J43" s="211"/>
      <c r="K43" s="2"/>
    </row>
    <row r="44" spans="1:11" ht="15" customHeight="1" x14ac:dyDescent="0.2">
      <c r="A44" s="203">
        <v>15</v>
      </c>
      <c r="B44" s="203">
        <v>15</v>
      </c>
      <c r="C44" s="204" t="s">
        <v>3741</v>
      </c>
      <c r="D44" s="203" t="s">
        <v>2101</v>
      </c>
      <c r="E44" s="203" t="s">
        <v>1710</v>
      </c>
      <c r="F44" s="203" t="s">
        <v>390</v>
      </c>
      <c r="G44" s="205"/>
      <c r="H44" s="203" t="str">
        <f t="shared" si="2"/>
        <v>—</v>
      </c>
      <c r="I44" s="203" t="str">
        <f t="shared" si="3"/>
        <v/>
      </c>
      <c r="J44" s="207" t="s">
        <v>3669</v>
      </c>
      <c r="K44" s="2"/>
    </row>
    <row r="45" spans="1:11" ht="15" customHeight="1" x14ac:dyDescent="0.2">
      <c r="A45" s="212"/>
      <c r="B45" s="212"/>
      <c r="C45" s="213" t="s">
        <v>3742</v>
      </c>
      <c r="D45" s="212"/>
      <c r="E45" s="212"/>
      <c r="F45" s="214"/>
      <c r="G45" s="215">
        <f>SUM(G30:G44)</f>
        <v>0</v>
      </c>
      <c r="H45" s="215"/>
      <c r="I45" s="214" t="str">
        <f>IF(H45="","",IF(H45&gt;=0.75,"🟢 On Track",IF(H45&gt;=0.65,"🟡 Watch",IF(H45&gt;=0.6,"🟠 At Risk","🔴 Not Prog"))))</f>
        <v/>
      </c>
      <c r="J45" s="212"/>
      <c r="K45" s="2"/>
    </row>
    <row r="46" spans="1:11" ht="15.7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ht="15.7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ht="25.5" customHeight="1" x14ac:dyDescent="0.2">
      <c r="A48" s="196" t="s">
        <v>1000</v>
      </c>
      <c r="B48" s="192"/>
      <c r="C48" s="192"/>
      <c r="D48" s="192"/>
      <c r="E48" s="192"/>
      <c r="F48" s="192"/>
      <c r="G48" s="192"/>
      <c r="H48" s="192"/>
      <c r="I48" s="197" t="s">
        <v>3617</v>
      </c>
      <c r="J48" s="198" t="str">
        <f>IF(COUNT(H66,H85)=0,"",AVERAGE(H66,H85))</f>
        <v/>
      </c>
      <c r="K48" s="192"/>
    </row>
    <row r="49" spans="1:11" ht="21.75" customHeight="1" x14ac:dyDescent="0.2">
      <c r="A49" s="199" t="s">
        <v>3706</v>
      </c>
      <c r="B49" s="194"/>
      <c r="C49" s="194"/>
      <c r="D49" s="194"/>
      <c r="E49" s="194"/>
      <c r="F49" s="194"/>
      <c r="G49" s="194"/>
      <c r="H49" s="200" t="s">
        <v>3619</v>
      </c>
      <c r="I49" s="199">
        <f>G66</f>
        <v>0</v>
      </c>
      <c r="J49" s="200" t="s">
        <v>3620</v>
      </c>
      <c r="K49" s="201" t="str">
        <f>H66</f>
        <v/>
      </c>
    </row>
    <row r="50" spans="1:11" ht="21.75" customHeight="1" x14ac:dyDescent="0.2">
      <c r="A50" s="202" t="s">
        <v>26</v>
      </c>
      <c r="B50" s="202" t="s">
        <v>3621</v>
      </c>
      <c r="C50" s="202" t="s">
        <v>2081</v>
      </c>
      <c r="D50" s="202" t="s">
        <v>2071</v>
      </c>
      <c r="E50" s="202" t="s">
        <v>2073</v>
      </c>
      <c r="F50" s="202" t="s">
        <v>3622</v>
      </c>
      <c r="G50" s="202" t="s">
        <v>132</v>
      </c>
      <c r="H50" s="202" t="s">
        <v>3623</v>
      </c>
      <c r="I50" s="202" t="s">
        <v>34</v>
      </c>
      <c r="J50" s="202" t="s">
        <v>61</v>
      </c>
      <c r="K50" s="2"/>
    </row>
    <row r="51" spans="1:11" ht="15" customHeight="1" x14ac:dyDescent="0.2">
      <c r="A51" s="203">
        <v>1</v>
      </c>
      <c r="B51" s="203">
        <v>1</v>
      </c>
      <c r="C51" s="204" t="s">
        <v>3707</v>
      </c>
      <c r="D51" s="203" t="s">
        <v>2078</v>
      </c>
      <c r="E51" s="203" t="s">
        <v>2085</v>
      </c>
      <c r="F51" s="203">
        <v>10</v>
      </c>
      <c r="G51" s="205"/>
      <c r="H51" s="206" t="str">
        <f t="shared" ref="H51:H65" si="4">IF(G51="","",G51/F51)</f>
        <v/>
      </c>
      <c r="I51" s="203" t="str">
        <f t="shared" ref="I51:I65" si="5">IF(G51="","",IF(H51&gt;=0.9,"🟢 On Track",IF(H51&gt;=0.75,"🟢 On Track",IF(H51&gt;=0.65,"🟡 Watch",IF(H51&gt;=0.6,"🟠 At Risk","🔴 Not Prog")))))</f>
        <v/>
      </c>
      <c r="J51" s="207"/>
      <c r="K51" s="2"/>
    </row>
    <row r="52" spans="1:11" ht="15" customHeight="1" x14ac:dyDescent="0.2">
      <c r="A52" s="208">
        <v>2</v>
      </c>
      <c r="B52" s="208">
        <v>2</v>
      </c>
      <c r="C52" s="209" t="s">
        <v>3708</v>
      </c>
      <c r="D52" s="208" t="s">
        <v>3673</v>
      </c>
      <c r="E52" s="208" t="s">
        <v>2088</v>
      </c>
      <c r="F52" s="208">
        <v>10</v>
      </c>
      <c r="G52" s="205"/>
      <c r="H52" s="210" t="str">
        <f t="shared" si="4"/>
        <v/>
      </c>
      <c r="I52" s="208" t="str">
        <f t="shared" si="5"/>
        <v/>
      </c>
      <c r="J52" s="211"/>
      <c r="K52" s="2"/>
    </row>
    <row r="53" spans="1:11" ht="15" customHeight="1" x14ac:dyDescent="0.2">
      <c r="A53" s="203">
        <v>3</v>
      </c>
      <c r="B53" s="203">
        <v>3</v>
      </c>
      <c r="C53" s="204" t="s">
        <v>3709</v>
      </c>
      <c r="D53" s="203" t="s">
        <v>2081</v>
      </c>
      <c r="E53" s="203" t="s">
        <v>1664</v>
      </c>
      <c r="F53" s="203">
        <v>10</v>
      </c>
      <c r="G53" s="205"/>
      <c r="H53" s="206" t="str">
        <f t="shared" si="4"/>
        <v/>
      </c>
      <c r="I53" s="203" t="str">
        <f t="shared" si="5"/>
        <v/>
      </c>
      <c r="J53" s="207"/>
      <c r="K53" s="2"/>
    </row>
    <row r="54" spans="1:11" ht="15" customHeight="1" x14ac:dyDescent="0.2">
      <c r="A54" s="208">
        <v>4</v>
      </c>
      <c r="B54" s="208">
        <v>4</v>
      </c>
      <c r="C54" s="209" t="s">
        <v>3710</v>
      </c>
      <c r="D54" s="208" t="s">
        <v>3673</v>
      </c>
      <c r="E54" s="208" t="s">
        <v>2095</v>
      </c>
      <c r="F54" s="208">
        <v>10</v>
      </c>
      <c r="G54" s="205"/>
      <c r="H54" s="210" t="str">
        <f t="shared" si="4"/>
        <v/>
      </c>
      <c r="I54" s="208" t="str">
        <f t="shared" si="5"/>
        <v/>
      </c>
      <c r="J54" s="211"/>
      <c r="K54" s="2"/>
    </row>
    <row r="55" spans="1:11" ht="15" customHeight="1" x14ac:dyDescent="0.2">
      <c r="A55" s="203">
        <v>5</v>
      </c>
      <c r="B55" s="203">
        <v>5</v>
      </c>
      <c r="C55" s="204" t="s">
        <v>3711</v>
      </c>
      <c r="D55" s="203" t="s">
        <v>2081</v>
      </c>
      <c r="E55" s="203" t="s">
        <v>2106</v>
      </c>
      <c r="F55" s="203">
        <v>10</v>
      </c>
      <c r="G55" s="205"/>
      <c r="H55" s="206" t="str">
        <f t="shared" si="4"/>
        <v/>
      </c>
      <c r="I55" s="203" t="str">
        <f t="shared" si="5"/>
        <v/>
      </c>
      <c r="J55" s="207"/>
      <c r="K55" s="2"/>
    </row>
    <row r="56" spans="1:11" ht="15" customHeight="1" x14ac:dyDescent="0.2">
      <c r="A56" s="208">
        <v>6</v>
      </c>
      <c r="B56" s="208">
        <v>6</v>
      </c>
      <c r="C56" s="209" t="s">
        <v>3712</v>
      </c>
      <c r="D56" s="208" t="s">
        <v>3673</v>
      </c>
      <c r="E56" s="208" t="s">
        <v>2110</v>
      </c>
      <c r="F56" s="208">
        <v>10</v>
      </c>
      <c r="G56" s="205"/>
      <c r="H56" s="210" t="str">
        <f t="shared" si="4"/>
        <v/>
      </c>
      <c r="I56" s="208" t="str">
        <f t="shared" si="5"/>
        <v/>
      </c>
      <c r="J56" s="211"/>
      <c r="K56" s="2"/>
    </row>
    <row r="57" spans="1:11" ht="15" customHeight="1" x14ac:dyDescent="0.2">
      <c r="A57" s="203">
        <v>7</v>
      </c>
      <c r="B57" s="203">
        <v>7</v>
      </c>
      <c r="C57" s="204" t="s">
        <v>3713</v>
      </c>
      <c r="D57" s="203" t="s">
        <v>2081</v>
      </c>
      <c r="E57" s="203" t="s">
        <v>1707</v>
      </c>
      <c r="F57" s="203">
        <v>10</v>
      </c>
      <c r="G57" s="205"/>
      <c r="H57" s="206" t="str">
        <f t="shared" si="4"/>
        <v/>
      </c>
      <c r="I57" s="203" t="str">
        <f t="shared" si="5"/>
        <v/>
      </c>
      <c r="J57" s="207"/>
      <c r="K57" s="2"/>
    </row>
    <row r="58" spans="1:11" ht="15" customHeight="1" x14ac:dyDescent="0.2">
      <c r="A58" s="208">
        <v>8</v>
      </c>
      <c r="B58" s="208">
        <v>8</v>
      </c>
      <c r="C58" s="209" t="s">
        <v>3714</v>
      </c>
      <c r="D58" s="208" t="s">
        <v>2101</v>
      </c>
      <c r="E58" s="208" t="s">
        <v>2126</v>
      </c>
      <c r="F58" s="208">
        <v>20</v>
      </c>
      <c r="G58" s="205"/>
      <c r="H58" s="210" t="str">
        <f t="shared" si="4"/>
        <v/>
      </c>
      <c r="I58" s="208" t="str">
        <f t="shared" si="5"/>
        <v/>
      </c>
      <c r="J58" s="211" t="s">
        <v>3715</v>
      </c>
      <c r="K58" s="2"/>
    </row>
    <row r="59" spans="1:11" ht="15" customHeight="1" x14ac:dyDescent="0.2">
      <c r="A59" s="203">
        <v>9</v>
      </c>
      <c r="B59" s="203">
        <v>9</v>
      </c>
      <c r="C59" s="204" t="s">
        <v>3716</v>
      </c>
      <c r="D59" s="203" t="s">
        <v>3673</v>
      </c>
      <c r="E59" s="203" t="s">
        <v>3634</v>
      </c>
      <c r="F59" s="203">
        <v>10</v>
      </c>
      <c r="G59" s="205"/>
      <c r="H59" s="206" t="str">
        <f t="shared" si="4"/>
        <v/>
      </c>
      <c r="I59" s="203" t="str">
        <f t="shared" si="5"/>
        <v/>
      </c>
      <c r="J59" s="207"/>
      <c r="K59" s="2"/>
    </row>
    <row r="60" spans="1:11" ht="18.75" customHeight="1" x14ac:dyDescent="0.2">
      <c r="A60" s="208">
        <v>10</v>
      </c>
      <c r="B60" s="208">
        <v>10</v>
      </c>
      <c r="C60" s="209" t="s">
        <v>3717</v>
      </c>
      <c r="D60" s="208" t="s">
        <v>3718</v>
      </c>
      <c r="E60" s="208" t="s">
        <v>3636</v>
      </c>
      <c r="F60" s="208">
        <v>15</v>
      </c>
      <c r="G60" s="205"/>
      <c r="H60" s="210" t="str">
        <f t="shared" si="4"/>
        <v/>
      </c>
      <c r="I60" s="208" t="str">
        <f t="shared" si="5"/>
        <v/>
      </c>
      <c r="J60" s="211" t="s">
        <v>3719</v>
      </c>
      <c r="K60" s="2"/>
    </row>
    <row r="61" spans="1:11" ht="15" customHeight="1" x14ac:dyDescent="0.2">
      <c r="A61" s="203">
        <v>11</v>
      </c>
      <c r="B61" s="203">
        <v>11</v>
      </c>
      <c r="C61" s="204" t="s">
        <v>3720</v>
      </c>
      <c r="D61" s="203" t="s">
        <v>3673</v>
      </c>
      <c r="E61" s="203" t="s">
        <v>3638</v>
      </c>
      <c r="F61" s="203">
        <v>10</v>
      </c>
      <c r="G61" s="205"/>
      <c r="H61" s="206" t="str">
        <f t="shared" si="4"/>
        <v/>
      </c>
      <c r="I61" s="203" t="str">
        <f t="shared" si="5"/>
        <v/>
      </c>
      <c r="J61" s="207"/>
      <c r="K61" s="2"/>
    </row>
    <row r="62" spans="1:11" ht="15" customHeight="1" x14ac:dyDescent="0.2">
      <c r="A62" s="208">
        <v>12</v>
      </c>
      <c r="B62" s="208">
        <v>12</v>
      </c>
      <c r="C62" s="209" t="s">
        <v>3721</v>
      </c>
      <c r="D62" s="208" t="s">
        <v>2081</v>
      </c>
      <c r="E62" s="208" t="s">
        <v>3640</v>
      </c>
      <c r="F62" s="208">
        <v>10</v>
      </c>
      <c r="G62" s="205"/>
      <c r="H62" s="210" t="str">
        <f t="shared" si="4"/>
        <v/>
      </c>
      <c r="I62" s="208" t="str">
        <f t="shared" si="5"/>
        <v/>
      </c>
      <c r="J62" s="211"/>
      <c r="K62" s="2"/>
    </row>
    <row r="63" spans="1:11" ht="15" customHeight="1" x14ac:dyDescent="0.2">
      <c r="A63" s="203">
        <v>13</v>
      </c>
      <c r="B63" s="203">
        <v>13</v>
      </c>
      <c r="C63" s="204" t="s">
        <v>3722</v>
      </c>
      <c r="D63" s="203" t="s">
        <v>3673</v>
      </c>
      <c r="E63" s="203" t="s">
        <v>3642</v>
      </c>
      <c r="F63" s="203">
        <v>10</v>
      </c>
      <c r="G63" s="205"/>
      <c r="H63" s="206" t="str">
        <f t="shared" si="4"/>
        <v/>
      </c>
      <c r="I63" s="203" t="str">
        <f t="shared" si="5"/>
        <v/>
      </c>
      <c r="J63" s="207"/>
      <c r="K63" s="2"/>
    </row>
    <row r="64" spans="1:11" ht="18.75" customHeight="1" x14ac:dyDescent="0.2">
      <c r="A64" s="208">
        <v>14</v>
      </c>
      <c r="B64" s="208">
        <v>14</v>
      </c>
      <c r="C64" s="209" t="s">
        <v>3723</v>
      </c>
      <c r="D64" s="208" t="s">
        <v>3718</v>
      </c>
      <c r="E64" s="208" t="s">
        <v>3667</v>
      </c>
      <c r="F64" s="208">
        <v>15</v>
      </c>
      <c r="G64" s="205"/>
      <c r="H64" s="210" t="str">
        <f t="shared" si="4"/>
        <v/>
      </c>
      <c r="I64" s="208" t="str">
        <f t="shared" si="5"/>
        <v/>
      </c>
      <c r="J64" s="211" t="s">
        <v>3719</v>
      </c>
      <c r="K64" s="2"/>
    </row>
    <row r="65" spans="1:11" ht="15" customHeight="1" x14ac:dyDescent="0.2">
      <c r="A65" s="203">
        <v>15</v>
      </c>
      <c r="B65" s="203">
        <v>15</v>
      </c>
      <c r="C65" s="204" t="s">
        <v>3668</v>
      </c>
      <c r="D65" s="203" t="s">
        <v>2101</v>
      </c>
      <c r="E65" s="203" t="s">
        <v>1710</v>
      </c>
      <c r="F65" s="203">
        <v>20</v>
      </c>
      <c r="G65" s="205"/>
      <c r="H65" s="206" t="str">
        <f t="shared" si="4"/>
        <v/>
      </c>
      <c r="I65" s="203" t="str">
        <f t="shared" si="5"/>
        <v/>
      </c>
      <c r="J65" s="207" t="s">
        <v>3715</v>
      </c>
      <c r="K65" s="2"/>
    </row>
    <row r="66" spans="1:11" ht="15" customHeight="1" x14ac:dyDescent="0.2">
      <c r="A66" s="212"/>
      <c r="B66" s="212"/>
      <c r="C66" s="213" t="s">
        <v>3724</v>
      </c>
      <c r="D66" s="212"/>
      <c r="E66" s="212"/>
      <c r="F66" s="214">
        <v>180</v>
      </c>
      <c r="G66" s="215">
        <f>SUM(G51:G65)</f>
        <v>0</v>
      </c>
      <c r="H66" s="216" t="str">
        <f>IF(G66=0,"",G66/F66)</f>
        <v/>
      </c>
      <c r="I66" s="214" t="str">
        <f>IF(H66="","",IF(H66&gt;=0.75,"🟢 On Track",IF(H66&gt;=0.65,"🟡 Watch",IF(H66&gt;=0.6,"🟠 At Risk","🔴 Not Prog"))))</f>
        <v/>
      </c>
      <c r="J66" s="21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21.75" customHeight="1" x14ac:dyDescent="0.2">
      <c r="A68" s="199" t="s">
        <v>3725</v>
      </c>
      <c r="B68" s="194"/>
      <c r="C68" s="194"/>
      <c r="D68" s="194"/>
      <c r="E68" s="194"/>
      <c r="F68" s="194"/>
      <c r="G68" s="194"/>
      <c r="H68" s="200" t="s">
        <v>3619</v>
      </c>
      <c r="I68" s="199">
        <f>G85</f>
        <v>0</v>
      </c>
      <c r="J68" s="200" t="s">
        <v>3620</v>
      </c>
      <c r="K68" s="201">
        <f>H85</f>
        <v>0</v>
      </c>
    </row>
    <row r="69" spans="1:11" ht="21.75" customHeight="1" x14ac:dyDescent="0.2">
      <c r="A69" s="202" t="s">
        <v>26</v>
      </c>
      <c r="B69" s="202" t="s">
        <v>3621</v>
      </c>
      <c r="C69" s="202" t="s">
        <v>2081</v>
      </c>
      <c r="D69" s="202" t="s">
        <v>2071</v>
      </c>
      <c r="E69" s="202" t="s">
        <v>2073</v>
      </c>
      <c r="F69" s="202" t="s">
        <v>3622</v>
      </c>
      <c r="G69" s="202" t="s">
        <v>132</v>
      </c>
      <c r="H69" s="202" t="s">
        <v>3623</v>
      </c>
      <c r="I69" s="202" t="s">
        <v>34</v>
      </c>
      <c r="J69" s="202" t="s">
        <v>61</v>
      </c>
      <c r="K69" s="2"/>
    </row>
    <row r="70" spans="1:11" ht="21.75" customHeight="1" x14ac:dyDescent="0.2">
      <c r="A70" s="203">
        <v>1</v>
      </c>
      <c r="B70" s="203">
        <v>1</v>
      </c>
      <c r="C70" s="204" t="s">
        <v>3726</v>
      </c>
      <c r="D70" s="203" t="s">
        <v>3727</v>
      </c>
      <c r="E70" s="203" t="s">
        <v>2085</v>
      </c>
      <c r="F70" s="203" t="s">
        <v>390</v>
      </c>
      <c r="G70" s="205"/>
      <c r="H70" s="203" t="str">
        <f t="shared" ref="H70:H84" si="6">IF(G70="","—",G70)</f>
        <v>—</v>
      </c>
      <c r="I70" s="203" t="str">
        <f t="shared" ref="I70:I84" si="7">IF(G70="","",G70)</f>
        <v/>
      </c>
      <c r="J70" s="207"/>
      <c r="K70" s="2"/>
    </row>
    <row r="71" spans="1:11" ht="15" customHeight="1" x14ac:dyDescent="0.2">
      <c r="A71" s="208">
        <v>2</v>
      </c>
      <c r="B71" s="208">
        <v>2</v>
      </c>
      <c r="C71" s="209" t="s">
        <v>3728</v>
      </c>
      <c r="D71" s="208" t="s">
        <v>2171</v>
      </c>
      <c r="E71" s="208" t="s">
        <v>2088</v>
      </c>
      <c r="F71" s="208" t="s">
        <v>390</v>
      </c>
      <c r="G71" s="205"/>
      <c r="H71" s="208" t="str">
        <f t="shared" si="6"/>
        <v>—</v>
      </c>
      <c r="I71" s="208" t="str">
        <f t="shared" si="7"/>
        <v/>
      </c>
      <c r="J71" s="211"/>
      <c r="K71" s="2"/>
    </row>
    <row r="72" spans="1:11" ht="21.75" customHeight="1" x14ac:dyDescent="0.2">
      <c r="A72" s="203">
        <v>3</v>
      </c>
      <c r="B72" s="203">
        <v>3</v>
      </c>
      <c r="C72" s="204" t="s">
        <v>3729</v>
      </c>
      <c r="D72" s="203" t="s">
        <v>3727</v>
      </c>
      <c r="E72" s="203" t="s">
        <v>1664</v>
      </c>
      <c r="F72" s="203" t="s">
        <v>390</v>
      </c>
      <c r="G72" s="205"/>
      <c r="H72" s="203" t="str">
        <f t="shared" si="6"/>
        <v>—</v>
      </c>
      <c r="I72" s="203" t="str">
        <f t="shared" si="7"/>
        <v/>
      </c>
      <c r="J72" s="207"/>
      <c r="K72" s="2"/>
    </row>
    <row r="73" spans="1:11" ht="15" customHeight="1" x14ac:dyDescent="0.2">
      <c r="A73" s="208">
        <v>4</v>
      </c>
      <c r="B73" s="208">
        <v>4</v>
      </c>
      <c r="C73" s="209" t="s">
        <v>3730</v>
      </c>
      <c r="D73" s="208" t="s">
        <v>2171</v>
      </c>
      <c r="E73" s="208" t="s">
        <v>2095</v>
      </c>
      <c r="F73" s="208" t="s">
        <v>390</v>
      </c>
      <c r="G73" s="205"/>
      <c r="H73" s="208" t="str">
        <f t="shared" si="6"/>
        <v>—</v>
      </c>
      <c r="I73" s="208" t="str">
        <f t="shared" si="7"/>
        <v/>
      </c>
      <c r="J73" s="211"/>
      <c r="K73" s="2"/>
    </row>
    <row r="74" spans="1:11" ht="21.75" customHeight="1" x14ac:dyDescent="0.2">
      <c r="A74" s="203">
        <v>5</v>
      </c>
      <c r="B74" s="203">
        <v>5</v>
      </c>
      <c r="C74" s="204" t="s">
        <v>3731</v>
      </c>
      <c r="D74" s="203" t="s">
        <v>3727</v>
      </c>
      <c r="E74" s="203" t="s">
        <v>2106</v>
      </c>
      <c r="F74" s="203" t="s">
        <v>390</v>
      </c>
      <c r="G74" s="205"/>
      <c r="H74" s="203" t="str">
        <f t="shared" si="6"/>
        <v>—</v>
      </c>
      <c r="I74" s="203" t="str">
        <f t="shared" si="7"/>
        <v/>
      </c>
      <c r="J74" s="207"/>
      <c r="K74" s="2"/>
    </row>
    <row r="75" spans="1:11" ht="15" customHeight="1" x14ac:dyDescent="0.2">
      <c r="A75" s="208">
        <v>6</v>
      </c>
      <c r="B75" s="208">
        <v>6</v>
      </c>
      <c r="C75" s="209" t="s">
        <v>3732</v>
      </c>
      <c r="D75" s="208" t="s">
        <v>2101</v>
      </c>
      <c r="E75" s="208" t="s">
        <v>2110</v>
      </c>
      <c r="F75" s="208" t="s">
        <v>390</v>
      </c>
      <c r="G75" s="205"/>
      <c r="H75" s="208" t="str">
        <f t="shared" si="6"/>
        <v>—</v>
      </c>
      <c r="I75" s="208" t="str">
        <f t="shared" si="7"/>
        <v/>
      </c>
      <c r="J75" s="211" t="s">
        <v>2139</v>
      </c>
      <c r="K75" s="2"/>
    </row>
    <row r="76" spans="1:11" ht="21.75" customHeight="1" x14ac:dyDescent="0.2">
      <c r="A76" s="203">
        <v>7</v>
      </c>
      <c r="B76" s="203">
        <v>7</v>
      </c>
      <c r="C76" s="204" t="s">
        <v>3733</v>
      </c>
      <c r="D76" s="203" t="s">
        <v>3727</v>
      </c>
      <c r="E76" s="203" t="s">
        <v>1707</v>
      </c>
      <c r="F76" s="203" t="s">
        <v>390</v>
      </c>
      <c r="G76" s="205"/>
      <c r="H76" s="203" t="str">
        <f t="shared" si="6"/>
        <v>—</v>
      </c>
      <c r="I76" s="203" t="str">
        <f t="shared" si="7"/>
        <v/>
      </c>
      <c r="J76" s="207"/>
      <c r="K76" s="2"/>
    </row>
    <row r="77" spans="1:11" ht="15" customHeight="1" x14ac:dyDescent="0.2">
      <c r="A77" s="208">
        <v>8</v>
      </c>
      <c r="B77" s="208">
        <v>8</v>
      </c>
      <c r="C77" s="209" t="s">
        <v>3734</v>
      </c>
      <c r="D77" s="208" t="s">
        <v>2171</v>
      </c>
      <c r="E77" s="208" t="s">
        <v>2126</v>
      </c>
      <c r="F77" s="208" t="s">
        <v>390</v>
      </c>
      <c r="G77" s="205"/>
      <c r="H77" s="208" t="str">
        <f t="shared" si="6"/>
        <v>—</v>
      </c>
      <c r="I77" s="208" t="str">
        <f t="shared" si="7"/>
        <v/>
      </c>
      <c r="J77" s="211"/>
      <c r="K77" s="2"/>
    </row>
    <row r="78" spans="1:11" ht="21.75" customHeight="1" x14ac:dyDescent="0.2">
      <c r="A78" s="203">
        <v>9</v>
      </c>
      <c r="B78" s="203">
        <v>9</v>
      </c>
      <c r="C78" s="204" t="s">
        <v>3735</v>
      </c>
      <c r="D78" s="203" t="s">
        <v>3727</v>
      </c>
      <c r="E78" s="203" t="s">
        <v>3634</v>
      </c>
      <c r="F78" s="203" t="s">
        <v>390</v>
      </c>
      <c r="G78" s="205"/>
      <c r="H78" s="203" t="str">
        <f t="shared" si="6"/>
        <v>—</v>
      </c>
      <c r="I78" s="203" t="str">
        <f t="shared" si="7"/>
        <v/>
      </c>
      <c r="J78" s="207"/>
      <c r="K78" s="2"/>
    </row>
    <row r="79" spans="1:11" ht="15" customHeight="1" x14ac:dyDescent="0.2">
      <c r="A79" s="208">
        <v>10</v>
      </c>
      <c r="B79" s="208">
        <v>10</v>
      </c>
      <c r="C79" s="209" t="s">
        <v>3736</v>
      </c>
      <c r="D79" s="208" t="s">
        <v>2171</v>
      </c>
      <c r="E79" s="208" t="s">
        <v>3636</v>
      </c>
      <c r="F79" s="208" t="s">
        <v>390</v>
      </c>
      <c r="G79" s="205"/>
      <c r="H79" s="208" t="str">
        <f t="shared" si="6"/>
        <v>—</v>
      </c>
      <c r="I79" s="208" t="str">
        <f t="shared" si="7"/>
        <v/>
      </c>
      <c r="J79" s="211"/>
      <c r="K79" s="2"/>
    </row>
    <row r="80" spans="1:11" ht="21.75" customHeight="1" x14ac:dyDescent="0.2">
      <c r="A80" s="203">
        <v>11</v>
      </c>
      <c r="B80" s="203">
        <v>11</v>
      </c>
      <c r="C80" s="204" t="s">
        <v>3737</v>
      </c>
      <c r="D80" s="203" t="s">
        <v>3727</v>
      </c>
      <c r="E80" s="203" t="s">
        <v>3638</v>
      </c>
      <c r="F80" s="203" t="s">
        <v>390</v>
      </c>
      <c r="G80" s="205"/>
      <c r="H80" s="203" t="str">
        <f t="shared" si="6"/>
        <v>—</v>
      </c>
      <c r="I80" s="203" t="str">
        <f t="shared" si="7"/>
        <v/>
      </c>
      <c r="J80" s="207"/>
      <c r="K80" s="2"/>
    </row>
    <row r="81" spans="1:11" ht="15" customHeight="1" x14ac:dyDescent="0.2">
      <c r="A81" s="208">
        <v>12</v>
      </c>
      <c r="B81" s="208">
        <v>12</v>
      </c>
      <c r="C81" s="209" t="s">
        <v>3738</v>
      </c>
      <c r="D81" s="208" t="s">
        <v>3673</v>
      </c>
      <c r="E81" s="208" t="s">
        <v>3640</v>
      </c>
      <c r="F81" s="208" t="s">
        <v>390</v>
      </c>
      <c r="G81" s="205"/>
      <c r="H81" s="208" t="str">
        <f t="shared" si="6"/>
        <v>—</v>
      </c>
      <c r="I81" s="208" t="str">
        <f t="shared" si="7"/>
        <v/>
      </c>
      <c r="J81" s="211"/>
      <c r="K81" s="2"/>
    </row>
    <row r="82" spans="1:11" ht="15" customHeight="1" x14ac:dyDescent="0.2">
      <c r="A82" s="203">
        <v>13</v>
      </c>
      <c r="B82" s="203">
        <v>13</v>
      </c>
      <c r="C82" s="204" t="s">
        <v>3739</v>
      </c>
      <c r="D82" s="203" t="s">
        <v>2125</v>
      </c>
      <c r="E82" s="203" t="s">
        <v>3642</v>
      </c>
      <c r="F82" s="203" t="s">
        <v>390</v>
      </c>
      <c r="G82" s="205"/>
      <c r="H82" s="203" t="str">
        <f t="shared" si="6"/>
        <v>—</v>
      </c>
      <c r="I82" s="203" t="str">
        <f t="shared" si="7"/>
        <v/>
      </c>
      <c r="J82" s="207"/>
      <c r="K82" s="2"/>
    </row>
    <row r="83" spans="1:11" ht="15" customHeight="1" x14ac:dyDescent="0.2">
      <c r="A83" s="208">
        <v>14</v>
      </c>
      <c r="B83" s="208">
        <v>14</v>
      </c>
      <c r="C83" s="209" t="s">
        <v>3740</v>
      </c>
      <c r="D83" s="208" t="s">
        <v>2171</v>
      </c>
      <c r="E83" s="208" t="s">
        <v>3667</v>
      </c>
      <c r="F83" s="208" t="s">
        <v>390</v>
      </c>
      <c r="G83" s="205"/>
      <c r="H83" s="208" t="str">
        <f t="shared" si="6"/>
        <v>—</v>
      </c>
      <c r="I83" s="208" t="str">
        <f t="shared" si="7"/>
        <v/>
      </c>
      <c r="J83" s="211"/>
      <c r="K83" s="2"/>
    </row>
    <row r="84" spans="1:11" ht="15" customHeight="1" x14ac:dyDescent="0.2">
      <c r="A84" s="203">
        <v>15</v>
      </c>
      <c r="B84" s="203">
        <v>15</v>
      </c>
      <c r="C84" s="204" t="s">
        <v>3741</v>
      </c>
      <c r="D84" s="203" t="s">
        <v>2101</v>
      </c>
      <c r="E84" s="203" t="s">
        <v>1710</v>
      </c>
      <c r="F84" s="203" t="s">
        <v>390</v>
      </c>
      <c r="G84" s="205"/>
      <c r="H84" s="203" t="str">
        <f t="shared" si="6"/>
        <v>—</v>
      </c>
      <c r="I84" s="203" t="str">
        <f t="shared" si="7"/>
        <v/>
      </c>
      <c r="J84" s="207" t="s">
        <v>3669</v>
      </c>
      <c r="K84" s="2"/>
    </row>
    <row r="85" spans="1:11" ht="15" customHeight="1" x14ac:dyDescent="0.2">
      <c r="A85" s="212"/>
      <c r="B85" s="212"/>
      <c r="C85" s="213" t="s">
        <v>3742</v>
      </c>
      <c r="D85" s="212"/>
      <c r="E85" s="212"/>
      <c r="F85" s="214"/>
      <c r="G85" s="215">
        <f>SUM(G70:G84)</f>
        <v>0</v>
      </c>
      <c r="H85" s="215"/>
      <c r="I85" s="214" t="str">
        <f>IF(H85="","",IF(H85&gt;=0.75,"🟢 On Track",IF(H85&gt;=0.65,"🟡 Watch",IF(H85&gt;=0.6,"🟠 At Risk","🔴 Not Prog"))))</f>
        <v/>
      </c>
      <c r="J85" s="212"/>
      <c r="K85" s="2"/>
    </row>
    <row r="86" spans="1:11" ht="15.7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 spans="1:11" ht="15.7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ht="25.5" customHeight="1" x14ac:dyDescent="0.2">
      <c r="A88" s="196" t="s">
        <v>1003</v>
      </c>
      <c r="B88" s="192"/>
      <c r="C88" s="192"/>
      <c r="D88" s="192"/>
      <c r="E88" s="192"/>
      <c r="F88" s="192"/>
      <c r="G88" s="192"/>
      <c r="H88" s="192"/>
      <c r="I88" s="197" t="s">
        <v>3617</v>
      </c>
      <c r="J88" s="198" t="str">
        <f>IF(COUNT(H106,H125)=0,"",AVERAGE(H106,H125))</f>
        <v/>
      </c>
      <c r="K88" s="192"/>
    </row>
    <row r="89" spans="1:11" ht="21.75" customHeight="1" x14ac:dyDescent="0.2">
      <c r="A89" s="199" t="s">
        <v>3706</v>
      </c>
      <c r="B89" s="194"/>
      <c r="C89" s="194"/>
      <c r="D89" s="194"/>
      <c r="E89" s="194"/>
      <c r="F89" s="194"/>
      <c r="G89" s="194"/>
      <c r="H89" s="200" t="s">
        <v>3619</v>
      </c>
      <c r="I89" s="199">
        <f>G106</f>
        <v>0</v>
      </c>
      <c r="J89" s="200" t="s">
        <v>3620</v>
      </c>
      <c r="K89" s="201" t="str">
        <f>H106</f>
        <v/>
      </c>
    </row>
    <row r="90" spans="1:11" ht="21.75" customHeight="1" x14ac:dyDescent="0.2">
      <c r="A90" s="202" t="s">
        <v>26</v>
      </c>
      <c r="B90" s="202" t="s">
        <v>3621</v>
      </c>
      <c r="C90" s="202" t="s">
        <v>2081</v>
      </c>
      <c r="D90" s="202" t="s">
        <v>2071</v>
      </c>
      <c r="E90" s="202" t="s">
        <v>2073</v>
      </c>
      <c r="F90" s="202" t="s">
        <v>3622</v>
      </c>
      <c r="G90" s="202" t="s">
        <v>132</v>
      </c>
      <c r="H90" s="202" t="s">
        <v>3623</v>
      </c>
      <c r="I90" s="202" t="s">
        <v>34</v>
      </c>
      <c r="J90" s="202" t="s">
        <v>61</v>
      </c>
      <c r="K90" s="2"/>
    </row>
    <row r="91" spans="1:11" ht="15" customHeight="1" x14ac:dyDescent="0.2">
      <c r="A91" s="203">
        <v>1</v>
      </c>
      <c r="B91" s="203">
        <v>1</v>
      </c>
      <c r="C91" s="204" t="s">
        <v>3707</v>
      </c>
      <c r="D91" s="203" t="s">
        <v>2078</v>
      </c>
      <c r="E91" s="203" t="s">
        <v>2085</v>
      </c>
      <c r="F91" s="203">
        <v>10</v>
      </c>
      <c r="G91" s="205"/>
      <c r="H91" s="206" t="str">
        <f t="shared" ref="H91:H105" si="8">IF(G91="","",G91/F91)</f>
        <v/>
      </c>
      <c r="I91" s="203" t="str">
        <f t="shared" ref="I91:I105" si="9">IF(G91="","",IF(H91&gt;=0.9,"🟢 On Track",IF(H91&gt;=0.75,"🟢 On Track",IF(H91&gt;=0.65,"🟡 Watch",IF(H91&gt;=0.6,"🟠 At Risk","🔴 Not Prog")))))</f>
        <v/>
      </c>
      <c r="J91" s="207"/>
      <c r="K91" s="2"/>
    </row>
    <row r="92" spans="1:11" ht="15" customHeight="1" x14ac:dyDescent="0.2">
      <c r="A92" s="208">
        <v>2</v>
      </c>
      <c r="B92" s="208">
        <v>2</v>
      </c>
      <c r="C92" s="209" t="s">
        <v>3708</v>
      </c>
      <c r="D92" s="208" t="s">
        <v>3673</v>
      </c>
      <c r="E92" s="208" t="s">
        <v>2088</v>
      </c>
      <c r="F92" s="208">
        <v>10</v>
      </c>
      <c r="G92" s="205"/>
      <c r="H92" s="210" t="str">
        <f t="shared" si="8"/>
        <v/>
      </c>
      <c r="I92" s="208" t="str">
        <f t="shared" si="9"/>
        <v/>
      </c>
      <c r="J92" s="211"/>
      <c r="K92" s="2"/>
    </row>
    <row r="93" spans="1:11" ht="15" customHeight="1" x14ac:dyDescent="0.2">
      <c r="A93" s="203">
        <v>3</v>
      </c>
      <c r="B93" s="203">
        <v>3</v>
      </c>
      <c r="C93" s="204" t="s">
        <v>3709</v>
      </c>
      <c r="D93" s="203" t="s">
        <v>2081</v>
      </c>
      <c r="E93" s="203" t="s">
        <v>1664</v>
      </c>
      <c r="F93" s="203">
        <v>10</v>
      </c>
      <c r="G93" s="205"/>
      <c r="H93" s="206" t="str">
        <f t="shared" si="8"/>
        <v/>
      </c>
      <c r="I93" s="203" t="str">
        <f t="shared" si="9"/>
        <v/>
      </c>
      <c r="J93" s="207"/>
      <c r="K93" s="2"/>
    </row>
    <row r="94" spans="1:11" ht="15" customHeight="1" x14ac:dyDescent="0.2">
      <c r="A94" s="208">
        <v>4</v>
      </c>
      <c r="B94" s="208">
        <v>4</v>
      </c>
      <c r="C94" s="209" t="s">
        <v>3710</v>
      </c>
      <c r="D94" s="208" t="s">
        <v>3673</v>
      </c>
      <c r="E94" s="208" t="s">
        <v>2095</v>
      </c>
      <c r="F94" s="208">
        <v>10</v>
      </c>
      <c r="G94" s="205"/>
      <c r="H94" s="210" t="str">
        <f t="shared" si="8"/>
        <v/>
      </c>
      <c r="I94" s="208" t="str">
        <f t="shared" si="9"/>
        <v/>
      </c>
      <c r="J94" s="211"/>
      <c r="K94" s="2"/>
    </row>
    <row r="95" spans="1:11" ht="15" customHeight="1" x14ac:dyDescent="0.2">
      <c r="A95" s="203">
        <v>5</v>
      </c>
      <c r="B95" s="203">
        <v>5</v>
      </c>
      <c r="C95" s="204" t="s">
        <v>3711</v>
      </c>
      <c r="D95" s="203" t="s">
        <v>2081</v>
      </c>
      <c r="E95" s="203" t="s">
        <v>2106</v>
      </c>
      <c r="F95" s="203">
        <v>10</v>
      </c>
      <c r="G95" s="205"/>
      <c r="H95" s="206" t="str">
        <f t="shared" si="8"/>
        <v/>
      </c>
      <c r="I95" s="203" t="str">
        <f t="shared" si="9"/>
        <v/>
      </c>
      <c r="J95" s="207"/>
      <c r="K95" s="2"/>
    </row>
    <row r="96" spans="1:11" ht="15" customHeight="1" x14ac:dyDescent="0.2">
      <c r="A96" s="208">
        <v>6</v>
      </c>
      <c r="B96" s="208">
        <v>6</v>
      </c>
      <c r="C96" s="209" t="s">
        <v>3712</v>
      </c>
      <c r="D96" s="208" t="s">
        <v>3673</v>
      </c>
      <c r="E96" s="208" t="s">
        <v>2110</v>
      </c>
      <c r="F96" s="208">
        <v>10</v>
      </c>
      <c r="G96" s="205"/>
      <c r="H96" s="210" t="str">
        <f t="shared" si="8"/>
        <v/>
      </c>
      <c r="I96" s="208" t="str">
        <f t="shared" si="9"/>
        <v/>
      </c>
      <c r="J96" s="211"/>
      <c r="K96" s="2"/>
    </row>
    <row r="97" spans="1:11" ht="15" customHeight="1" x14ac:dyDescent="0.2">
      <c r="A97" s="203">
        <v>7</v>
      </c>
      <c r="B97" s="203">
        <v>7</v>
      </c>
      <c r="C97" s="204" t="s">
        <v>3713</v>
      </c>
      <c r="D97" s="203" t="s">
        <v>2081</v>
      </c>
      <c r="E97" s="203" t="s">
        <v>1707</v>
      </c>
      <c r="F97" s="203">
        <v>10</v>
      </c>
      <c r="G97" s="205"/>
      <c r="H97" s="206" t="str">
        <f t="shared" si="8"/>
        <v/>
      </c>
      <c r="I97" s="203" t="str">
        <f t="shared" si="9"/>
        <v/>
      </c>
      <c r="J97" s="207"/>
      <c r="K97" s="2"/>
    </row>
    <row r="98" spans="1:11" ht="15" customHeight="1" x14ac:dyDescent="0.2">
      <c r="A98" s="208">
        <v>8</v>
      </c>
      <c r="B98" s="208">
        <v>8</v>
      </c>
      <c r="C98" s="209" t="s">
        <v>3714</v>
      </c>
      <c r="D98" s="208" t="s">
        <v>2101</v>
      </c>
      <c r="E98" s="208" t="s">
        <v>2126</v>
      </c>
      <c r="F98" s="208">
        <v>20</v>
      </c>
      <c r="G98" s="205"/>
      <c r="H98" s="210" t="str">
        <f t="shared" si="8"/>
        <v/>
      </c>
      <c r="I98" s="208" t="str">
        <f t="shared" si="9"/>
        <v/>
      </c>
      <c r="J98" s="211" t="s">
        <v>3715</v>
      </c>
      <c r="K98" s="2"/>
    </row>
    <row r="99" spans="1:11" ht="15" customHeight="1" x14ac:dyDescent="0.2">
      <c r="A99" s="203">
        <v>9</v>
      </c>
      <c r="B99" s="203">
        <v>9</v>
      </c>
      <c r="C99" s="204" t="s">
        <v>3716</v>
      </c>
      <c r="D99" s="203" t="s">
        <v>3673</v>
      </c>
      <c r="E99" s="203" t="s">
        <v>3634</v>
      </c>
      <c r="F99" s="203">
        <v>10</v>
      </c>
      <c r="G99" s="205"/>
      <c r="H99" s="206" t="str">
        <f t="shared" si="8"/>
        <v/>
      </c>
      <c r="I99" s="203" t="str">
        <f t="shared" si="9"/>
        <v/>
      </c>
      <c r="J99" s="207"/>
      <c r="K99" s="2"/>
    </row>
    <row r="100" spans="1:11" ht="18.75" customHeight="1" x14ac:dyDescent="0.2">
      <c r="A100" s="208">
        <v>10</v>
      </c>
      <c r="B100" s="208">
        <v>10</v>
      </c>
      <c r="C100" s="209" t="s">
        <v>3717</v>
      </c>
      <c r="D100" s="208" t="s">
        <v>3718</v>
      </c>
      <c r="E100" s="208" t="s">
        <v>3636</v>
      </c>
      <c r="F100" s="208">
        <v>15</v>
      </c>
      <c r="G100" s="205"/>
      <c r="H100" s="210" t="str">
        <f t="shared" si="8"/>
        <v/>
      </c>
      <c r="I100" s="208" t="str">
        <f t="shared" si="9"/>
        <v/>
      </c>
      <c r="J100" s="211" t="s">
        <v>3719</v>
      </c>
      <c r="K100" s="2"/>
    </row>
    <row r="101" spans="1:11" ht="15" customHeight="1" x14ac:dyDescent="0.2">
      <c r="A101" s="203">
        <v>11</v>
      </c>
      <c r="B101" s="203">
        <v>11</v>
      </c>
      <c r="C101" s="204" t="s">
        <v>3720</v>
      </c>
      <c r="D101" s="203" t="s">
        <v>3673</v>
      </c>
      <c r="E101" s="203" t="s">
        <v>3638</v>
      </c>
      <c r="F101" s="203">
        <v>10</v>
      </c>
      <c r="G101" s="205"/>
      <c r="H101" s="206" t="str">
        <f t="shared" si="8"/>
        <v/>
      </c>
      <c r="I101" s="203" t="str">
        <f t="shared" si="9"/>
        <v/>
      </c>
      <c r="J101" s="207"/>
      <c r="K101" s="2"/>
    </row>
    <row r="102" spans="1:11" ht="15" customHeight="1" x14ac:dyDescent="0.2">
      <c r="A102" s="208">
        <v>12</v>
      </c>
      <c r="B102" s="208">
        <v>12</v>
      </c>
      <c r="C102" s="209" t="s">
        <v>3721</v>
      </c>
      <c r="D102" s="208" t="s">
        <v>2081</v>
      </c>
      <c r="E102" s="208" t="s">
        <v>3640</v>
      </c>
      <c r="F102" s="208">
        <v>10</v>
      </c>
      <c r="G102" s="205"/>
      <c r="H102" s="210" t="str">
        <f t="shared" si="8"/>
        <v/>
      </c>
      <c r="I102" s="208" t="str">
        <f t="shared" si="9"/>
        <v/>
      </c>
      <c r="J102" s="211"/>
      <c r="K102" s="2"/>
    </row>
    <row r="103" spans="1:11" ht="15" customHeight="1" x14ac:dyDescent="0.2">
      <c r="A103" s="203">
        <v>13</v>
      </c>
      <c r="B103" s="203">
        <v>13</v>
      </c>
      <c r="C103" s="204" t="s">
        <v>3722</v>
      </c>
      <c r="D103" s="203" t="s">
        <v>3673</v>
      </c>
      <c r="E103" s="203" t="s">
        <v>3642</v>
      </c>
      <c r="F103" s="203">
        <v>10</v>
      </c>
      <c r="G103" s="205"/>
      <c r="H103" s="206" t="str">
        <f t="shared" si="8"/>
        <v/>
      </c>
      <c r="I103" s="203" t="str">
        <f t="shared" si="9"/>
        <v/>
      </c>
      <c r="J103" s="207"/>
      <c r="K103" s="2"/>
    </row>
    <row r="104" spans="1:11" ht="18.75" customHeight="1" x14ac:dyDescent="0.2">
      <c r="A104" s="208">
        <v>14</v>
      </c>
      <c r="B104" s="208">
        <v>14</v>
      </c>
      <c r="C104" s="209" t="s">
        <v>3723</v>
      </c>
      <c r="D104" s="208" t="s">
        <v>3718</v>
      </c>
      <c r="E104" s="208" t="s">
        <v>3667</v>
      </c>
      <c r="F104" s="208">
        <v>15</v>
      </c>
      <c r="G104" s="205"/>
      <c r="H104" s="210" t="str">
        <f t="shared" si="8"/>
        <v/>
      </c>
      <c r="I104" s="208" t="str">
        <f t="shared" si="9"/>
        <v/>
      </c>
      <c r="J104" s="211" t="s">
        <v>3719</v>
      </c>
      <c r="K104" s="2"/>
    </row>
    <row r="105" spans="1:11" ht="15" customHeight="1" x14ac:dyDescent="0.2">
      <c r="A105" s="203">
        <v>15</v>
      </c>
      <c r="B105" s="203">
        <v>15</v>
      </c>
      <c r="C105" s="204" t="s">
        <v>3668</v>
      </c>
      <c r="D105" s="203" t="s">
        <v>2101</v>
      </c>
      <c r="E105" s="203" t="s">
        <v>1710</v>
      </c>
      <c r="F105" s="203">
        <v>20</v>
      </c>
      <c r="G105" s="205"/>
      <c r="H105" s="206" t="str">
        <f t="shared" si="8"/>
        <v/>
      </c>
      <c r="I105" s="203" t="str">
        <f t="shared" si="9"/>
        <v/>
      </c>
      <c r="J105" s="207" t="s">
        <v>3715</v>
      </c>
      <c r="K105" s="2"/>
    </row>
    <row r="106" spans="1:11" ht="15" customHeight="1" x14ac:dyDescent="0.2">
      <c r="A106" s="212"/>
      <c r="B106" s="212"/>
      <c r="C106" s="213" t="s">
        <v>3724</v>
      </c>
      <c r="D106" s="212"/>
      <c r="E106" s="212"/>
      <c r="F106" s="214">
        <v>180</v>
      </c>
      <c r="G106" s="215">
        <f>SUM(G91:G105)</f>
        <v>0</v>
      </c>
      <c r="H106" s="216" t="str">
        <f>IF(G106=0,"",G106/F106)</f>
        <v/>
      </c>
      <c r="I106" s="214" t="str">
        <f>IF(H106="","",IF(H106&gt;=0.75,"🟢 On Track",IF(H106&gt;=0.65,"🟡 Watch",IF(H106&gt;=0.6,"🟠 At Risk","🔴 Not Prog"))))</f>
        <v/>
      </c>
      <c r="J106" s="212"/>
      <c r="K106" s="2"/>
    </row>
    <row r="107" spans="1:11" ht="15.7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 spans="1:11" ht="21.75" customHeight="1" x14ac:dyDescent="0.2">
      <c r="A108" s="199" t="s">
        <v>3725</v>
      </c>
      <c r="B108" s="194"/>
      <c r="C108" s="194"/>
      <c r="D108" s="194"/>
      <c r="E108" s="194"/>
      <c r="F108" s="194"/>
      <c r="G108" s="194"/>
      <c r="H108" s="200" t="s">
        <v>3619</v>
      </c>
      <c r="I108" s="199">
        <f>G125</f>
        <v>0</v>
      </c>
      <c r="J108" s="200" t="s">
        <v>3620</v>
      </c>
      <c r="K108" s="201">
        <f>H125</f>
        <v>0</v>
      </c>
    </row>
    <row r="109" spans="1:11" ht="21.75" customHeight="1" x14ac:dyDescent="0.2">
      <c r="A109" s="202" t="s">
        <v>26</v>
      </c>
      <c r="B109" s="202" t="s">
        <v>3621</v>
      </c>
      <c r="C109" s="202" t="s">
        <v>2081</v>
      </c>
      <c r="D109" s="202" t="s">
        <v>2071</v>
      </c>
      <c r="E109" s="202" t="s">
        <v>2073</v>
      </c>
      <c r="F109" s="202" t="s">
        <v>3622</v>
      </c>
      <c r="G109" s="202" t="s">
        <v>132</v>
      </c>
      <c r="H109" s="202" t="s">
        <v>3623</v>
      </c>
      <c r="I109" s="202" t="s">
        <v>34</v>
      </c>
      <c r="J109" s="202" t="s">
        <v>61</v>
      </c>
      <c r="K109" s="2"/>
    </row>
    <row r="110" spans="1:11" ht="21.75" customHeight="1" x14ac:dyDescent="0.2">
      <c r="A110" s="203">
        <v>1</v>
      </c>
      <c r="B110" s="203">
        <v>1</v>
      </c>
      <c r="C110" s="204" t="s">
        <v>3726</v>
      </c>
      <c r="D110" s="203" t="s">
        <v>3727</v>
      </c>
      <c r="E110" s="203" t="s">
        <v>2085</v>
      </c>
      <c r="F110" s="203" t="s">
        <v>390</v>
      </c>
      <c r="G110" s="205"/>
      <c r="H110" s="203" t="str">
        <f t="shared" ref="H110:H124" si="10">IF(G110="","—",G110)</f>
        <v>—</v>
      </c>
      <c r="I110" s="203" t="str">
        <f t="shared" ref="I110:I124" si="11">IF(G110="","",G110)</f>
        <v/>
      </c>
      <c r="J110" s="207"/>
      <c r="K110" s="2"/>
    </row>
    <row r="111" spans="1:11" ht="15" customHeight="1" x14ac:dyDescent="0.2">
      <c r="A111" s="208">
        <v>2</v>
      </c>
      <c r="B111" s="208">
        <v>2</v>
      </c>
      <c r="C111" s="209" t="s">
        <v>3728</v>
      </c>
      <c r="D111" s="208" t="s">
        <v>2171</v>
      </c>
      <c r="E111" s="208" t="s">
        <v>2088</v>
      </c>
      <c r="F111" s="208" t="s">
        <v>390</v>
      </c>
      <c r="G111" s="205"/>
      <c r="H111" s="208" t="str">
        <f t="shared" si="10"/>
        <v>—</v>
      </c>
      <c r="I111" s="208" t="str">
        <f t="shared" si="11"/>
        <v/>
      </c>
      <c r="J111" s="211"/>
      <c r="K111" s="2"/>
    </row>
    <row r="112" spans="1:11" ht="21.75" customHeight="1" x14ac:dyDescent="0.2">
      <c r="A112" s="203">
        <v>3</v>
      </c>
      <c r="B112" s="203">
        <v>3</v>
      </c>
      <c r="C112" s="204" t="s">
        <v>3729</v>
      </c>
      <c r="D112" s="203" t="s">
        <v>3727</v>
      </c>
      <c r="E112" s="203" t="s">
        <v>1664</v>
      </c>
      <c r="F112" s="203" t="s">
        <v>390</v>
      </c>
      <c r="G112" s="205"/>
      <c r="H112" s="203" t="str">
        <f t="shared" si="10"/>
        <v>—</v>
      </c>
      <c r="I112" s="203" t="str">
        <f t="shared" si="11"/>
        <v/>
      </c>
      <c r="J112" s="207"/>
      <c r="K112" s="2"/>
    </row>
    <row r="113" spans="1:11" ht="15" customHeight="1" x14ac:dyDescent="0.2">
      <c r="A113" s="208">
        <v>4</v>
      </c>
      <c r="B113" s="208">
        <v>4</v>
      </c>
      <c r="C113" s="209" t="s">
        <v>3730</v>
      </c>
      <c r="D113" s="208" t="s">
        <v>2171</v>
      </c>
      <c r="E113" s="208" t="s">
        <v>2095</v>
      </c>
      <c r="F113" s="208" t="s">
        <v>390</v>
      </c>
      <c r="G113" s="205"/>
      <c r="H113" s="208" t="str">
        <f t="shared" si="10"/>
        <v>—</v>
      </c>
      <c r="I113" s="208" t="str">
        <f t="shared" si="11"/>
        <v/>
      </c>
      <c r="J113" s="211"/>
      <c r="K113" s="2"/>
    </row>
    <row r="114" spans="1:11" ht="21.75" customHeight="1" x14ac:dyDescent="0.2">
      <c r="A114" s="203">
        <v>5</v>
      </c>
      <c r="B114" s="203">
        <v>5</v>
      </c>
      <c r="C114" s="204" t="s">
        <v>3731</v>
      </c>
      <c r="D114" s="203" t="s">
        <v>3727</v>
      </c>
      <c r="E114" s="203" t="s">
        <v>2106</v>
      </c>
      <c r="F114" s="203" t="s">
        <v>390</v>
      </c>
      <c r="G114" s="205"/>
      <c r="H114" s="203" t="str">
        <f t="shared" si="10"/>
        <v>—</v>
      </c>
      <c r="I114" s="203" t="str">
        <f t="shared" si="11"/>
        <v/>
      </c>
      <c r="J114" s="207"/>
      <c r="K114" s="2"/>
    </row>
    <row r="115" spans="1:11" ht="15" customHeight="1" x14ac:dyDescent="0.2">
      <c r="A115" s="208">
        <v>6</v>
      </c>
      <c r="B115" s="208">
        <v>6</v>
      </c>
      <c r="C115" s="209" t="s">
        <v>3732</v>
      </c>
      <c r="D115" s="208" t="s">
        <v>2101</v>
      </c>
      <c r="E115" s="208" t="s">
        <v>2110</v>
      </c>
      <c r="F115" s="208" t="s">
        <v>390</v>
      </c>
      <c r="G115" s="205"/>
      <c r="H115" s="208" t="str">
        <f t="shared" si="10"/>
        <v>—</v>
      </c>
      <c r="I115" s="208" t="str">
        <f t="shared" si="11"/>
        <v/>
      </c>
      <c r="J115" s="211" t="s">
        <v>2139</v>
      </c>
      <c r="K115" s="2"/>
    </row>
    <row r="116" spans="1:11" ht="21.75" customHeight="1" x14ac:dyDescent="0.2">
      <c r="A116" s="203">
        <v>7</v>
      </c>
      <c r="B116" s="203">
        <v>7</v>
      </c>
      <c r="C116" s="204" t="s">
        <v>3733</v>
      </c>
      <c r="D116" s="203" t="s">
        <v>3727</v>
      </c>
      <c r="E116" s="203" t="s">
        <v>1707</v>
      </c>
      <c r="F116" s="203" t="s">
        <v>390</v>
      </c>
      <c r="G116" s="205"/>
      <c r="H116" s="203" t="str">
        <f t="shared" si="10"/>
        <v>—</v>
      </c>
      <c r="I116" s="203" t="str">
        <f t="shared" si="11"/>
        <v/>
      </c>
      <c r="J116" s="207"/>
      <c r="K116" s="2"/>
    </row>
    <row r="117" spans="1:11" ht="15" customHeight="1" x14ac:dyDescent="0.2">
      <c r="A117" s="208">
        <v>8</v>
      </c>
      <c r="B117" s="208">
        <v>8</v>
      </c>
      <c r="C117" s="209" t="s">
        <v>3734</v>
      </c>
      <c r="D117" s="208" t="s">
        <v>2171</v>
      </c>
      <c r="E117" s="208" t="s">
        <v>2126</v>
      </c>
      <c r="F117" s="208" t="s">
        <v>390</v>
      </c>
      <c r="G117" s="205"/>
      <c r="H117" s="208" t="str">
        <f t="shared" si="10"/>
        <v>—</v>
      </c>
      <c r="I117" s="208" t="str">
        <f t="shared" si="11"/>
        <v/>
      </c>
      <c r="J117" s="211"/>
      <c r="K117" s="2"/>
    </row>
    <row r="118" spans="1:11" ht="21.75" customHeight="1" x14ac:dyDescent="0.2">
      <c r="A118" s="203">
        <v>9</v>
      </c>
      <c r="B118" s="203">
        <v>9</v>
      </c>
      <c r="C118" s="204" t="s">
        <v>3735</v>
      </c>
      <c r="D118" s="203" t="s">
        <v>3727</v>
      </c>
      <c r="E118" s="203" t="s">
        <v>3634</v>
      </c>
      <c r="F118" s="203" t="s">
        <v>390</v>
      </c>
      <c r="G118" s="205"/>
      <c r="H118" s="203" t="str">
        <f t="shared" si="10"/>
        <v>—</v>
      </c>
      <c r="I118" s="203" t="str">
        <f t="shared" si="11"/>
        <v/>
      </c>
      <c r="J118" s="207"/>
      <c r="K118" s="2"/>
    </row>
    <row r="119" spans="1:11" ht="15" customHeight="1" x14ac:dyDescent="0.2">
      <c r="A119" s="208">
        <v>10</v>
      </c>
      <c r="B119" s="208">
        <v>10</v>
      </c>
      <c r="C119" s="209" t="s">
        <v>3736</v>
      </c>
      <c r="D119" s="208" t="s">
        <v>2171</v>
      </c>
      <c r="E119" s="208" t="s">
        <v>3636</v>
      </c>
      <c r="F119" s="208" t="s">
        <v>390</v>
      </c>
      <c r="G119" s="205"/>
      <c r="H119" s="208" t="str">
        <f t="shared" si="10"/>
        <v>—</v>
      </c>
      <c r="I119" s="208" t="str">
        <f t="shared" si="11"/>
        <v/>
      </c>
      <c r="J119" s="211"/>
      <c r="K119" s="2"/>
    </row>
    <row r="120" spans="1:11" ht="21.75" customHeight="1" x14ac:dyDescent="0.2">
      <c r="A120" s="203">
        <v>11</v>
      </c>
      <c r="B120" s="203">
        <v>11</v>
      </c>
      <c r="C120" s="204" t="s">
        <v>3737</v>
      </c>
      <c r="D120" s="203" t="s">
        <v>3727</v>
      </c>
      <c r="E120" s="203" t="s">
        <v>3638</v>
      </c>
      <c r="F120" s="203" t="s">
        <v>390</v>
      </c>
      <c r="G120" s="205"/>
      <c r="H120" s="203" t="str">
        <f t="shared" si="10"/>
        <v>—</v>
      </c>
      <c r="I120" s="203" t="str">
        <f t="shared" si="11"/>
        <v/>
      </c>
      <c r="J120" s="207"/>
      <c r="K120" s="2"/>
    </row>
    <row r="121" spans="1:11" ht="15" customHeight="1" x14ac:dyDescent="0.2">
      <c r="A121" s="208">
        <v>12</v>
      </c>
      <c r="B121" s="208">
        <v>12</v>
      </c>
      <c r="C121" s="209" t="s">
        <v>3738</v>
      </c>
      <c r="D121" s="208" t="s">
        <v>3673</v>
      </c>
      <c r="E121" s="208" t="s">
        <v>3640</v>
      </c>
      <c r="F121" s="208" t="s">
        <v>390</v>
      </c>
      <c r="G121" s="205"/>
      <c r="H121" s="208" t="str">
        <f t="shared" si="10"/>
        <v>—</v>
      </c>
      <c r="I121" s="208" t="str">
        <f t="shared" si="11"/>
        <v/>
      </c>
      <c r="J121" s="211"/>
      <c r="K121" s="2"/>
    </row>
    <row r="122" spans="1:11" ht="15" customHeight="1" x14ac:dyDescent="0.2">
      <c r="A122" s="203">
        <v>13</v>
      </c>
      <c r="B122" s="203">
        <v>13</v>
      </c>
      <c r="C122" s="204" t="s">
        <v>3739</v>
      </c>
      <c r="D122" s="203" t="s">
        <v>2125</v>
      </c>
      <c r="E122" s="203" t="s">
        <v>3642</v>
      </c>
      <c r="F122" s="203" t="s">
        <v>390</v>
      </c>
      <c r="G122" s="205"/>
      <c r="H122" s="203" t="str">
        <f t="shared" si="10"/>
        <v>—</v>
      </c>
      <c r="I122" s="203" t="str">
        <f t="shared" si="11"/>
        <v/>
      </c>
      <c r="J122" s="207"/>
      <c r="K122" s="2"/>
    </row>
    <row r="123" spans="1:11" ht="15" customHeight="1" x14ac:dyDescent="0.2">
      <c r="A123" s="208">
        <v>14</v>
      </c>
      <c r="B123" s="208">
        <v>14</v>
      </c>
      <c r="C123" s="209" t="s">
        <v>3740</v>
      </c>
      <c r="D123" s="208" t="s">
        <v>2171</v>
      </c>
      <c r="E123" s="208" t="s">
        <v>3667</v>
      </c>
      <c r="F123" s="208" t="s">
        <v>390</v>
      </c>
      <c r="G123" s="205"/>
      <c r="H123" s="208" t="str">
        <f t="shared" si="10"/>
        <v>—</v>
      </c>
      <c r="I123" s="208" t="str">
        <f t="shared" si="11"/>
        <v/>
      </c>
      <c r="J123" s="211"/>
      <c r="K123" s="2"/>
    </row>
    <row r="124" spans="1:11" ht="15" customHeight="1" x14ac:dyDescent="0.2">
      <c r="A124" s="203">
        <v>15</v>
      </c>
      <c r="B124" s="203">
        <v>15</v>
      </c>
      <c r="C124" s="204" t="s">
        <v>3741</v>
      </c>
      <c r="D124" s="203" t="s">
        <v>2101</v>
      </c>
      <c r="E124" s="203" t="s">
        <v>1710</v>
      </c>
      <c r="F124" s="203" t="s">
        <v>390</v>
      </c>
      <c r="G124" s="205"/>
      <c r="H124" s="203" t="str">
        <f t="shared" si="10"/>
        <v>—</v>
      </c>
      <c r="I124" s="203" t="str">
        <f t="shared" si="11"/>
        <v/>
      </c>
      <c r="J124" s="207" t="s">
        <v>3669</v>
      </c>
      <c r="K124" s="2"/>
    </row>
    <row r="125" spans="1:11" ht="15" customHeight="1" x14ac:dyDescent="0.2">
      <c r="A125" s="212"/>
      <c r="B125" s="212"/>
      <c r="C125" s="213" t="s">
        <v>3742</v>
      </c>
      <c r="D125" s="212"/>
      <c r="E125" s="212"/>
      <c r="F125" s="214"/>
      <c r="G125" s="215">
        <f>SUM(G110:G124)</f>
        <v>0</v>
      </c>
      <c r="H125" s="215"/>
      <c r="I125" s="214" t="str">
        <f>IF(H125="","",IF(H125&gt;=0.75,"🟢 On Track",IF(H125&gt;=0.65,"🟡 Watch",IF(H125&gt;=0.6,"🟠 At Risk","🔴 Not Prog"))))</f>
        <v/>
      </c>
      <c r="J125" s="212"/>
      <c r="K125" s="2"/>
    </row>
    <row r="126" spans="1:11" ht="15.7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5.7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25.5" customHeight="1" x14ac:dyDescent="0.2">
      <c r="A128" s="196" t="s">
        <v>1008</v>
      </c>
      <c r="B128" s="192"/>
      <c r="C128" s="192"/>
      <c r="D128" s="192"/>
      <c r="E128" s="192"/>
      <c r="F128" s="192"/>
      <c r="G128" s="192"/>
      <c r="H128" s="192"/>
      <c r="I128" s="197" t="s">
        <v>3617</v>
      </c>
      <c r="J128" s="198" t="str">
        <f>IF(COUNT(H146,H165)=0,"",AVERAGE(H146,H165))</f>
        <v/>
      </c>
      <c r="K128" s="192"/>
    </row>
    <row r="129" spans="1:11" ht="21.75" customHeight="1" x14ac:dyDescent="0.2">
      <c r="A129" s="199" t="s">
        <v>3706</v>
      </c>
      <c r="B129" s="194"/>
      <c r="C129" s="194"/>
      <c r="D129" s="194"/>
      <c r="E129" s="194"/>
      <c r="F129" s="194"/>
      <c r="G129" s="194"/>
      <c r="H129" s="200" t="s">
        <v>3619</v>
      </c>
      <c r="I129" s="199">
        <f>G146</f>
        <v>0</v>
      </c>
      <c r="J129" s="200" t="s">
        <v>3620</v>
      </c>
      <c r="K129" s="201" t="str">
        <f>H146</f>
        <v/>
      </c>
    </row>
    <row r="130" spans="1:11" ht="21.75" customHeight="1" x14ac:dyDescent="0.2">
      <c r="A130" s="202" t="s">
        <v>26</v>
      </c>
      <c r="B130" s="202" t="s">
        <v>3621</v>
      </c>
      <c r="C130" s="202" t="s">
        <v>2081</v>
      </c>
      <c r="D130" s="202" t="s">
        <v>2071</v>
      </c>
      <c r="E130" s="202" t="s">
        <v>2073</v>
      </c>
      <c r="F130" s="202" t="s">
        <v>3622</v>
      </c>
      <c r="G130" s="202" t="s">
        <v>132</v>
      </c>
      <c r="H130" s="202" t="s">
        <v>3623</v>
      </c>
      <c r="I130" s="202" t="s">
        <v>34</v>
      </c>
      <c r="J130" s="202" t="s">
        <v>61</v>
      </c>
      <c r="K130" s="2"/>
    </row>
    <row r="131" spans="1:11" ht="15" customHeight="1" x14ac:dyDescent="0.2">
      <c r="A131" s="203">
        <v>1</v>
      </c>
      <c r="B131" s="203">
        <v>1</v>
      </c>
      <c r="C131" s="204" t="s">
        <v>3707</v>
      </c>
      <c r="D131" s="203" t="s">
        <v>2078</v>
      </c>
      <c r="E131" s="203" t="s">
        <v>2085</v>
      </c>
      <c r="F131" s="203">
        <v>10</v>
      </c>
      <c r="G131" s="205"/>
      <c r="H131" s="206" t="str">
        <f t="shared" ref="H131:H145" si="12">IF(G131="","",G131/F131)</f>
        <v/>
      </c>
      <c r="I131" s="203" t="str">
        <f t="shared" ref="I131:I145" si="13">IF(G131="","",IF(H131&gt;=0.9,"🟢 On Track",IF(H131&gt;=0.75,"🟢 On Track",IF(H131&gt;=0.65,"🟡 Watch",IF(H131&gt;=0.6,"🟠 At Risk","🔴 Not Prog")))))</f>
        <v/>
      </c>
      <c r="J131" s="207"/>
      <c r="K131" s="2"/>
    </row>
    <row r="132" spans="1:11" ht="15" customHeight="1" x14ac:dyDescent="0.2">
      <c r="A132" s="208">
        <v>2</v>
      </c>
      <c r="B132" s="208">
        <v>2</v>
      </c>
      <c r="C132" s="209" t="s">
        <v>3708</v>
      </c>
      <c r="D132" s="208" t="s">
        <v>3673</v>
      </c>
      <c r="E132" s="208" t="s">
        <v>2088</v>
      </c>
      <c r="F132" s="208">
        <v>10</v>
      </c>
      <c r="G132" s="205"/>
      <c r="H132" s="210" t="str">
        <f t="shared" si="12"/>
        <v/>
      </c>
      <c r="I132" s="208" t="str">
        <f t="shared" si="13"/>
        <v/>
      </c>
      <c r="J132" s="211"/>
      <c r="K132" s="2"/>
    </row>
    <row r="133" spans="1:11" ht="15" customHeight="1" x14ac:dyDescent="0.2">
      <c r="A133" s="203">
        <v>3</v>
      </c>
      <c r="B133" s="203">
        <v>3</v>
      </c>
      <c r="C133" s="204" t="s">
        <v>3709</v>
      </c>
      <c r="D133" s="203" t="s">
        <v>2081</v>
      </c>
      <c r="E133" s="203" t="s">
        <v>1664</v>
      </c>
      <c r="F133" s="203">
        <v>10</v>
      </c>
      <c r="G133" s="205"/>
      <c r="H133" s="206" t="str">
        <f t="shared" si="12"/>
        <v/>
      </c>
      <c r="I133" s="203" t="str">
        <f t="shared" si="13"/>
        <v/>
      </c>
      <c r="J133" s="207"/>
      <c r="K133" s="2"/>
    </row>
    <row r="134" spans="1:11" ht="15" customHeight="1" x14ac:dyDescent="0.2">
      <c r="A134" s="208">
        <v>4</v>
      </c>
      <c r="B134" s="208">
        <v>4</v>
      </c>
      <c r="C134" s="209" t="s">
        <v>3710</v>
      </c>
      <c r="D134" s="208" t="s">
        <v>3673</v>
      </c>
      <c r="E134" s="208" t="s">
        <v>2095</v>
      </c>
      <c r="F134" s="208">
        <v>10</v>
      </c>
      <c r="G134" s="205"/>
      <c r="H134" s="210" t="str">
        <f t="shared" si="12"/>
        <v/>
      </c>
      <c r="I134" s="208" t="str">
        <f t="shared" si="13"/>
        <v/>
      </c>
      <c r="J134" s="211"/>
      <c r="K134" s="2"/>
    </row>
    <row r="135" spans="1:11" ht="15" customHeight="1" x14ac:dyDescent="0.2">
      <c r="A135" s="203">
        <v>5</v>
      </c>
      <c r="B135" s="203">
        <v>5</v>
      </c>
      <c r="C135" s="204" t="s">
        <v>3711</v>
      </c>
      <c r="D135" s="203" t="s">
        <v>2081</v>
      </c>
      <c r="E135" s="203" t="s">
        <v>2106</v>
      </c>
      <c r="F135" s="203">
        <v>10</v>
      </c>
      <c r="G135" s="205"/>
      <c r="H135" s="206" t="str">
        <f t="shared" si="12"/>
        <v/>
      </c>
      <c r="I135" s="203" t="str">
        <f t="shared" si="13"/>
        <v/>
      </c>
      <c r="J135" s="207"/>
      <c r="K135" s="2"/>
    </row>
    <row r="136" spans="1:11" ht="15" customHeight="1" x14ac:dyDescent="0.2">
      <c r="A136" s="208">
        <v>6</v>
      </c>
      <c r="B136" s="208">
        <v>6</v>
      </c>
      <c r="C136" s="209" t="s">
        <v>3712</v>
      </c>
      <c r="D136" s="208" t="s">
        <v>3673</v>
      </c>
      <c r="E136" s="208" t="s">
        <v>2110</v>
      </c>
      <c r="F136" s="208">
        <v>10</v>
      </c>
      <c r="G136" s="205"/>
      <c r="H136" s="210" t="str">
        <f t="shared" si="12"/>
        <v/>
      </c>
      <c r="I136" s="208" t="str">
        <f t="shared" si="13"/>
        <v/>
      </c>
      <c r="J136" s="211"/>
      <c r="K136" s="2"/>
    </row>
    <row r="137" spans="1:11" ht="15" customHeight="1" x14ac:dyDescent="0.2">
      <c r="A137" s="203">
        <v>7</v>
      </c>
      <c r="B137" s="203">
        <v>7</v>
      </c>
      <c r="C137" s="204" t="s">
        <v>3713</v>
      </c>
      <c r="D137" s="203" t="s">
        <v>2081</v>
      </c>
      <c r="E137" s="203" t="s">
        <v>1707</v>
      </c>
      <c r="F137" s="203">
        <v>10</v>
      </c>
      <c r="G137" s="205"/>
      <c r="H137" s="206" t="str">
        <f t="shared" si="12"/>
        <v/>
      </c>
      <c r="I137" s="203" t="str">
        <f t="shared" si="13"/>
        <v/>
      </c>
      <c r="J137" s="207"/>
      <c r="K137" s="2"/>
    </row>
    <row r="138" spans="1:11" ht="15" customHeight="1" x14ac:dyDescent="0.2">
      <c r="A138" s="208">
        <v>8</v>
      </c>
      <c r="B138" s="208">
        <v>8</v>
      </c>
      <c r="C138" s="209" t="s">
        <v>3714</v>
      </c>
      <c r="D138" s="208" t="s">
        <v>2101</v>
      </c>
      <c r="E138" s="208" t="s">
        <v>2126</v>
      </c>
      <c r="F138" s="208">
        <v>20</v>
      </c>
      <c r="G138" s="205"/>
      <c r="H138" s="210" t="str">
        <f t="shared" si="12"/>
        <v/>
      </c>
      <c r="I138" s="208" t="str">
        <f t="shared" si="13"/>
        <v/>
      </c>
      <c r="J138" s="211" t="s">
        <v>3715</v>
      </c>
      <c r="K138" s="2"/>
    </row>
    <row r="139" spans="1:11" ht="15" customHeight="1" x14ac:dyDescent="0.2">
      <c r="A139" s="203">
        <v>9</v>
      </c>
      <c r="B139" s="203">
        <v>9</v>
      </c>
      <c r="C139" s="204" t="s">
        <v>3716</v>
      </c>
      <c r="D139" s="203" t="s">
        <v>3673</v>
      </c>
      <c r="E139" s="203" t="s">
        <v>3634</v>
      </c>
      <c r="F139" s="203">
        <v>10</v>
      </c>
      <c r="G139" s="205"/>
      <c r="H139" s="206" t="str">
        <f t="shared" si="12"/>
        <v/>
      </c>
      <c r="I139" s="203" t="str">
        <f t="shared" si="13"/>
        <v/>
      </c>
      <c r="J139" s="207"/>
      <c r="K139" s="2"/>
    </row>
    <row r="140" spans="1:11" ht="18.75" customHeight="1" x14ac:dyDescent="0.2">
      <c r="A140" s="208">
        <v>10</v>
      </c>
      <c r="B140" s="208">
        <v>10</v>
      </c>
      <c r="C140" s="209" t="s">
        <v>3717</v>
      </c>
      <c r="D140" s="208" t="s">
        <v>3718</v>
      </c>
      <c r="E140" s="208" t="s">
        <v>3636</v>
      </c>
      <c r="F140" s="208">
        <v>15</v>
      </c>
      <c r="G140" s="205"/>
      <c r="H140" s="210" t="str">
        <f t="shared" si="12"/>
        <v/>
      </c>
      <c r="I140" s="208" t="str">
        <f t="shared" si="13"/>
        <v/>
      </c>
      <c r="J140" s="211" t="s">
        <v>3719</v>
      </c>
      <c r="K140" s="2"/>
    </row>
    <row r="141" spans="1:11" ht="15" customHeight="1" x14ac:dyDescent="0.2">
      <c r="A141" s="203">
        <v>11</v>
      </c>
      <c r="B141" s="203">
        <v>11</v>
      </c>
      <c r="C141" s="204" t="s">
        <v>3720</v>
      </c>
      <c r="D141" s="203" t="s">
        <v>3673</v>
      </c>
      <c r="E141" s="203" t="s">
        <v>3638</v>
      </c>
      <c r="F141" s="203">
        <v>10</v>
      </c>
      <c r="G141" s="205"/>
      <c r="H141" s="206" t="str">
        <f t="shared" si="12"/>
        <v/>
      </c>
      <c r="I141" s="203" t="str">
        <f t="shared" si="13"/>
        <v/>
      </c>
      <c r="J141" s="207"/>
      <c r="K141" s="2"/>
    </row>
    <row r="142" spans="1:11" ht="15" customHeight="1" x14ac:dyDescent="0.2">
      <c r="A142" s="208">
        <v>12</v>
      </c>
      <c r="B142" s="208">
        <v>12</v>
      </c>
      <c r="C142" s="209" t="s">
        <v>3721</v>
      </c>
      <c r="D142" s="208" t="s">
        <v>2081</v>
      </c>
      <c r="E142" s="208" t="s">
        <v>3640</v>
      </c>
      <c r="F142" s="208">
        <v>10</v>
      </c>
      <c r="G142" s="205"/>
      <c r="H142" s="210" t="str">
        <f t="shared" si="12"/>
        <v/>
      </c>
      <c r="I142" s="208" t="str">
        <f t="shared" si="13"/>
        <v/>
      </c>
      <c r="J142" s="211"/>
      <c r="K142" s="2"/>
    </row>
    <row r="143" spans="1:11" ht="15" customHeight="1" x14ac:dyDescent="0.2">
      <c r="A143" s="203">
        <v>13</v>
      </c>
      <c r="B143" s="203">
        <v>13</v>
      </c>
      <c r="C143" s="204" t="s">
        <v>3722</v>
      </c>
      <c r="D143" s="203" t="s">
        <v>3673</v>
      </c>
      <c r="E143" s="203" t="s">
        <v>3642</v>
      </c>
      <c r="F143" s="203">
        <v>10</v>
      </c>
      <c r="G143" s="205"/>
      <c r="H143" s="206" t="str">
        <f t="shared" si="12"/>
        <v/>
      </c>
      <c r="I143" s="203" t="str">
        <f t="shared" si="13"/>
        <v/>
      </c>
      <c r="J143" s="207"/>
      <c r="K143" s="2"/>
    </row>
    <row r="144" spans="1:11" ht="18.75" customHeight="1" x14ac:dyDescent="0.2">
      <c r="A144" s="208">
        <v>14</v>
      </c>
      <c r="B144" s="208">
        <v>14</v>
      </c>
      <c r="C144" s="209" t="s">
        <v>3723</v>
      </c>
      <c r="D144" s="208" t="s">
        <v>3718</v>
      </c>
      <c r="E144" s="208" t="s">
        <v>3667</v>
      </c>
      <c r="F144" s="208">
        <v>15</v>
      </c>
      <c r="G144" s="205"/>
      <c r="H144" s="210" t="str">
        <f t="shared" si="12"/>
        <v/>
      </c>
      <c r="I144" s="208" t="str">
        <f t="shared" si="13"/>
        <v/>
      </c>
      <c r="J144" s="211" t="s">
        <v>3719</v>
      </c>
      <c r="K144" s="2"/>
    </row>
    <row r="145" spans="1:11" ht="15" customHeight="1" x14ac:dyDescent="0.2">
      <c r="A145" s="203">
        <v>15</v>
      </c>
      <c r="B145" s="203">
        <v>15</v>
      </c>
      <c r="C145" s="204" t="s">
        <v>3668</v>
      </c>
      <c r="D145" s="203" t="s">
        <v>2101</v>
      </c>
      <c r="E145" s="203" t="s">
        <v>1710</v>
      </c>
      <c r="F145" s="203">
        <v>20</v>
      </c>
      <c r="G145" s="205"/>
      <c r="H145" s="206" t="str">
        <f t="shared" si="12"/>
        <v/>
      </c>
      <c r="I145" s="203" t="str">
        <f t="shared" si="13"/>
        <v/>
      </c>
      <c r="J145" s="207" t="s">
        <v>3715</v>
      </c>
      <c r="K145" s="2"/>
    </row>
    <row r="146" spans="1:11" ht="15" customHeight="1" x14ac:dyDescent="0.2">
      <c r="A146" s="212"/>
      <c r="B146" s="212"/>
      <c r="C146" s="213" t="s">
        <v>3724</v>
      </c>
      <c r="D146" s="212"/>
      <c r="E146" s="212"/>
      <c r="F146" s="214">
        <v>180</v>
      </c>
      <c r="G146" s="215">
        <f>SUM(G131:G145)</f>
        <v>0</v>
      </c>
      <c r="H146" s="216" t="str">
        <f>IF(G146=0,"",G146/F146)</f>
        <v/>
      </c>
      <c r="I146" s="214" t="str">
        <f>IF(H146="","",IF(H146&gt;=0.75,"🟢 On Track",IF(H146&gt;=0.65,"🟡 Watch",IF(H146&gt;=0.6,"🟠 At Risk","🔴 Not Prog"))))</f>
        <v/>
      </c>
      <c r="J146" s="212"/>
      <c r="K146" s="2"/>
    </row>
    <row r="147" spans="1:11" ht="15.7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21.75" customHeight="1" x14ac:dyDescent="0.2">
      <c r="A148" s="199" t="s">
        <v>3725</v>
      </c>
      <c r="B148" s="194"/>
      <c r="C148" s="194"/>
      <c r="D148" s="194"/>
      <c r="E148" s="194"/>
      <c r="F148" s="194"/>
      <c r="G148" s="194"/>
      <c r="H148" s="200" t="s">
        <v>3619</v>
      </c>
      <c r="I148" s="199">
        <f>G165</f>
        <v>0</v>
      </c>
      <c r="J148" s="200" t="s">
        <v>3620</v>
      </c>
      <c r="K148" s="201">
        <f>H165</f>
        <v>0</v>
      </c>
    </row>
    <row r="149" spans="1:11" ht="21.75" customHeight="1" x14ac:dyDescent="0.2">
      <c r="A149" s="202" t="s">
        <v>26</v>
      </c>
      <c r="B149" s="202" t="s">
        <v>3621</v>
      </c>
      <c r="C149" s="202" t="s">
        <v>2081</v>
      </c>
      <c r="D149" s="202" t="s">
        <v>2071</v>
      </c>
      <c r="E149" s="202" t="s">
        <v>2073</v>
      </c>
      <c r="F149" s="202" t="s">
        <v>3622</v>
      </c>
      <c r="G149" s="202" t="s">
        <v>132</v>
      </c>
      <c r="H149" s="202" t="s">
        <v>3623</v>
      </c>
      <c r="I149" s="202" t="s">
        <v>34</v>
      </c>
      <c r="J149" s="202" t="s">
        <v>61</v>
      </c>
      <c r="K149" s="2"/>
    </row>
    <row r="150" spans="1:11" ht="21.75" customHeight="1" x14ac:dyDescent="0.2">
      <c r="A150" s="203">
        <v>1</v>
      </c>
      <c r="B150" s="203">
        <v>1</v>
      </c>
      <c r="C150" s="204" t="s">
        <v>3726</v>
      </c>
      <c r="D150" s="203" t="s">
        <v>3727</v>
      </c>
      <c r="E150" s="203" t="s">
        <v>2085</v>
      </c>
      <c r="F150" s="203" t="s">
        <v>390</v>
      </c>
      <c r="G150" s="205"/>
      <c r="H150" s="203" t="str">
        <f t="shared" ref="H150:H164" si="14">IF(G150="","—",G150)</f>
        <v>—</v>
      </c>
      <c r="I150" s="203" t="str">
        <f t="shared" ref="I150:I164" si="15">IF(G150="","",G150)</f>
        <v/>
      </c>
      <c r="J150" s="207"/>
      <c r="K150" s="2"/>
    </row>
    <row r="151" spans="1:11" ht="15" customHeight="1" x14ac:dyDescent="0.2">
      <c r="A151" s="208">
        <v>2</v>
      </c>
      <c r="B151" s="208">
        <v>2</v>
      </c>
      <c r="C151" s="209" t="s">
        <v>3728</v>
      </c>
      <c r="D151" s="208" t="s">
        <v>2171</v>
      </c>
      <c r="E151" s="208" t="s">
        <v>2088</v>
      </c>
      <c r="F151" s="208" t="s">
        <v>390</v>
      </c>
      <c r="G151" s="205"/>
      <c r="H151" s="208" t="str">
        <f t="shared" si="14"/>
        <v>—</v>
      </c>
      <c r="I151" s="208" t="str">
        <f t="shared" si="15"/>
        <v/>
      </c>
      <c r="J151" s="211"/>
      <c r="K151" s="2"/>
    </row>
    <row r="152" spans="1:11" ht="21.75" customHeight="1" x14ac:dyDescent="0.2">
      <c r="A152" s="203">
        <v>3</v>
      </c>
      <c r="B152" s="203">
        <v>3</v>
      </c>
      <c r="C152" s="204" t="s">
        <v>3729</v>
      </c>
      <c r="D152" s="203" t="s">
        <v>3727</v>
      </c>
      <c r="E152" s="203" t="s">
        <v>1664</v>
      </c>
      <c r="F152" s="203" t="s">
        <v>390</v>
      </c>
      <c r="G152" s="205"/>
      <c r="H152" s="203" t="str">
        <f t="shared" si="14"/>
        <v>—</v>
      </c>
      <c r="I152" s="203" t="str">
        <f t="shared" si="15"/>
        <v/>
      </c>
      <c r="J152" s="207"/>
      <c r="K152" s="2"/>
    </row>
    <row r="153" spans="1:11" ht="15" customHeight="1" x14ac:dyDescent="0.2">
      <c r="A153" s="208">
        <v>4</v>
      </c>
      <c r="B153" s="208">
        <v>4</v>
      </c>
      <c r="C153" s="209" t="s">
        <v>3730</v>
      </c>
      <c r="D153" s="208" t="s">
        <v>2171</v>
      </c>
      <c r="E153" s="208" t="s">
        <v>2095</v>
      </c>
      <c r="F153" s="208" t="s">
        <v>390</v>
      </c>
      <c r="G153" s="205"/>
      <c r="H153" s="208" t="str">
        <f t="shared" si="14"/>
        <v>—</v>
      </c>
      <c r="I153" s="208" t="str">
        <f t="shared" si="15"/>
        <v/>
      </c>
      <c r="J153" s="211"/>
      <c r="K153" s="2"/>
    </row>
    <row r="154" spans="1:11" ht="21.75" customHeight="1" x14ac:dyDescent="0.2">
      <c r="A154" s="203">
        <v>5</v>
      </c>
      <c r="B154" s="203">
        <v>5</v>
      </c>
      <c r="C154" s="204" t="s">
        <v>3731</v>
      </c>
      <c r="D154" s="203" t="s">
        <v>3727</v>
      </c>
      <c r="E154" s="203" t="s">
        <v>2106</v>
      </c>
      <c r="F154" s="203" t="s">
        <v>390</v>
      </c>
      <c r="G154" s="205"/>
      <c r="H154" s="203" t="str">
        <f t="shared" si="14"/>
        <v>—</v>
      </c>
      <c r="I154" s="203" t="str">
        <f t="shared" si="15"/>
        <v/>
      </c>
      <c r="J154" s="207"/>
      <c r="K154" s="2"/>
    </row>
    <row r="155" spans="1:11" ht="15" customHeight="1" x14ac:dyDescent="0.2">
      <c r="A155" s="208">
        <v>6</v>
      </c>
      <c r="B155" s="208">
        <v>6</v>
      </c>
      <c r="C155" s="209" t="s">
        <v>3732</v>
      </c>
      <c r="D155" s="208" t="s">
        <v>2101</v>
      </c>
      <c r="E155" s="208" t="s">
        <v>2110</v>
      </c>
      <c r="F155" s="208" t="s">
        <v>390</v>
      </c>
      <c r="G155" s="205"/>
      <c r="H155" s="208" t="str">
        <f t="shared" si="14"/>
        <v>—</v>
      </c>
      <c r="I155" s="208" t="str">
        <f t="shared" si="15"/>
        <v/>
      </c>
      <c r="J155" s="211" t="s">
        <v>2139</v>
      </c>
      <c r="K155" s="2"/>
    </row>
    <row r="156" spans="1:11" ht="21.75" customHeight="1" x14ac:dyDescent="0.2">
      <c r="A156" s="203">
        <v>7</v>
      </c>
      <c r="B156" s="203">
        <v>7</v>
      </c>
      <c r="C156" s="204" t="s">
        <v>3733</v>
      </c>
      <c r="D156" s="203" t="s">
        <v>3727</v>
      </c>
      <c r="E156" s="203" t="s">
        <v>1707</v>
      </c>
      <c r="F156" s="203" t="s">
        <v>390</v>
      </c>
      <c r="G156" s="205"/>
      <c r="H156" s="203" t="str">
        <f t="shared" si="14"/>
        <v>—</v>
      </c>
      <c r="I156" s="203" t="str">
        <f t="shared" si="15"/>
        <v/>
      </c>
      <c r="J156" s="207"/>
      <c r="K156" s="2"/>
    </row>
    <row r="157" spans="1:11" ht="15" customHeight="1" x14ac:dyDescent="0.2">
      <c r="A157" s="208">
        <v>8</v>
      </c>
      <c r="B157" s="208">
        <v>8</v>
      </c>
      <c r="C157" s="209" t="s">
        <v>3734</v>
      </c>
      <c r="D157" s="208" t="s">
        <v>2171</v>
      </c>
      <c r="E157" s="208" t="s">
        <v>2126</v>
      </c>
      <c r="F157" s="208" t="s">
        <v>390</v>
      </c>
      <c r="G157" s="205"/>
      <c r="H157" s="208" t="str">
        <f t="shared" si="14"/>
        <v>—</v>
      </c>
      <c r="I157" s="208" t="str">
        <f t="shared" si="15"/>
        <v/>
      </c>
      <c r="J157" s="211"/>
      <c r="K157" s="2"/>
    </row>
    <row r="158" spans="1:11" ht="21.75" customHeight="1" x14ac:dyDescent="0.2">
      <c r="A158" s="203">
        <v>9</v>
      </c>
      <c r="B158" s="203">
        <v>9</v>
      </c>
      <c r="C158" s="204" t="s">
        <v>3735</v>
      </c>
      <c r="D158" s="203" t="s">
        <v>3727</v>
      </c>
      <c r="E158" s="203" t="s">
        <v>3634</v>
      </c>
      <c r="F158" s="203" t="s">
        <v>390</v>
      </c>
      <c r="G158" s="205"/>
      <c r="H158" s="203" t="str">
        <f t="shared" si="14"/>
        <v>—</v>
      </c>
      <c r="I158" s="203" t="str">
        <f t="shared" si="15"/>
        <v/>
      </c>
      <c r="J158" s="207"/>
      <c r="K158" s="2"/>
    </row>
    <row r="159" spans="1:11" ht="15" customHeight="1" x14ac:dyDescent="0.2">
      <c r="A159" s="208">
        <v>10</v>
      </c>
      <c r="B159" s="208">
        <v>10</v>
      </c>
      <c r="C159" s="209" t="s">
        <v>3736</v>
      </c>
      <c r="D159" s="208" t="s">
        <v>2171</v>
      </c>
      <c r="E159" s="208" t="s">
        <v>3636</v>
      </c>
      <c r="F159" s="208" t="s">
        <v>390</v>
      </c>
      <c r="G159" s="205"/>
      <c r="H159" s="208" t="str">
        <f t="shared" si="14"/>
        <v>—</v>
      </c>
      <c r="I159" s="208" t="str">
        <f t="shared" si="15"/>
        <v/>
      </c>
      <c r="J159" s="211"/>
      <c r="K159" s="2"/>
    </row>
    <row r="160" spans="1:11" ht="21.75" customHeight="1" x14ac:dyDescent="0.2">
      <c r="A160" s="203">
        <v>11</v>
      </c>
      <c r="B160" s="203">
        <v>11</v>
      </c>
      <c r="C160" s="204" t="s">
        <v>3737</v>
      </c>
      <c r="D160" s="203" t="s">
        <v>3727</v>
      </c>
      <c r="E160" s="203" t="s">
        <v>3638</v>
      </c>
      <c r="F160" s="203" t="s">
        <v>390</v>
      </c>
      <c r="G160" s="205"/>
      <c r="H160" s="203" t="str">
        <f t="shared" si="14"/>
        <v>—</v>
      </c>
      <c r="I160" s="203" t="str">
        <f t="shared" si="15"/>
        <v/>
      </c>
      <c r="J160" s="207"/>
      <c r="K160" s="2"/>
    </row>
    <row r="161" spans="1:11" ht="15" customHeight="1" x14ac:dyDescent="0.2">
      <c r="A161" s="208">
        <v>12</v>
      </c>
      <c r="B161" s="208">
        <v>12</v>
      </c>
      <c r="C161" s="209" t="s">
        <v>3738</v>
      </c>
      <c r="D161" s="208" t="s">
        <v>3673</v>
      </c>
      <c r="E161" s="208" t="s">
        <v>3640</v>
      </c>
      <c r="F161" s="208" t="s">
        <v>390</v>
      </c>
      <c r="G161" s="205"/>
      <c r="H161" s="208" t="str">
        <f t="shared" si="14"/>
        <v>—</v>
      </c>
      <c r="I161" s="208" t="str">
        <f t="shared" si="15"/>
        <v/>
      </c>
      <c r="J161" s="211"/>
      <c r="K161" s="2"/>
    </row>
    <row r="162" spans="1:11" ht="15" customHeight="1" x14ac:dyDescent="0.2">
      <c r="A162" s="203">
        <v>13</v>
      </c>
      <c r="B162" s="203">
        <v>13</v>
      </c>
      <c r="C162" s="204" t="s">
        <v>3739</v>
      </c>
      <c r="D162" s="203" t="s">
        <v>2125</v>
      </c>
      <c r="E162" s="203" t="s">
        <v>3642</v>
      </c>
      <c r="F162" s="203" t="s">
        <v>390</v>
      </c>
      <c r="G162" s="205"/>
      <c r="H162" s="203" t="str">
        <f t="shared" si="14"/>
        <v>—</v>
      </c>
      <c r="I162" s="203" t="str">
        <f t="shared" si="15"/>
        <v/>
      </c>
      <c r="J162" s="207"/>
      <c r="K162" s="2"/>
    </row>
    <row r="163" spans="1:11" ht="15" customHeight="1" x14ac:dyDescent="0.2">
      <c r="A163" s="208">
        <v>14</v>
      </c>
      <c r="B163" s="208">
        <v>14</v>
      </c>
      <c r="C163" s="209" t="s">
        <v>3740</v>
      </c>
      <c r="D163" s="208" t="s">
        <v>2171</v>
      </c>
      <c r="E163" s="208" t="s">
        <v>3667</v>
      </c>
      <c r="F163" s="208" t="s">
        <v>390</v>
      </c>
      <c r="G163" s="205"/>
      <c r="H163" s="208" t="str">
        <f t="shared" si="14"/>
        <v>—</v>
      </c>
      <c r="I163" s="208" t="str">
        <f t="shared" si="15"/>
        <v/>
      </c>
      <c r="J163" s="211"/>
      <c r="K163" s="2"/>
    </row>
    <row r="164" spans="1:11" ht="15" customHeight="1" x14ac:dyDescent="0.2">
      <c r="A164" s="203">
        <v>15</v>
      </c>
      <c r="B164" s="203">
        <v>15</v>
      </c>
      <c r="C164" s="204" t="s">
        <v>3741</v>
      </c>
      <c r="D164" s="203" t="s">
        <v>2101</v>
      </c>
      <c r="E164" s="203" t="s">
        <v>1710</v>
      </c>
      <c r="F164" s="203" t="s">
        <v>390</v>
      </c>
      <c r="G164" s="205"/>
      <c r="H164" s="203" t="str">
        <f t="shared" si="14"/>
        <v>—</v>
      </c>
      <c r="I164" s="203" t="str">
        <f t="shared" si="15"/>
        <v/>
      </c>
      <c r="J164" s="207" t="s">
        <v>3669</v>
      </c>
      <c r="K164" s="2"/>
    </row>
    <row r="165" spans="1:11" ht="15" customHeight="1" x14ac:dyDescent="0.2">
      <c r="A165" s="212"/>
      <c r="B165" s="212"/>
      <c r="C165" s="213" t="s">
        <v>3742</v>
      </c>
      <c r="D165" s="212"/>
      <c r="E165" s="212"/>
      <c r="F165" s="214"/>
      <c r="G165" s="215">
        <f>SUM(G150:G164)</f>
        <v>0</v>
      </c>
      <c r="H165" s="215"/>
      <c r="I165" s="214" t="str">
        <f>IF(H165="","",IF(H165&gt;=0.75,"🟢 On Track",IF(H165&gt;=0.65,"🟡 Watch",IF(H165&gt;=0.6,"🟠 At Risk","🔴 Not Prog"))))</f>
        <v/>
      </c>
      <c r="J165" s="212"/>
      <c r="K165" s="2"/>
    </row>
    <row r="166" spans="1:11" ht="15.7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.7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25.5" customHeight="1" x14ac:dyDescent="0.2">
      <c r="A168" s="196" t="s">
        <v>1012</v>
      </c>
      <c r="B168" s="192"/>
      <c r="C168" s="192"/>
      <c r="D168" s="192"/>
      <c r="E168" s="192"/>
      <c r="F168" s="192"/>
      <c r="G168" s="192"/>
      <c r="H168" s="192"/>
      <c r="I168" s="197" t="s">
        <v>3617</v>
      </c>
      <c r="J168" s="198" t="str">
        <f>IF(COUNT(H186,H205)=0,"",AVERAGE(H186,H205))</f>
        <v/>
      </c>
      <c r="K168" s="192"/>
    </row>
    <row r="169" spans="1:11" ht="21.75" customHeight="1" x14ac:dyDescent="0.2">
      <c r="A169" s="199" t="s">
        <v>3706</v>
      </c>
      <c r="B169" s="194"/>
      <c r="C169" s="194"/>
      <c r="D169" s="194"/>
      <c r="E169" s="194"/>
      <c r="F169" s="194"/>
      <c r="G169" s="194"/>
      <c r="H169" s="200" t="s">
        <v>3619</v>
      </c>
      <c r="I169" s="199">
        <f>G186</f>
        <v>0</v>
      </c>
      <c r="J169" s="200" t="s">
        <v>3620</v>
      </c>
      <c r="K169" s="201" t="str">
        <f>H186</f>
        <v/>
      </c>
    </row>
    <row r="170" spans="1:11" ht="21.75" customHeight="1" x14ac:dyDescent="0.2">
      <c r="A170" s="202" t="s">
        <v>26</v>
      </c>
      <c r="B170" s="202" t="s">
        <v>3621</v>
      </c>
      <c r="C170" s="202" t="s">
        <v>2081</v>
      </c>
      <c r="D170" s="202" t="s">
        <v>2071</v>
      </c>
      <c r="E170" s="202" t="s">
        <v>2073</v>
      </c>
      <c r="F170" s="202" t="s">
        <v>3622</v>
      </c>
      <c r="G170" s="202" t="s">
        <v>132</v>
      </c>
      <c r="H170" s="202" t="s">
        <v>3623</v>
      </c>
      <c r="I170" s="202" t="s">
        <v>34</v>
      </c>
      <c r="J170" s="202" t="s">
        <v>61</v>
      </c>
      <c r="K170" s="2"/>
    </row>
    <row r="171" spans="1:11" ht="15" customHeight="1" x14ac:dyDescent="0.2">
      <c r="A171" s="203">
        <v>1</v>
      </c>
      <c r="B171" s="203">
        <v>1</v>
      </c>
      <c r="C171" s="204" t="s">
        <v>3707</v>
      </c>
      <c r="D171" s="203" t="s">
        <v>2078</v>
      </c>
      <c r="E171" s="203" t="s">
        <v>2085</v>
      </c>
      <c r="F171" s="203">
        <v>10</v>
      </c>
      <c r="G171" s="205"/>
      <c r="H171" s="206" t="str">
        <f t="shared" ref="H171:H185" si="16">IF(G171="","",G171/F171)</f>
        <v/>
      </c>
      <c r="I171" s="203" t="str">
        <f t="shared" ref="I171:I185" si="17">IF(G171="","",IF(H171&gt;=0.9,"🟢 On Track",IF(H171&gt;=0.75,"🟢 On Track",IF(H171&gt;=0.65,"🟡 Watch",IF(H171&gt;=0.6,"🟠 At Risk","🔴 Not Prog")))))</f>
        <v/>
      </c>
      <c r="J171" s="207"/>
      <c r="K171" s="2"/>
    </row>
    <row r="172" spans="1:11" ht="15" customHeight="1" x14ac:dyDescent="0.2">
      <c r="A172" s="208">
        <v>2</v>
      </c>
      <c r="B172" s="208">
        <v>2</v>
      </c>
      <c r="C172" s="209" t="s">
        <v>3708</v>
      </c>
      <c r="D172" s="208" t="s">
        <v>3673</v>
      </c>
      <c r="E172" s="208" t="s">
        <v>2088</v>
      </c>
      <c r="F172" s="208">
        <v>10</v>
      </c>
      <c r="G172" s="205"/>
      <c r="H172" s="210" t="str">
        <f t="shared" si="16"/>
        <v/>
      </c>
      <c r="I172" s="208" t="str">
        <f t="shared" si="17"/>
        <v/>
      </c>
      <c r="J172" s="211"/>
      <c r="K172" s="2"/>
    </row>
    <row r="173" spans="1:11" ht="15" customHeight="1" x14ac:dyDescent="0.2">
      <c r="A173" s="203">
        <v>3</v>
      </c>
      <c r="B173" s="203">
        <v>3</v>
      </c>
      <c r="C173" s="204" t="s">
        <v>3709</v>
      </c>
      <c r="D173" s="203" t="s">
        <v>2081</v>
      </c>
      <c r="E173" s="203" t="s">
        <v>1664</v>
      </c>
      <c r="F173" s="203">
        <v>10</v>
      </c>
      <c r="G173" s="205"/>
      <c r="H173" s="206" t="str">
        <f t="shared" si="16"/>
        <v/>
      </c>
      <c r="I173" s="203" t="str">
        <f t="shared" si="17"/>
        <v/>
      </c>
      <c r="J173" s="207"/>
      <c r="K173" s="2"/>
    </row>
    <row r="174" spans="1:11" ht="15" customHeight="1" x14ac:dyDescent="0.2">
      <c r="A174" s="208">
        <v>4</v>
      </c>
      <c r="B174" s="208">
        <v>4</v>
      </c>
      <c r="C174" s="209" t="s">
        <v>3710</v>
      </c>
      <c r="D174" s="208" t="s">
        <v>3673</v>
      </c>
      <c r="E174" s="208" t="s">
        <v>2095</v>
      </c>
      <c r="F174" s="208">
        <v>10</v>
      </c>
      <c r="G174" s="205"/>
      <c r="H174" s="210" t="str">
        <f t="shared" si="16"/>
        <v/>
      </c>
      <c r="I174" s="208" t="str">
        <f t="shared" si="17"/>
        <v/>
      </c>
      <c r="J174" s="211"/>
      <c r="K174" s="2"/>
    </row>
    <row r="175" spans="1:11" ht="15" customHeight="1" x14ac:dyDescent="0.2">
      <c r="A175" s="203">
        <v>5</v>
      </c>
      <c r="B175" s="203">
        <v>5</v>
      </c>
      <c r="C175" s="204" t="s">
        <v>3711</v>
      </c>
      <c r="D175" s="203" t="s">
        <v>2081</v>
      </c>
      <c r="E175" s="203" t="s">
        <v>2106</v>
      </c>
      <c r="F175" s="203">
        <v>10</v>
      </c>
      <c r="G175" s="205"/>
      <c r="H175" s="206" t="str">
        <f t="shared" si="16"/>
        <v/>
      </c>
      <c r="I175" s="203" t="str">
        <f t="shared" si="17"/>
        <v/>
      </c>
      <c r="J175" s="207"/>
      <c r="K175" s="2"/>
    </row>
    <row r="176" spans="1:11" ht="15" customHeight="1" x14ac:dyDescent="0.2">
      <c r="A176" s="208">
        <v>6</v>
      </c>
      <c r="B176" s="208">
        <v>6</v>
      </c>
      <c r="C176" s="209" t="s">
        <v>3712</v>
      </c>
      <c r="D176" s="208" t="s">
        <v>3673</v>
      </c>
      <c r="E176" s="208" t="s">
        <v>2110</v>
      </c>
      <c r="F176" s="208">
        <v>10</v>
      </c>
      <c r="G176" s="205"/>
      <c r="H176" s="210" t="str">
        <f t="shared" si="16"/>
        <v/>
      </c>
      <c r="I176" s="208" t="str">
        <f t="shared" si="17"/>
        <v/>
      </c>
      <c r="J176" s="211"/>
      <c r="K176" s="2"/>
    </row>
    <row r="177" spans="1:11" ht="15" customHeight="1" x14ac:dyDescent="0.2">
      <c r="A177" s="203">
        <v>7</v>
      </c>
      <c r="B177" s="203">
        <v>7</v>
      </c>
      <c r="C177" s="204" t="s">
        <v>3713</v>
      </c>
      <c r="D177" s="203" t="s">
        <v>2081</v>
      </c>
      <c r="E177" s="203" t="s">
        <v>1707</v>
      </c>
      <c r="F177" s="203">
        <v>10</v>
      </c>
      <c r="G177" s="205"/>
      <c r="H177" s="206" t="str">
        <f t="shared" si="16"/>
        <v/>
      </c>
      <c r="I177" s="203" t="str">
        <f t="shared" si="17"/>
        <v/>
      </c>
      <c r="J177" s="207"/>
      <c r="K177" s="2"/>
    </row>
    <row r="178" spans="1:11" ht="15" customHeight="1" x14ac:dyDescent="0.2">
      <c r="A178" s="208">
        <v>8</v>
      </c>
      <c r="B178" s="208">
        <v>8</v>
      </c>
      <c r="C178" s="209" t="s">
        <v>3714</v>
      </c>
      <c r="D178" s="208" t="s">
        <v>2101</v>
      </c>
      <c r="E178" s="208" t="s">
        <v>2126</v>
      </c>
      <c r="F178" s="208">
        <v>20</v>
      </c>
      <c r="G178" s="205"/>
      <c r="H178" s="210" t="str">
        <f t="shared" si="16"/>
        <v/>
      </c>
      <c r="I178" s="208" t="str">
        <f t="shared" si="17"/>
        <v/>
      </c>
      <c r="J178" s="211" t="s">
        <v>3715</v>
      </c>
      <c r="K178" s="2"/>
    </row>
    <row r="179" spans="1:11" ht="15" customHeight="1" x14ac:dyDescent="0.2">
      <c r="A179" s="203">
        <v>9</v>
      </c>
      <c r="B179" s="203">
        <v>9</v>
      </c>
      <c r="C179" s="204" t="s">
        <v>3716</v>
      </c>
      <c r="D179" s="203" t="s">
        <v>3673</v>
      </c>
      <c r="E179" s="203" t="s">
        <v>3634</v>
      </c>
      <c r="F179" s="203">
        <v>10</v>
      </c>
      <c r="G179" s="205"/>
      <c r="H179" s="206" t="str">
        <f t="shared" si="16"/>
        <v/>
      </c>
      <c r="I179" s="203" t="str">
        <f t="shared" si="17"/>
        <v/>
      </c>
      <c r="J179" s="207"/>
      <c r="K179" s="2"/>
    </row>
    <row r="180" spans="1:11" ht="18.75" customHeight="1" x14ac:dyDescent="0.2">
      <c r="A180" s="208">
        <v>10</v>
      </c>
      <c r="B180" s="208">
        <v>10</v>
      </c>
      <c r="C180" s="209" t="s">
        <v>3717</v>
      </c>
      <c r="D180" s="208" t="s">
        <v>3718</v>
      </c>
      <c r="E180" s="208" t="s">
        <v>3636</v>
      </c>
      <c r="F180" s="208">
        <v>15</v>
      </c>
      <c r="G180" s="205"/>
      <c r="H180" s="210" t="str">
        <f t="shared" si="16"/>
        <v/>
      </c>
      <c r="I180" s="208" t="str">
        <f t="shared" si="17"/>
        <v/>
      </c>
      <c r="J180" s="211" t="s">
        <v>3719</v>
      </c>
      <c r="K180" s="2"/>
    </row>
    <row r="181" spans="1:11" ht="15" customHeight="1" x14ac:dyDescent="0.2">
      <c r="A181" s="203">
        <v>11</v>
      </c>
      <c r="B181" s="203">
        <v>11</v>
      </c>
      <c r="C181" s="204" t="s">
        <v>3720</v>
      </c>
      <c r="D181" s="203" t="s">
        <v>3673</v>
      </c>
      <c r="E181" s="203" t="s">
        <v>3638</v>
      </c>
      <c r="F181" s="203">
        <v>10</v>
      </c>
      <c r="G181" s="205"/>
      <c r="H181" s="206" t="str">
        <f t="shared" si="16"/>
        <v/>
      </c>
      <c r="I181" s="203" t="str">
        <f t="shared" si="17"/>
        <v/>
      </c>
      <c r="J181" s="207"/>
      <c r="K181" s="2"/>
    </row>
    <row r="182" spans="1:11" ht="15" customHeight="1" x14ac:dyDescent="0.2">
      <c r="A182" s="208">
        <v>12</v>
      </c>
      <c r="B182" s="208">
        <v>12</v>
      </c>
      <c r="C182" s="209" t="s">
        <v>3721</v>
      </c>
      <c r="D182" s="208" t="s">
        <v>2081</v>
      </c>
      <c r="E182" s="208" t="s">
        <v>3640</v>
      </c>
      <c r="F182" s="208">
        <v>10</v>
      </c>
      <c r="G182" s="205"/>
      <c r="H182" s="210" t="str">
        <f t="shared" si="16"/>
        <v/>
      </c>
      <c r="I182" s="208" t="str">
        <f t="shared" si="17"/>
        <v/>
      </c>
      <c r="J182" s="211"/>
      <c r="K182" s="2"/>
    </row>
    <row r="183" spans="1:11" ht="15" customHeight="1" x14ac:dyDescent="0.2">
      <c r="A183" s="203">
        <v>13</v>
      </c>
      <c r="B183" s="203">
        <v>13</v>
      </c>
      <c r="C183" s="204" t="s">
        <v>3722</v>
      </c>
      <c r="D183" s="203" t="s">
        <v>3673</v>
      </c>
      <c r="E183" s="203" t="s">
        <v>3642</v>
      </c>
      <c r="F183" s="203">
        <v>10</v>
      </c>
      <c r="G183" s="205"/>
      <c r="H183" s="206" t="str">
        <f t="shared" si="16"/>
        <v/>
      </c>
      <c r="I183" s="203" t="str">
        <f t="shared" si="17"/>
        <v/>
      </c>
      <c r="J183" s="207"/>
      <c r="K183" s="2"/>
    </row>
    <row r="184" spans="1:11" ht="18.75" customHeight="1" x14ac:dyDescent="0.2">
      <c r="A184" s="208">
        <v>14</v>
      </c>
      <c r="B184" s="208">
        <v>14</v>
      </c>
      <c r="C184" s="209" t="s">
        <v>3723</v>
      </c>
      <c r="D184" s="208" t="s">
        <v>3718</v>
      </c>
      <c r="E184" s="208" t="s">
        <v>3667</v>
      </c>
      <c r="F184" s="208">
        <v>15</v>
      </c>
      <c r="G184" s="205"/>
      <c r="H184" s="210" t="str">
        <f t="shared" si="16"/>
        <v/>
      </c>
      <c r="I184" s="208" t="str">
        <f t="shared" si="17"/>
        <v/>
      </c>
      <c r="J184" s="211" t="s">
        <v>3719</v>
      </c>
      <c r="K184" s="2"/>
    </row>
    <row r="185" spans="1:11" ht="15" customHeight="1" x14ac:dyDescent="0.2">
      <c r="A185" s="203">
        <v>15</v>
      </c>
      <c r="B185" s="203">
        <v>15</v>
      </c>
      <c r="C185" s="204" t="s">
        <v>3668</v>
      </c>
      <c r="D185" s="203" t="s">
        <v>2101</v>
      </c>
      <c r="E185" s="203" t="s">
        <v>1710</v>
      </c>
      <c r="F185" s="203">
        <v>20</v>
      </c>
      <c r="G185" s="205"/>
      <c r="H185" s="206" t="str">
        <f t="shared" si="16"/>
        <v/>
      </c>
      <c r="I185" s="203" t="str">
        <f t="shared" si="17"/>
        <v/>
      </c>
      <c r="J185" s="207" t="s">
        <v>3715</v>
      </c>
      <c r="K185" s="2"/>
    </row>
    <row r="186" spans="1:11" ht="15" customHeight="1" x14ac:dyDescent="0.2">
      <c r="A186" s="212"/>
      <c r="B186" s="212"/>
      <c r="C186" s="213" t="s">
        <v>3724</v>
      </c>
      <c r="D186" s="212"/>
      <c r="E186" s="212"/>
      <c r="F186" s="214">
        <v>180</v>
      </c>
      <c r="G186" s="215">
        <f>SUM(G171:G185)</f>
        <v>0</v>
      </c>
      <c r="H186" s="216" t="str">
        <f>IF(G186=0,"",G186/F186)</f>
        <v/>
      </c>
      <c r="I186" s="214" t="str">
        <f>IF(H186="","",IF(H186&gt;=0.75,"🟢 On Track",IF(H186&gt;=0.65,"🟡 Watch",IF(H186&gt;=0.6,"🟠 At Risk","🔴 Not Prog"))))</f>
        <v/>
      </c>
      <c r="J186" s="212"/>
      <c r="K186" s="2"/>
    </row>
    <row r="187" spans="1:11" ht="15.7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21.75" customHeight="1" x14ac:dyDescent="0.2">
      <c r="A188" s="199" t="s">
        <v>3725</v>
      </c>
      <c r="B188" s="194"/>
      <c r="C188" s="194"/>
      <c r="D188" s="194"/>
      <c r="E188" s="194"/>
      <c r="F188" s="194"/>
      <c r="G188" s="194"/>
      <c r="H188" s="200" t="s">
        <v>3619</v>
      </c>
      <c r="I188" s="199">
        <f>G205</f>
        <v>0</v>
      </c>
      <c r="J188" s="200" t="s">
        <v>3620</v>
      </c>
      <c r="K188" s="201">
        <f>H205</f>
        <v>0</v>
      </c>
    </row>
    <row r="189" spans="1:11" ht="21.75" customHeight="1" x14ac:dyDescent="0.2">
      <c r="A189" s="202" t="s">
        <v>26</v>
      </c>
      <c r="B189" s="202" t="s">
        <v>3621</v>
      </c>
      <c r="C189" s="202" t="s">
        <v>2081</v>
      </c>
      <c r="D189" s="202" t="s">
        <v>2071</v>
      </c>
      <c r="E189" s="202" t="s">
        <v>2073</v>
      </c>
      <c r="F189" s="202" t="s">
        <v>3622</v>
      </c>
      <c r="G189" s="202" t="s">
        <v>132</v>
      </c>
      <c r="H189" s="202" t="s">
        <v>3623</v>
      </c>
      <c r="I189" s="202" t="s">
        <v>34</v>
      </c>
      <c r="J189" s="202" t="s">
        <v>61</v>
      </c>
      <c r="K189" s="2"/>
    </row>
    <row r="190" spans="1:11" ht="21.75" customHeight="1" x14ac:dyDescent="0.2">
      <c r="A190" s="203">
        <v>1</v>
      </c>
      <c r="B190" s="203">
        <v>1</v>
      </c>
      <c r="C190" s="204" t="s">
        <v>3726</v>
      </c>
      <c r="D190" s="203" t="s">
        <v>3727</v>
      </c>
      <c r="E190" s="203" t="s">
        <v>2085</v>
      </c>
      <c r="F190" s="203" t="s">
        <v>390</v>
      </c>
      <c r="G190" s="205"/>
      <c r="H190" s="203" t="str">
        <f t="shared" ref="H190:H204" si="18">IF(G190="","—",G190)</f>
        <v>—</v>
      </c>
      <c r="I190" s="203" t="str">
        <f t="shared" ref="I190:I204" si="19">IF(G190="","",G190)</f>
        <v/>
      </c>
      <c r="J190" s="207"/>
      <c r="K190" s="2"/>
    </row>
    <row r="191" spans="1:11" ht="15" customHeight="1" x14ac:dyDescent="0.2">
      <c r="A191" s="208">
        <v>2</v>
      </c>
      <c r="B191" s="208">
        <v>2</v>
      </c>
      <c r="C191" s="209" t="s">
        <v>3728</v>
      </c>
      <c r="D191" s="208" t="s">
        <v>2171</v>
      </c>
      <c r="E191" s="208" t="s">
        <v>2088</v>
      </c>
      <c r="F191" s="208" t="s">
        <v>390</v>
      </c>
      <c r="G191" s="205"/>
      <c r="H191" s="208" t="str">
        <f t="shared" si="18"/>
        <v>—</v>
      </c>
      <c r="I191" s="208" t="str">
        <f t="shared" si="19"/>
        <v/>
      </c>
      <c r="J191" s="211"/>
      <c r="K191" s="2"/>
    </row>
    <row r="192" spans="1:11" ht="21.75" customHeight="1" x14ac:dyDescent="0.2">
      <c r="A192" s="203">
        <v>3</v>
      </c>
      <c r="B192" s="203">
        <v>3</v>
      </c>
      <c r="C192" s="204" t="s">
        <v>3729</v>
      </c>
      <c r="D192" s="203" t="s">
        <v>3727</v>
      </c>
      <c r="E192" s="203" t="s">
        <v>1664</v>
      </c>
      <c r="F192" s="203" t="s">
        <v>390</v>
      </c>
      <c r="G192" s="205"/>
      <c r="H192" s="203" t="str">
        <f t="shared" si="18"/>
        <v>—</v>
      </c>
      <c r="I192" s="203" t="str">
        <f t="shared" si="19"/>
        <v/>
      </c>
      <c r="J192" s="207"/>
      <c r="K192" s="2"/>
    </row>
    <row r="193" spans="1:11" ht="15" customHeight="1" x14ac:dyDescent="0.2">
      <c r="A193" s="208">
        <v>4</v>
      </c>
      <c r="B193" s="208">
        <v>4</v>
      </c>
      <c r="C193" s="209" t="s">
        <v>3730</v>
      </c>
      <c r="D193" s="208" t="s">
        <v>2171</v>
      </c>
      <c r="E193" s="208" t="s">
        <v>2095</v>
      </c>
      <c r="F193" s="208" t="s">
        <v>390</v>
      </c>
      <c r="G193" s="205"/>
      <c r="H193" s="208" t="str">
        <f t="shared" si="18"/>
        <v>—</v>
      </c>
      <c r="I193" s="208" t="str">
        <f t="shared" si="19"/>
        <v/>
      </c>
      <c r="J193" s="211"/>
      <c r="K193" s="2"/>
    </row>
    <row r="194" spans="1:11" ht="21.75" customHeight="1" x14ac:dyDescent="0.2">
      <c r="A194" s="203">
        <v>5</v>
      </c>
      <c r="B194" s="203">
        <v>5</v>
      </c>
      <c r="C194" s="204" t="s">
        <v>3731</v>
      </c>
      <c r="D194" s="203" t="s">
        <v>3727</v>
      </c>
      <c r="E194" s="203" t="s">
        <v>2106</v>
      </c>
      <c r="F194" s="203" t="s">
        <v>390</v>
      </c>
      <c r="G194" s="205"/>
      <c r="H194" s="203" t="str">
        <f t="shared" si="18"/>
        <v>—</v>
      </c>
      <c r="I194" s="203" t="str">
        <f t="shared" si="19"/>
        <v/>
      </c>
      <c r="J194" s="207"/>
      <c r="K194" s="2"/>
    </row>
    <row r="195" spans="1:11" ht="15" customHeight="1" x14ac:dyDescent="0.2">
      <c r="A195" s="208">
        <v>6</v>
      </c>
      <c r="B195" s="208">
        <v>6</v>
      </c>
      <c r="C195" s="209" t="s">
        <v>3732</v>
      </c>
      <c r="D195" s="208" t="s">
        <v>2101</v>
      </c>
      <c r="E195" s="208" t="s">
        <v>2110</v>
      </c>
      <c r="F195" s="208" t="s">
        <v>390</v>
      </c>
      <c r="G195" s="205"/>
      <c r="H195" s="208" t="str">
        <f t="shared" si="18"/>
        <v>—</v>
      </c>
      <c r="I195" s="208" t="str">
        <f t="shared" si="19"/>
        <v/>
      </c>
      <c r="J195" s="211" t="s">
        <v>2139</v>
      </c>
      <c r="K195" s="2"/>
    </row>
    <row r="196" spans="1:11" ht="21.75" customHeight="1" x14ac:dyDescent="0.2">
      <c r="A196" s="203">
        <v>7</v>
      </c>
      <c r="B196" s="203">
        <v>7</v>
      </c>
      <c r="C196" s="204" t="s">
        <v>3733</v>
      </c>
      <c r="D196" s="203" t="s">
        <v>3727</v>
      </c>
      <c r="E196" s="203" t="s">
        <v>1707</v>
      </c>
      <c r="F196" s="203" t="s">
        <v>390</v>
      </c>
      <c r="G196" s="205"/>
      <c r="H196" s="203" t="str">
        <f t="shared" si="18"/>
        <v>—</v>
      </c>
      <c r="I196" s="203" t="str">
        <f t="shared" si="19"/>
        <v/>
      </c>
      <c r="J196" s="207"/>
      <c r="K196" s="2"/>
    </row>
    <row r="197" spans="1:11" ht="15" customHeight="1" x14ac:dyDescent="0.2">
      <c r="A197" s="208">
        <v>8</v>
      </c>
      <c r="B197" s="208">
        <v>8</v>
      </c>
      <c r="C197" s="209" t="s">
        <v>3734</v>
      </c>
      <c r="D197" s="208" t="s">
        <v>2171</v>
      </c>
      <c r="E197" s="208" t="s">
        <v>2126</v>
      </c>
      <c r="F197" s="208" t="s">
        <v>390</v>
      </c>
      <c r="G197" s="205"/>
      <c r="H197" s="208" t="str">
        <f t="shared" si="18"/>
        <v>—</v>
      </c>
      <c r="I197" s="208" t="str">
        <f t="shared" si="19"/>
        <v/>
      </c>
      <c r="J197" s="211"/>
      <c r="K197" s="2"/>
    </row>
    <row r="198" spans="1:11" ht="21.75" customHeight="1" x14ac:dyDescent="0.2">
      <c r="A198" s="203">
        <v>9</v>
      </c>
      <c r="B198" s="203">
        <v>9</v>
      </c>
      <c r="C198" s="204" t="s">
        <v>3735</v>
      </c>
      <c r="D198" s="203" t="s">
        <v>3727</v>
      </c>
      <c r="E198" s="203" t="s">
        <v>3634</v>
      </c>
      <c r="F198" s="203" t="s">
        <v>390</v>
      </c>
      <c r="G198" s="205"/>
      <c r="H198" s="203" t="str">
        <f t="shared" si="18"/>
        <v>—</v>
      </c>
      <c r="I198" s="203" t="str">
        <f t="shared" si="19"/>
        <v/>
      </c>
      <c r="J198" s="207"/>
      <c r="K198" s="2"/>
    </row>
    <row r="199" spans="1:11" ht="15" customHeight="1" x14ac:dyDescent="0.2">
      <c r="A199" s="208">
        <v>10</v>
      </c>
      <c r="B199" s="208">
        <v>10</v>
      </c>
      <c r="C199" s="209" t="s">
        <v>3736</v>
      </c>
      <c r="D199" s="208" t="s">
        <v>2171</v>
      </c>
      <c r="E199" s="208" t="s">
        <v>3636</v>
      </c>
      <c r="F199" s="208" t="s">
        <v>390</v>
      </c>
      <c r="G199" s="205"/>
      <c r="H199" s="208" t="str">
        <f t="shared" si="18"/>
        <v>—</v>
      </c>
      <c r="I199" s="208" t="str">
        <f t="shared" si="19"/>
        <v/>
      </c>
      <c r="J199" s="211"/>
      <c r="K199" s="2"/>
    </row>
    <row r="200" spans="1:11" ht="21.75" customHeight="1" x14ac:dyDescent="0.2">
      <c r="A200" s="203">
        <v>11</v>
      </c>
      <c r="B200" s="203">
        <v>11</v>
      </c>
      <c r="C200" s="204" t="s">
        <v>3737</v>
      </c>
      <c r="D200" s="203" t="s">
        <v>3727</v>
      </c>
      <c r="E200" s="203" t="s">
        <v>3638</v>
      </c>
      <c r="F200" s="203" t="s">
        <v>390</v>
      </c>
      <c r="G200" s="205"/>
      <c r="H200" s="203" t="str">
        <f t="shared" si="18"/>
        <v>—</v>
      </c>
      <c r="I200" s="203" t="str">
        <f t="shared" si="19"/>
        <v/>
      </c>
      <c r="J200" s="207"/>
      <c r="K200" s="2"/>
    </row>
    <row r="201" spans="1:11" ht="15" customHeight="1" x14ac:dyDescent="0.2">
      <c r="A201" s="208">
        <v>12</v>
      </c>
      <c r="B201" s="208">
        <v>12</v>
      </c>
      <c r="C201" s="209" t="s">
        <v>3738</v>
      </c>
      <c r="D201" s="208" t="s">
        <v>3673</v>
      </c>
      <c r="E201" s="208" t="s">
        <v>3640</v>
      </c>
      <c r="F201" s="208" t="s">
        <v>390</v>
      </c>
      <c r="G201" s="205"/>
      <c r="H201" s="208" t="str">
        <f t="shared" si="18"/>
        <v>—</v>
      </c>
      <c r="I201" s="208" t="str">
        <f t="shared" si="19"/>
        <v/>
      </c>
      <c r="J201" s="211"/>
      <c r="K201" s="2"/>
    </row>
    <row r="202" spans="1:11" ht="15" customHeight="1" x14ac:dyDescent="0.2">
      <c r="A202" s="203">
        <v>13</v>
      </c>
      <c r="B202" s="203">
        <v>13</v>
      </c>
      <c r="C202" s="204" t="s">
        <v>3739</v>
      </c>
      <c r="D202" s="203" t="s">
        <v>2125</v>
      </c>
      <c r="E202" s="203" t="s">
        <v>3642</v>
      </c>
      <c r="F202" s="203" t="s">
        <v>390</v>
      </c>
      <c r="G202" s="205"/>
      <c r="H202" s="203" t="str">
        <f t="shared" si="18"/>
        <v>—</v>
      </c>
      <c r="I202" s="203" t="str">
        <f t="shared" si="19"/>
        <v/>
      </c>
      <c r="J202" s="207"/>
      <c r="K202" s="2"/>
    </row>
    <row r="203" spans="1:11" ht="15" customHeight="1" x14ac:dyDescent="0.2">
      <c r="A203" s="208">
        <v>14</v>
      </c>
      <c r="B203" s="208">
        <v>14</v>
      </c>
      <c r="C203" s="209" t="s">
        <v>3740</v>
      </c>
      <c r="D203" s="208" t="s">
        <v>2171</v>
      </c>
      <c r="E203" s="208" t="s">
        <v>3667</v>
      </c>
      <c r="F203" s="208" t="s">
        <v>390</v>
      </c>
      <c r="G203" s="205"/>
      <c r="H203" s="208" t="str">
        <f t="shared" si="18"/>
        <v>—</v>
      </c>
      <c r="I203" s="208" t="str">
        <f t="shared" si="19"/>
        <v/>
      </c>
      <c r="J203" s="211"/>
      <c r="K203" s="2"/>
    </row>
    <row r="204" spans="1:11" ht="15" customHeight="1" x14ac:dyDescent="0.2">
      <c r="A204" s="203">
        <v>15</v>
      </c>
      <c r="B204" s="203">
        <v>15</v>
      </c>
      <c r="C204" s="204" t="s">
        <v>3741</v>
      </c>
      <c r="D204" s="203" t="s">
        <v>2101</v>
      </c>
      <c r="E204" s="203" t="s">
        <v>1710</v>
      </c>
      <c r="F204" s="203" t="s">
        <v>390</v>
      </c>
      <c r="G204" s="205"/>
      <c r="H204" s="203" t="str">
        <f t="shared" si="18"/>
        <v>—</v>
      </c>
      <c r="I204" s="203" t="str">
        <f t="shared" si="19"/>
        <v/>
      </c>
      <c r="J204" s="207" t="s">
        <v>3669</v>
      </c>
      <c r="K204" s="2"/>
    </row>
    <row r="205" spans="1:11" ht="15" customHeight="1" x14ac:dyDescent="0.2">
      <c r="A205" s="212"/>
      <c r="B205" s="212"/>
      <c r="C205" s="213" t="s">
        <v>3742</v>
      </c>
      <c r="D205" s="212"/>
      <c r="E205" s="212"/>
      <c r="F205" s="214"/>
      <c r="G205" s="215">
        <f>SUM(G190:G204)</f>
        <v>0</v>
      </c>
      <c r="H205" s="215"/>
      <c r="I205" s="214" t="str">
        <f>IF(H205="","",IF(H205&gt;=0.75,"🟢 On Track",IF(H205&gt;=0.65,"🟡 Watch",IF(H205&gt;=0.6,"🟠 At Risk","🔴 Not Prog"))))</f>
        <v/>
      </c>
      <c r="J205" s="212"/>
      <c r="K205" s="2"/>
    </row>
    <row r="206" spans="1:11" ht="15.7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5.7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25.5" customHeight="1" x14ac:dyDescent="0.2">
      <c r="A208" s="196" t="s">
        <v>1014</v>
      </c>
      <c r="B208" s="192"/>
      <c r="C208" s="192"/>
      <c r="D208" s="192"/>
      <c r="E208" s="192"/>
      <c r="F208" s="192"/>
      <c r="G208" s="192"/>
      <c r="H208" s="192"/>
      <c r="I208" s="197" t="s">
        <v>3617</v>
      </c>
      <c r="J208" s="198" t="str">
        <f>IF(COUNT(H226,H245)=0,"",AVERAGE(H226,H245))</f>
        <v/>
      </c>
      <c r="K208" s="192"/>
    </row>
    <row r="209" spans="1:11" ht="21.75" customHeight="1" x14ac:dyDescent="0.2">
      <c r="A209" s="199" t="s">
        <v>3706</v>
      </c>
      <c r="B209" s="194"/>
      <c r="C209" s="194"/>
      <c r="D209" s="194"/>
      <c r="E209" s="194"/>
      <c r="F209" s="194"/>
      <c r="G209" s="194"/>
      <c r="H209" s="200" t="s">
        <v>3619</v>
      </c>
      <c r="I209" s="199">
        <f>G226</f>
        <v>0</v>
      </c>
      <c r="J209" s="200" t="s">
        <v>3620</v>
      </c>
      <c r="K209" s="201" t="str">
        <f>H226</f>
        <v/>
      </c>
    </row>
    <row r="210" spans="1:11" ht="21.75" customHeight="1" x14ac:dyDescent="0.2">
      <c r="A210" s="202" t="s">
        <v>26</v>
      </c>
      <c r="B210" s="202" t="s">
        <v>3621</v>
      </c>
      <c r="C210" s="202" t="s">
        <v>2081</v>
      </c>
      <c r="D210" s="202" t="s">
        <v>2071</v>
      </c>
      <c r="E210" s="202" t="s">
        <v>2073</v>
      </c>
      <c r="F210" s="202" t="s">
        <v>3622</v>
      </c>
      <c r="G210" s="202" t="s">
        <v>132</v>
      </c>
      <c r="H210" s="202" t="s">
        <v>3623</v>
      </c>
      <c r="I210" s="202" t="s">
        <v>34</v>
      </c>
      <c r="J210" s="202" t="s">
        <v>61</v>
      </c>
      <c r="K210" s="2"/>
    </row>
    <row r="211" spans="1:11" ht="15" customHeight="1" x14ac:dyDescent="0.2">
      <c r="A211" s="203">
        <v>1</v>
      </c>
      <c r="B211" s="203">
        <v>1</v>
      </c>
      <c r="C211" s="204" t="s">
        <v>3707</v>
      </c>
      <c r="D211" s="203" t="s">
        <v>2078</v>
      </c>
      <c r="E211" s="203" t="s">
        <v>2085</v>
      </c>
      <c r="F211" s="203">
        <v>10</v>
      </c>
      <c r="G211" s="205"/>
      <c r="H211" s="206" t="str">
        <f t="shared" ref="H211:H225" si="20">IF(G211="","",G211/F211)</f>
        <v/>
      </c>
      <c r="I211" s="203" t="str">
        <f t="shared" ref="I211:I225" si="21">IF(G211="","",IF(H211&gt;=0.9,"🟢 On Track",IF(H211&gt;=0.75,"🟢 On Track",IF(H211&gt;=0.65,"🟡 Watch",IF(H211&gt;=0.6,"🟠 At Risk","🔴 Not Prog")))))</f>
        <v/>
      </c>
      <c r="J211" s="207"/>
      <c r="K211" s="2"/>
    </row>
    <row r="212" spans="1:11" ht="15" customHeight="1" x14ac:dyDescent="0.2">
      <c r="A212" s="208">
        <v>2</v>
      </c>
      <c r="B212" s="208">
        <v>2</v>
      </c>
      <c r="C212" s="209" t="s">
        <v>3708</v>
      </c>
      <c r="D212" s="208" t="s">
        <v>3673</v>
      </c>
      <c r="E212" s="208" t="s">
        <v>2088</v>
      </c>
      <c r="F212" s="208">
        <v>10</v>
      </c>
      <c r="G212" s="205"/>
      <c r="H212" s="210" t="str">
        <f t="shared" si="20"/>
        <v/>
      </c>
      <c r="I212" s="208" t="str">
        <f t="shared" si="21"/>
        <v/>
      </c>
      <c r="J212" s="211"/>
      <c r="K212" s="2"/>
    </row>
    <row r="213" spans="1:11" ht="15" customHeight="1" x14ac:dyDescent="0.2">
      <c r="A213" s="203">
        <v>3</v>
      </c>
      <c r="B213" s="203">
        <v>3</v>
      </c>
      <c r="C213" s="204" t="s">
        <v>3709</v>
      </c>
      <c r="D213" s="203" t="s">
        <v>2081</v>
      </c>
      <c r="E213" s="203" t="s">
        <v>1664</v>
      </c>
      <c r="F213" s="203">
        <v>10</v>
      </c>
      <c r="G213" s="205"/>
      <c r="H213" s="206" t="str">
        <f t="shared" si="20"/>
        <v/>
      </c>
      <c r="I213" s="203" t="str">
        <f t="shared" si="21"/>
        <v/>
      </c>
      <c r="J213" s="207"/>
      <c r="K213" s="2"/>
    </row>
    <row r="214" spans="1:11" ht="15" customHeight="1" x14ac:dyDescent="0.2">
      <c r="A214" s="208">
        <v>4</v>
      </c>
      <c r="B214" s="208">
        <v>4</v>
      </c>
      <c r="C214" s="209" t="s">
        <v>3710</v>
      </c>
      <c r="D214" s="208" t="s">
        <v>3673</v>
      </c>
      <c r="E214" s="208" t="s">
        <v>2095</v>
      </c>
      <c r="F214" s="208">
        <v>10</v>
      </c>
      <c r="G214" s="205"/>
      <c r="H214" s="210" t="str">
        <f t="shared" si="20"/>
        <v/>
      </c>
      <c r="I214" s="208" t="str">
        <f t="shared" si="21"/>
        <v/>
      </c>
      <c r="J214" s="211"/>
      <c r="K214" s="2"/>
    </row>
    <row r="215" spans="1:11" ht="15" customHeight="1" x14ac:dyDescent="0.2">
      <c r="A215" s="203">
        <v>5</v>
      </c>
      <c r="B215" s="203">
        <v>5</v>
      </c>
      <c r="C215" s="204" t="s">
        <v>3711</v>
      </c>
      <c r="D215" s="203" t="s">
        <v>2081</v>
      </c>
      <c r="E215" s="203" t="s">
        <v>2106</v>
      </c>
      <c r="F215" s="203">
        <v>10</v>
      </c>
      <c r="G215" s="205"/>
      <c r="H215" s="206" t="str">
        <f t="shared" si="20"/>
        <v/>
      </c>
      <c r="I215" s="203" t="str">
        <f t="shared" si="21"/>
        <v/>
      </c>
      <c r="J215" s="207"/>
      <c r="K215" s="2"/>
    </row>
    <row r="216" spans="1:11" ht="15" customHeight="1" x14ac:dyDescent="0.2">
      <c r="A216" s="208">
        <v>6</v>
      </c>
      <c r="B216" s="208">
        <v>6</v>
      </c>
      <c r="C216" s="209" t="s">
        <v>3712</v>
      </c>
      <c r="D216" s="208" t="s">
        <v>3673</v>
      </c>
      <c r="E216" s="208" t="s">
        <v>2110</v>
      </c>
      <c r="F216" s="208">
        <v>10</v>
      </c>
      <c r="G216" s="205"/>
      <c r="H216" s="210" t="str">
        <f t="shared" si="20"/>
        <v/>
      </c>
      <c r="I216" s="208" t="str">
        <f t="shared" si="21"/>
        <v/>
      </c>
      <c r="J216" s="211"/>
      <c r="K216" s="2"/>
    </row>
    <row r="217" spans="1:11" ht="15" customHeight="1" x14ac:dyDescent="0.2">
      <c r="A217" s="203">
        <v>7</v>
      </c>
      <c r="B217" s="203">
        <v>7</v>
      </c>
      <c r="C217" s="204" t="s">
        <v>3713</v>
      </c>
      <c r="D217" s="203" t="s">
        <v>2081</v>
      </c>
      <c r="E217" s="203" t="s">
        <v>1707</v>
      </c>
      <c r="F217" s="203">
        <v>10</v>
      </c>
      <c r="G217" s="205"/>
      <c r="H217" s="206" t="str">
        <f t="shared" si="20"/>
        <v/>
      </c>
      <c r="I217" s="203" t="str">
        <f t="shared" si="21"/>
        <v/>
      </c>
      <c r="J217" s="207"/>
      <c r="K217" s="2"/>
    </row>
    <row r="218" spans="1:11" ht="15" customHeight="1" x14ac:dyDescent="0.2">
      <c r="A218" s="208">
        <v>8</v>
      </c>
      <c r="B218" s="208">
        <v>8</v>
      </c>
      <c r="C218" s="209" t="s">
        <v>3714</v>
      </c>
      <c r="D218" s="208" t="s">
        <v>2101</v>
      </c>
      <c r="E218" s="208" t="s">
        <v>2126</v>
      </c>
      <c r="F218" s="208">
        <v>20</v>
      </c>
      <c r="G218" s="205"/>
      <c r="H218" s="210" t="str">
        <f t="shared" si="20"/>
        <v/>
      </c>
      <c r="I218" s="208" t="str">
        <f t="shared" si="21"/>
        <v/>
      </c>
      <c r="J218" s="211" t="s">
        <v>3715</v>
      </c>
      <c r="K218" s="2"/>
    </row>
    <row r="219" spans="1:11" ht="15" customHeight="1" x14ac:dyDescent="0.2">
      <c r="A219" s="203">
        <v>9</v>
      </c>
      <c r="B219" s="203">
        <v>9</v>
      </c>
      <c r="C219" s="204" t="s">
        <v>3716</v>
      </c>
      <c r="D219" s="203" t="s">
        <v>3673</v>
      </c>
      <c r="E219" s="203" t="s">
        <v>3634</v>
      </c>
      <c r="F219" s="203">
        <v>10</v>
      </c>
      <c r="G219" s="205"/>
      <c r="H219" s="206" t="str">
        <f t="shared" si="20"/>
        <v/>
      </c>
      <c r="I219" s="203" t="str">
        <f t="shared" si="21"/>
        <v/>
      </c>
      <c r="J219" s="207"/>
      <c r="K219" s="2"/>
    </row>
    <row r="220" spans="1:11" ht="18.75" customHeight="1" x14ac:dyDescent="0.2">
      <c r="A220" s="208">
        <v>10</v>
      </c>
      <c r="B220" s="208">
        <v>10</v>
      </c>
      <c r="C220" s="209" t="s">
        <v>3717</v>
      </c>
      <c r="D220" s="208" t="s">
        <v>3718</v>
      </c>
      <c r="E220" s="208" t="s">
        <v>3636</v>
      </c>
      <c r="F220" s="208">
        <v>15</v>
      </c>
      <c r="G220" s="205"/>
      <c r="H220" s="210" t="str">
        <f t="shared" si="20"/>
        <v/>
      </c>
      <c r="I220" s="208" t="str">
        <f t="shared" si="21"/>
        <v/>
      </c>
      <c r="J220" s="211" t="s">
        <v>3719</v>
      </c>
      <c r="K220" s="2"/>
    </row>
    <row r="221" spans="1:11" ht="15" customHeight="1" x14ac:dyDescent="0.2">
      <c r="A221" s="203">
        <v>11</v>
      </c>
      <c r="B221" s="203">
        <v>11</v>
      </c>
      <c r="C221" s="204" t="s">
        <v>3720</v>
      </c>
      <c r="D221" s="203" t="s">
        <v>3673</v>
      </c>
      <c r="E221" s="203" t="s">
        <v>3638</v>
      </c>
      <c r="F221" s="203">
        <v>10</v>
      </c>
      <c r="G221" s="205"/>
      <c r="H221" s="206" t="str">
        <f t="shared" si="20"/>
        <v/>
      </c>
      <c r="I221" s="203" t="str">
        <f t="shared" si="21"/>
        <v/>
      </c>
      <c r="J221" s="207"/>
      <c r="K221" s="2"/>
    </row>
    <row r="222" spans="1:11" ht="15" customHeight="1" x14ac:dyDescent="0.2">
      <c r="A222" s="208">
        <v>12</v>
      </c>
      <c r="B222" s="208">
        <v>12</v>
      </c>
      <c r="C222" s="209" t="s">
        <v>3721</v>
      </c>
      <c r="D222" s="208" t="s">
        <v>2081</v>
      </c>
      <c r="E222" s="208" t="s">
        <v>3640</v>
      </c>
      <c r="F222" s="208">
        <v>10</v>
      </c>
      <c r="G222" s="205"/>
      <c r="H222" s="210" t="str">
        <f t="shared" si="20"/>
        <v/>
      </c>
      <c r="I222" s="208" t="str">
        <f t="shared" si="21"/>
        <v/>
      </c>
      <c r="J222" s="211"/>
      <c r="K222" s="2"/>
    </row>
    <row r="223" spans="1:11" ht="15" customHeight="1" x14ac:dyDescent="0.2">
      <c r="A223" s="203">
        <v>13</v>
      </c>
      <c r="B223" s="203">
        <v>13</v>
      </c>
      <c r="C223" s="204" t="s">
        <v>3722</v>
      </c>
      <c r="D223" s="203" t="s">
        <v>3673</v>
      </c>
      <c r="E223" s="203" t="s">
        <v>3642</v>
      </c>
      <c r="F223" s="203">
        <v>10</v>
      </c>
      <c r="G223" s="205"/>
      <c r="H223" s="206" t="str">
        <f t="shared" si="20"/>
        <v/>
      </c>
      <c r="I223" s="203" t="str">
        <f t="shared" si="21"/>
        <v/>
      </c>
      <c r="J223" s="207"/>
      <c r="K223" s="2"/>
    </row>
    <row r="224" spans="1:11" ht="18.75" customHeight="1" x14ac:dyDescent="0.2">
      <c r="A224" s="208">
        <v>14</v>
      </c>
      <c r="B224" s="208">
        <v>14</v>
      </c>
      <c r="C224" s="209" t="s">
        <v>3723</v>
      </c>
      <c r="D224" s="208" t="s">
        <v>3718</v>
      </c>
      <c r="E224" s="208" t="s">
        <v>3667</v>
      </c>
      <c r="F224" s="208">
        <v>15</v>
      </c>
      <c r="G224" s="205"/>
      <c r="H224" s="210" t="str">
        <f t="shared" si="20"/>
        <v/>
      </c>
      <c r="I224" s="208" t="str">
        <f t="shared" si="21"/>
        <v/>
      </c>
      <c r="J224" s="211" t="s">
        <v>3719</v>
      </c>
      <c r="K224" s="2"/>
    </row>
    <row r="225" spans="1:11" ht="15" customHeight="1" x14ac:dyDescent="0.2">
      <c r="A225" s="203">
        <v>15</v>
      </c>
      <c r="B225" s="203">
        <v>15</v>
      </c>
      <c r="C225" s="204" t="s">
        <v>3668</v>
      </c>
      <c r="D225" s="203" t="s">
        <v>2101</v>
      </c>
      <c r="E225" s="203" t="s">
        <v>1710</v>
      </c>
      <c r="F225" s="203">
        <v>20</v>
      </c>
      <c r="G225" s="205"/>
      <c r="H225" s="206" t="str">
        <f t="shared" si="20"/>
        <v/>
      </c>
      <c r="I225" s="203" t="str">
        <f t="shared" si="21"/>
        <v/>
      </c>
      <c r="J225" s="207" t="s">
        <v>3715</v>
      </c>
      <c r="K225" s="2"/>
    </row>
    <row r="226" spans="1:11" ht="15" customHeight="1" x14ac:dyDescent="0.2">
      <c r="A226" s="212"/>
      <c r="B226" s="212"/>
      <c r="C226" s="213" t="s">
        <v>3724</v>
      </c>
      <c r="D226" s="212"/>
      <c r="E226" s="212"/>
      <c r="F226" s="214">
        <v>180</v>
      </c>
      <c r="G226" s="215">
        <f>SUM(G211:G225)</f>
        <v>0</v>
      </c>
      <c r="H226" s="216" t="str">
        <f>IF(G226=0,"",G226/F226)</f>
        <v/>
      </c>
      <c r="I226" s="214" t="str">
        <f>IF(H226="","",IF(H226&gt;=0.75,"🟢 On Track",IF(H226&gt;=0.65,"🟡 Watch",IF(H226&gt;=0.6,"🟠 At Risk","🔴 Not Prog"))))</f>
        <v/>
      </c>
      <c r="J226" s="212"/>
      <c r="K226" s="2"/>
    </row>
    <row r="227" spans="1:11" ht="15.7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21.75" customHeight="1" x14ac:dyDescent="0.2">
      <c r="A228" s="199" t="s">
        <v>3725</v>
      </c>
      <c r="B228" s="194"/>
      <c r="C228" s="194"/>
      <c r="D228" s="194"/>
      <c r="E228" s="194"/>
      <c r="F228" s="194"/>
      <c r="G228" s="194"/>
      <c r="H228" s="200" t="s">
        <v>3619</v>
      </c>
      <c r="I228" s="199">
        <f>G245</f>
        <v>0</v>
      </c>
      <c r="J228" s="200" t="s">
        <v>3620</v>
      </c>
      <c r="K228" s="201">
        <f>H245</f>
        <v>0</v>
      </c>
    </row>
    <row r="229" spans="1:11" ht="21.75" customHeight="1" x14ac:dyDescent="0.2">
      <c r="A229" s="202" t="s">
        <v>26</v>
      </c>
      <c r="B229" s="202" t="s">
        <v>3621</v>
      </c>
      <c r="C229" s="202" t="s">
        <v>2081</v>
      </c>
      <c r="D229" s="202" t="s">
        <v>2071</v>
      </c>
      <c r="E229" s="202" t="s">
        <v>2073</v>
      </c>
      <c r="F229" s="202" t="s">
        <v>3622</v>
      </c>
      <c r="G229" s="202" t="s">
        <v>132</v>
      </c>
      <c r="H229" s="202" t="s">
        <v>3623</v>
      </c>
      <c r="I229" s="202" t="s">
        <v>34</v>
      </c>
      <c r="J229" s="202" t="s">
        <v>61</v>
      </c>
      <c r="K229" s="2"/>
    </row>
    <row r="230" spans="1:11" ht="21.75" customHeight="1" x14ac:dyDescent="0.2">
      <c r="A230" s="203">
        <v>1</v>
      </c>
      <c r="B230" s="203">
        <v>1</v>
      </c>
      <c r="C230" s="204" t="s">
        <v>3726</v>
      </c>
      <c r="D230" s="203" t="s">
        <v>3727</v>
      </c>
      <c r="E230" s="203" t="s">
        <v>2085</v>
      </c>
      <c r="F230" s="203" t="s">
        <v>390</v>
      </c>
      <c r="G230" s="205"/>
      <c r="H230" s="203" t="str">
        <f t="shared" ref="H230:H244" si="22">IF(G230="","—",G230)</f>
        <v>—</v>
      </c>
      <c r="I230" s="203" t="str">
        <f t="shared" ref="I230:I244" si="23">IF(G230="","",G230)</f>
        <v/>
      </c>
      <c r="J230" s="207"/>
      <c r="K230" s="2"/>
    </row>
    <row r="231" spans="1:11" ht="15" customHeight="1" x14ac:dyDescent="0.2">
      <c r="A231" s="208">
        <v>2</v>
      </c>
      <c r="B231" s="208">
        <v>2</v>
      </c>
      <c r="C231" s="209" t="s">
        <v>3728</v>
      </c>
      <c r="D231" s="208" t="s">
        <v>2171</v>
      </c>
      <c r="E231" s="208" t="s">
        <v>2088</v>
      </c>
      <c r="F231" s="208" t="s">
        <v>390</v>
      </c>
      <c r="G231" s="205"/>
      <c r="H231" s="208" t="str">
        <f t="shared" si="22"/>
        <v>—</v>
      </c>
      <c r="I231" s="208" t="str">
        <f t="shared" si="23"/>
        <v/>
      </c>
      <c r="J231" s="211"/>
      <c r="K231" s="2"/>
    </row>
    <row r="232" spans="1:11" ht="21.75" customHeight="1" x14ac:dyDescent="0.2">
      <c r="A232" s="203">
        <v>3</v>
      </c>
      <c r="B232" s="203">
        <v>3</v>
      </c>
      <c r="C232" s="204" t="s">
        <v>3729</v>
      </c>
      <c r="D232" s="203" t="s">
        <v>3727</v>
      </c>
      <c r="E232" s="203" t="s">
        <v>1664</v>
      </c>
      <c r="F232" s="203" t="s">
        <v>390</v>
      </c>
      <c r="G232" s="205"/>
      <c r="H232" s="203" t="str">
        <f t="shared" si="22"/>
        <v>—</v>
      </c>
      <c r="I232" s="203" t="str">
        <f t="shared" si="23"/>
        <v/>
      </c>
      <c r="J232" s="207"/>
      <c r="K232" s="2"/>
    </row>
    <row r="233" spans="1:11" ht="15" customHeight="1" x14ac:dyDescent="0.2">
      <c r="A233" s="208">
        <v>4</v>
      </c>
      <c r="B233" s="208">
        <v>4</v>
      </c>
      <c r="C233" s="209" t="s">
        <v>3730</v>
      </c>
      <c r="D233" s="208" t="s">
        <v>2171</v>
      </c>
      <c r="E233" s="208" t="s">
        <v>2095</v>
      </c>
      <c r="F233" s="208" t="s">
        <v>390</v>
      </c>
      <c r="G233" s="205"/>
      <c r="H233" s="208" t="str">
        <f t="shared" si="22"/>
        <v>—</v>
      </c>
      <c r="I233" s="208" t="str">
        <f t="shared" si="23"/>
        <v/>
      </c>
      <c r="J233" s="211"/>
      <c r="K233" s="2"/>
    </row>
    <row r="234" spans="1:11" ht="21.75" customHeight="1" x14ac:dyDescent="0.2">
      <c r="A234" s="203">
        <v>5</v>
      </c>
      <c r="B234" s="203">
        <v>5</v>
      </c>
      <c r="C234" s="204" t="s">
        <v>3731</v>
      </c>
      <c r="D234" s="203" t="s">
        <v>3727</v>
      </c>
      <c r="E234" s="203" t="s">
        <v>2106</v>
      </c>
      <c r="F234" s="203" t="s">
        <v>390</v>
      </c>
      <c r="G234" s="205"/>
      <c r="H234" s="203" t="str">
        <f t="shared" si="22"/>
        <v>—</v>
      </c>
      <c r="I234" s="203" t="str">
        <f t="shared" si="23"/>
        <v/>
      </c>
      <c r="J234" s="207"/>
      <c r="K234" s="2"/>
    </row>
    <row r="235" spans="1:11" ht="15" customHeight="1" x14ac:dyDescent="0.2">
      <c r="A235" s="208">
        <v>6</v>
      </c>
      <c r="B235" s="208">
        <v>6</v>
      </c>
      <c r="C235" s="209" t="s">
        <v>3732</v>
      </c>
      <c r="D235" s="208" t="s">
        <v>2101</v>
      </c>
      <c r="E235" s="208" t="s">
        <v>2110</v>
      </c>
      <c r="F235" s="208" t="s">
        <v>390</v>
      </c>
      <c r="G235" s="205"/>
      <c r="H235" s="208" t="str">
        <f t="shared" si="22"/>
        <v>—</v>
      </c>
      <c r="I235" s="208" t="str">
        <f t="shared" si="23"/>
        <v/>
      </c>
      <c r="J235" s="211" t="s">
        <v>2139</v>
      </c>
      <c r="K235" s="2"/>
    </row>
    <row r="236" spans="1:11" ht="21.75" customHeight="1" x14ac:dyDescent="0.2">
      <c r="A236" s="203">
        <v>7</v>
      </c>
      <c r="B236" s="203">
        <v>7</v>
      </c>
      <c r="C236" s="204" t="s">
        <v>3733</v>
      </c>
      <c r="D236" s="203" t="s">
        <v>3727</v>
      </c>
      <c r="E236" s="203" t="s">
        <v>1707</v>
      </c>
      <c r="F236" s="203" t="s">
        <v>390</v>
      </c>
      <c r="G236" s="205"/>
      <c r="H236" s="203" t="str">
        <f t="shared" si="22"/>
        <v>—</v>
      </c>
      <c r="I236" s="203" t="str">
        <f t="shared" si="23"/>
        <v/>
      </c>
      <c r="J236" s="207"/>
      <c r="K236" s="2"/>
    </row>
    <row r="237" spans="1:11" ht="15" customHeight="1" x14ac:dyDescent="0.2">
      <c r="A237" s="208">
        <v>8</v>
      </c>
      <c r="B237" s="208">
        <v>8</v>
      </c>
      <c r="C237" s="209" t="s">
        <v>3734</v>
      </c>
      <c r="D237" s="208" t="s">
        <v>2171</v>
      </c>
      <c r="E237" s="208" t="s">
        <v>2126</v>
      </c>
      <c r="F237" s="208" t="s">
        <v>390</v>
      </c>
      <c r="G237" s="205"/>
      <c r="H237" s="208" t="str">
        <f t="shared" si="22"/>
        <v>—</v>
      </c>
      <c r="I237" s="208" t="str">
        <f t="shared" si="23"/>
        <v/>
      </c>
      <c r="J237" s="211"/>
      <c r="K237" s="2"/>
    </row>
    <row r="238" spans="1:11" ht="21.75" customHeight="1" x14ac:dyDescent="0.2">
      <c r="A238" s="203">
        <v>9</v>
      </c>
      <c r="B238" s="203">
        <v>9</v>
      </c>
      <c r="C238" s="204" t="s">
        <v>3735</v>
      </c>
      <c r="D238" s="203" t="s">
        <v>3727</v>
      </c>
      <c r="E238" s="203" t="s">
        <v>3634</v>
      </c>
      <c r="F238" s="203" t="s">
        <v>390</v>
      </c>
      <c r="G238" s="205"/>
      <c r="H238" s="203" t="str">
        <f t="shared" si="22"/>
        <v>—</v>
      </c>
      <c r="I238" s="203" t="str">
        <f t="shared" si="23"/>
        <v/>
      </c>
      <c r="J238" s="207"/>
      <c r="K238" s="2"/>
    </row>
    <row r="239" spans="1:11" ht="15" customHeight="1" x14ac:dyDescent="0.2">
      <c r="A239" s="208">
        <v>10</v>
      </c>
      <c r="B239" s="208">
        <v>10</v>
      </c>
      <c r="C239" s="209" t="s">
        <v>3736</v>
      </c>
      <c r="D239" s="208" t="s">
        <v>2171</v>
      </c>
      <c r="E239" s="208" t="s">
        <v>3636</v>
      </c>
      <c r="F239" s="208" t="s">
        <v>390</v>
      </c>
      <c r="G239" s="205"/>
      <c r="H239" s="208" t="str">
        <f t="shared" si="22"/>
        <v>—</v>
      </c>
      <c r="I239" s="208" t="str">
        <f t="shared" si="23"/>
        <v/>
      </c>
      <c r="J239" s="211"/>
      <c r="K239" s="2"/>
    </row>
    <row r="240" spans="1:11" ht="21.75" customHeight="1" x14ac:dyDescent="0.2">
      <c r="A240" s="203">
        <v>11</v>
      </c>
      <c r="B240" s="203">
        <v>11</v>
      </c>
      <c r="C240" s="204" t="s">
        <v>3737</v>
      </c>
      <c r="D240" s="203" t="s">
        <v>3727</v>
      </c>
      <c r="E240" s="203" t="s">
        <v>3638</v>
      </c>
      <c r="F240" s="203" t="s">
        <v>390</v>
      </c>
      <c r="G240" s="205"/>
      <c r="H240" s="203" t="str">
        <f t="shared" si="22"/>
        <v>—</v>
      </c>
      <c r="I240" s="203" t="str">
        <f t="shared" si="23"/>
        <v/>
      </c>
      <c r="J240" s="207"/>
      <c r="K240" s="2"/>
    </row>
    <row r="241" spans="1:11" ht="15" customHeight="1" x14ac:dyDescent="0.2">
      <c r="A241" s="208">
        <v>12</v>
      </c>
      <c r="B241" s="208">
        <v>12</v>
      </c>
      <c r="C241" s="209" t="s">
        <v>3738</v>
      </c>
      <c r="D241" s="208" t="s">
        <v>3673</v>
      </c>
      <c r="E241" s="208" t="s">
        <v>3640</v>
      </c>
      <c r="F241" s="208" t="s">
        <v>390</v>
      </c>
      <c r="G241" s="205"/>
      <c r="H241" s="208" t="str">
        <f t="shared" si="22"/>
        <v>—</v>
      </c>
      <c r="I241" s="208" t="str">
        <f t="shared" si="23"/>
        <v/>
      </c>
      <c r="J241" s="211"/>
      <c r="K241" s="2"/>
    </row>
    <row r="242" spans="1:11" ht="15" customHeight="1" x14ac:dyDescent="0.2">
      <c r="A242" s="203">
        <v>13</v>
      </c>
      <c r="B242" s="203">
        <v>13</v>
      </c>
      <c r="C242" s="204" t="s">
        <v>3739</v>
      </c>
      <c r="D242" s="203" t="s">
        <v>2125</v>
      </c>
      <c r="E242" s="203" t="s">
        <v>3642</v>
      </c>
      <c r="F242" s="203" t="s">
        <v>390</v>
      </c>
      <c r="G242" s="205"/>
      <c r="H242" s="203" t="str">
        <f t="shared" si="22"/>
        <v>—</v>
      </c>
      <c r="I242" s="203" t="str">
        <f t="shared" si="23"/>
        <v/>
      </c>
      <c r="J242" s="207"/>
      <c r="K242" s="2"/>
    </row>
    <row r="243" spans="1:11" ht="15" customHeight="1" x14ac:dyDescent="0.2">
      <c r="A243" s="208">
        <v>14</v>
      </c>
      <c r="B243" s="208">
        <v>14</v>
      </c>
      <c r="C243" s="209" t="s">
        <v>3740</v>
      </c>
      <c r="D243" s="208" t="s">
        <v>2171</v>
      </c>
      <c r="E243" s="208" t="s">
        <v>3667</v>
      </c>
      <c r="F243" s="208" t="s">
        <v>390</v>
      </c>
      <c r="G243" s="205"/>
      <c r="H243" s="208" t="str">
        <f t="shared" si="22"/>
        <v>—</v>
      </c>
      <c r="I243" s="208" t="str">
        <f t="shared" si="23"/>
        <v/>
      </c>
      <c r="J243" s="211"/>
      <c r="K243" s="2"/>
    </row>
    <row r="244" spans="1:11" ht="15" customHeight="1" x14ac:dyDescent="0.2">
      <c r="A244" s="203">
        <v>15</v>
      </c>
      <c r="B244" s="203">
        <v>15</v>
      </c>
      <c r="C244" s="204" t="s">
        <v>3741</v>
      </c>
      <c r="D244" s="203" t="s">
        <v>2101</v>
      </c>
      <c r="E244" s="203" t="s">
        <v>1710</v>
      </c>
      <c r="F244" s="203" t="s">
        <v>390</v>
      </c>
      <c r="G244" s="205"/>
      <c r="H244" s="203" t="str">
        <f t="shared" si="22"/>
        <v>—</v>
      </c>
      <c r="I244" s="203" t="str">
        <f t="shared" si="23"/>
        <v/>
      </c>
      <c r="J244" s="207" t="s">
        <v>3669</v>
      </c>
      <c r="K244" s="2"/>
    </row>
    <row r="245" spans="1:11" ht="15" customHeight="1" x14ac:dyDescent="0.2">
      <c r="A245" s="212"/>
      <c r="B245" s="212"/>
      <c r="C245" s="213" t="s">
        <v>3742</v>
      </c>
      <c r="D245" s="212"/>
      <c r="E245" s="212"/>
      <c r="F245" s="214"/>
      <c r="G245" s="215">
        <f>SUM(G230:G244)</f>
        <v>0</v>
      </c>
      <c r="H245" s="215"/>
      <c r="I245" s="214" t="str">
        <f>IF(H245="","",IF(H245&gt;=0.75,"🟢 On Track",IF(H245&gt;=0.65,"🟡 Watch",IF(H245&gt;=0.6,"🟠 At Risk","🔴 Not Prog"))))</f>
        <v/>
      </c>
      <c r="J245" s="212"/>
      <c r="K245" s="2"/>
    </row>
    <row r="246" spans="1:11" ht="15.7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5.7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25.5" customHeight="1" x14ac:dyDescent="0.2">
      <c r="A248" s="196" t="s">
        <v>1018</v>
      </c>
      <c r="B248" s="192"/>
      <c r="C248" s="192"/>
      <c r="D248" s="192"/>
      <c r="E248" s="192"/>
      <c r="F248" s="192"/>
      <c r="G248" s="192"/>
      <c r="H248" s="192"/>
      <c r="I248" s="197" t="s">
        <v>3617</v>
      </c>
      <c r="J248" s="198" t="str">
        <f>IF(COUNT(H266,H285)=0,"",AVERAGE(H266,H285))</f>
        <v/>
      </c>
      <c r="K248" s="192"/>
    </row>
    <row r="249" spans="1:11" ht="21.75" customHeight="1" x14ac:dyDescent="0.2">
      <c r="A249" s="199" t="s">
        <v>3706</v>
      </c>
      <c r="B249" s="194"/>
      <c r="C249" s="194"/>
      <c r="D249" s="194"/>
      <c r="E249" s="194"/>
      <c r="F249" s="194"/>
      <c r="G249" s="194"/>
      <c r="H249" s="200" t="s">
        <v>3619</v>
      </c>
      <c r="I249" s="199">
        <f>G266</f>
        <v>0</v>
      </c>
      <c r="J249" s="200" t="s">
        <v>3620</v>
      </c>
      <c r="K249" s="201" t="str">
        <f>H266</f>
        <v/>
      </c>
    </row>
    <row r="250" spans="1:11" ht="21.75" customHeight="1" x14ac:dyDescent="0.2">
      <c r="A250" s="202" t="s">
        <v>26</v>
      </c>
      <c r="B250" s="202" t="s">
        <v>3621</v>
      </c>
      <c r="C250" s="202" t="s">
        <v>2081</v>
      </c>
      <c r="D250" s="202" t="s">
        <v>2071</v>
      </c>
      <c r="E250" s="202" t="s">
        <v>2073</v>
      </c>
      <c r="F250" s="202" t="s">
        <v>3622</v>
      </c>
      <c r="G250" s="202" t="s">
        <v>132</v>
      </c>
      <c r="H250" s="202" t="s">
        <v>3623</v>
      </c>
      <c r="I250" s="202" t="s">
        <v>34</v>
      </c>
      <c r="J250" s="202" t="s">
        <v>61</v>
      </c>
      <c r="K250" s="2"/>
    </row>
    <row r="251" spans="1:11" ht="15" customHeight="1" x14ac:dyDescent="0.2">
      <c r="A251" s="203">
        <v>1</v>
      </c>
      <c r="B251" s="203">
        <v>1</v>
      </c>
      <c r="C251" s="204" t="s">
        <v>3707</v>
      </c>
      <c r="D251" s="203" t="s">
        <v>2078</v>
      </c>
      <c r="E251" s="203" t="s">
        <v>2085</v>
      </c>
      <c r="F251" s="203">
        <v>10</v>
      </c>
      <c r="G251" s="205"/>
      <c r="H251" s="206" t="str">
        <f t="shared" ref="H251:H265" si="24">IF(G251="","",G251/F251)</f>
        <v/>
      </c>
      <c r="I251" s="203" t="str">
        <f t="shared" ref="I251:I265" si="25">IF(G251="","",IF(H251&gt;=0.9,"🟢 On Track",IF(H251&gt;=0.75,"🟢 On Track",IF(H251&gt;=0.65,"🟡 Watch",IF(H251&gt;=0.6,"🟠 At Risk","🔴 Not Prog")))))</f>
        <v/>
      </c>
      <c r="J251" s="207"/>
      <c r="K251" s="2"/>
    </row>
    <row r="252" spans="1:11" ht="15" customHeight="1" x14ac:dyDescent="0.2">
      <c r="A252" s="208">
        <v>2</v>
      </c>
      <c r="B252" s="208">
        <v>2</v>
      </c>
      <c r="C252" s="209" t="s">
        <v>3708</v>
      </c>
      <c r="D252" s="208" t="s">
        <v>3673</v>
      </c>
      <c r="E252" s="208" t="s">
        <v>2088</v>
      </c>
      <c r="F252" s="208">
        <v>10</v>
      </c>
      <c r="G252" s="205"/>
      <c r="H252" s="210" t="str">
        <f t="shared" si="24"/>
        <v/>
      </c>
      <c r="I252" s="208" t="str">
        <f t="shared" si="25"/>
        <v/>
      </c>
      <c r="J252" s="211"/>
      <c r="K252" s="2"/>
    </row>
    <row r="253" spans="1:11" ht="15" customHeight="1" x14ac:dyDescent="0.2">
      <c r="A253" s="203">
        <v>3</v>
      </c>
      <c r="B253" s="203">
        <v>3</v>
      </c>
      <c r="C253" s="204" t="s">
        <v>3709</v>
      </c>
      <c r="D253" s="203" t="s">
        <v>2081</v>
      </c>
      <c r="E253" s="203" t="s">
        <v>1664</v>
      </c>
      <c r="F253" s="203">
        <v>10</v>
      </c>
      <c r="G253" s="205"/>
      <c r="H253" s="206" t="str">
        <f t="shared" si="24"/>
        <v/>
      </c>
      <c r="I253" s="203" t="str">
        <f t="shared" si="25"/>
        <v/>
      </c>
      <c r="J253" s="207"/>
      <c r="K253" s="2"/>
    </row>
    <row r="254" spans="1:11" ht="15" customHeight="1" x14ac:dyDescent="0.2">
      <c r="A254" s="208">
        <v>4</v>
      </c>
      <c r="B254" s="208">
        <v>4</v>
      </c>
      <c r="C254" s="209" t="s">
        <v>3710</v>
      </c>
      <c r="D254" s="208" t="s">
        <v>3673</v>
      </c>
      <c r="E254" s="208" t="s">
        <v>2095</v>
      </c>
      <c r="F254" s="208">
        <v>10</v>
      </c>
      <c r="G254" s="205"/>
      <c r="H254" s="210" t="str">
        <f t="shared" si="24"/>
        <v/>
      </c>
      <c r="I254" s="208" t="str">
        <f t="shared" si="25"/>
        <v/>
      </c>
      <c r="J254" s="211"/>
      <c r="K254" s="2"/>
    </row>
    <row r="255" spans="1:11" ht="15" customHeight="1" x14ac:dyDescent="0.2">
      <c r="A255" s="203">
        <v>5</v>
      </c>
      <c r="B255" s="203">
        <v>5</v>
      </c>
      <c r="C255" s="204" t="s">
        <v>3711</v>
      </c>
      <c r="D255" s="203" t="s">
        <v>2081</v>
      </c>
      <c r="E255" s="203" t="s">
        <v>2106</v>
      </c>
      <c r="F255" s="203">
        <v>10</v>
      </c>
      <c r="G255" s="205"/>
      <c r="H255" s="206" t="str">
        <f t="shared" si="24"/>
        <v/>
      </c>
      <c r="I255" s="203" t="str">
        <f t="shared" si="25"/>
        <v/>
      </c>
      <c r="J255" s="207"/>
      <c r="K255" s="2"/>
    </row>
    <row r="256" spans="1:11" ht="15" customHeight="1" x14ac:dyDescent="0.2">
      <c r="A256" s="208">
        <v>6</v>
      </c>
      <c r="B256" s="208">
        <v>6</v>
      </c>
      <c r="C256" s="209" t="s">
        <v>3712</v>
      </c>
      <c r="D256" s="208" t="s">
        <v>3673</v>
      </c>
      <c r="E256" s="208" t="s">
        <v>2110</v>
      </c>
      <c r="F256" s="208">
        <v>10</v>
      </c>
      <c r="G256" s="205"/>
      <c r="H256" s="210" t="str">
        <f t="shared" si="24"/>
        <v/>
      </c>
      <c r="I256" s="208" t="str">
        <f t="shared" si="25"/>
        <v/>
      </c>
      <c r="J256" s="211"/>
      <c r="K256" s="2"/>
    </row>
    <row r="257" spans="1:11" ht="15" customHeight="1" x14ac:dyDescent="0.2">
      <c r="A257" s="203">
        <v>7</v>
      </c>
      <c r="B257" s="203">
        <v>7</v>
      </c>
      <c r="C257" s="204" t="s">
        <v>3713</v>
      </c>
      <c r="D257" s="203" t="s">
        <v>2081</v>
      </c>
      <c r="E257" s="203" t="s">
        <v>1707</v>
      </c>
      <c r="F257" s="203">
        <v>10</v>
      </c>
      <c r="G257" s="205"/>
      <c r="H257" s="206" t="str">
        <f t="shared" si="24"/>
        <v/>
      </c>
      <c r="I257" s="203" t="str">
        <f t="shared" si="25"/>
        <v/>
      </c>
      <c r="J257" s="207"/>
      <c r="K257" s="2"/>
    </row>
    <row r="258" spans="1:11" ht="15" customHeight="1" x14ac:dyDescent="0.2">
      <c r="A258" s="208">
        <v>8</v>
      </c>
      <c r="B258" s="208">
        <v>8</v>
      </c>
      <c r="C258" s="209" t="s">
        <v>3714</v>
      </c>
      <c r="D258" s="208" t="s">
        <v>2101</v>
      </c>
      <c r="E258" s="208" t="s">
        <v>2126</v>
      </c>
      <c r="F258" s="208">
        <v>20</v>
      </c>
      <c r="G258" s="205"/>
      <c r="H258" s="210" t="str">
        <f t="shared" si="24"/>
        <v/>
      </c>
      <c r="I258" s="208" t="str">
        <f t="shared" si="25"/>
        <v/>
      </c>
      <c r="J258" s="211" t="s">
        <v>3715</v>
      </c>
      <c r="K258" s="2"/>
    </row>
    <row r="259" spans="1:11" ht="15" customHeight="1" x14ac:dyDescent="0.2">
      <c r="A259" s="203">
        <v>9</v>
      </c>
      <c r="B259" s="203">
        <v>9</v>
      </c>
      <c r="C259" s="204" t="s">
        <v>3716</v>
      </c>
      <c r="D259" s="203" t="s">
        <v>3673</v>
      </c>
      <c r="E259" s="203" t="s">
        <v>3634</v>
      </c>
      <c r="F259" s="203">
        <v>10</v>
      </c>
      <c r="G259" s="205"/>
      <c r="H259" s="206" t="str">
        <f t="shared" si="24"/>
        <v/>
      </c>
      <c r="I259" s="203" t="str">
        <f t="shared" si="25"/>
        <v/>
      </c>
      <c r="J259" s="207"/>
      <c r="K259" s="2"/>
    </row>
    <row r="260" spans="1:11" ht="18.75" customHeight="1" x14ac:dyDescent="0.2">
      <c r="A260" s="208">
        <v>10</v>
      </c>
      <c r="B260" s="208">
        <v>10</v>
      </c>
      <c r="C260" s="209" t="s">
        <v>3717</v>
      </c>
      <c r="D260" s="208" t="s">
        <v>3718</v>
      </c>
      <c r="E260" s="208" t="s">
        <v>3636</v>
      </c>
      <c r="F260" s="208">
        <v>15</v>
      </c>
      <c r="G260" s="205"/>
      <c r="H260" s="210" t="str">
        <f t="shared" si="24"/>
        <v/>
      </c>
      <c r="I260" s="208" t="str">
        <f t="shared" si="25"/>
        <v/>
      </c>
      <c r="J260" s="211" t="s">
        <v>3719</v>
      </c>
      <c r="K260" s="2"/>
    </row>
    <row r="261" spans="1:11" ht="15" customHeight="1" x14ac:dyDescent="0.2">
      <c r="A261" s="203">
        <v>11</v>
      </c>
      <c r="B261" s="203">
        <v>11</v>
      </c>
      <c r="C261" s="204" t="s">
        <v>3720</v>
      </c>
      <c r="D261" s="203" t="s">
        <v>3673</v>
      </c>
      <c r="E261" s="203" t="s">
        <v>3638</v>
      </c>
      <c r="F261" s="203">
        <v>10</v>
      </c>
      <c r="G261" s="205"/>
      <c r="H261" s="206" t="str">
        <f t="shared" si="24"/>
        <v/>
      </c>
      <c r="I261" s="203" t="str">
        <f t="shared" si="25"/>
        <v/>
      </c>
      <c r="J261" s="207"/>
      <c r="K261" s="2"/>
    </row>
    <row r="262" spans="1:11" ht="15" customHeight="1" x14ac:dyDescent="0.2">
      <c r="A262" s="208">
        <v>12</v>
      </c>
      <c r="B262" s="208">
        <v>12</v>
      </c>
      <c r="C262" s="209" t="s">
        <v>3721</v>
      </c>
      <c r="D262" s="208" t="s">
        <v>2081</v>
      </c>
      <c r="E262" s="208" t="s">
        <v>3640</v>
      </c>
      <c r="F262" s="208">
        <v>10</v>
      </c>
      <c r="G262" s="205"/>
      <c r="H262" s="210" t="str">
        <f t="shared" si="24"/>
        <v/>
      </c>
      <c r="I262" s="208" t="str">
        <f t="shared" si="25"/>
        <v/>
      </c>
      <c r="J262" s="211"/>
      <c r="K262" s="2"/>
    </row>
    <row r="263" spans="1:11" ht="15" customHeight="1" x14ac:dyDescent="0.2">
      <c r="A263" s="203">
        <v>13</v>
      </c>
      <c r="B263" s="203">
        <v>13</v>
      </c>
      <c r="C263" s="204" t="s">
        <v>3722</v>
      </c>
      <c r="D263" s="203" t="s">
        <v>3673</v>
      </c>
      <c r="E263" s="203" t="s">
        <v>3642</v>
      </c>
      <c r="F263" s="203">
        <v>10</v>
      </c>
      <c r="G263" s="205"/>
      <c r="H263" s="206" t="str">
        <f t="shared" si="24"/>
        <v/>
      </c>
      <c r="I263" s="203" t="str">
        <f t="shared" si="25"/>
        <v/>
      </c>
      <c r="J263" s="207"/>
      <c r="K263" s="2"/>
    </row>
    <row r="264" spans="1:11" ht="18.75" customHeight="1" x14ac:dyDescent="0.2">
      <c r="A264" s="208">
        <v>14</v>
      </c>
      <c r="B264" s="208">
        <v>14</v>
      </c>
      <c r="C264" s="209" t="s">
        <v>3723</v>
      </c>
      <c r="D264" s="208" t="s">
        <v>3718</v>
      </c>
      <c r="E264" s="208" t="s">
        <v>3667</v>
      </c>
      <c r="F264" s="208">
        <v>15</v>
      </c>
      <c r="G264" s="205"/>
      <c r="H264" s="210" t="str">
        <f t="shared" si="24"/>
        <v/>
      </c>
      <c r="I264" s="208" t="str">
        <f t="shared" si="25"/>
        <v/>
      </c>
      <c r="J264" s="211" t="s">
        <v>3719</v>
      </c>
      <c r="K264" s="2"/>
    </row>
    <row r="265" spans="1:11" ht="15" customHeight="1" x14ac:dyDescent="0.2">
      <c r="A265" s="203">
        <v>15</v>
      </c>
      <c r="B265" s="203">
        <v>15</v>
      </c>
      <c r="C265" s="204" t="s">
        <v>3668</v>
      </c>
      <c r="D265" s="203" t="s">
        <v>2101</v>
      </c>
      <c r="E265" s="203" t="s">
        <v>1710</v>
      </c>
      <c r="F265" s="203">
        <v>20</v>
      </c>
      <c r="G265" s="205"/>
      <c r="H265" s="206" t="str">
        <f t="shared" si="24"/>
        <v/>
      </c>
      <c r="I265" s="203" t="str">
        <f t="shared" si="25"/>
        <v/>
      </c>
      <c r="J265" s="207" t="s">
        <v>3715</v>
      </c>
      <c r="K265" s="2"/>
    </row>
    <row r="266" spans="1:11" ht="15" customHeight="1" x14ac:dyDescent="0.2">
      <c r="A266" s="212"/>
      <c r="B266" s="212"/>
      <c r="C266" s="213" t="s">
        <v>3724</v>
      </c>
      <c r="D266" s="212"/>
      <c r="E266" s="212"/>
      <c r="F266" s="214">
        <v>180</v>
      </c>
      <c r="G266" s="215">
        <f>SUM(G251:G265)</f>
        <v>0</v>
      </c>
      <c r="H266" s="216" t="str">
        <f>IF(G266=0,"",G266/F266)</f>
        <v/>
      </c>
      <c r="I266" s="214" t="str">
        <f>IF(H266="","",IF(H266&gt;=0.75,"🟢 On Track",IF(H266&gt;=0.65,"🟡 Watch",IF(H266&gt;=0.6,"🟠 At Risk","🔴 Not Prog"))))</f>
        <v/>
      </c>
      <c r="J266" s="212"/>
      <c r="K266" s="2"/>
    </row>
    <row r="267" spans="1:11" ht="15.7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21.75" customHeight="1" x14ac:dyDescent="0.2">
      <c r="A268" s="199" t="s">
        <v>3725</v>
      </c>
      <c r="B268" s="194"/>
      <c r="C268" s="194"/>
      <c r="D268" s="194"/>
      <c r="E268" s="194"/>
      <c r="F268" s="194"/>
      <c r="G268" s="194"/>
      <c r="H268" s="200" t="s">
        <v>3619</v>
      </c>
      <c r="I268" s="199">
        <f>G285</f>
        <v>0</v>
      </c>
      <c r="J268" s="200" t="s">
        <v>3620</v>
      </c>
      <c r="K268" s="201">
        <f>H285</f>
        <v>0</v>
      </c>
    </row>
    <row r="269" spans="1:11" ht="21.75" customHeight="1" x14ac:dyDescent="0.2">
      <c r="A269" s="202" t="s">
        <v>26</v>
      </c>
      <c r="B269" s="202" t="s">
        <v>3621</v>
      </c>
      <c r="C269" s="202" t="s">
        <v>2081</v>
      </c>
      <c r="D269" s="202" t="s">
        <v>2071</v>
      </c>
      <c r="E269" s="202" t="s">
        <v>2073</v>
      </c>
      <c r="F269" s="202" t="s">
        <v>3622</v>
      </c>
      <c r="G269" s="202" t="s">
        <v>132</v>
      </c>
      <c r="H269" s="202" t="s">
        <v>3623</v>
      </c>
      <c r="I269" s="202" t="s">
        <v>34</v>
      </c>
      <c r="J269" s="202" t="s">
        <v>61</v>
      </c>
      <c r="K269" s="2"/>
    </row>
    <row r="270" spans="1:11" ht="21.75" customHeight="1" x14ac:dyDescent="0.2">
      <c r="A270" s="203">
        <v>1</v>
      </c>
      <c r="B270" s="203">
        <v>1</v>
      </c>
      <c r="C270" s="204" t="s">
        <v>3726</v>
      </c>
      <c r="D270" s="203" t="s">
        <v>3727</v>
      </c>
      <c r="E270" s="203" t="s">
        <v>2085</v>
      </c>
      <c r="F270" s="203" t="s">
        <v>390</v>
      </c>
      <c r="G270" s="205"/>
      <c r="H270" s="203" t="str">
        <f t="shared" ref="H270:H284" si="26">IF(G270="","—",G270)</f>
        <v>—</v>
      </c>
      <c r="I270" s="203" t="str">
        <f t="shared" ref="I270:I284" si="27">IF(G270="","",G270)</f>
        <v/>
      </c>
      <c r="J270" s="207"/>
      <c r="K270" s="2"/>
    </row>
    <row r="271" spans="1:11" ht="15" customHeight="1" x14ac:dyDescent="0.2">
      <c r="A271" s="208">
        <v>2</v>
      </c>
      <c r="B271" s="208">
        <v>2</v>
      </c>
      <c r="C271" s="209" t="s">
        <v>3728</v>
      </c>
      <c r="D271" s="208" t="s">
        <v>2171</v>
      </c>
      <c r="E271" s="208" t="s">
        <v>2088</v>
      </c>
      <c r="F271" s="208" t="s">
        <v>390</v>
      </c>
      <c r="G271" s="205"/>
      <c r="H271" s="208" t="str">
        <f t="shared" si="26"/>
        <v>—</v>
      </c>
      <c r="I271" s="208" t="str">
        <f t="shared" si="27"/>
        <v/>
      </c>
      <c r="J271" s="211"/>
      <c r="K271" s="2"/>
    </row>
    <row r="272" spans="1:11" ht="21.75" customHeight="1" x14ac:dyDescent="0.2">
      <c r="A272" s="203">
        <v>3</v>
      </c>
      <c r="B272" s="203">
        <v>3</v>
      </c>
      <c r="C272" s="204" t="s">
        <v>3729</v>
      </c>
      <c r="D272" s="203" t="s">
        <v>3727</v>
      </c>
      <c r="E272" s="203" t="s">
        <v>1664</v>
      </c>
      <c r="F272" s="203" t="s">
        <v>390</v>
      </c>
      <c r="G272" s="205"/>
      <c r="H272" s="203" t="str">
        <f t="shared" si="26"/>
        <v>—</v>
      </c>
      <c r="I272" s="203" t="str">
        <f t="shared" si="27"/>
        <v/>
      </c>
      <c r="J272" s="207"/>
      <c r="K272" s="2"/>
    </row>
    <row r="273" spans="1:11" ht="15" customHeight="1" x14ac:dyDescent="0.2">
      <c r="A273" s="208">
        <v>4</v>
      </c>
      <c r="B273" s="208">
        <v>4</v>
      </c>
      <c r="C273" s="209" t="s">
        <v>3730</v>
      </c>
      <c r="D273" s="208" t="s">
        <v>2171</v>
      </c>
      <c r="E273" s="208" t="s">
        <v>2095</v>
      </c>
      <c r="F273" s="208" t="s">
        <v>390</v>
      </c>
      <c r="G273" s="205"/>
      <c r="H273" s="208" t="str">
        <f t="shared" si="26"/>
        <v>—</v>
      </c>
      <c r="I273" s="208" t="str">
        <f t="shared" si="27"/>
        <v/>
      </c>
      <c r="J273" s="211"/>
      <c r="K273" s="2"/>
    </row>
    <row r="274" spans="1:11" ht="21.75" customHeight="1" x14ac:dyDescent="0.2">
      <c r="A274" s="203">
        <v>5</v>
      </c>
      <c r="B274" s="203">
        <v>5</v>
      </c>
      <c r="C274" s="204" t="s">
        <v>3731</v>
      </c>
      <c r="D274" s="203" t="s">
        <v>3727</v>
      </c>
      <c r="E274" s="203" t="s">
        <v>2106</v>
      </c>
      <c r="F274" s="203" t="s">
        <v>390</v>
      </c>
      <c r="G274" s="205"/>
      <c r="H274" s="203" t="str">
        <f t="shared" si="26"/>
        <v>—</v>
      </c>
      <c r="I274" s="203" t="str">
        <f t="shared" si="27"/>
        <v/>
      </c>
      <c r="J274" s="207"/>
      <c r="K274" s="2"/>
    </row>
    <row r="275" spans="1:11" ht="15" customHeight="1" x14ac:dyDescent="0.2">
      <c r="A275" s="208">
        <v>6</v>
      </c>
      <c r="B275" s="208">
        <v>6</v>
      </c>
      <c r="C275" s="209" t="s">
        <v>3732</v>
      </c>
      <c r="D275" s="208" t="s">
        <v>2101</v>
      </c>
      <c r="E275" s="208" t="s">
        <v>2110</v>
      </c>
      <c r="F275" s="208" t="s">
        <v>390</v>
      </c>
      <c r="G275" s="205"/>
      <c r="H275" s="208" t="str">
        <f t="shared" si="26"/>
        <v>—</v>
      </c>
      <c r="I275" s="208" t="str">
        <f t="shared" si="27"/>
        <v/>
      </c>
      <c r="J275" s="211" t="s">
        <v>2139</v>
      </c>
      <c r="K275" s="2"/>
    </row>
    <row r="276" spans="1:11" ht="21.75" customHeight="1" x14ac:dyDescent="0.2">
      <c r="A276" s="203">
        <v>7</v>
      </c>
      <c r="B276" s="203">
        <v>7</v>
      </c>
      <c r="C276" s="204" t="s">
        <v>3733</v>
      </c>
      <c r="D276" s="203" t="s">
        <v>3727</v>
      </c>
      <c r="E276" s="203" t="s">
        <v>1707</v>
      </c>
      <c r="F276" s="203" t="s">
        <v>390</v>
      </c>
      <c r="G276" s="205"/>
      <c r="H276" s="203" t="str">
        <f t="shared" si="26"/>
        <v>—</v>
      </c>
      <c r="I276" s="203" t="str">
        <f t="shared" si="27"/>
        <v/>
      </c>
      <c r="J276" s="207"/>
      <c r="K276" s="2"/>
    </row>
    <row r="277" spans="1:11" ht="15" customHeight="1" x14ac:dyDescent="0.2">
      <c r="A277" s="208">
        <v>8</v>
      </c>
      <c r="B277" s="208">
        <v>8</v>
      </c>
      <c r="C277" s="209" t="s">
        <v>3734</v>
      </c>
      <c r="D277" s="208" t="s">
        <v>2171</v>
      </c>
      <c r="E277" s="208" t="s">
        <v>2126</v>
      </c>
      <c r="F277" s="208" t="s">
        <v>390</v>
      </c>
      <c r="G277" s="205"/>
      <c r="H277" s="208" t="str">
        <f t="shared" si="26"/>
        <v>—</v>
      </c>
      <c r="I277" s="208" t="str">
        <f t="shared" si="27"/>
        <v/>
      </c>
      <c r="J277" s="211"/>
      <c r="K277" s="2"/>
    </row>
    <row r="278" spans="1:11" ht="21.75" customHeight="1" x14ac:dyDescent="0.2">
      <c r="A278" s="203">
        <v>9</v>
      </c>
      <c r="B278" s="203">
        <v>9</v>
      </c>
      <c r="C278" s="204" t="s">
        <v>3735</v>
      </c>
      <c r="D278" s="203" t="s">
        <v>3727</v>
      </c>
      <c r="E278" s="203" t="s">
        <v>3634</v>
      </c>
      <c r="F278" s="203" t="s">
        <v>390</v>
      </c>
      <c r="G278" s="205"/>
      <c r="H278" s="203" t="str">
        <f t="shared" si="26"/>
        <v>—</v>
      </c>
      <c r="I278" s="203" t="str">
        <f t="shared" si="27"/>
        <v/>
      </c>
      <c r="J278" s="207"/>
      <c r="K278" s="2"/>
    </row>
    <row r="279" spans="1:11" ht="15" customHeight="1" x14ac:dyDescent="0.2">
      <c r="A279" s="208">
        <v>10</v>
      </c>
      <c r="B279" s="208">
        <v>10</v>
      </c>
      <c r="C279" s="209" t="s">
        <v>3736</v>
      </c>
      <c r="D279" s="208" t="s">
        <v>2171</v>
      </c>
      <c r="E279" s="208" t="s">
        <v>3636</v>
      </c>
      <c r="F279" s="208" t="s">
        <v>390</v>
      </c>
      <c r="G279" s="205"/>
      <c r="H279" s="208" t="str">
        <f t="shared" si="26"/>
        <v>—</v>
      </c>
      <c r="I279" s="208" t="str">
        <f t="shared" si="27"/>
        <v/>
      </c>
      <c r="J279" s="211"/>
      <c r="K279" s="2"/>
    </row>
    <row r="280" spans="1:11" ht="21.75" customHeight="1" x14ac:dyDescent="0.2">
      <c r="A280" s="203">
        <v>11</v>
      </c>
      <c r="B280" s="203">
        <v>11</v>
      </c>
      <c r="C280" s="204" t="s">
        <v>3737</v>
      </c>
      <c r="D280" s="203" t="s">
        <v>3727</v>
      </c>
      <c r="E280" s="203" t="s">
        <v>3638</v>
      </c>
      <c r="F280" s="203" t="s">
        <v>390</v>
      </c>
      <c r="G280" s="205"/>
      <c r="H280" s="203" t="str">
        <f t="shared" si="26"/>
        <v>—</v>
      </c>
      <c r="I280" s="203" t="str">
        <f t="shared" si="27"/>
        <v/>
      </c>
      <c r="J280" s="207"/>
      <c r="K280" s="2"/>
    </row>
    <row r="281" spans="1:11" ht="15" customHeight="1" x14ac:dyDescent="0.2">
      <c r="A281" s="208">
        <v>12</v>
      </c>
      <c r="B281" s="208">
        <v>12</v>
      </c>
      <c r="C281" s="209" t="s">
        <v>3738</v>
      </c>
      <c r="D281" s="208" t="s">
        <v>3673</v>
      </c>
      <c r="E281" s="208" t="s">
        <v>3640</v>
      </c>
      <c r="F281" s="208" t="s">
        <v>390</v>
      </c>
      <c r="G281" s="205"/>
      <c r="H281" s="208" t="str">
        <f t="shared" si="26"/>
        <v>—</v>
      </c>
      <c r="I281" s="208" t="str">
        <f t="shared" si="27"/>
        <v/>
      </c>
      <c r="J281" s="211"/>
      <c r="K281" s="2"/>
    </row>
    <row r="282" spans="1:11" ht="15" customHeight="1" x14ac:dyDescent="0.2">
      <c r="A282" s="203">
        <v>13</v>
      </c>
      <c r="B282" s="203">
        <v>13</v>
      </c>
      <c r="C282" s="204" t="s">
        <v>3739</v>
      </c>
      <c r="D282" s="203" t="s">
        <v>2125</v>
      </c>
      <c r="E282" s="203" t="s">
        <v>3642</v>
      </c>
      <c r="F282" s="203" t="s">
        <v>390</v>
      </c>
      <c r="G282" s="205"/>
      <c r="H282" s="203" t="str">
        <f t="shared" si="26"/>
        <v>—</v>
      </c>
      <c r="I282" s="203" t="str">
        <f t="shared" si="27"/>
        <v/>
      </c>
      <c r="J282" s="207"/>
      <c r="K282" s="2"/>
    </row>
    <row r="283" spans="1:11" ht="15" customHeight="1" x14ac:dyDescent="0.2">
      <c r="A283" s="208">
        <v>14</v>
      </c>
      <c r="B283" s="208">
        <v>14</v>
      </c>
      <c r="C283" s="209" t="s">
        <v>3740</v>
      </c>
      <c r="D283" s="208" t="s">
        <v>2171</v>
      </c>
      <c r="E283" s="208" t="s">
        <v>3667</v>
      </c>
      <c r="F283" s="208" t="s">
        <v>390</v>
      </c>
      <c r="G283" s="205"/>
      <c r="H283" s="208" t="str">
        <f t="shared" si="26"/>
        <v>—</v>
      </c>
      <c r="I283" s="208" t="str">
        <f t="shared" si="27"/>
        <v/>
      </c>
      <c r="J283" s="211"/>
      <c r="K283" s="2"/>
    </row>
    <row r="284" spans="1:11" ht="15" customHeight="1" x14ac:dyDescent="0.2">
      <c r="A284" s="203">
        <v>15</v>
      </c>
      <c r="B284" s="203">
        <v>15</v>
      </c>
      <c r="C284" s="204" t="s">
        <v>3741</v>
      </c>
      <c r="D284" s="203" t="s">
        <v>2101</v>
      </c>
      <c r="E284" s="203" t="s">
        <v>1710</v>
      </c>
      <c r="F284" s="203" t="s">
        <v>390</v>
      </c>
      <c r="G284" s="205"/>
      <c r="H284" s="203" t="str">
        <f t="shared" si="26"/>
        <v>—</v>
      </c>
      <c r="I284" s="203" t="str">
        <f t="shared" si="27"/>
        <v/>
      </c>
      <c r="J284" s="207" t="s">
        <v>3669</v>
      </c>
      <c r="K284" s="2"/>
    </row>
    <row r="285" spans="1:11" ht="15" customHeight="1" x14ac:dyDescent="0.2">
      <c r="A285" s="212"/>
      <c r="B285" s="212"/>
      <c r="C285" s="213" t="s">
        <v>3742</v>
      </c>
      <c r="D285" s="212"/>
      <c r="E285" s="212"/>
      <c r="F285" s="214"/>
      <c r="G285" s="215">
        <f>SUM(G270:G284)</f>
        <v>0</v>
      </c>
      <c r="H285" s="215"/>
      <c r="I285" s="214" t="str">
        <f>IF(H285="","",IF(H285&gt;=0.75,"🟢 On Track",IF(H285&gt;=0.65,"🟡 Watch",IF(H285&gt;=0.6,"🟠 At Risk","🔴 Not Prog"))))</f>
        <v/>
      </c>
      <c r="J285" s="212"/>
      <c r="K285" s="2"/>
    </row>
    <row r="286" spans="1:11" ht="15.7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5.7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25.5" customHeight="1" x14ac:dyDescent="0.2">
      <c r="A288" s="196" t="s">
        <v>1019</v>
      </c>
      <c r="B288" s="192"/>
      <c r="C288" s="192"/>
      <c r="D288" s="192"/>
      <c r="E288" s="192"/>
      <c r="F288" s="192"/>
      <c r="G288" s="192"/>
      <c r="H288" s="192"/>
      <c r="I288" s="197" t="s">
        <v>3617</v>
      </c>
      <c r="J288" s="198" t="str">
        <f>IF(COUNT(H306,H325)=0,"",AVERAGE(H306,H325))</f>
        <v/>
      </c>
      <c r="K288" s="192"/>
    </row>
    <row r="289" spans="1:11" ht="21.75" customHeight="1" x14ac:dyDescent="0.2">
      <c r="A289" s="199" t="s">
        <v>3706</v>
      </c>
      <c r="B289" s="194"/>
      <c r="C289" s="194"/>
      <c r="D289" s="194"/>
      <c r="E289" s="194"/>
      <c r="F289" s="194"/>
      <c r="G289" s="194"/>
      <c r="H289" s="200" t="s">
        <v>3619</v>
      </c>
      <c r="I289" s="199">
        <f>G306</f>
        <v>0</v>
      </c>
      <c r="J289" s="200" t="s">
        <v>3620</v>
      </c>
      <c r="K289" s="201" t="str">
        <f>H306</f>
        <v/>
      </c>
    </row>
    <row r="290" spans="1:11" ht="21.75" customHeight="1" x14ac:dyDescent="0.2">
      <c r="A290" s="202" t="s">
        <v>26</v>
      </c>
      <c r="B290" s="202" t="s">
        <v>3621</v>
      </c>
      <c r="C290" s="202" t="s">
        <v>2081</v>
      </c>
      <c r="D290" s="202" t="s">
        <v>2071</v>
      </c>
      <c r="E290" s="202" t="s">
        <v>2073</v>
      </c>
      <c r="F290" s="202" t="s">
        <v>3622</v>
      </c>
      <c r="G290" s="202" t="s">
        <v>132</v>
      </c>
      <c r="H290" s="202" t="s">
        <v>3623</v>
      </c>
      <c r="I290" s="202" t="s">
        <v>34</v>
      </c>
      <c r="J290" s="202" t="s">
        <v>61</v>
      </c>
      <c r="K290" s="2"/>
    </row>
    <row r="291" spans="1:11" ht="15" customHeight="1" x14ac:dyDescent="0.2">
      <c r="A291" s="203">
        <v>1</v>
      </c>
      <c r="B291" s="203">
        <v>1</v>
      </c>
      <c r="C291" s="204" t="s">
        <v>3707</v>
      </c>
      <c r="D291" s="203" t="s">
        <v>2078</v>
      </c>
      <c r="E291" s="203" t="s">
        <v>2085</v>
      </c>
      <c r="F291" s="203">
        <v>10</v>
      </c>
      <c r="G291" s="205"/>
      <c r="H291" s="206" t="str">
        <f t="shared" ref="H291:H305" si="28">IF(G291="","",G291/F291)</f>
        <v/>
      </c>
      <c r="I291" s="203" t="str">
        <f t="shared" ref="I291:I305" si="29">IF(G291="","",IF(H291&gt;=0.9,"🟢 On Track",IF(H291&gt;=0.75,"🟢 On Track",IF(H291&gt;=0.65,"🟡 Watch",IF(H291&gt;=0.6,"🟠 At Risk","🔴 Not Prog")))))</f>
        <v/>
      </c>
      <c r="J291" s="207"/>
      <c r="K291" s="2"/>
    </row>
    <row r="292" spans="1:11" ht="15" customHeight="1" x14ac:dyDescent="0.2">
      <c r="A292" s="208">
        <v>2</v>
      </c>
      <c r="B292" s="208">
        <v>2</v>
      </c>
      <c r="C292" s="209" t="s">
        <v>3708</v>
      </c>
      <c r="D292" s="208" t="s">
        <v>3673</v>
      </c>
      <c r="E292" s="208" t="s">
        <v>2088</v>
      </c>
      <c r="F292" s="208">
        <v>10</v>
      </c>
      <c r="G292" s="205"/>
      <c r="H292" s="210" t="str">
        <f t="shared" si="28"/>
        <v/>
      </c>
      <c r="I292" s="208" t="str">
        <f t="shared" si="29"/>
        <v/>
      </c>
      <c r="J292" s="211"/>
      <c r="K292" s="2"/>
    </row>
    <row r="293" spans="1:11" ht="15" customHeight="1" x14ac:dyDescent="0.2">
      <c r="A293" s="203">
        <v>3</v>
      </c>
      <c r="B293" s="203">
        <v>3</v>
      </c>
      <c r="C293" s="204" t="s">
        <v>3709</v>
      </c>
      <c r="D293" s="203" t="s">
        <v>2081</v>
      </c>
      <c r="E293" s="203" t="s">
        <v>1664</v>
      </c>
      <c r="F293" s="203">
        <v>10</v>
      </c>
      <c r="G293" s="205"/>
      <c r="H293" s="206" t="str">
        <f t="shared" si="28"/>
        <v/>
      </c>
      <c r="I293" s="203" t="str">
        <f t="shared" si="29"/>
        <v/>
      </c>
      <c r="J293" s="207"/>
      <c r="K293" s="2"/>
    </row>
    <row r="294" spans="1:11" ht="15" customHeight="1" x14ac:dyDescent="0.2">
      <c r="A294" s="208">
        <v>4</v>
      </c>
      <c r="B294" s="208">
        <v>4</v>
      </c>
      <c r="C294" s="209" t="s">
        <v>3710</v>
      </c>
      <c r="D294" s="208" t="s">
        <v>3673</v>
      </c>
      <c r="E294" s="208" t="s">
        <v>2095</v>
      </c>
      <c r="F294" s="208">
        <v>10</v>
      </c>
      <c r="G294" s="205"/>
      <c r="H294" s="210" t="str">
        <f t="shared" si="28"/>
        <v/>
      </c>
      <c r="I294" s="208" t="str">
        <f t="shared" si="29"/>
        <v/>
      </c>
      <c r="J294" s="211"/>
      <c r="K294" s="2"/>
    </row>
    <row r="295" spans="1:11" ht="15" customHeight="1" x14ac:dyDescent="0.2">
      <c r="A295" s="203">
        <v>5</v>
      </c>
      <c r="B295" s="203">
        <v>5</v>
      </c>
      <c r="C295" s="204" t="s">
        <v>3711</v>
      </c>
      <c r="D295" s="203" t="s">
        <v>2081</v>
      </c>
      <c r="E295" s="203" t="s">
        <v>2106</v>
      </c>
      <c r="F295" s="203">
        <v>10</v>
      </c>
      <c r="G295" s="205"/>
      <c r="H295" s="206" t="str">
        <f t="shared" si="28"/>
        <v/>
      </c>
      <c r="I295" s="203" t="str">
        <f t="shared" si="29"/>
        <v/>
      </c>
      <c r="J295" s="207"/>
      <c r="K295" s="2"/>
    </row>
    <row r="296" spans="1:11" ht="15" customHeight="1" x14ac:dyDescent="0.2">
      <c r="A296" s="208">
        <v>6</v>
      </c>
      <c r="B296" s="208">
        <v>6</v>
      </c>
      <c r="C296" s="209" t="s">
        <v>3712</v>
      </c>
      <c r="D296" s="208" t="s">
        <v>3673</v>
      </c>
      <c r="E296" s="208" t="s">
        <v>2110</v>
      </c>
      <c r="F296" s="208">
        <v>10</v>
      </c>
      <c r="G296" s="205"/>
      <c r="H296" s="210" t="str">
        <f t="shared" si="28"/>
        <v/>
      </c>
      <c r="I296" s="208" t="str">
        <f t="shared" si="29"/>
        <v/>
      </c>
      <c r="J296" s="211"/>
      <c r="K296" s="2"/>
    </row>
    <row r="297" spans="1:11" ht="15" customHeight="1" x14ac:dyDescent="0.2">
      <c r="A297" s="203">
        <v>7</v>
      </c>
      <c r="B297" s="203">
        <v>7</v>
      </c>
      <c r="C297" s="204" t="s">
        <v>3713</v>
      </c>
      <c r="D297" s="203" t="s">
        <v>2081</v>
      </c>
      <c r="E297" s="203" t="s">
        <v>1707</v>
      </c>
      <c r="F297" s="203">
        <v>10</v>
      </c>
      <c r="G297" s="205"/>
      <c r="H297" s="206" t="str">
        <f t="shared" si="28"/>
        <v/>
      </c>
      <c r="I297" s="203" t="str">
        <f t="shared" si="29"/>
        <v/>
      </c>
      <c r="J297" s="207"/>
      <c r="K297" s="2"/>
    </row>
    <row r="298" spans="1:11" ht="15" customHeight="1" x14ac:dyDescent="0.2">
      <c r="A298" s="208">
        <v>8</v>
      </c>
      <c r="B298" s="208">
        <v>8</v>
      </c>
      <c r="C298" s="209" t="s">
        <v>3714</v>
      </c>
      <c r="D298" s="208" t="s">
        <v>2101</v>
      </c>
      <c r="E298" s="208" t="s">
        <v>2126</v>
      </c>
      <c r="F298" s="208">
        <v>20</v>
      </c>
      <c r="G298" s="205"/>
      <c r="H298" s="210" t="str">
        <f t="shared" si="28"/>
        <v/>
      </c>
      <c r="I298" s="208" t="str">
        <f t="shared" si="29"/>
        <v/>
      </c>
      <c r="J298" s="211" t="s">
        <v>3715</v>
      </c>
      <c r="K298" s="2"/>
    </row>
    <row r="299" spans="1:11" ht="15" customHeight="1" x14ac:dyDescent="0.2">
      <c r="A299" s="203">
        <v>9</v>
      </c>
      <c r="B299" s="203">
        <v>9</v>
      </c>
      <c r="C299" s="204" t="s">
        <v>3716</v>
      </c>
      <c r="D299" s="203" t="s">
        <v>3673</v>
      </c>
      <c r="E299" s="203" t="s">
        <v>3634</v>
      </c>
      <c r="F299" s="203">
        <v>10</v>
      </c>
      <c r="G299" s="205"/>
      <c r="H299" s="206" t="str">
        <f t="shared" si="28"/>
        <v/>
      </c>
      <c r="I299" s="203" t="str">
        <f t="shared" si="29"/>
        <v/>
      </c>
      <c r="J299" s="207"/>
      <c r="K299" s="2"/>
    </row>
    <row r="300" spans="1:11" ht="18.75" customHeight="1" x14ac:dyDescent="0.2">
      <c r="A300" s="208">
        <v>10</v>
      </c>
      <c r="B300" s="208">
        <v>10</v>
      </c>
      <c r="C300" s="209" t="s">
        <v>3717</v>
      </c>
      <c r="D300" s="208" t="s">
        <v>3718</v>
      </c>
      <c r="E300" s="208" t="s">
        <v>3636</v>
      </c>
      <c r="F300" s="208">
        <v>15</v>
      </c>
      <c r="G300" s="205"/>
      <c r="H300" s="210" t="str">
        <f t="shared" si="28"/>
        <v/>
      </c>
      <c r="I300" s="208" t="str">
        <f t="shared" si="29"/>
        <v/>
      </c>
      <c r="J300" s="211" t="s">
        <v>3719</v>
      </c>
      <c r="K300" s="2"/>
    </row>
    <row r="301" spans="1:11" ht="15" customHeight="1" x14ac:dyDescent="0.2">
      <c r="A301" s="203">
        <v>11</v>
      </c>
      <c r="B301" s="203">
        <v>11</v>
      </c>
      <c r="C301" s="204" t="s">
        <v>3720</v>
      </c>
      <c r="D301" s="203" t="s">
        <v>3673</v>
      </c>
      <c r="E301" s="203" t="s">
        <v>3638</v>
      </c>
      <c r="F301" s="203">
        <v>10</v>
      </c>
      <c r="G301" s="205"/>
      <c r="H301" s="206" t="str">
        <f t="shared" si="28"/>
        <v/>
      </c>
      <c r="I301" s="203" t="str">
        <f t="shared" si="29"/>
        <v/>
      </c>
      <c r="J301" s="207"/>
      <c r="K301" s="2"/>
    </row>
    <row r="302" spans="1:11" ht="15" customHeight="1" x14ac:dyDescent="0.2">
      <c r="A302" s="208">
        <v>12</v>
      </c>
      <c r="B302" s="208">
        <v>12</v>
      </c>
      <c r="C302" s="209" t="s">
        <v>3721</v>
      </c>
      <c r="D302" s="208" t="s">
        <v>2081</v>
      </c>
      <c r="E302" s="208" t="s">
        <v>3640</v>
      </c>
      <c r="F302" s="208">
        <v>10</v>
      </c>
      <c r="G302" s="205"/>
      <c r="H302" s="210" t="str">
        <f t="shared" si="28"/>
        <v/>
      </c>
      <c r="I302" s="208" t="str">
        <f t="shared" si="29"/>
        <v/>
      </c>
      <c r="J302" s="211"/>
      <c r="K302" s="2"/>
    </row>
    <row r="303" spans="1:11" ht="15" customHeight="1" x14ac:dyDescent="0.2">
      <c r="A303" s="203">
        <v>13</v>
      </c>
      <c r="B303" s="203">
        <v>13</v>
      </c>
      <c r="C303" s="204" t="s">
        <v>3722</v>
      </c>
      <c r="D303" s="203" t="s">
        <v>3673</v>
      </c>
      <c r="E303" s="203" t="s">
        <v>3642</v>
      </c>
      <c r="F303" s="203">
        <v>10</v>
      </c>
      <c r="G303" s="205"/>
      <c r="H303" s="206" t="str">
        <f t="shared" si="28"/>
        <v/>
      </c>
      <c r="I303" s="203" t="str">
        <f t="shared" si="29"/>
        <v/>
      </c>
      <c r="J303" s="207"/>
      <c r="K303" s="2"/>
    </row>
    <row r="304" spans="1:11" ht="18.75" customHeight="1" x14ac:dyDescent="0.2">
      <c r="A304" s="208">
        <v>14</v>
      </c>
      <c r="B304" s="208">
        <v>14</v>
      </c>
      <c r="C304" s="209" t="s">
        <v>3723</v>
      </c>
      <c r="D304" s="208" t="s">
        <v>3718</v>
      </c>
      <c r="E304" s="208" t="s">
        <v>3667</v>
      </c>
      <c r="F304" s="208">
        <v>15</v>
      </c>
      <c r="G304" s="205"/>
      <c r="H304" s="210" t="str">
        <f t="shared" si="28"/>
        <v/>
      </c>
      <c r="I304" s="208" t="str">
        <f t="shared" si="29"/>
        <v/>
      </c>
      <c r="J304" s="211" t="s">
        <v>3719</v>
      </c>
      <c r="K304" s="2"/>
    </row>
    <row r="305" spans="1:11" ht="15" customHeight="1" x14ac:dyDescent="0.2">
      <c r="A305" s="203">
        <v>15</v>
      </c>
      <c r="B305" s="203">
        <v>15</v>
      </c>
      <c r="C305" s="204" t="s">
        <v>3668</v>
      </c>
      <c r="D305" s="203" t="s">
        <v>2101</v>
      </c>
      <c r="E305" s="203" t="s">
        <v>1710</v>
      </c>
      <c r="F305" s="203">
        <v>20</v>
      </c>
      <c r="G305" s="205"/>
      <c r="H305" s="206" t="str">
        <f t="shared" si="28"/>
        <v/>
      </c>
      <c r="I305" s="203" t="str">
        <f t="shared" si="29"/>
        <v/>
      </c>
      <c r="J305" s="207" t="s">
        <v>3715</v>
      </c>
      <c r="K305" s="2"/>
    </row>
    <row r="306" spans="1:11" ht="15" customHeight="1" x14ac:dyDescent="0.2">
      <c r="A306" s="212"/>
      <c r="B306" s="212"/>
      <c r="C306" s="213" t="s">
        <v>3724</v>
      </c>
      <c r="D306" s="212"/>
      <c r="E306" s="212"/>
      <c r="F306" s="214">
        <v>180</v>
      </c>
      <c r="G306" s="215">
        <f>SUM(G291:G305)</f>
        <v>0</v>
      </c>
      <c r="H306" s="216" t="str">
        <f>IF(G306=0,"",G306/F306)</f>
        <v/>
      </c>
      <c r="I306" s="214" t="str">
        <f>IF(H306="","",IF(H306&gt;=0.75,"🟢 On Track",IF(H306&gt;=0.65,"🟡 Watch",IF(H306&gt;=0.6,"🟠 At Risk","🔴 Not Prog"))))</f>
        <v/>
      </c>
      <c r="J306" s="212"/>
      <c r="K306" s="2"/>
    </row>
    <row r="307" spans="1:11" ht="15.7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21.75" customHeight="1" x14ac:dyDescent="0.2">
      <c r="A308" s="199" t="s">
        <v>3725</v>
      </c>
      <c r="B308" s="194"/>
      <c r="C308" s="194"/>
      <c r="D308" s="194"/>
      <c r="E308" s="194"/>
      <c r="F308" s="194"/>
      <c r="G308" s="194"/>
      <c r="H308" s="200" t="s">
        <v>3619</v>
      </c>
      <c r="I308" s="199">
        <f>G325</f>
        <v>0</v>
      </c>
      <c r="J308" s="200" t="s">
        <v>3620</v>
      </c>
      <c r="K308" s="201">
        <f>H325</f>
        <v>0</v>
      </c>
    </row>
    <row r="309" spans="1:11" ht="21.75" customHeight="1" x14ac:dyDescent="0.2">
      <c r="A309" s="202" t="s">
        <v>26</v>
      </c>
      <c r="B309" s="202" t="s">
        <v>3621</v>
      </c>
      <c r="C309" s="202" t="s">
        <v>2081</v>
      </c>
      <c r="D309" s="202" t="s">
        <v>2071</v>
      </c>
      <c r="E309" s="202" t="s">
        <v>2073</v>
      </c>
      <c r="F309" s="202" t="s">
        <v>3622</v>
      </c>
      <c r="G309" s="202" t="s">
        <v>132</v>
      </c>
      <c r="H309" s="202" t="s">
        <v>3623</v>
      </c>
      <c r="I309" s="202" t="s">
        <v>34</v>
      </c>
      <c r="J309" s="202" t="s">
        <v>61</v>
      </c>
      <c r="K309" s="2"/>
    </row>
    <row r="310" spans="1:11" ht="21.75" customHeight="1" x14ac:dyDescent="0.2">
      <c r="A310" s="203">
        <v>1</v>
      </c>
      <c r="B310" s="203">
        <v>1</v>
      </c>
      <c r="C310" s="204" t="s">
        <v>3726</v>
      </c>
      <c r="D310" s="203" t="s">
        <v>3727</v>
      </c>
      <c r="E310" s="203" t="s">
        <v>2085</v>
      </c>
      <c r="F310" s="203" t="s">
        <v>390</v>
      </c>
      <c r="G310" s="205"/>
      <c r="H310" s="203" t="str">
        <f t="shared" ref="H310:H324" si="30">IF(G310="","—",G310)</f>
        <v>—</v>
      </c>
      <c r="I310" s="203" t="str">
        <f t="shared" ref="I310:I324" si="31">IF(G310="","",G310)</f>
        <v/>
      </c>
      <c r="J310" s="207"/>
      <c r="K310" s="2"/>
    </row>
    <row r="311" spans="1:11" ht="15" customHeight="1" x14ac:dyDescent="0.2">
      <c r="A311" s="208">
        <v>2</v>
      </c>
      <c r="B311" s="208">
        <v>2</v>
      </c>
      <c r="C311" s="209" t="s">
        <v>3728</v>
      </c>
      <c r="D311" s="208" t="s">
        <v>2171</v>
      </c>
      <c r="E311" s="208" t="s">
        <v>2088</v>
      </c>
      <c r="F311" s="208" t="s">
        <v>390</v>
      </c>
      <c r="G311" s="205"/>
      <c r="H311" s="208" t="str">
        <f t="shared" si="30"/>
        <v>—</v>
      </c>
      <c r="I311" s="208" t="str">
        <f t="shared" si="31"/>
        <v/>
      </c>
      <c r="J311" s="211"/>
      <c r="K311" s="2"/>
    </row>
    <row r="312" spans="1:11" ht="21.75" customHeight="1" x14ac:dyDescent="0.2">
      <c r="A312" s="203">
        <v>3</v>
      </c>
      <c r="B312" s="203">
        <v>3</v>
      </c>
      <c r="C312" s="204" t="s">
        <v>3729</v>
      </c>
      <c r="D312" s="203" t="s">
        <v>3727</v>
      </c>
      <c r="E312" s="203" t="s">
        <v>1664</v>
      </c>
      <c r="F312" s="203" t="s">
        <v>390</v>
      </c>
      <c r="G312" s="205"/>
      <c r="H312" s="203" t="str">
        <f t="shared" si="30"/>
        <v>—</v>
      </c>
      <c r="I312" s="203" t="str">
        <f t="shared" si="31"/>
        <v/>
      </c>
      <c r="J312" s="207"/>
      <c r="K312" s="2"/>
    </row>
    <row r="313" spans="1:11" ht="15" customHeight="1" x14ac:dyDescent="0.2">
      <c r="A313" s="208">
        <v>4</v>
      </c>
      <c r="B313" s="208">
        <v>4</v>
      </c>
      <c r="C313" s="209" t="s">
        <v>3730</v>
      </c>
      <c r="D313" s="208" t="s">
        <v>2171</v>
      </c>
      <c r="E313" s="208" t="s">
        <v>2095</v>
      </c>
      <c r="F313" s="208" t="s">
        <v>390</v>
      </c>
      <c r="G313" s="205"/>
      <c r="H313" s="208" t="str">
        <f t="shared" si="30"/>
        <v>—</v>
      </c>
      <c r="I313" s="208" t="str">
        <f t="shared" si="31"/>
        <v/>
      </c>
      <c r="J313" s="211"/>
      <c r="K313" s="2"/>
    </row>
    <row r="314" spans="1:11" ht="21.75" customHeight="1" x14ac:dyDescent="0.2">
      <c r="A314" s="203">
        <v>5</v>
      </c>
      <c r="B314" s="203">
        <v>5</v>
      </c>
      <c r="C314" s="204" t="s">
        <v>3731</v>
      </c>
      <c r="D314" s="203" t="s">
        <v>3727</v>
      </c>
      <c r="E314" s="203" t="s">
        <v>2106</v>
      </c>
      <c r="F314" s="203" t="s">
        <v>390</v>
      </c>
      <c r="G314" s="205"/>
      <c r="H314" s="203" t="str">
        <f t="shared" si="30"/>
        <v>—</v>
      </c>
      <c r="I314" s="203" t="str">
        <f t="shared" si="31"/>
        <v/>
      </c>
      <c r="J314" s="207"/>
      <c r="K314" s="2"/>
    </row>
    <row r="315" spans="1:11" ht="15" customHeight="1" x14ac:dyDescent="0.2">
      <c r="A315" s="208">
        <v>6</v>
      </c>
      <c r="B315" s="208">
        <v>6</v>
      </c>
      <c r="C315" s="209" t="s">
        <v>3732</v>
      </c>
      <c r="D315" s="208" t="s">
        <v>2101</v>
      </c>
      <c r="E315" s="208" t="s">
        <v>2110</v>
      </c>
      <c r="F315" s="208" t="s">
        <v>390</v>
      </c>
      <c r="G315" s="205"/>
      <c r="H315" s="208" t="str">
        <f t="shared" si="30"/>
        <v>—</v>
      </c>
      <c r="I315" s="208" t="str">
        <f t="shared" si="31"/>
        <v/>
      </c>
      <c r="J315" s="211" t="s">
        <v>2139</v>
      </c>
      <c r="K315" s="2"/>
    </row>
    <row r="316" spans="1:11" ht="21.75" customHeight="1" x14ac:dyDescent="0.2">
      <c r="A316" s="203">
        <v>7</v>
      </c>
      <c r="B316" s="203">
        <v>7</v>
      </c>
      <c r="C316" s="204" t="s">
        <v>3733</v>
      </c>
      <c r="D316" s="203" t="s">
        <v>3727</v>
      </c>
      <c r="E316" s="203" t="s">
        <v>1707</v>
      </c>
      <c r="F316" s="203" t="s">
        <v>390</v>
      </c>
      <c r="G316" s="205"/>
      <c r="H316" s="203" t="str">
        <f t="shared" si="30"/>
        <v>—</v>
      </c>
      <c r="I316" s="203" t="str">
        <f t="shared" si="31"/>
        <v/>
      </c>
      <c r="J316" s="207"/>
      <c r="K316" s="2"/>
    </row>
    <row r="317" spans="1:11" ht="15" customHeight="1" x14ac:dyDescent="0.2">
      <c r="A317" s="208">
        <v>8</v>
      </c>
      <c r="B317" s="208">
        <v>8</v>
      </c>
      <c r="C317" s="209" t="s">
        <v>3734</v>
      </c>
      <c r="D317" s="208" t="s">
        <v>2171</v>
      </c>
      <c r="E317" s="208" t="s">
        <v>2126</v>
      </c>
      <c r="F317" s="208" t="s">
        <v>390</v>
      </c>
      <c r="G317" s="205"/>
      <c r="H317" s="208" t="str">
        <f t="shared" si="30"/>
        <v>—</v>
      </c>
      <c r="I317" s="208" t="str">
        <f t="shared" si="31"/>
        <v/>
      </c>
      <c r="J317" s="211"/>
      <c r="K317" s="2"/>
    </row>
    <row r="318" spans="1:11" ht="21.75" customHeight="1" x14ac:dyDescent="0.2">
      <c r="A318" s="203">
        <v>9</v>
      </c>
      <c r="B318" s="203">
        <v>9</v>
      </c>
      <c r="C318" s="204" t="s">
        <v>3735</v>
      </c>
      <c r="D318" s="203" t="s">
        <v>3727</v>
      </c>
      <c r="E318" s="203" t="s">
        <v>3634</v>
      </c>
      <c r="F318" s="203" t="s">
        <v>390</v>
      </c>
      <c r="G318" s="205"/>
      <c r="H318" s="203" t="str">
        <f t="shared" si="30"/>
        <v>—</v>
      </c>
      <c r="I318" s="203" t="str">
        <f t="shared" si="31"/>
        <v/>
      </c>
      <c r="J318" s="207"/>
      <c r="K318" s="2"/>
    </row>
    <row r="319" spans="1:11" ht="15" customHeight="1" x14ac:dyDescent="0.2">
      <c r="A319" s="208">
        <v>10</v>
      </c>
      <c r="B319" s="208">
        <v>10</v>
      </c>
      <c r="C319" s="209" t="s">
        <v>3736</v>
      </c>
      <c r="D319" s="208" t="s">
        <v>2171</v>
      </c>
      <c r="E319" s="208" t="s">
        <v>3636</v>
      </c>
      <c r="F319" s="208" t="s">
        <v>390</v>
      </c>
      <c r="G319" s="205"/>
      <c r="H319" s="208" t="str">
        <f t="shared" si="30"/>
        <v>—</v>
      </c>
      <c r="I319" s="208" t="str">
        <f t="shared" si="31"/>
        <v/>
      </c>
      <c r="J319" s="211"/>
      <c r="K319" s="2"/>
    </row>
    <row r="320" spans="1:11" ht="21.75" customHeight="1" x14ac:dyDescent="0.2">
      <c r="A320" s="203">
        <v>11</v>
      </c>
      <c r="B320" s="203">
        <v>11</v>
      </c>
      <c r="C320" s="204" t="s">
        <v>3737</v>
      </c>
      <c r="D320" s="203" t="s">
        <v>3727</v>
      </c>
      <c r="E320" s="203" t="s">
        <v>3638</v>
      </c>
      <c r="F320" s="203" t="s">
        <v>390</v>
      </c>
      <c r="G320" s="205"/>
      <c r="H320" s="203" t="str">
        <f t="shared" si="30"/>
        <v>—</v>
      </c>
      <c r="I320" s="203" t="str">
        <f t="shared" si="31"/>
        <v/>
      </c>
      <c r="J320" s="207"/>
      <c r="K320" s="2"/>
    </row>
    <row r="321" spans="1:11" ht="15" customHeight="1" x14ac:dyDescent="0.2">
      <c r="A321" s="208">
        <v>12</v>
      </c>
      <c r="B321" s="208">
        <v>12</v>
      </c>
      <c r="C321" s="209" t="s">
        <v>3738</v>
      </c>
      <c r="D321" s="208" t="s">
        <v>3673</v>
      </c>
      <c r="E321" s="208" t="s">
        <v>3640</v>
      </c>
      <c r="F321" s="208" t="s">
        <v>390</v>
      </c>
      <c r="G321" s="205"/>
      <c r="H321" s="208" t="str">
        <f t="shared" si="30"/>
        <v>—</v>
      </c>
      <c r="I321" s="208" t="str">
        <f t="shared" si="31"/>
        <v/>
      </c>
      <c r="J321" s="211"/>
      <c r="K321" s="2"/>
    </row>
    <row r="322" spans="1:11" ht="15" customHeight="1" x14ac:dyDescent="0.2">
      <c r="A322" s="203">
        <v>13</v>
      </c>
      <c r="B322" s="203">
        <v>13</v>
      </c>
      <c r="C322" s="204" t="s">
        <v>3739</v>
      </c>
      <c r="D322" s="203" t="s">
        <v>2125</v>
      </c>
      <c r="E322" s="203" t="s">
        <v>3642</v>
      </c>
      <c r="F322" s="203" t="s">
        <v>390</v>
      </c>
      <c r="G322" s="205"/>
      <c r="H322" s="203" t="str">
        <f t="shared" si="30"/>
        <v>—</v>
      </c>
      <c r="I322" s="203" t="str">
        <f t="shared" si="31"/>
        <v/>
      </c>
      <c r="J322" s="207"/>
      <c r="K322" s="2"/>
    </row>
    <row r="323" spans="1:11" ht="15" customHeight="1" x14ac:dyDescent="0.2">
      <c r="A323" s="208">
        <v>14</v>
      </c>
      <c r="B323" s="208">
        <v>14</v>
      </c>
      <c r="C323" s="209" t="s">
        <v>3740</v>
      </c>
      <c r="D323" s="208" t="s">
        <v>2171</v>
      </c>
      <c r="E323" s="208" t="s">
        <v>3667</v>
      </c>
      <c r="F323" s="208" t="s">
        <v>390</v>
      </c>
      <c r="G323" s="205"/>
      <c r="H323" s="208" t="str">
        <f t="shared" si="30"/>
        <v>—</v>
      </c>
      <c r="I323" s="208" t="str">
        <f t="shared" si="31"/>
        <v/>
      </c>
      <c r="J323" s="211"/>
      <c r="K323" s="2"/>
    </row>
    <row r="324" spans="1:11" ht="15" customHeight="1" x14ac:dyDescent="0.2">
      <c r="A324" s="203">
        <v>15</v>
      </c>
      <c r="B324" s="203">
        <v>15</v>
      </c>
      <c r="C324" s="204" t="s">
        <v>3741</v>
      </c>
      <c r="D324" s="203" t="s">
        <v>2101</v>
      </c>
      <c r="E324" s="203" t="s">
        <v>1710</v>
      </c>
      <c r="F324" s="203" t="s">
        <v>390</v>
      </c>
      <c r="G324" s="205"/>
      <c r="H324" s="203" t="str">
        <f t="shared" si="30"/>
        <v>—</v>
      </c>
      <c r="I324" s="203" t="str">
        <f t="shared" si="31"/>
        <v/>
      </c>
      <c r="J324" s="207" t="s">
        <v>3669</v>
      </c>
      <c r="K324" s="2"/>
    </row>
    <row r="325" spans="1:11" ht="15" customHeight="1" x14ac:dyDescent="0.2">
      <c r="A325" s="212"/>
      <c r="B325" s="212"/>
      <c r="C325" s="213" t="s">
        <v>3742</v>
      </c>
      <c r="D325" s="212"/>
      <c r="E325" s="212"/>
      <c r="F325" s="214"/>
      <c r="G325" s="215">
        <f>SUM(G310:G324)</f>
        <v>0</v>
      </c>
      <c r="H325" s="215"/>
      <c r="I325" s="214" t="str">
        <f>IF(H325="","",IF(H325&gt;=0.75,"🟢 On Track",IF(H325&gt;=0.65,"🟡 Watch",IF(H325&gt;=0.6,"🟠 At Risk","🔴 Not Prog"))))</f>
        <v/>
      </c>
      <c r="J325" s="212"/>
      <c r="K325" s="2"/>
    </row>
    <row r="326" spans="1:11" ht="15.7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5.7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25.5" customHeight="1" x14ac:dyDescent="0.2">
      <c r="A328" s="196" t="s">
        <v>1023</v>
      </c>
      <c r="B328" s="192"/>
      <c r="C328" s="192"/>
      <c r="D328" s="192"/>
      <c r="E328" s="192"/>
      <c r="F328" s="192"/>
      <c r="G328" s="192"/>
      <c r="H328" s="192"/>
      <c r="I328" s="197" t="s">
        <v>3617</v>
      </c>
      <c r="J328" s="198" t="str">
        <f>IF(COUNT(H346,H365)=0,"",AVERAGE(H346,H365))</f>
        <v/>
      </c>
      <c r="K328" s="192"/>
    </row>
    <row r="329" spans="1:11" ht="21.75" customHeight="1" x14ac:dyDescent="0.2">
      <c r="A329" s="199" t="s">
        <v>3706</v>
      </c>
      <c r="B329" s="194"/>
      <c r="C329" s="194"/>
      <c r="D329" s="194"/>
      <c r="E329" s="194"/>
      <c r="F329" s="194"/>
      <c r="G329" s="194"/>
      <c r="H329" s="200" t="s">
        <v>3619</v>
      </c>
      <c r="I329" s="199">
        <f>G346</f>
        <v>0</v>
      </c>
      <c r="J329" s="200" t="s">
        <v>3620</v>
      </c>
      <c r="K329" s="201" t="str">
        <f>H346</f>
        <v/>
      </c>
    </row>
    <row r="330" spans="1:11" ht="21.75" customHeight="1" x14ac:dyDescent="0.2">
      <c r="A330" s="202" t="s">
        <v>26</v>
      </c>
      <c r="B330" s="202" t="s">
        <v>3621</v>
      </c>
      <c r="C330" s="202" t="s">
        <v>2081</v>
      </c>
      <c r="D330" s="202" t="s">
        <v>2071</v>
      </c>
      <c r="E330" s="202" t="s">
        <v>2073</v>
      </c>
      <c r="F330" s="202" t="s">
        <v>3622</v>
      </c>
      <c r="G330" s="202" t="s">
        <v>132</v>
      </c>
      <c r="H330" s="202" t="s">
        <v>3623</v>
      </c>
      <c r="I330" s="202" t="s">
        <v>34</v>
      </c>
      <c r="J330" s="202" t="s">
        <v>61</v>
      </c>
      <c r="K330" s="2"/>
    </row>
    <row r="331" spans="1:11" ht="15" customHeight="1" x14ac:dyDescent="0.2">
      <c r="A331" s="203">
        <v>1</v>
      </c>
      <c r="B331" s="203">
        <v>1</v>
      </c>
      <c r="C331" s="204" t="s">
        <v>3707</v>
      </c>
      <c r="D331" s="203" t="s">
        <v>2078</v>
      </c>
      <c r="E331" s="203" t="s">
        <v>2085</v>
      </c>
      <c r="F331" s="203">
        <v>10</v>
      </c>
      <c r="G331" s="205"/>
      <c r="H331" s="206" t="str">
        <f t="shared" ref="H331:H345" si="32">IF(G331="","",G331/F331)</f>
        <v/>
      </c>
      <c r="I331" s="203" t="str">
        <f t="shared" ref="I331:I345" si="33">IF(G331="","",IF(H331&gt;=0.9,"🟢 On Track",IF(H331&gt;=0.75,"🟢 On Track",IF(H331&gt;=0.65,"🟡 Watch",IF(H331&gt;=0.6,"🟠 At Risk","🔴 Not Prog")))))</f>
        <v/>
      </c>
      <c r="J331" s="207"/>
      <c r="K331" s="2"/>
    </row>
    <row r="332" spans="1:11" ht="15" customHeight="1" x14ac:dyDescent="0.2">
      <c r="A332" s="208">
        <v>2</v>
      </c>
      <c r="B332" s="208">
        <v>2</v>
      </c>
      <c r="C332" s="209" t="s">
        <v>3708</v>
      </c>
      <c r="D332" s="208" t="s">
        <v>3673</v>
      </c>
      <c r="E332" s="208" t="s">
        <v>2088</v>
      </c>
      <c r="F332" s="208">
        <v>10</v>
      </c>
      <c r="G332" s="205"/>
      <c r="H332" s="210" t="str">
        <f t="shared" si="32"/>
        <v/>
      </c>
      <c r="I332" s="208" t="str">
        <f t="shared" si="33"/>
        <v/>
      </c>
      <c r="J332" s="211"/>
      <c r="K332" s="2"/>
    </row>
    <row r="333" spans="1:11" ht="15" customHeight="1" x14ac:dyDescent="0.2">
      <c r="A333" s="203">
        <v>3</v>
      </c>
      <c r="B333" s="203">
        <v>3</v>
      </c>
      <c r="C333" s="204" t="s">
        <v>3709</v>
      </c>
      <c r="D333" s="203" t="s">
        <v>2081</v>
      </c>
      <c r="E333" s="203" t="s">
        <v>1664</v>
      </c>
      <c r="F333" s="203">
        <v>10</v>
      </c>
      <c r="G333" s="205"/>
      <c r="H333" s="206" t="str">
        <f t="shared" si="32"/>
        <v/>
      </c>
      <c r="I333" s="203" t="str">
        <f t="shared" si="33"/>
        <v/>
      </c>
      <c r="J333" s="207"/>
      <c r="K333" s="2"/>
    </row>
    <row r="334" spans="1:11" ht="15" customHeight="1" x14ac:dyDescent="0.2">
      <c r="A334" s="208">
        <v>4</v>
      </c>
      <c r="B334" s="208">
        <v>4</v>
      </c>
      <c r="C334" s="209" t="s">
        <v>3710</v>
      </c>
      <c r="D334" s="208" t="s">
        <v>3673</v>
      </c>
      <c r="E334" s="208" t="s">
        <v>2095</v>
      </c>
      <c r="F334" s="208">
        <v>10</v>
      </c>
      <c r="G334" s="205"/>
      <c r="H334" s="210" t="str">
        <f t="shared" si="32"/>
        <v/>
      </c>
      <c r="I334" s="208" t="str">
        <f t="shared" si="33"/>
        <v/>
      </c>
      <c r="J334" s="211"/>
      <c r="K334" s="2"/>
    </row>
    <row r="335" spans="1:11" ht="15" customHeight="1" x14ac:dyDescent="0.2">
      <c r="A335" s="203">
        <v>5</v>
      </c>
      <c r="B335" s="203">
        <v>5</v>
      </c>
      <c r="C335" s="204" t="s">
        <v>3711</v>
      </c>
      <c r="D335" s="203" t="s">
        <v>2081</v>
      </c>
      <c r="E335" s="203" t="s">
        <v>2106</v>
      </c>
      <c r="F335" s="203">
        <v>10</v>
      </c>
      <c r="G335" s="205"/>
      <c r="H335" s="206" t="str">
        <f t="shared" si="32"/>
        <v/>
      </c>
      <c r="I335" s="203" t="str">
        <f t="shared" si="33"/>
        <v/>
      </c>
      <c r="J335" s="207"/>
      <c r="K335" s="2"/>
    </row>
    <row r="336" spans="1:11" ht="15" customHeight="1" x14ac:dyDescent="0.2">
      <c r="A336" s="208">
        <v>6</v>
      </c>
      <c r="B336" s="208">
        <v>6</v>
      </c>
      <c r="C336" s="209" t="s">
        <v>3712</v>
      </c>
      <c r="D336" s="208" t="s">
        <v>3673</v>
      </c>
      <c r="E336" s="208" t="s">
        <v>2110</v>
      </c>
      <c r="F336" s="208">
        <v>10</v>
      </c>
      <c r="G336" s="205"/>
      <c r="H336" s="210" t="str">
        <f t="shared" si="32"/>
        <v/>
      </c>
      <c r="I336" s="208" t="str">
        <f t="shared" si="33"/>
        <v/>
      </c>
      <c r="J336" s="211"/>
      <c r="K336" s="2"/>
    </row>
    <row r="337" spans="1:11" ht="15" customHeight="1" x14ac:dyDescent="0.2">
      <c r="A337" s="203">
        <v>7</v>
      </c>
      <c r="B337" s="203">
        <v>7</v>
      </c>
      <c r="C337" s="204" t="s">
        <v>3713</v>
      </c>
      <c r="D337" s="203" t="s">
        <v>2081</v>
      </c>
      <c r="E337" s="203" t="s">
        <v>1707</v>
      </c>
      <c r="F337" s="203">
        <v>10</v>
      </c>
      <c r="G337" s="205"/>
      <c r="H337" s="206" t="str">
        <f t="shared" si="32"/>
        <v/>
      </c>
      <c r="I337" s="203" t="str">
        <f t="shared" si="33"/>
        <v/>
      </c>
      <c r="J337" s="207"/>
      <c r="K337" s="2"/>
    </row>
    <row r="338" spans="1:11" ht="15" customHeight="1" x14ac:dyDescent="0.2">
      <c r="A338" s="208">
        <v>8</v>
      </c>
      <c r="B338" s="208">
        <v>8</v>
      </c>
      <c r="C338" s="209" t="s">
        <v>3714</v>
      </c>
      <c r="D338" s="208" t="s">
        <v>2101</v>
      </c>
      <c r="E338" s="208" t="s">
        <v>2126</v>
      </c>
      <c r="F338" s="208">
        <v>20</v>
      </c>
      <c r="G338" s="205"/>
      <c r="H338" s="210" t="str">
        <f t="shared" si="32"/>
        <v/>
      </c>
      <c r="I338" s="208" t="str">
        <f t="shared" si="33"/>
        <v/>
      </c>
      <c r="J338" s="211" t="s">
        <v>3715</v>
      </c>
      <c r="K338" s="2"/>
    </row>
    <row r="339" spans="1:11" ht="15" customHeight="1" x14ac:dyDescent="0.2">
      <c r="A339" s="203">
        <v>9</v>
      </c>
      <c r="B339" s="203">
        <v>9</v>
      </c>
      <c r="C339" s="204" t="s">
        <v>3716</v>
      </c>
      <c r="D339" s="203" t="s">
        <v>3673</v>
      </c>
      <c r="E339" s="203" t="s">
        <v>3634</v>
      </c>
      <c r="F339" s="203">
        <v>10</v>
      </c>
      <c r="G339" s="205"/>
      <c r="H339" s="206" t="str">
        <f t="shared" si="32"/>
        <v/>
      </c>
      <c r="I339" s="203" t="str">
        <f t="shared" si="33"/>
        <v/>
      </c>
      <c r="J339" s="207"/>
      <c r="K339" s="2"/>
    </row>
    <row r="340" spans="1:11" ht="18.75" customHeight="1" x14ac:dyDescent="0.2">
      <c r="A340" s="208">
        <v>10</v>
      </c>
      <c r="B340" s="208">
        <v>10</v>
      </c>
      <c r="C340" s="209" t="s">
        <v>3717</v>
      </c>
      <c r="D340" s="208" t="s">
        <v>3718</v>
      </c>
      <c r="E340" s="208" t="s">
        <v>3636</v>
      </c>
      <c r="F340" s="208">
        <v>15</v>
      </c>
      <c r="G340" s="205"/>
      <c r="H340" s="210" t="str">
        <f t="shared" si="32"/>
        <v/>
      </c>
      <c r="I340" s="208" t="str">
        <f t="shared" si="33"/>
        <v/>
      </c>
      <c r="J340" s="211" t="s">
        <v>3719</v>
      </c>
      <c r="K340" s="2"/>
    </row>
    <row r="341" spans="1:11" ht="15" customHeight="1" x14ac:dyDescent="0.2">
      <c r="A341" s="203">
        <v>11</v>
      </c>
      <c r="B341" s="203">
        <v>11</v>
      </c>
      <c r="C341" s="204" t="s">
        <v>3720</v>
      </c>
      <c r="D341" s="203" t="s">
        <v>3673</v>
      </c>
      <c r="E341" s="203" t="s">
        <v>3638</v>
      </c>
      <c r="F341" s="203">
        <v>10</v>
      </c>
      <c r="G341" s="205"/>
      <c r="H341" s="206" t="str">
        <f t="shared" si="32"/>
        <v/>
      </c>
      <c r="I341" s="203" t="str">
        <f t="shared" si="33"/>
        <v/>
      </c>
      <c r="J341" s="207"/>
      <c r="K341" s="2"/>
    </row>
    <row r="342" spans="1:11" ht="15" customHeight="1" x14ac:dyDescent="0.2">
      <c r="A342" s="208">
        <v>12</v>
      </c>
      <c r="B342" s="208">
        <v>12</v>
      </c>
      <c r="C342" s="209" t="s">
        <v>3721</v>
      </c>
      <c r="D342" s="208" t="s">
        <v>2081</v>
      </c>
      <c r="E342" s="208" t="s">
        <v>3640</v>
      </c>
      <c r="F342" s="208">
        <v>10</v>
      </c>
      <c r="G342" s="205"/>
      <c r="H342" s="210" t="str">
        <f t="shared" si="32"/>
        <v/>
      </c>
      <c r="I342" s="208" t="str">
        <f t="shared" si="33"/>
        <v/>
      </c>
      <c r="J342" s="211"/>
      <c r="K342" s="2"/>
    </row>
    <row r="343" spans="1:11" ht="15" customHeight="1" x14ac:dyDescent="0.2">
      <c r="A343" s="203">
        <v>13</v>
      </c>
      <c r="B343" s="203">
        <v>13</v>
      </c>
      <c r="C343" s="204" t="s">
        <v>3722</v>
      </c>
      <c r="D343" s="203" t="s">
        <v>3673</v>
      </c>
      <c r="E343" s="203" t="s">
        <v>3642</v>
      </c>
      <c r="F343" s="203">
        <v>10</v>
      </c>
      <c r="G343" s="205"/>
      <c r="H343" s="206" t="str">
        <f t="shared" si="32"/>
        <v/>
      </c>
      <c r="I343" s="203" t="str">
        <f t="shared" si="33"/>
        <v/>
      </c>
      <c r="J343" s="207"/>
      <c r="K343" s="2"/>
    </row>
    <row r="344" spans="1:11" ht="18.75" customHeight="1" x14ac:dyDescent="0.2">
      <c r="A344" s="208">
        <v>14</v>
      </c>
      <c r="B344" s="208">
        <v>14</v>
      </c>
      <c r="C344" s="209" t="s">
        <v>3723</v>
      </c>
      <c r="D344" s="208" t="s">
        <v>3718</v>
      </c>
      <c r="E344" s="208" t="s">
        <v>3667</v>
      </c>
      <c r="F344" s="208">
        <v>15</v>
      </c>
      <c r="G344" s="205"/>
      <c r="H344" s="210" t="str">
        <f t="shared" si="32"/>
        <v/>
      </c>
      <c r="I344" s="208" t="str">
        <f t="shared" si="33"/>
        <v/>
      </c>
      <c r="J344" s="211" t="s">
        <v>3719</v>
      </c>
      <c r="K344" s="2"/>
    </row>
    <row r="345" spans="1:11" ht="15" customHeight="1" x14ac:dyDescent="0.2">
      <c r="A345" s="203">
        <v>15</v>
      </c>
      <c r="B345" s="203">
        <v>15</v>
      </c>
      <c r="C345" s="204" t="s">
        <v>3668</v>
      </c>
      <c r="D345" s="203" t="s">
        <v>2101</v>
      </c>
      <c r="E345" s="203" t="s">
        <v>1710</v>
      </c>
      <c r="F345" s="203">
        <v>20</v>
      </c>
      <c r="G345" s="205"/>
      <c r="H345" s="206" t="str">
        <f t="shared" si="32"/>
        <v/>
      </c>
      <c r="I345" s="203" t="str">
        <f t="shared" si="33"/>
        <v/>
      </c>
      <c r="J345" s="207" t="s">
        <v>3715</v>
      </c>
      <c r="K345" s="2"/>
    </row>
    <row r="346" spans="1:11" ht="15" customHeight="1" x14ac:dyDescent="0.2">
      <c r="A346" s="212"/>
      <c r="B346" s="212"/>
      <c r="C346" s="213" t="s">
        <v>3724</v>
      </c>
      <c r="D346" s="212"/>
      <c r="E346" s="212"/>
      <c r="F346" s="214">
        <v>180</v>
      </c>
      <c r="G346" s="215">
        <f>SUM(G331:G345)</f>
        <v>0</v>
      </c>
      <c r="H346" s="216" t="str">
        <f>IF(G346=0,"",G346/F346)</f>
        <v/>
      </c>
      <c r="I346" s="214" t="str">
        <f>IF(H346="","",IF(H346&gt;=0.75,"🟢 On Track",IF(H346&gt;=0.65,"🟡 Watch",IF(H346&gt;=0.6,"🟠 At Risk","🔴 Not Prog"))))</f>
        <v/>
      </c>
      <c r="J346" s="212"/>
      <c r="K346" s="2"/>
    </row>
    <row r="347" spans="1:11" ht="15.7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21.75" customHeight="1" x14ac:dyDescent="0.2">
      <c r="A348" s="199" t="s">
        <v>3725</v>
      </c>
      <c r="B348" s="194"/>
      <c r="C348" s="194"/>
      <c r="D348" s="194"/>
      <c r="E348" s="194"/>
      <c r="F348" s="194"/>
      <c r="G348" s="194"/>
      <c r="H348" s="200" t="s">
        <v>3619</v>
      </c>
      <c r="I348" s="199">
        <f>G365</f>
        <v>0</v>
      </c>
      <c r="J348" s="200" t="s">
        <v>3620</v>
      </c>
      <c r="K348" s="201">
        <f>H365</f>
        <v>0</v>
      </c>
    </row>
    <row r="349" spans="1:11" ht="21.75" customHeight="1" x14ac:dyDescent="0.2">
      <c r="A349" s="202" t="s">
        <v>26</v>
      </c>
      <c r="B349" s="202" t="s">
        <v>3621</v>
      </c>
      <c r="C349" s="202" t="s">
        <v>2081</v>
      </c>
      <c r="D349" s="202" t="s">
        <v>2071</v>
      </c>
      <c r="E349" s="202" t="s">
        <v>2073</v>
      </c>
      <c r="F349" s="202" t="s">
        <v>3622</v>
      </c>
      <c r="G349" s="202" t="s">
        <v>132</v>
      </c>
      <c r="H349" s="202" t="s">
        <v>3623</v>
      </c>
      <c r="I349" s="202" t="s">
        <v>34</v>
      </c>
      <c r="J349" s="202" t="s">
        <v>61</v>
      </c>
      <c r="K349" s="2"/>
    </row>
    <row r="350" spans="1:11" ht="21.75" customHeight="1" x14ac:dyDescent="0.2">
      <c r="A350" s="203">
        <v>1</v>
      </c>
      <c r="B350" s="203">
        <v>1</v>
      </c>
      <c r="C350" s="204" t="s">
        <v>3726</v>
      </c>
      <c r="D350" s="203" t="s">
        <v>3727</v>
      </c>
      <c r="E350" s="203" t="s">
        <v>2085</v>
      </c>
      <c r="F350" s="203" t="s">
        <v>390</v>
      </c>
      <c r="G350" s="205"/>
      <c r="H350" s="203" t="str">
        <f t="shared" ref="H350:H364" si="34">IF(G350="","—",G350)</f>
        <v>—</v>
      </c>
      <c r="I350" s="203" t="str">
        <f t="shared" ref="I350:I364" si="35">IF(G350="","",G350)</f>
        <v/>
      </c>
      <c r="J350" s="207"/>
      <c r="K350" s="2"/>
    </row>
    <row r="351" spans="1:11" ht="15" customHeight="1" x14ac:dyDescent="0.2">
      <c r="A351" s="208">
        <v>2</v>
      </c>
      <c r="B351" s="208">
        <v>2</v>
      </c>
      <c r="C351" s="209" t="s">
        <v>3728</v>
      </c>
      <c r="D351" s="208" t="s">
        <v>2171</v>
      </c>
      <c r="E351" s="208" t="s">
        <v>2088</v>
      </c>
      <c r="F351" s="208" t="s">
        <v>390</v>
      </c>
      <c r="G351" s="205"/>
      <c r="H351" s="208" t="str">
        <f t="shared" si="34"/>
        <v>—</v>
      </c>
      <c r="I351" s="208" t="str">
        <f t="shared" si="35"/>
        <v/>
      </c>
      <c r="J351" s="211"/>
      <c r="K351" s="2"/>
    </row>
    <row r="352" spans="1:11" ht="21.75" customHeight="1" x14ac:dyDescent="0.2">
      <c r="A352" s="203">
        <v>3</v>
      </c>
      <c r="B352" s="203">
        <v>3</v>
      </c>
      <c r="C352" s="204" t="s">
        <v>3729</v>
      </c>
      <c r="D352" s="203" t="s">
        <v>3727</v>
      </c>
      <c r="E352" s="203" t="s">
        <v>1664</v>
      </c>
      <c r="F352" s="203" t="s">
        <v>390</v>
      </c>
      <c r="G352" s="205"/>
      <c r="H352" s="203" t="str">
        <f t="shared" si="34"/>
        <v>—</v>
      </c>
      <c r="I352" s="203" t="str">
        <f t="shared" si="35"/>
        <v/>
      </c>
      <c r="J352" s="207"/>
      <c r="K352" s="2"/>
    </row>
    <row r="353" spans="1:11" ht="15" customHeight="1" x14ac:dyDescent="0.2">
      <c r="A353" s="208">
        <v>4</v>
      </c>
      <c r="B353" s="208">
        <v>4</v>
      </c>
      <c r="C353" s="209" t="s">
        <v>3730</v>
      </c>
      <c r="D353" s="208" t="s">
        <v>2171</v>
      </c>
      <c r="E353" s="208" t="s">
        <v>2095</v>
      </c>
      <c r="F353" s="208" t="s">
        <v>390</v>
      </c>
      <c r="G353" s="205"/>
      <c r="H353" s="208" t="str">
        <f t="shared" si="34"/>
        <v>—</v>
      </c>
      <c r="I353" s="208" t="str">
        <f t="shared" si="35"/>
        <v/>
      </c>
      <c r="J353" s="211"/>
      <c r="K353" s="2"/>
    </row>
    <row r="354" spans="1:11" ht="21.75" customHeight="1" x14ac:dyDescent="0.2">
      <c r="A354" s="203">
        <v>5</v>
      </c>
      <c r="B354" s="203">
        <v>5</v>
      </c>
      <c r="C354" s="204" t="s">
        <v>3731</v>
      </c>
      <c r="D354" s="203" t="s">
        <v>3727</v>
      </c>
      <c r="E354" s="203" t="s">
        <v>2106</v>
      </c>
      <c r="F354" s="203" t="s">
        <v>390</v>
      </c>
      <c r="G354" s="205"/>
      <c r="H354" s="203" t="str">
        <f t="shared" si="34"/>
        <v>—</v>
      </c>
      <c r="I354" s="203" t="str">
        <f t="shared" si="35"/>
        <v/>
      </c>
      <c r="J354" s="207"/>
      <c r="K354" s="2"/>
    </row>
    <row r="355" spans="1:11" ht="15" customHeight="1" x14ac:dyDescent="0.2">
      <c r="A355" s="208">
        <v>6</v>
      </c>
      <c r="B355" s="208">
        <v>6</v>
      </c>
      <c r="C355" s="209" t="s">
        <v>3732</v>
      </c>
      <c r="D355" s="208" t="s">
        <v>2101</v>
      </c>
      <c r="E355" s="208" t="s">
        <v>2110</v>
      </c>
      <c r="F355" s="208" t="s">
        <v>390</v>
      </c>
      <c r="G355" s="205"/>
      <c r="H355" s="208" t="str">
        <f t="shared" si="34"/>
        <v>—</v>
      </c>
      <c r="I355" s="208" t="str">
        <f t="shared" si="35"/>
        <v/>
      </c>
      <c r="J355" s="211" t="s">
        <v>2139</v>
      </c>
      <c r="K355" s="2"/>
    </row>
    <row r="356" spans="1:11" ht="21.75" customHeight="1" x14ac:dyDescent="0.2">
      <c r="A356" s="203">
        <v>7</v>
      </c>
      <c r="B356" s="203">
        <v>7</v>
      </c>
      <c r="C356" s="204" t="s">
        <v>3733</v>
      </c>
      <c r="D356" s="203" t="s">
        <v>3727</v>
      </c>
      <c r="E356" s="203" t="s">
        <v>1707</v>
      </c>
      <c r="F356" s="203" t="s">
        <v>390</v>
      </c>
      <c r="G356" s="205"/>
      <c r="H356" s="203" t="str">
        <f t="shared" si="34"/>
        <v>—</v>
      </c>
      <c r="I356" s="203" t="str">
        <f t="shared" si="35"/>
        <v/>
      </c>
      <c r="J356" s="207"/>
      <c r="K356" s="2"/>
    </row>
    <row r="357" spans="1:11" ht="15" customHeight="1" x14ac:dyDescent="0.2">
      <c r="A357" s="208">
        <v>8</v>
      </c>
      <c r="B357" s="208">
        <v>8</v>
      </c>
      <c r="C357" s="209" t="s">
        <v>3734</v>
      </c>
      <c r="D357" s="208" t="s">
        <v>2171</v>
      </c>
      <c r="E357" s="208" t="s">
        <v>2126</v>
      </c>
      <c r="F357" s="208" t="s">
        <v>390</v>
      </c>
      <c r="G357" s="205"/>
      <c r="H357" s="208" t="str">
        <f t="shared" si="34"/>
        <v>—</v>
      </c>
      <c r="I357" s="208" t="str">
        <f t="shared" si="35"/>
        <v/>
      </c>
      <c r="J357" s="211"/>
      <c r="K357" s="2"/>
    </row>
    <row r="358" spans="1:11" ht="21.75" customHeight="1" x14ac:dyDescent="0.2">
      <c r="A358" s="203">
        <v>9</v>
      </c>
      <c r="B358" s="203">
        <v>9</v>
      </c>
      <c r="C358" s="204" t="s">
        <v>3735</v>
      </c>
      <c r="D358" s="203" t="s">
        <v>3727</v>
      </c>
      <c r="E358" s="203" t="s">
        <v>3634</v>
      </c>
      <c r="F358" s="203" t="s">
        <v>390</v>
      </c>
      <c r="G358" s="205"/>
      <c r="H358" s="203" t="str">
        <f t="shared" si="34"/>
        <v>—</v>
      </c>
      <c r="I358" s="203" t="str">
        <f t="shared" si="35"/>
        <v/>
      </c>
      <c r="J358" s="207"/>
      <c r="K358" s="2"/>
    </row>
    <row r="359" spans="1:11" ht="15" customHeight="1" x14ac:dyDescent="0.2">
      <c r="A359" s="208">
        <v>10</v>
      </c>
      <c r="B359" s="208">
        <v>10</v>
      </c>
      <c r="C359" s="209" t="s">
        <v>3736</v>
      </c>
      <c r="D359" s="208" t="s">
        <v>2171</v>
      </c>
      <c r="E359" s="208" t="s">
        <v>3636</v>
      </c>
      <c r="F359" s="208" t="s">
        <v>390</v>
      </c>
      <c r="G359" s="205"/>
      <c r="H359" s="208" t="str">
        <f t="shared" si="34"/>
        <v>—</v>
      </c>
      <c r="I359" s="208" t="str">
        <f t="shared" si="35"/>
        <v/>
      </c>
      <c r="J359" s="211"/>
      <c r="K359" s="2"/>
    </row>
    <row r="360" spans="1:11" ht="21.75" customHeight="1" x14ac:dyDescent="0.2">
      <c r="A360" s="203">
        <v>11</v>
      </c>
      <c r="B360" s="203">
        <v>11</v>
      </c>
      <c r="C360" s="204" t="s">
        <v>3737</v>
      </c>
      <c r="D360" s="203" t="s">
        <v>3727</v>
      </c>
      <c r="E360" s="203" t="s">
        <v>3638</v>
      </c>
      <c r="F360" s="203" t="s">
        <v>390</v>
      </c>
      <c r="G360" s="205"/>
      <c r="H360" s="203" t="str">
        <f t="shared" si="34"/>
        <v>—</v>
      </c>
      <c r="I360" s="203" t="str">
        <f t="shared" si="35"/>
        <v/>
      </c>
      <c r="J360" s="207"/>
      <c r="K360" s="2"/>
    </row>
    <row r="361" spans="1:11" ht="15" customHeight="1" x14ac:dyDescent="0.2">
      <c r="A361" s="208">
        <v>12</v>
      </c>
      <c r="B361" s="208">
        <v>12</v>
      </c>
      <c r="C361" s="209" t="s">
        <v>3738</v>
      </c>
      <c r="D361" s="208" t="s">
        <v>3673</v>
      </c>
      <c r="E361" s="208" t="s">
        <v>3640</v>
      </c>
      <c r="F361" s="208" t="s">
        <v>390</v>
      </c>
      <c r="G361" s="205"/>
      <c r="H361" s="208" t="str">
        <f t="shared" si="34"/>
        <v>—</v>
      </c>
      <c r="I361" s="208" t="str">
        <f t="shared" si="35"/>
        <v/>
      </c>
      <c r="J361" s="211"/>
      <c r="K361" s="2"/>
    </row>
    <row r="362" spans="1:11" ht="15" customHeight="1" x14ac:dyDescent="0.2">
      <c r="A362" s="203">
        <v>13</v>
      </c>
      <c r="B362" s="203">
        <v>13</v>
      </c>
      <c r="C362" s="204" t="s">
        <v>3739</v>
      </c>
      <c r="D362" s="203" t="s">
        <v>2125</v>
      </c>
      <c r="E362" s="203" t="s">
        <v>3642</v>
      </c>
      <c r="F362" s="203" t="s">
        <v>390</v>
      </c>
      <c r="G362" s="205"/>
      <c r="H362" s="203" t="str">
        <f t="shared" si="34"/>
        <v>—</v>
      </c>
      <c r="I362" s="203" t="str">
        <f t="shared" si="35"/>
        <v/>
      </c>
      <c r="J362" s="207"/>
      <c r="K362" s="2"/>
    </row>
    <row r="363" spans="1:11" ht="15" customHeight="1" x14ac:dyDescent="0.2">
      <c r="A363" s="208">
        <v>14</v>
      </c>
      <c r="B363" s="208">
        <v>14</v>
      </c>
      <c r="C363" s="209" t="s">
        <v>3740</v>
      </c>
      <c r="D363" s="208" t="s">
        <v>2171</v>
      </c>
      <c r="E363" s="208" t="s">
        <v>3667</v>
      </c>
      <c r="F363" s="208" t="s">
        <v>390</v>
      </c>
      <c r="G363" s="205"/>
      <c r="H363" s="208" t="str">
        <f t="shared" si="34"/>
        <v>—</v>
      </c>
      <c r="I363" s="208" t="str">
        <f t="shared" si="35"/>
        <v/>
      </c>
      <c r="J363" s="211"/>
      <c r="K363" s="2"/>
    </row>
    <row r="364" spans="1:11" ht="15" customHeight="1" x14ac:dyDescent="0.2">
      <c r="A364" s="203">
        <v>15</v>
      </c>
      <c r="B364" s="203">
        <v>15</v>
      </c>
      <c r="C364" s="204" t="s">
        <v>3741</v>
      </c>
      <c r="D364" s="203" t="s">
        <v>2101</v>
      </c>
      <c r="E364" s="203" t="s">
        <v>1710</v>
      </c>
      <c r="F364" s="203" t="s">
        <v>390</v>
      </c>
      <c r="G364" s="205"/>
      <c r="H364" s="203" t="str">
        <f t="shared" si="34"/>
        <v>—</v>
      </c>
      <c r="I364" s="203" t="str">
        <f t="shared" si="35"/>
        <v/>
      </c>
      <c r="J364" s="207" t="s">
        <v>3669</v>
      </c>
      <c r="K364" s="2"/>
    </row>
    <row r="365" spans="1:11" ht="15" customHeight="1" x14ac:dyDescent="0.2">
      <c r="A365" s="212"/>
      <c r="B365" s="212"/>
      <c r="C365" s="213" t="s">
        <v>3742</v>
      </c>
      <c r="D365" s="212"/>
      <c r="E365" s="212"/>
      <c r="F365" s="214"/>
      <c r="G365" s="215">
        <f>SUM(G350:G364)</f>
        <v>0</v>
      </c>
      <c r="H365" s="215"/>
      <c r="I365" s="214" t="str">
        <f>IF(H365="","",IF(H365&gt;=0.75,"🟢 On Track",IF(H365&gt;=0.65,"🟡 Watch",IF(H365&gt;=0.6,"🟠 At Risk","🔴 Not Prog"))))</f>
        <v/>
      </c>
      <c r="J365" s="212"/>
      <c r="K365" s="2"/>
    </row>
    <row r="366" spans="1:11" ht="15.7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5.7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25.5" customHeight="1" x14ac:dyDescent="0.2">
      <c r="A368" s="196" t="s">
        <v>1027</v>
      </c>
      <c r="B368" s="192"/>
      <c r="C368" s="192"/>
      <c r="D368" s="192"/>
      <c r="E368" s="192"/>
      <c r="F368" s="192"/>
      <c r="G368" s="192"/>
      <c r="H368" s="192"/>
      <c r="I368" s="197" t="s">
        <v>3617</v>
      </c>
      <c r="J368" s="198" t="str">
        <f>IF(COUNT(H386,H405)=0,"",AVERAGE(H386,H405))</f>
        <v/>
      </c>
      <c r="K368" s="192"/>
    </row>
    <row r="369" spans="1:11" ht="21.75" customHeight="1" x14ac:dyDescent="0.2">
      <c r="A369" s="199" t="s">
        <v>3706</v>
      </c>
      <c r="B369" s="194"/>
      <c r="C369" s="194"/>
      <c r="D369" s="194"/>
      <c r="E369" s="194"/>
      <c r="F369" s="194"/>
      <c r="G369" s="194"/>
      <c r="H369" s="200" t="s">
        <v>3619</v>
      </c>
      <c r="I369" s="199">
        <f>G386</f>
        <v>0</v>
      </c>
      <c r="J369" s="200" t="s">
        <v>3620</v>
      </c>
      <c r="K369" s="201" t="str">
        <f>H386</f>
        <v/>
      </c>
    </row>
    <row r="370" spans="1:11" ht="21.75" customHeight="1" x14ac:dyDescent="0.2">
      <c r="A370" s="202" t="s">
        <v>26</v>
      </c>
      <c r="B370" s="202" t="s">
        <v>3621</v>
      </c>
      <c r="C370" s="202" t="s">
        <v>2081</v>
      </c>
      <c r="D370" s="202" t="s">
        <v>2071</v>
      </c>
      <c r="E370" s="202" t="s">
        <v>2073</v>
      </c>
      <c r="F370" s="202" t="s">
        <v>3622</v>
      </c>
      <c r="G370" s="202" t="s">
        <v>132</v>
      </c>
      <c r="H370" s="202" t="s">
        <v>3623</v>
      </c>
      <c r="I370" s="202" t="s">
        <v>34</v>
      </c>
      <c r="J370" s="202" t="s">
        <v>61</v>
      </c>
      <c r="K370" s="2"/>
    </row>
    <row r="371" spans="1:11" ht="15" customHeight="1" x14ac:dyDescent="0.2">
      <c r="A371" s="203">
        <v>1</v>
      </c>
      <c r="B371" s="203">
        <v>1</v>
      </c>
      <c r="C371" s="204" t="s">
        <v>3707</v>
      </c>
      <c r="D371" s="203" t="s">
        <v>2078</v>
      </c>
      <c r="E371" s="203" t="s">
        <v>2085</v>
      </c>
      <c r="F371" s="203">
        <v>10</v>
      </c>
      <c r="G371" s="205"/>
      <c r="H371" s="206" t="str">
        <f t="shared" ref="H371:H385" si="36">IF(G371="","",G371/F371)</f>
        <v/>
      </c>
      <c r="I371" s="203" t="str">
        <f t="shared" ref="I371:I385" si="37">IF(G371="","",IF(H371&gt;=0.9,"🟢 On Track",IF(H371&gt;=0.75,"🟢 On Track",IF(H371&gt;=0.65,"🟡 Watch",IF(H371&gt;=0.6,"🟠 At Risk","🔴 Not Prog")))))</f>
        <v/>
      </c>
      <c r="J371" s="207"/>
      <c r="K371" s="2"/>
    </row>
    <row r="372" spans="1:11" ht="15" customHeight="1" x14ac:dyDescent="0.2">
      <c r="A372" s="208">
        <v>2</v>
      </c>
      <c r="B372" s="208">
        <v>2</v>
      </c>
      <c r="C372" s="209" t="s">
        <v>3708</v>
      </c>
      <c r="D372" s="208" t="s">
        <v>3673</v>
      </c>
      <c r="E372" s="208" t="s">
        <v>2088</v>
      </c>
      <c r="F372" s="208">
        <v>10</v>
      </c>
      <c r="G372" s="205"/>
      <c r="H372" s="210" t="str">
        <f t="shared" si="36"/>
        <v/>
      </c>
      <c r="I372" s="208" t="str">
        <f t="shared" si="37"/>
        <v/>
      </c>
      <c r="J372" s="211"/>
      <c r="K372" s="2"/>
    </row>
    <row r="373" spans="1:11" ht="15" customHeight="1" x14ac:dyDescent="0.2">
      <c r="A373" s="203">
        <v>3</v>
      </c>
      <c r="B373" s="203">
        <v>3</v>
      </c>
      <c r="C373" s="204" t="s">
        <v>3709</v>
      </c>
      <c r="D373" s="203" t="s">
        <v>2081</v>
      </c>
      <c r="E373" s="203" t="s">
        <v>1664</v>
      </c>
      <c r="F373" s="203">
        <v>10</v>
      </c>
      <c r="G373" s="205"/>
      <c r="H373" s="206" t="str">
        <f t="shared" si="36"/>
        <v/>
      </c>
      <c r="I373" s="203" t="str">
        <f t="shared" si="37"/>
        <v/>
      </c>
      <c r="J373" s="207"/>
      <c r="K373" s="2"/>
    </row>
    <row r="374" spans="1:11" ht="15" customHeight="1" x14ac:dyDescent="0.2">
      <c r="A374" s="208">
        <v>4</v>
      </c>
      <c r="B374" s="208">
        <v>4</v>
      </c>
      <c r="C374" s="209" t="s">
        <v>3710</v>
      </c>
      <c r="D374" s="208" t="s">
        <v>3673</v>
      </c>
      <c r="E374" s="208" t="s">
        <v>2095</v>
      </c>
      <c r="F374" s="208">
        <v>10</v>
      </c>
      <c r="G374" s="205"/>
      <c r="H374" s="210" t="str">
        <f t="shared" si="36"/>
        <v/>
      </c>
      <c r="I374" s="208" t="str">
        <f t="shared" si="37"/>
        <v/>
      </c>
      <c r="J374" s="211"/>
      <c r="K374" s="2"/>
    </row>
    <row r="375" spans="1:11" ht="15" customHeight="1" x14ac:dyDescent="0.2">
      <c r="A375" s="203">
        <v>5</v>
      </c>
      <c r="B375" s="203">
        <v>5</v>
      </c>
      <c r="C375" s="204" t="s">
        <v>3711</v>
      </c>
      <c r="D375" s="203" t="s">
        <v>2081</v>
      </c>
      <c r="E375" s="203" t="s">
        <v>2106</v>
      </c>
      <c r="F375" s="203">
        <v>10</v>
      </c>
      <c r="G375" s="205"/>
      <c r="H375" s="206" t="str">
        <f t="shared" si="36"/>
        <v/>
      </c>
      <c r="I375" s="203" t="str">
        <f t="shared" si="37"/>
        <v/>
      </c>
      <c r="J375" s="207"/>
      <c r="K375" s="2"/>
    </row>
    <row r="376" spans="1:11" ht="15" customHeight="1" x14ac:dyDescent="0.2">
      <c r="A376" s="208">
        <v>6</v>
      </c>
      <c r="B376" s="208">
        <v>6</v>
      </c>
      <c r="C376" s="209" t="s">
        <v>3712</v>
      </c>
      <c r="D376" s="208" t="s">
        <v>3673</v>
      </c>
      <c r="E376" s="208" t="s">
        <v>2110</v>
      </c>
      <c r="F376" s="208">
        <v>10</v>
      </c>
      <c r="G376" s="205"/>
      <c r="H376" s="210" t="str">
        <f t="shared" si="36"/>
        <v/>
      </c>
      <c r="I376" s="208" t="str">
        <f t="shared" si="37"/>
        <v/>
      </c>
      <c r="J376" s="211"/>
      <c r="K376" s="2"/>
    </row>
    <row r="377" spans="1:11" ht="15" customHeight="1" x14ac:dyDescent="0.2">
      <c r="A377" s="203">
        <v>7</v>
      </c>
      <c r="B377" s="203">
        <v>7</v>
      </c>
      <c r="C377" s="204" t="s">
        <v>3713</v>
      </c>
      <c r="D377" s="203" t="s">
        <v>2081</v>
      </c>
      <c r="E377" s="203" t="s">
        <v>1707</v>
      </c>
      <c r="F377" s="203">
        <v>10</v>
      </c>
      <c r="G377" s="205"/>
      <c r="H377" s="206" t="str">
        <f t="shared" si="36"/>
        <v/>
      </c>
      <c r="I377" s="203" t="str">
        <f t="shared" si="37"/>
        <v/>
      </c>
      <c r="J377" s="207"/>
      <c r="K377" s="2"/>
    </row>
    <row r="378" spans="1:11" ht="15" customHeight="1" x14ac:dyDescent="0.2">
      <c r="A378" s="208">
        <v>8</v>
      </c>
      <c r="B378" s="208">
        <v>8</v>
      </c>
      <c r="C378" s="209" t="s">
        <v>3714</v>
      </c>
      <c r="D378" s="208" t="s">
        <v>2101</v>
      </c>
      <c r="E378" s="208" t="s">
        <v>2126</v>
      </c>
      <c r="F378" s="208">
        <v>20</v>
      </c>
      <c r="G378" s="205"/>
      <c r="H378" s="210" t="str">
        <f t="shared" si="36"/>
        <v/>
      </c>
      <c r="I378" s="208" t="str">
        <f t="shared" si="37"/>
        <v/>
      </c>
      <c r="J378" s="211" t="s">
        <v>3715</v>
      </c>
      <c r="K378" s="2"/>
    </row>
    <row r="379" spans="1:11" ht="15" customHeight="1" x14ac:dyDescent="0.2">
      <c r="A379" s="203">
        <v>9</v>
      </c>
      <c r="B379" s="203">
        <v>9</v>
      </c>
      <c r="C379" s="204" t="s">
        <v>3716</v>
      </c>
      <c r="D379" s="203" t="s">
        <v>3673</v>
      </c>
      <c r="E379" s="203" t="s">
        <v>3634</v>
      </c>
      <c r="F379" s="203">
        <v>10</v>
      </c>
      <c r="G379" s="205"/>
      <c r="H379" s="206" t="str">
        <f t="shared" si="36"/>
        <v/>
      </c>
      <c r="I379" s="203" t="str">
        <f t="shared" si="37"/>
        <v/>
      </c>
      <c r="J379" s="207"/>
      <c r="K379" s="2"/>
    </row>
    <row r="380" spans="1:11" ht="18.75" customHeight="1" x14ac:dyDescent="0.2">
      <c r="A380" s="208">
        <v>10</v>
      </c>
      <c r="B380" s="208">
        <v>10</v>
      </c>
      <c r="C380" s="209" t="s">
        <v>3717</v>
      </c>
      <c r="D380" s="208" t="s">
        <v>3718</v>
      </c>
      <c r="E380" s="208" t="s">
        <v>3636</v>
      </c>
      <c r="F380" s="208">
        <v>15</v>
      </c>
      <c r="G380" s="205"/>
      <c r="H380" s="210" t="str">
        <f t="shared" si="36"/>
        <v/>
      </c>
      <c r="I380" s="208" t="str">
        <f t="shared" si="37"/>
        <v/>
      </c>
      <c r="J380" s="211" t="s">
        <v>3719</v>
      </c>
      <c r="K380" s="2"/>
    </row>
    <row r="381" spans="1:11" ht="15" customHeight="1" x14ac:dyDescent="0.2">
      <c r="A381" s="203">
        <v>11</v>
      </c>
      <c r="B381" s="203">
        <v>11</v>
      </c>
      <c r="C381" s="204" t="s">
        <v>3720</v>
      </c>
      <c r="D381" s="203" t="s">
        <v>3673</v>
      </c>
      <c r="E381" s="203" t="s">
        <v>3638</v>
      </c>
      <c r="F381" s="203">
        <v>10</v>
      </c>
      <c r="G381" s="205"/>
      <c r="H381" s="206" t="str">
        <f t="shared" si="36"/>
        <v/>
      </c>
      <c r="I381" s="203" t="str">
        <f t="shared" si="37"/>
        <v/>
      </c>
      <c r="J381" s="207"/>
      <c r="K381" s="2"/>
    </row>
    <row r="382" spans="1:11" ht="15" customHeight="1" x14ac:dyDescent="0.2">
      <c r="A382" s="208">
        <v>12</v>
      </c>
      <c r="B382" s="208">
        <v>12</v>
      </c>
      <c r="C382" s="209" t="s">
        <v>3721</v>
      </c>
      <c r="D382" s="208" t="s">
        <v>2081</v>
      </c>
      <c r="E382" s="208" t="s">
        <v>3640</v>
      </c>
      <c r="F382" s="208">
        <v>10</v>
      </c>
      <c r="G382" s="205"/>
      <c r="H382" s="210" t="str">
        <f t="shared" si="36"/>
        <v/>
      </c>
      <c r="I382" s="208" t="str">
        <f t="shared" si="37"/>
        <v/>
      </c>
      <c r="J382" s="211"/>
      <c r="K382" s="2"/>
    </row>
    <row r="383" spans="1:11" ht="15" customHeight="1" x14ac:dyDescent="0.2">
      <c r="A383" s="203">
        <v>13</v>
      </c>
      <c r="B383" s="203">
        <v>13</v>
      </c>
      <c r="C383" s="204" t="s">
        <v>3722</v>
      </c>
      <c r="D383" s="203" t="s">
        <v>3673</v>
      </c>
      <c r="E383" s="203" t="s">
        <v>3642</v>
      </c>
      <c r="F383" s="203">
        <v>10</v>
      </c>
      <c r="G383" s="205"/>
      <c r="H383" s="206" t="str">
        <f t="shared" si="36"/>
        <v/>
      </c>
      <c r="I383" s="203" t="str">
        <f t="shared" si="37"/>
        <v/>
      </c>
      <c r="J383" s="207"/>
      <c r="K383" s="2"/>
    </row>
    <row r="384" spans="1:11" ht="18.75" customHeight="1" x14ac:dyDescent="0.2">
      <c r="A384" s="208">
        <v>14</v>
      </c>
      <c r="B384" s="208">
        <v>14</v>
      </c>
      <c r="C384" s="209" t="s">
        <v>3723</v>
      </c>
      <c r="D384" s="208" t="s">
        <v>3718</v>
      </c>
      <c r="E384" s="208" t="s">
        <v>3667</v>
      </c>
      <c r="F384" s="208">
        <v>15</v>
      </c>
      <c r="G384" s="205"/>
      <c r="H384" s="210" t="str">
        <f t="shared" si="36"/>
        <v/>
      </c>
      <c r="I384" s="208" t="str">
        <f t="shared" si="37"/>
        <v/>
      </c>
      <c r="J384" s="211" t="s">
        <v>3719</v>
      </c>
      <c r="K384" s="2"/>
    </row>
    <row r="385" spans="1:11" ht="15" customHeight="1" x14ac:dyDescent="0.2">
      <c r="A385" s="203">
        <v>15</v>
      </c>
      <c r="B385" s="203">
        <v>15</v>
      </c>
      <c r="C385" s="204" t="s">
        <v>3668</v>
      </c>
      <c r="D385" s="203" t="s">
        <v>2101</v>
      </c>
      <c r="E385" s="203" t="s">
        <v>1710</v>
      </c>
      <c r="F385" s="203">
        <v>20</v>
      </c>
      <c r="G385" s="205"/>
      <c r="H385" s="206" t="str">
        <f t="shared" si="36"/>
        <v/>
      </c>
      <c r="I385" s="203" t="str">
        <f t="shared" si="37"/>
        <v/>
      </c>
      <c r="J385" s="207" t="s">
        <v>3715</v>
      </c>
      <c r="K385" s="2"/>
    </row>
    <row r="386" spans="1:11" ht="15" customHeight="1" x14ac:dyDescent="0.2">
      <c r="A386" s="212"/>
      <c r="B386" s="212"/>
      <c r="C386" s="213" t="s">
        <v>3724</v>
      </c>
      <c r="D386" s="212"/>
      <c r="E386" s="212"/>
      <c r="F386" s="214">
        <v>180</v>
      </c>
      <c r="G386" s="215">
        <f>SUM(G371:G385)</f>
        <v>0</v>
      </c>
      <c r="H386" s="216" t="str">
        <f>IF(G386=0,"",G386/F386)</f>
        <v/>
      </c>
      <c r="I386" s="214" t="str">
        <f>IF(H386="","",IF(H386&gt;=0.75,"🟢 On Track",IF(H386&gt;=0.65,"🟡 Watch",IF(H386&gt;=0.6,"🟠 At Risk","🔴 Not Prog"))))</f>
        <v/>
      </c>
      <c r="J386" s="21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21.75" customHeight="1" x14ac:dyDescent="0.2">
      <c r="A388" s="199" t="s">
        <v>3725</v>
      </c>
      <c r="B388" s="194"/>
      <c r="C388" s="194"/>
      <c r="D388" s="194"/>
      <c r="E388" s="194"/>
      <c r="F388" s="194"/>
      <c r="G388" s="194"/>
      <c r="H388" s="200" t="s">
        <v>3619</v>
      </c>
      <c r="I388" s="199">
        <f>G405</f>
        <v>0</v>
      </c>
      <c r="J388" s="200" t="s">
        <v>3620</v>
      </c>
      <c r="K388" s="201">
        <f>H405</f>
        <v>0</v>
      </c>
    </row>
    <row r="389" spans="1:11" ht="21.75" customHeight="1" x14ac:dyDescent="0.2">
      <c r="A389" s="202" t="s">
        <v>26</v>
      </c>
      <c r="B389" s="202" t="s">
        <v>3621</v>
      </c>
      <c r="C389" s="202" t="s">
        <v>2081</v>
      </c>
      <c r="D389" s="202" t="s">
        <v>2071</v>
      </c>
      <c r="E389" s="202" t="s">
        <v>2073</v>
      </c>
      <c r="F389" s="202" t="s">
        <v>3622</v>
      </c>
      <c r="G389" s="202" t="s">
        <v>132</v>
      </c>
      <c r="H389" s="202" t="s">
        <v>3623</v>
      </c>
      <c r="I389" s="202" t="s">
        <v>34</v>
      </c>
      <c r="J389" s="202" t="s">
        <v>61</v>
      </c>
      <c r="K389" s="2"/>
    </row>
    <row r="390" spans="1:11" ht="21.75" customHeight="1" x14ac:dyDescent="0.2">
      <c r="A390" s="203">
        <v>1</v>
      </c>
      <c r="B390" s="203">
        <v>1</v>
      </c>
      <c r="C390" s="204" t="s">
        <v>3726</v>
      </c>
      <c r="D390" s="203" t="s">
        <v>3727</v>
      </c>
      <c r="E390" s="203" t="s">
        <v>2085</v>
      </c>
      <c r="F390" s="203" t="s">
        <v>390</v>
      </c>
      <c r="G390" s="205"/>
      <c r="H390" s="203" t="str">
        <f t="shared" ref="H390:H404" si="38">IF(G390="","—",G390)</f>
        <v>—</v>
      </c>
      <c r="I390" s="203" t="str">
        <f t="shared" ref="I390:I404" si="39">IF(G390="","",G390)</f>
        <v/>
      </c>
      <c r="J390" s="207"/>
      <c r="K390" s="2"/>
    </row>
    <row r="391" spans="1:11" ht="15" customHeight="1" x14ac:dyDescent="0.2">
      <c r="A391" s="208">
        <v>2</v>
      </c>
      <c r="B391" s="208">
        <v>2</v>
      </c>
      <c r="C391" s="209" t="s">
        <v>3728</v>
      </c>
      <c r="D391" s="208" t="s">
        <v>2171</v>
      </c>
      <c r="E391" s="208" t="s">
        <v>2088</v>
      </c>
      <c r="F391" s="208" t="s">
        <v>390</v>
      </c>
      <c r="G391" s="205"/>
      <c r="H391" s="208" t="str">
        <f t="shared" si="38"/>
        <v>—</v>
      </c>
      <c r="I391" s="208" t="str">
        <f t="shared" si="39"/>
        <v/>
      </c>
      <c r="J391" s="211"/>
      <c r="K391" s="2"/>
    </row>
    <row r="392" spans="1:11" ht="21.75" customHeight="1" x14ac:dyDescent="0.2">
      <c r="A392" s="203">
        <v>3</v>
      </c>
      <c r="B392" s="203">
        <v>3</v>
      </c>
      <c r="C392" s="204" t="s">
        <v>3729</v>
      </c>
      <c r="D392" s="203" t="s">
        <v>3727</v>
      </c>
      <c r="E392" s="203" t="s">
        <v>1664</v>
      </c>
      <c r="F392" s="203" t="s">
        <v>390</v>
      </c>
      <c r="G392" s="205"/>
      <c r="H392" s="203" t="str">
        <f t="shared" si="38"/>
        <v>—</v>
      </c>
      <c r="I392" s="203" t="str">
        <f t="shared" si="39"/>
        <v/>
      </c>
      <c r="J392" s="207"/>
      <c r="K392" s="2"/>
    </row>
    <row r="393" spans="1:11" ht="15" customHeight="1" x14ac:dyDescent="0.2">
      <c r="A393" s="208">
        <v>4</v>
      </c>
      <c r="B393" s="208">
        <v>4</v>
      </c>
      <c r="C393" s="209" t="s">
        <v>3730</v>
      </c>
      <c r="D393" s="208" t="s">
        <v>2171</v>
      </c>
      <c r="E393" s="208" t="s">
        <v>2095</v>
      </c>
      <c r="F393" s="208" t="s">
        <v>390</v>
      </c>
      <c r="G393" s="205"/>
      <c r="H393" s="208" t="str">
        <f t="shared" si="38"/>
        <v>—</v>
      </c>
      <c r="I393" s="208" t="str">
        <f t="shared" si="39"/>
        <v/>
      </c>
      <c r="J393" s="211"/>
      <c r="K393" s="2"/>
    </row>
    <row r="394" spans="1:11" ht="21.75" customHeight="1" x14ac:dyDescent="0.2">
      <c r="A394" s="203">
        <v>5</v>
      </c>
      <c r="B394" s="203">
        <v>5</v>
      </c>
      <c r="C394" s="204" t="s">
        <v>3731</v>
      </c>
      <c r="D394" s="203" t="s">
        <v>3727</v>
      </c>
      <c r="E394" s="203" t="s">
        <v>2106</v>
      </c>
      <c r="F394" s="203" t="s">
        <v>390</v>
      </c>
      <c r="G394" s="205"/>
      <c r="H394" s="203" t="str">
        <f t="shared" si="38"/>
        <v>—</v>
      </c>
      <c r="I394" s="203" t="str">
        <f t="shared" si="39"/>
        <v/>
      </c>
      <c r="J394" s="207"/>
      <c r="K394" s="2"/>
    </row>
    <row r="395" spans="1:11" ht="15" customHeight="1" x14ac:dyDescent="0.2">
      <c r="A395" s="208">
        <v>6</v>
      </c>
      <c r="B395" s="208">
        <v>6</v>
      </c>
      <c r="C395" s="209" t="s">
        <v>3732</v>
      </c>
      <c r="D395" s="208" t="s">
        <v>2101</v>
      </c>
      <c r="E395" s="208" t="s">
        <v>2110</v>
      </c>
      <c r="F395" s="208" t="s">
        <v>390</v>
      </c>
      <c r="G395" s="205"/>
      <c r="H395" s="208" t="str">
        <f t="shared" si="38"/>
        <v>—</v>
      </c>
      <c r="I395" s="208" t="str">
        <f t="shared" si="39"/>
        <v/>
      </c>
      <c r="J395" s="211" t="s">
        <v>2139</v>
      </c>
      <c r="K395" s="2"/>
    </row>
    <row r="396" spans="1:11" ht="21.75" customHeight="1" x14ac:dyDescent="0.2">
      <c r="A396" s="203">
        <v>7</v>
      </c>
      <c r="B396" s="203">
        <v>7</v>
      </c>
      <c r="C396" s="204" t="s">
        <v>3733</v>
      </c>
      <c r="D396" s="203" t="s">
        <v>3727</v>
      </c>
      <c r="E396" s="203" t="s">
        <v>1707</v>
      </c>
      <c r="F396" s="203" t="s">
        <v>390</v>
      </c>
      <c r="G396" s="205"/>
      <c r="H396" s="203" t="str">
        <f t="shared" si="38"/>
        <v>—</v>
      </c>
      <c r="I396" s="203" t="str">
        <f t="shared" si="39"/>
        <v/>
      </c>
      <c r="J396" s="207"/>
      <c r="K396" s="2"/>
    </row>
    <row r="397" spans="1:11" ht="15" customHeight="1" x14ac:dyDescent="0.2">
      <c r="A397" s="208">
        <v>8</v>
      </c>
      <c r="B397" s="208">
        <v>8</v>
      </c>
      <c r="C397" s="209" t="s">
        <v>3734</v>
      </c>
      <c r="D397" s="208" t="s">
        <v>2171</v>
      </c>
      <c r="E397" s="208" t="s">
        <v>2126</v>
      </c>
      <c r="F397" s="208" t="s">
        <v>390</v>
      </c>
      <c r="G397" s="205"/>
      <c r="H397" s="208" t="str">
        <f t="shared" si="38"/>
        <v>—</v>
      </c>
      <c r="I397" s="208" t="str">
        <f t="shared" si="39"/>
        <v/>
      </c>
      <c r="J397" s="211"/>
      <c r="K397" s="2"/>
    </row>
    <row r="398" spans="1:11" ht="21.75" customHeight="1" x14ac:dyDescent="0.2">
      <c r="A398" s="203">
        <v>9</v>
      </c>
      <c r="B398" s="203">
        <v>9</v>
      </c>
      <c r="C398" s="204" t="s">
        <v>3735</v>
      </c>
      <c r="D398" s="203" t="s">
        <v>3727</v>
      </c>
      <c r="E398" s="203" t="s">
        <v>3634</v>
      </c>
      <c r="F398" s="203" t="s">
        <v>390</v>
      </c>
      <c r="G398" s="205"/>
      <c r="H398" s="203" t="str">
        <f t="shared" si="38"/>
        <v>—</v>
      </c>
      <c r="I398" s="203" t="str">
        <f t="shared" si="39"/>
        <v/>
      </c>
      <c r="J398" s="207"/>
      <c r="K398" s="2"/>
    </row>
    <row r="399" spans="1:11" ht="15" customHeight="1" x14ac:dyDescent="0.2">
      <c r="A399" s="208">
        <v>10</v>
      </c>
      <c r="B399" s="208">
        <v>10</v>
      </c>
      <c r="C399" s="209" t="s">
        <v>3736</v>
      </c>
      <c r="D399" s="208" t="s">
        <v>2171</v>
      </c>
      <c r="E399" s="208" t="s">
        <v>3636</v>
      </c>
      <c r="F399" s="208" t="s">
        <v>390</v>
      </c>
      <c r="G399" s="205"/>
      <c r="H399" s="208" t="str">
        <f t="shared" si="38"/>
        <v>—</v>
      </c>
      <c r="I399" s="208" t="str">
        <f t="shared" si="39"/>
        <v/>
      </c>
      <c r="J399" s="211"/>
      <c r="K399" s="2"/>
    </row>
    <row r="400" spans="1:11" ht="21.75" customHeight="1" x14ac:dyDescent="0.2">
      <c r="A400" s="203">
        <v>11</v>
      </c>
      <c r="B400" s="203">
        <v>11</v>
      </c>
      <c r="C400" s="204" t="s">
        <v>3737</v>
      </c>
      <c r="D400" s="203" t="s">
        <v>3727</v>
      </c>
      <c r="E400" s="203" t="s">
        <v>3638</v>
      </c>
      <c r="F400" s="203" t="s">
        <v>390</v>
      </c>
      <c r="G400" s="205"/>
      <c r="H400" s="203" t="str">
        <f t="shared" si="38"/>
        <v>—</v>
      </c>
      <c r="I400" s="203" t="str">
        <f t="shared" si="39"/>
        <v/>
      </c>
      <c r="J400" s="207"/>
      <c r="K400" s="2"/>
    </row>
    <row r="401" spans="1:11" ht="15" customHeight="1" x14ac:dyDescent="0.2">
      <c r="A401" s="208">
        <v>12</v>
      </c>
      <c r="B401" s="208">
        <v>12</v>
      </c>
      <c r="C401" s="209" t="s">
        <v>3738</v>
      </c>
      <c r="D401" s="208" t="s">
        <v>3673</v>
      </c>
      <c r="E401" s="208" t="s">
        <v>3640</v>
      </c>
      <c r="F401" s="208" t="s">
        <v>390</v>
      </c>
      <c r="G401" s="205"/>
      <c r="H401" s="208" t="str">
        <f t="shared" si="38"/>
        <v>—</v>
      </c>
      <c r="I401" s="208" t="str">
        <f t="shared" si="39"/>
        <v/>
      </c>
      <c r="J401" s="211"/>
      <c r="K401" s="2"/>
    </row>
    <row r="402" spans="1:11" ht="15" customHeight="1" x14ac:dyDescent="0.2">
      <c r="A402" s="203">
        <v>13</v>
      </c>
      <c r="B402" s="203">
        <v>13</v>
      </c>
      <c r="C402" s="204" t="s">
        <v>3739</v>
      </c>
      <c r="D402" s="203" t="s">
        <v>2125</v>
      </c>
      <c r="E402" s="203" t="s">
        <v>3642</v>
      </c>
      <c r="F402" s="203" t="s">
        <v>390</v>
      </c>
      <c r="G402" s="205"/>
      <c r="H402" s="203" t="str">
        <f t="shared" si="38"/>
        <v>—</v>
      </c>
      <c r="I402" s="203" t="str">
        <f t="shared" si="39"/>
        <v/>
      </c>
      <c r="J402" s="207"/>
      <c r="K402" s="2"/>
    </row>
    <row r="403" spans="1:11" ht="15" customHeight="1" x14ac:dyDescent="0.2">
      <c r="A403" s="208">
        <v>14</v>
      </c>
      <c r="B403" s="208">
        <v>14</v>
      </c>
      <c r="C403" s="209" t="s">
        <v>3740</v>
      </c>
      <c r="D403" s="208" t="s">
        <v>2171</v>
      </c>
      <c r="E403" s="208" t="s">
        <v>3667</v>
      </c>
      <c r="F403" s="208" t="s">
        <v>390</v>
      </c>
      <c r="G403" s="205"/>
      <c r="H403" s="208" t="str">
        <f t="shared" si="38"/>
        <v>—</v>
      </c>
      <c r="I403" s="208" t="str">
        <f t="shared" si="39"/>
        <v/>
      </c>
      <c r="J403" s="211"/>
      <c r="K403" s="2"/>
    </row>
    <row r="404" spans="1:11" ht="15" customHeight="1" x14ac:dyDescent="0.2">
      <c r="A404" s="203">
        <v>15</v>
      </c>
      <c r="B404" s="203">
        <v>15</v>
      </c>
      <c r="C404" s="204" t="s">
        <v>3741</v>
      </c>
      <c r="D404" s="203" t="s">
        <v>2101</v>
      </c>
      <c r="E404" s="203" t="s">
        <v>1710</v>
      </c>
      <c r="F404" s="203" t="s">
        <v>390</v>
      </c>
      <c r="G404" s="205"/>
      <c r="H404" s="203" t="str">
        <f t="shared" si="38"/>
        <v>—</v>
      </c>
      <c r="I404" s="203" t="str">
        <f t="shared" si="39"/>
        <v/>
      </c>
      <c r="J404" s="207" t="s">
        <v>3669</v>
      </c>
      <c r="K404" s="2"/>
    </row>
    <row r="405" spans="1:11" ht="15" customHeight="1" x14ac:dyDescent="0.2">
      <c r="A405" s="212"/>
      <c r="B405" s="212"/>
      <c r="C405" s="213" t="s">
        <v>3742</v>
      </c>
      <c r="D405" s="212"/>
      <c r="E405" s="212"/>
      <c r="F405" s="214"/>
      <c r="G405" s="215">
        <f>SUM(G390:G404)</f>
        <v>0</v>
      </c>
      <c r="H405" s="215"/>
      <c r="I405" s="214" t="str">
        <f>IF(H405="","",IF(H405&gt;=0.75,"🟢 On Track",IF(H405&gt;=0.65,"🟡 Watch",IF(H405&gt;=0.6,"🟠 At Risk","🔴 Not Prog"))))</f>
        <v/>
      </c>
      <c r="J405" s="21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25.5" customHeight="1" x14ac:dyDescent="0.2">
      <c r="A408" s="196" t="s">
        <v>1032</v>
      </c>
      <c r="B408" s="192"/>
      <c r="C408" s="192"/>
      <c r="D408" s="192"/>
      <c r="E408" s="192"/>
      <c r="F408" s="192"/>
      <c r="G408" s="192"/>
      <c r="H408" s="192"/>
      <c r="I408" s="197" t="s">
        <v>3617</v>
      </c>
      <c r="J408" s="198" t="str">
        <f>IF(COUNT(H426,H445)=0,"",AVERAGE(H426,H445))</f>
        <v/>
      </c>
      <c r="K408" s="192"/>
    </row>
    <row r="409" spans="1:11" ht="21.75" customHeight="1" x14ac:dyDescent="0.2">
      <c r="A409" s="199" t="s">
        <v>3706</v>
      </c>
      <c r="B409" s="194"/>
      <c r="C409" s="194"/>
      <c r="D409" s="194"/>
      <c r="E409" s="194"/>
      <c r="F409" s="194"/>
      <c r="G409" s="194"/>
      <c r="H409" s="200" t="s">
        <v>3619</v>
      </c>
      <c r="I409" s="199">
        <f>G426</f>
        <v>0</v>
      </c>
      <c r="J409" s="200" t="s">
        <v>3620</v>
      </c>
      <c r="K409" s="201" t="str">
        <f>H426</f>
        <v/>
      </c>
    </row>
    <row r="410" spans="1:11" ht="21.75" customHeight="1" x14ac:dyDescent="0.2">
      <c r="A410" s="202" t="s">
        <v>26</v>
      </c>
      <c r="B410" s="202" t="s">
        <v>3621</v>
      </c>
      <c r="C410" s="202" t="s">
        <v>2081</v>
      </c>
      <c r="D410" s="202" t="s">
        <v>2071</v>
      </c>
      <c r="E410" s="202" t="s">
        <v>2073</v>
      </c>
      <c r="F410" s="202" t="s">
        <v>3622</v>
      </c>
      <c r="G410" s="202" t="s">
        <v>132</v>
      </c>
      <c r="H410" s="202" t="s">
        <v>3623</v>
      </c>
      <c r="I410" s="202" t="s">
        <v>34</v>
      </c>
      <c r="J410" s="202" t="s">
        <v>61</v>
      </c>
      <c r="K410" s="2"/>
    </row>
    <row r="411" spans="1:11" ht="15" customHeight="1" x14ac:dyDescent="0.2">
      <c r="A411" s="203">
        <v>1</v>
      </c>
      <c r="B411" s="203">
        <v>1</v>
      </c>
      <c r="C411" s="204" t="s">
        <v>3707</v>
      </c>
      <c r="D411" s="203" t="s">
        <v>2078</v>
      </c>
      <c r="E411" s="203" t="s">
        <v>2085</v>
      </c>
      <c r="F411" s="203">
        <v>10</v>
      </c>
      <c r="G411" s="205"/>
      <c r="H411" s="206" t="str">
        <f t="shared" ref="H411:H425" si="40">IF(G411="","",G411/F411)</f>
        <v/>
      </c>
      <c r="I411" s="203" t="str">
        <f t="shared" ref="I411:I425" si="41">IF(G411="","",IF(H411&gt;=0.9,"🟢 On Track",IF(H411&gt;=0.75,"🟢 On Track",IF(H411&gt;=0.65,"🟡 Watch",IF(H411&gt;=0.6,"🟠 At Risk","🔴 Not Prog")))))</f>
        <v/>
      </c>
      <c r="J411" s="207"/>
      <c r="K411" s="2"/>
    </row>
    <row r="412" spans="1:11" ht="15" customHeight="1" x14ac:dyDescent="0.2">
      <c r="A412" s="208">
        <v>2</v>
      </c>
      <c r="B412" s="208">
        <v>2</v>
      </c>
      <c r="C412" s="209" t="s">
        <v>3708</v>
      </c>
      <c r="D412" s="208" t="s">
        <v>3673</v>
      </c>
      <c r="E412" s="208" t="s">
        <v>2088</v>
      </c>
      <c r="F412" s="208">
        <v>10</v>
      </c>
      <c r="G412" s="205"/>
      <c r="H412" s="210" t="str">
        <f t="shared" si="40"/>
        <v/>
      </c>
      <c r="I412" s="208" t="str">
        <f t="shared" si="41"/>
        <v/>
      </c>
      <c r="J412" s="211"/>
      <c r="K412" s="2"/>
    </row>
    <row r="413" spans="1:11" ht="15" customHeight="1" x14ac:dyDescent="0.2">
      <c r="A413" s="203">
        <v>3</v>
      </c>
      <c r="B413" s="203">
        <v>3</v>
      </c>
      <c r="C413" s="204" t="s">
        <v>3709</v>
      </c>
      <c r="D413" s="203" t="s">
        <v>2081</v>
      </c>
      <c r="E413" s="203" t="s">
        <v>1664</v>
      </c>
      <c r="F413" s="203">
        <v>10</v>
      </c>
      <c r="G413" s="205"/>
      <c r="H413" s="206" t="str">
        <f t="shared" si="40"/>
        <v/>
      </c>
      <c r="I413" s="203" t="str">
        <f t="shared" si="41"/>
        <v/>
      </c>
      <c r="J413" s="207"/>
      <c r="K413" s="2"/>
    </row>
    <row r="414" spans="1:11" ht="15" customHeight="1" x14ac:dyDescent="0.2">
      <c r="A414" s="208">
        <v>4</v>
      </c>
      <c r="B414" s="208">
        <v>4</v>
      </c>
      <c r="C414" s="209" t="s">
        <v>3710</v>
      </c>
      <c r="D414" s="208" t="s">
        <v>3673</v>
      </c>
      <c r="E414" s="208" t="s">
        <v>2095</v>
      </c>
      <c r="F414" s="208">
        <v>10</v>
      </c>
      <c r="G414" s="205"/>
      <c r="H414" s="210" t="str">
        <f t="shared" si="40"/>
        <v/>
      </c>
      <c r="I414" s="208" t="str">
        <f t="shared" si="41"/>
        <v/>
      </c>
      <c r="J414" s="211"/>
      <c r="K414" s="2"/>
    </row>
    <row r="415" spans="1:11" ht="15" customHeight="1" x14ac:dyDescent="0.2">
      <c r="A415" s="203">
        <v>5</v>
      </c>
      <c r="B415" s="203">
        <v>5</v>
      </c>
      <c r="C415" s="204" t="s">
        <v>3711</v>
      </c>
      <c r="D415" s="203" t="s">
        <v>2081</v>
      </c>
      <c r="E415" s="203" t="s">
        <v>2106</v>
      </c>
      <c r="F415" s="203">
        <v>10</v>
      </c>
      <c r="G415" s="205"/>
      <c r="H415" s="206" t="str">
        <f t="shared" si="40"/>
        <v/>
      </c>
      <c r="I415" s="203" t="str">
        <f t="shared" si="41"/>
        <v/>
      </c>
      <c r="J415" s="207"/>
      <c r="K415" s="2"/>
    </row>
    <row r="416" spans="1:11" ht="15" customHeight="1" x14ac:dyDescent="0.2">
      <c r="A416" s="208">
        <v>6</v>
      </c>
      <c r="B416" s="208">
        <v>6</v>
      </c>
      <c r="C416" s="209" t="s">
        <v>3712</v>
      </c>
      <c r="D416" s="208" t="s">
        <v>3673</v>
      </c>
      <c r="E416" s="208" t="s">
        <v>2110</v>
      </c>
      <c r="F416" s="208">
        <v>10</v>
      </c>
      <c r="G416" s="205"/>
      <c r="H416" s="210" t="str">
        <f t="shared" si="40"/>
        <v/>
      </c>
      <c r="I416" s="208" t="str">
        <f t="shared" si="41"/>
        <v/>
      </c>
      <c r="J416" s="211"/>
      <c r="K416" s="2"/>
    </row>
    <row r="417" spans="1:11" ht="15" customHeight="1" x14ac:dyDescent="0.2">
      <c r="A417" s="203">
        <v>7</v>
      </c>
      <c r="B417" s="203">
        <v>7</v>
      </c>
      <c r="C417" s="204" t="s">
        <v>3713</v>
      </c>
      <c r="D417" s="203" t="s">
        <v>2081</v>
      </c>
      <c r="E417" s="203" t="s">
        <v>1707</v>
      </c>
      <c r="F417" s="203">
        <v>10</v>
      </c>
      <c r="G417" s="205"/>
      <c r="H417" s="206" t="str">
        <f t="shared" si="40"/>
        <v/>
      </c>
      <c r="I417" s="203" t="str">
        <f t="shared" si="41"/>
        <v/>
      </c>
      <c r="J417" s="207"/>
      <c r="K417" s="2"/>
    </row>
    <row r="418" spans="1:11" ht="15" customHeight="1" x14ac:dyDescent="0.2">
      <c r="A418" s="208">
        <v>8</v>
      </c>
      <c r="B418" s="208">
        <v>8</v>
      </c>
      <c r="C418" s="209" t="s">
        <v>3714</v>
      </c>
      <c r="D418" s="208" t="s">
        <v>2101</v>
      </c>
      <c r="E418" s="208" t="s">
        <v>2126</v>
      </c>
      <c r="F418" s="208">
        <v>20</v>
      </c>
      <c r="G418" s="205"/>
      <c r="H418" s="210" t="str">
        <f t="shared" si="40"/>
        <v/>
      </c>
      <c r="I418" s="208" t="str">
        <f t="shared" si="41"/>
        <v/>
      </c>
      <c r="J418" s="211" t="s">
        <v>3715</v>
      </c>
      <c r="K418" s="2"/>
    </row>
    <row r="419" spans="1:11" ht="15" customHeight="1" x14ac:dyDescent="0.2">
      <c r="A419" s="203">
        <v>9</v>
      </c>
      <c r="B419" s="203">
        <v>9</v>
      </c>
      <c r="C419" s="204" t="s">
        <v>3716</v>
      </c>
      <c r="D419" s="203" t="s">
        <v>3673</v>
      </c>
      <c r="E419" s="203" t="s">
        <v>3634</v>
      </c>
      <c r="F419" s="203">
        <v>10</v>
      </c>
      <c r="G419" s="205"/>
      <c r="H419" s="206" t="str">
        <f t="shared" si="40"/>
        <v/>
      </c>
      <c r="I419" s="203" t="str">
        <f t="shared" si="41"/>
        <v/>
      </c>
      <c r="J419" s="207"/>
      <c r="K419" s="2"/>
    </row>
    <row r="420" spans="1:11" ht="18.75" customHeight="1" x14ac:dyDescent="0.2">
      <c r="A420" s="208">
        <v>10</v>
      </c>
      <c r="B420" s="208">
        <v>10</v>
      </c>
      <c r="C420" s="209" t="s">
        <v>3717</v>
      </c>
      <c r="D420" s="208" t="s">
        <v>3718</v>
      </c>
      <c r="E420" s="208" t="s">
        <v>3636</v>
      </c>
      <c r="F420" s="208">
        <v>15</v>
      </c>
      <c r="G420" s="205"/>
      <c r="H420" s="210" t="str">
        <f t="shared" si="40"/>
        <v/>
      </c>
      <c r="I420" s="208" t="str">
        <f t="shared" si="41"/>
        <v/>
      </c>
      <c r="J420" s="211" t="s">
        <v>3719</v>
      </c>
      <c r="K420" s="2"/>
    </row>
    <row r="421" spans="1:11" ht="15" customHeight="1" x14ac:dyDescent="0.2">
      <c r="A421" s="203">
        <v>11</v>
      </c>
      <c r="B421" s="203">
        <v>11</v>
      </c>
      <c r="C421" s="204" t="s">
        <v>3720</v>
      </c>
      <c r="D421" s="203" t="s">
        <v>3673</v>
      </c>
      <c r="E421" s="203" t="s">
        <v>3638</v>
      </c>
      <c r="F421" s="203">
        <v>10</v>
      </c>
      <c r="G421" s="205"/>
      <c r="H421" s="206" t="str">
        <f t="shared" si="40"/>
        <v/>
      </c>
      <c r="I421" s="203" t="str">
        <f t="shared" si="41"/>
        <v/>
      </c>
      <c r="J421" s="207"/>
      <c r="K421" s="2"/>
    </row>
    <row r="422" spans="1:11" ht="15" customHeight="1" x14ac:dyDescent="0.2">
      <c r="A422" s="208">
        <v>12</v>
      </c>
      <c r="B422" s="208">
        <v>12</v>
      </c>
      <c r="C422" s="209" t="s">
        <v>3721</v>
      </c>
      <c r="D422" s="208" t="s">
        <v>2081</v>
      </c>
      <c r="E422" s="208" t="s">
        <v>3640</v>
      </c>
      <c r="F422" s="208">
        <v>10</v>
      </c>
      <c r="G422" s="205"/>
      <c r="H422" s="210" t="str">
        <f t="shared" si="40"/>
        <v/>
      </c>
      <c r="I422" s="208" t="str">
        <f t="shared" si="41"/>
        <v/>
      </c>
      <c r="J422" s="211"/>
      <c r="K422" s="2"/>
    </row>
    <row r="423" spans="1:11" ht="15" customHeight="1" x14ac:dyDescent="0.2">
      <c r="A423" s="203">
        <v>13</v>
      </c>
      <c r="B423" s="203">
        <v>13</v>
      </c>
      <c r="C423" s="204" t="s">
        <v>3722</v>
      </c>
      <c r="D423" s="203" t="s">
        <v>3673</v>
      </c>
      <c r="E423" s="203" t="s">
        <v>3642</v>
      </c>
      <c r="F423" s="203">
        <v>10</v>
      </c>
      <c r="G423" s="205"/>
      <c r="H423" s="206" t="str">
        <f t="shared" si="40"/>
        <v/>
      </c>
      <c r="I423" s="203" t="str">
        <f t="shared" si="41"/>
        <v/>
      </c>
      <c r="J423" s="207"/>
      <c r="K423" s="2"/>
    </row>
    <row r="424" spans="1:11" ht="18.75" customHeight="1" x14ac:dyDescent="0.2">
      <c r="A424" s="208">
        <v>14</v>
      </c>
      <c r="B424" s="208">
        <v>14</v>
      </c>
      <c r="C424" s="209" t="s">
        <v>3723</v>
      </c>
      <c r="D424" s="208" t="s">
        <v>3718</v>
      </c>
      <c r="E424" s="208" t="s">
        <v>3667</v>
      </c>
      <c r="F424" s="208">
        <v>15</v>
      </c>
      <c r="G424" s="205"/>
      <c r="H424" s="210" t="str">
        <f t="shared" si="40"/>
        <v/>
      </c>
      <c r="I424" s="208" t="str">
        <f t="shared" si="41"/>
        <v/>
      </c>
      <c r="J424" s="211" t="s">
        <v>3719</v>
      </c>
      <c r="K424" s="2"/>
    </row>
    <row r="425" spans="1:11" ht="15" customHeight="1" x14ac:dyDescent="0.2">
      <c r="A425" s="203">
        <v>15</v>
      </c>
      <c r="B425" s="203">
        <v>15</v>
      </c>
      <c r="C425" s="204" t="s">
        <v>3668</v>
      </c>
      <c r="D425" s="203" t="s">
        <v>2101</v>
      </c>
      <c r="E425" s="203" t="s">
        <v>1710</v>
      </c>
      <c r="F425" s="203">
        <v>20</v>
      </c>
      <c r="G425" s="205"/>
      <c r="H425" s="206" t="str">
        <f t="shared" si="40"/>
        <v/>
      </c>
      <c r="I425" s="203" t="str">
        <f t="shared" si="41"/>
        <v/>
      </c>
      <c r="J425" s="207" t="s">
        <v>3715</v>
      </c>
      <c r="K425" s="2"/>
    </row>
    <row r="426" spans="1:11" ht="15" customHeight="1" x14ac:dyDescent="0.2">
      <c r="A426" s="212"/>
      <c r="B426" s="212"/>
      <c r="C426" s="213" t="s">
        <v>3724</v>
      </c>
      <c r="D426" s="212"/>
      <c r="E426" s="212"/>
      <c r="F426" s="214">
        <v>180</v>
      </c>
      <c r="G426" s="215">
        <f>SUM(G411:G425)</f>
        <v>0</v>
      </c>
      <c r="H426" s="216" t="str">
        <f>IF(G426=0,"",G426/F426)</f>
        <v/>
      </c>
      <c r="I426" s="214" t="str">
        <f>IF(H426="","",IF(H426&gt;=0.75,"🟢 On Track",IF(H426&gt;=0.65,"🟡 Watch",IF(H426&gt;=0.6,"🟠 At Risk","🔴 Not Prog"))))</f>
        <v/>
      </c>
      <c r="J426" s="21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21.75" customHeight="1" x14ac:dyDescent="0.2">
      <c r="A428" s="199" t="s">
        <v>3725</v>
      </c>
      <c r="B428" s="194"/>
      <c r="C428" s="194"/>
      <c r="D428" s="194"/>
      <c r="E428" s="194"/>
      <c r="F428" s="194"/>
      <c r="G428" s="194"/>
      <c r="H428" s="200" t="s">
        <v>3619</v>
      </c>
      <c r="I428" s="199">
        <f>G445</f>
        <v>0</v>
      </c>
      <c r="J428" s="200" t="s">
        <v>3620</v>
      </c>
      <c r="K428" s="201">
        <f>H445</f>
        <v>0</v>
      </c>
    </row>
    <row r="429" spans="1:11" ht="21.75" customHeight="1" x14ac:dyDescent="0.2">
      <c r="A429" s="202" t="s">
        <v>26</v>
      </c>
      <c r="B429" s="202" t="s">
        <v>3621</v>
      </c>
      <c r="C429" s="202" t="s">
        <v>2081</v>
      </c>
      <c r="D429" s="202" t="s">
        <v>2071</v>
      </c>
      <c r="E429" s="202" t="s">
        <v>2073</v>
      </c>
      <c r="F429" s="202" t="s">
        <v>3622</v>
      </c>
      <c r="G429" s="202" t="s">
        <v>132</v>
      </c>
      <c r="H429" s="202" t="s">
        <v>3623</v>
      </c>
      <c r="I429" s="202" t="s">
        <v>34</v>
      </c>
      <c r="J429" s="202" t="s">
        <v>61</v>
      </c>
      <c r="K429" s="2"/>
    </row>
    <row r="430" spans="1:11" ht="21.75" customHeight="1" x14ac:dyDescent="0.2">
      <c r="A430" s="203">
        <v>1</v>
      </c>
      <c r="B430" s="203">
        <v>1</v>
      </c>
      <c r="C430" s="204" t="s">
        <v>3726</v>
      </c>
      <c r="D430" s="203" t="s">
        <v>3727</v>
      </c>
      <c r="E430" s="203" t="s">
        <v>2085</v>
      </c>
      <c r="F430" s="203" t="s">
        <v>390</v>
      </c>
      <c r="G430" s="205"/>
      <c r="H430" s="203" t="str">
        <f t="shared" ref="H430:H444" si="42">IF(G430="","—",G430)</f>
        <v>—</v>
      </c>
      <c r="I430" s="203" t="str">
        <f t="shared" ref="I430:I444" si="43">IF(G430="","",G430)</f>
        <v/>
      </c>
      <c r="J430" s="207"/>
      <c r="K430" s="2"/>
    </row>
    <row r="431" spans="1:11" ht="15" customHeight="1" x14ac:dyDescent="0.2">
      <c r="A431" s="208">
        <v>2</v>
      </c>
      <c r="B431" s="208">
        <v>2</v>
      </c>
      <c r="C431" s="209" t="s">
        <v>3728</v>
      </c>
      <c r="D431" s="208" t="s">
        <v>2171</v>
      </c>
      <c r="E431" s="208" t="s">
        <v>2088</v>
      </c>
      <c r="F431" s="208" t="s">
        <v>390</v>
      </c>
      <c r="G431" s="205"/>
      <c r="H431" s="208" t="str">
        <f t="shared" si="42"/>
        <v>—</v>
      </c>
      <c r="I431" s="208" t="str">
        <f t="shared" si="43"/>
        <v/>
      </c>
      <c r="J431" s="211"/>
      <c r="K431" s="2"/>
    </row>
    <row r="432" spans="1:11" ht="21.75" customHeight="1" x14ac:dyDescent="0.2">
      <c r="A432" s="203">
        <v>3</v>
      </c>
      <c r="B432" s="203">
        <v>3</v>
      </c>
      <c r="C432" s="204" t="s">
        <v>3729</v>
      </c>
      <c r="D432" s="203" t="s">
        <v>3727</v>
      </c>
      <c r="E432" s="203" t="s">
        <v>1664</v>
      </c>
      <c r="F432" s="203" t="s">
        <v>390</v>
      </c>
      <c r="G432" s="205"/>
      <c r="H432" s="203" t="str">
        <f t="shared" si="42"/>
        <v>—</v>
      </c>
      <c r="I432" s="203" t="str">
        <f t="shared" si="43"/>
        <v/>
      </c>
      <c r="J432" s="207"/>
      <c r="K432" s="2"/>
    </row>
    <row r="433" spans="1:11" ht="15" customHeight="1" x14ac:dyDescent="0.2">
      <c r="A433" s="208">
        <v>4</v>
      </c>
      <c r="B433" s="208">
        <v>4</v>
      </c>
      <c r="C433" s="209" t="s">
        <v>3730</v>
      </c>
      <c r="D433" s="208" t="s">
        <v>2171</v>
      </c>
      <c r="E433" s="208" t="s">
        <v>2095</v>
      </c>
      <c r="F433" s="208" t="s">
        <v>390</v>
      </c>
      <c r="G433" s="205"/>
      <c r="H433" s="208" t="str">
        <f t="shared" si="42"/>
        <v>—</v>
      </c>
      <c r="I433" s="208" t="str">
        <f t="shared" si="43"/>
        <v/>
      </c>
      <c r="J433" s="211"/>
      <c r="K433" s="2"/>
    </row>
    <row r="434" spans="1:11" ht="21.75" customHeight="1" x14ac:dyDescent="0.2">
      <c r="A434" s="203">
        <v>5</v>
      </c>
      <c r="B434" s="203">
        <v>5</v>
      </c>
      <c r="C434" s="204" t="s">
        <v>3731</v>
      </c>
      <c r="D434" s="203" t="s">
        <v>3727</v>
      </c>
      <c r="E434" s="203" t="s">
        <v>2106</v>
      </c>
      <c r="F434" s="203" t="s">
        <v>390</v>
      </c>
      <c r="G434" s="205"/>
      <c r="H434" s="203" t="str">
        <f t="shared" si="42"/>
        <v>—</v>
      </c>
      <c r="I434" s="203" t="str">
        <f t="shared" si="43"/>
        <v/>
      </c>
      <c r="J434" s="207"/>
      <c r="K434" s="2"/>
    </row>
    <row r="435" spans="1:11" ht="15" customHeight="1" x14ac:dyDescent="0.2">
      <c r="A435" s="208">
        <v>6</v>
      </c>
      <c r="B435" s="208">
        <v>6</v>
      </c>
      <c r="C435" s="209" t="s">
        <v>3732</v>
      </c>
      <c r="D435" s="208" t="s">
        <v>2101</v>
      </c>
      <c r="E435" s="208" t="s">
        <v>2110</v>
      </c>
      <c r="F435" s="208" t="s">
        <v>390</v>
      </c>
      <c r="G435" s="205"/>
      <c r="H435" s="208" t="str">
        <f t="shared" si="42"/>
        <v>—</v>
      </c>
      <c r="I435" s="208" t="str">
        <f t="shared" si="43"/>
        <v/>
      </c>
      <c r="J435" s="211" t="s">
        <v>2139</v>
      </c>
      <c r="K435" s="2"/>
    </row>
    <row r="436" spans="1:11" ht="21.75" customHeight="1" x14ac:dyDescent="0.2">
      <c r="A436" s="203">
        <v>7</v>
      </c>
      <c r="B436" s="203">
        <v>7</v>
      </c>
      <c r="C436" s="204" t="s">
        <v>3733</v>
      </c>
      <c r="D436" s="203" t="s">
        <v>3727</v>
      </c>
      <c r="E436" s="203" t="s">
        <v>1707</v>
      </c>
      <c r="F436" s="203" t="s">
        <v>390</v>
      </c>
      <c r="G436" s="205"/>
      <c r="H436" s="203" t="str">
        <f t="shared" si="42"/>
        <v>—</v>
      </c>
      <c r="I436" s="203" t="str">
        <f t="shared" si="43"/>
        <v/>
      </c>
      <c r="J436" s="207"/>
      <c r="K436" s="2"/>
    </row>
    <row r="437" spans="1:11" ht="15" customHeight="1" x14ac:dyDescent="0.2">
      <c r="A437" s="208">
        <v>8</v>
      </c>
      <c r="B437" s="208">
        <v>8</v>
      </c>
      <c r="C437" s="209" t="s">
        <v>3734</v>
      </c>
      <c r="D437" s="208" t="s">
        <v>2171</v>
      </c>
      <c r="E437" s="208" t="s">
        <v>2126</v>
      </c>
      <c r="F437" s="208" t="s">
        <v>390</v>
      </c>
      <c r="G437" s="205"/>
      <c r="H437" s="208" t="str">
        <f t="shared" si="42"/>
        <v>—</v>
      </c>
      <c r="I437" s="208" t="str">
        <f t="shared" si="43"/>
        <v/>
      </c>
      <c r="J437" s="211"/>
      <c r="K437" s="2"/>
    </row>
    <row r="438" spans="1:11" ht="21.75" customHeight="1" x14ac:dyDescent="0.2">
      <c r="A438" s="203">
        <v>9</v>
      </c>
      <c r="B438" s="203">
        <v>9</v>
      </c>
      <c r="C438" s="204" t="s">
        <v>3735</v>
      </c>
      <c r="D438" s="203" t="s">
        <v>3727</v>
      </c>
      <c r="E438" s="203" t="s">
        <v>3634</v>
      </c>
      <c r="F438" s="203" t="s">
        <v>390</v>
      </c>
      <c r="G438" s="205"/>
      <c r="H438" s="203" t="str">
        <f t="shared" si="42"/>
        <v>—</v>
      </c>
      <c r="I438" s="203" t="str">
        <f t="shared" si="43"/>
        <v/>
      </c>
      <c r="J438" s="207"/>
      <c r="K438" s="2"/>
    </row>
    <row r="439" spans="1:11" ht="15" customHeight="1" x14ac:dyDescent="0.2">
      <c r="A439" s="208">
        <v>10</v>
      </c>
      <c r="B439" s="208">
        <v>10</v>
      </c>
      <c r="C439" s="209" t="s">
        <v>3736</v>
      </c>
      <c r="D439" s="208" t="s">
        <v>2171</v>
      </c>
      <c r="E439" s="208" t="s">
        <v>3636</v>
      </c>
      <c r="F439" s="208" t="s">
        <v>390</v>
      </c>
      <c r="G439" s="205"/>
      <c r="H439" s="208" t="str">
        <f t="shared" si="42"/>
        <v>—</v>
      </c>
      <c r="I439" s="208" t="str">
        <f t="shared" si="43"/>
        <v/>
      </c>
      <c r="J439" s="211"/>
      <c r="K439" s="2"/>
    </row>
    <row r="440" spans="1:11" ht="21.75" customHeight="1" x14ac:dyDescent="0.2">
      <c r="A440" s="203">
        <v>11</v>
      </c>
      <c r="B440" s="203">
        <v>11</v>
      </c>
      <c r="C440" s="204" t="s">
        <v>3737</v>
      </c>
      <c r="D440" s="203" t="s">
        <v>3727</v>
      </c>
      <c r="E440" s="203" t="s">
        <v>3638</v>
      </c>
      <c r="F440" s="203" t="s">
        <v>390</v>
      </c>
      <c r="G440" s="205"/>
      <c r="H440" s="203" t="str">
        <f t="shared" si="42"/>
        <v>—</v>
      </c>
      <c r="I440" s="203" t="str">
        <f t="shared" si="43"/>
        <v/>
      </c>
      <c r="J440" s="207"/>
      <c r="K440" s="2"/>
    </row>
    <row r="441" spans="1:11" ht="15" customHeight="1" x14ac:dyDescent="0.2">
      <c r="A441" s="208">
        <v>12</v>
      </c>
      <c r="B441" s="208">
        <v>12</v>
      </c>
      <c r="C441" s="209" t="s">
        <v>3738</v>
      </c>
      <c r="D441" s="208" t="s">
        <v>3673</v>
      </c>
      <c r="E441" s="208" t="s">
        <v>3640</v>
      </c>
      <c r="F441" s="208" t="s">
        <v>390</v>
      </c>
      <c r="G441" s="205"/>
      <c r="H441" s="208" t="str">
        <f t="shared" si="42"/>
        <v>—</v>
      </c>
      <c r="I441" s="208" t="str">
        <f t="shared" si="43"/>
        <v/>
      </c>
      <c r="J441" s="211"/>
      <c r="K441" s="2"/>
    </row>
    <row r="442" spans="1:11" ht="15" customHeight="1" x14ac:dyDescent="0.2">
      <c r="A442" s="203">
        <v>13</v>
      </c>
      <c r="B442" s="203">
        <v>13</v>
      </c>
      <c r="C442" s="204" t="s">
        <v>3739</v>
      </c>
      <c r="D442" s="203" t="s">
        <v>2125</v>
      </c>
      <c r="E442" s="203" t="s">
        <v>3642</v>
      </c>
      <c r="F442" s="203" t="s">
        <v>390</v>
      </c>
      <c r="G442" s="205"/>
      <c r="H442" s="203" t="str">
        <f t="shared" si="42"/>
        <v>—</v>
      </c>
      <c r="I442" s="203" t="str">
        <f t="shared" si="43"/>
        <v/>
      </c>
      <c r="J442" s="207"/>
      <c r="K442" s="2"/>
    </row>
    <row r="443" spans="1:11" ht="15" customHeight="1" x14ac:dyDescent="0.2">
      <c r="A443" s="208">
        <v>14</v>
      </c>
      <c r="B443" s="208">
        <v>14</v>
      </c>
      <c r="C443" s="209" t="s">
        <v>3740</v>
      </c>
      <c r="D443" s="208" t="s">
        <v>2171</v>
      </c>
      <c r="E443" s="208" t="s">
        <v>3667</v>
      </c>
      <c r="F443" s="208" t="s">
        <v>390</v>
      </c>
      <c r="G443" s="205"/>
      <c r="H443" s="208" t="str">
        <f t="shared" si="42"/>
        <v>—</v>
      </c>
      <c r="I443" s="208" t="str">
        <f t="shared" si="43"/>
        <v/>
      </c>
      <c r="J443" s="211"/>
      <c r="K443" s="2"/>
    </row>
    <row r="444" spans="1:11" ht="15" customHeight="1" x14ac:dyDescent="0.2">
      <c r="A444" s="203">
        <v>15</v>
      </c>
      <c r="B444" s="203">
        <v>15</v>
      </c>
      <c r="C444" s="204" t="s">
        <v>3741</v>
      </c>
      <c r="D444" s="203" t="s">
        <v>2101</v>
      </c>
      <c r="E444" s="203" t="s">
        <v>1710</v>
      </c>
      <c r="F444" s="203" t="s">
        <v>390</v>
      </c>
      <c r="G444" s="205"/>
      <c r="H444" s="203" t="str">
        <f t="shared" si="42"/>
        <v>—</v>
      </c>
      <c r="I444" s="203" t="str">
        <f t="shared" si="43"/>
        <v/>
      </c>
      <c r="J444" s="207" t="s">
        <v>3669</v>
      </c>
      <c r="K444" s="2"/>
    </row>
    <row r="445" spans="1:11" ht="15" customHeight="1" x14ac:dyDescent="0.2">
      <c r="A445" s="212"/>
      <c r="B445" s="212"/>
      <c r="C445" s="213" t="s">
        <v>3742</v>
      </c>
      <c r="D445" s="212"/>
      <c r="E445" s="212"/>
      <c r="F445" s="214"/>
      <c r="G445" s="215">
        <f>SUM(G430:G444)</f>
        <v>0</v>
      </c>
      <c r="H445" s="215"/>
      <c r="I445" s="214" t="str">
        <f>IF(H445="","",IF(H445&gt;=0.75,"🟢 On Track",IF(H445&gt;=0.65,"🟡 Watch",IF(H445&gt;=0.6,"🟠 At Risk","🔴 Not Prog"))))</f>
        <v/>
      </c>
      <c r="J445" s="21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25.5" customHeight="1" x14ac:dyDescent="0.2">
      <c r="A448" s="196" t="s">
        <v>1036</v>
      </c>
      <c r="B448" s="192"/>
      <c r="C448" s="192"/>
      <c r="D448" s="192"/>
      <c r="E448" s="192"/>
      <c r="F448" s="192"/>
      <c r="G448" s="192"/>
      <c r="H448" s="192"/>
      <c r="I448" s="197" t="s">
        <v>3617</v>
      </c>
      <c r="J448" s="198" t="str">
        <f>IF(COUNT(H466,H485)=0,"",AVERAGE(H466,H485))</f>
        <v/>
      </c>
      <c r="K448" s="192"/>
    </row>
    <row r="449" spans="1:11" ht="21.75" customHeight="1" x14ac:dyDescent="0.2">
      <c r="A449" s="199" t="s">
        <v>3706</v>
      </c>
      <c r="B449" s="194"/>
      <c r="C449" s="194"/>
      <c r="D449" s="194"/>
      <c r="E449" s="194"/>
      <c r="F449" s="194"/>
      <c r="G449" s="194"/>
      <c r="H449" s="200" t="s">
        <v>3619</v>
      </c>
      <c r="I449" s="199">
        <f>G466</f>
        <v>0</v>
      </c>
      <c r="J449" s="200" t="s">
        <v>3620</v>
      </c>
      <c r="K449" s="201" t="str">
        <f>H466</f>
        <v/>
      </c>
    </row>
    <row r="450" spans="1:11" ht="21.75" customHeight="1" x14ac:dyDescent="0.2">
      <c r="A450" s="202" t="s">
        <v>26</v>
      </c>
      <c r="B450" s="202" t="s">
        <v>3621</v>
      </c>
      <c r="C450" s="202" t="s">
        <v>2081</v>
      </c>
      <c r="D450" s="202" t="s">
        <v>2071</v>
      </c>
      <c r="E450" s="202" t="s">
        <v>2073</v>
      </c>
      <c r="F450" s="202" t="s">
        <v>3622</v>
      </c>
      <c r="G450" s="202" t="s">
        <v>132</v>
      </c>
      <c r="H450" s="202" t="s">
        <v>3623</v>
      </c>
      <c r="I450" s="202" t="s">
        <v>34</v>
      </c>
      <c r="J450" s="202" t="s">
        <v>61</v>
      </c>
      <c r="K450" s="2"/>
    </row>
    <row r="451" spans="1:11" ht="15" customHeight="1" x14ac:dyDescent="0.2">
      <c r="A451" s="203">
        <v>1</v>
      </c>
      <c r="B451" s="203">
        <v>1</v>
      </c>
      <c r="C451" s="204" t="s">
        <v>3707</v>
      </c>
      <c r="D451" s="203" t="s">
        <v>2078</v>
      </c>
      <c r="E451" s="203" t="s">
        <v>2085</v>
      </c>
      <c r="F451" s="203">
        <v>10</v>
      </c>
      <c r="G451" s="205"/>
      <c r="H451" s="206" t="str">
        <f t="shared" ref="H451:H465" si="44">IF(G451="","",G451/F451)</f>
        <v/>
      </c>
      <c r="I451" s="203" t="str">
        <f t="shared" ref="I451:I465" si="45">IF(G451="","",IF(H451&gt;=0.9,"🟢 On Track",IF(H451&gt;=0.75,"🟢 On Track",IF(H451&gt;=0.65,"🟡 Watch",IF(H451&gt;=0.6,"🟠 At Risk","🔴 Not Prog")))))</f>
        <v/>
      </c>
      <c r="J451" s="207"/>
      <c r="K451" s="2"/>
    </row>
    <row r="452" spans="1:11" ht="15" customHeight="1" x14ac:dyDescent="0.2">
      <c r="A452" s="208">
        <v>2</v>
      </c>
      <c r="B452" s="208">
        <v>2</v>
      </c>
      <c r="C452" s="209" t="s">
        <v>3708</v>
      </c>
      <c r="D452" s="208" t="s">
        <v>3673</v>
      </c>
      <c r="E452" s="208" t="s">
        <v>2088</v>
      </c>
      <c r="F452" s="208">
        <v>10</v>
      </c>
      <c r="G452" s="205"/>
      <c r="H452" s="210" t="str">
        <f t="shared" si="44"/>
        <v/>
      </c>
      <c r="I452" s="208" t="str">
        <f t="shared" si="45"/>
        <v/>
      </c>
      <c r="J452" s="211"/>
      <c r="K452" s="2"/>
    </row>
    <row r="453" spans="1:11" ht="15" customHeight="1" x14ac:dyDescent="0.2">
      <c r="A453" s="203">
        <v>3</v>
      </c>
      <c r="B453" s="203">
        <v>3</v>
      </c>
      <c r="C453" s="204" t="s">
        <v>3709</v>
      </c>
      <c r="D453" s="203" t="s">
        <v>2081</v>
      </c>
      <c r="E453" s="203" t="s">
        <v>1664</v>
      </c>
      <c r="F453" s="203">
        <v>10</v>
      </c>
      <c r="G453" s="205"/>
      <c r="H453" s="206" t="str">
        <f t="shared" si="44"/>
        <v/>
      </c>
      <c r="I453" s="203" t="str">
        <f t="shared" si="45"/>
        <v/>
      </c>
      <c r="J453" s="207"/>
      <c r="K453" s="2"/>
    </row>
    <row r="454" spans="1:11" ht="15" customHeight="1" x14ac:dyDescent="0.2">
      <c r="A454" s="208">
        <v>4</v>
      </c>
      <c r="B454" s="208">
        <v>4</v>
      </c>
      <c r="C454" s="209" t="s">
        <v>3710</v>
      </c>
      <c r="D454" s="208" t="s">
        <v>3673</v>
      </c>
      <c r="E454" s="208" t="s">
        <v>2095</v>
      </c>
      <c r="F454" s="208">
        <v>10</v>
      </c>
      <c r="G454" s="205"/>
      <c r="H454" s="210" t="str">
        <f t="shared" si="44"/>
        <v/>
      </c>
      <c r="I454" s="208" t="str">
        <f t="shared" si="45"/>
        <v/>
      </c>
      <c r="J454" s="211"/>
      <c r="K454" s="2"/>
    </row>
    <row r="455" spans="1:11" ht="15" customHeight="1" x14ac:dyDescent="0.2">
      <c r="A455" s="203">
        <v>5</v>
      </c>
      <c r="B455" s="203">
        <v>5</v>
      </c>
      <c r="C455" s="204" t="s">
        <v>3711</v>
      </c>
      <c r="D455" s="203" t="s">
        <v>2081</v>
      </c>
      <c r="E455" s="203" t="s">
        <v>2106</v>
      </c>
      <c r="F455" s="203">
        <v>10</v>
      </c>
      <c r="G455" s="205"/>
      <c r="H455" s="206" t="str">
        <f t="shared" si="44"/>
        <v/>
      </c>
      <c r="I455" s="203" t="str">
        <f t="shared" si="45"/>
        <v/>
      </c>
      <c r="J455" s="207"/>
      <c r="K455" s="2"/>
    </row>
    <row r="456" spans="1:11" ht="15" customHeight="1" x14ac:dyDescent="0.2">
      <c r="A456" s="208">
        <v>6</v>
      </c>
      <c r="B456" s="208">
        <v>6</v>
      </c>
      <c r="C456" s="209" t="s">
        <v>3712</v>
      </c>
      <c r="D456" s="208" t="s">
        <v>3673</v>
      </c>
      <c r="E456" s="208" t="s">
        <v>2110</v>
      </c>
      <c r="F456" s="208">
        <v>10</v>
      </c>
      <c r="G456" s="205"/>
      <c r="H456" s="210" t="str">
        <f t="shared" si="44"/>
        <v/>
      </c>
      <c r="I456" s="208" t="str">
        <f t="shared" si="45"/>
        <v/>
      </c>
      <c r="J456" s="211"/>
      <c r="K456" s="2"/>
    </row>
    <row r="457" spans="1:11" ht="15" customHeight="1" x14ac:dyDescent="0.2">
      <c r="A457" s="203">
        <v>7</v>
      </c>
      <c r="B457" s="203">
        <v>7</v>
      </c>
      <c r="C457" s="204" t="s">
        <v>3713</v>
      </c>
      <c r="D457" s="203" t="s">
        <v>2081</v>
      </c>
      <c r="E457" s="203" t="s">
        <v>1707</v>
      </c>
      <c r="F457" s="203">
        <v>10</v>
      </c>
      <c r="G457" s="205"/>
      <c r="H457" s="206" t="str">
        <f t="shared" si="44"/>
        <v/>
      </c>
      <c r="I457" s="203" t="str">
        <f t="shared" si="45"/>
        <v/>
      </c>
      <c r="J457" s="207"/>
      <c r="K457" s="2"/>
    </row>
    <row r="458" spans="1:11" ht="15" customHeight="1" x14ac:dyDescent="0.2">
      <c r="A458" s="208">
        <v>8</v>
      </c>
      <c r="B458" s="208">
        <v>8</v>
      </c>
      <c r="C458" s="209" t="s">
        <v>3714</v>
      </c>
      <c r="D458" s="208" t="s">
        <v>2101</v>
      </c>
      <c r="E458" s="208" t="s">
        <v>2126</v>
      </c>
      <c r="F458" s="208">
        <v>20</v>
      </c>
      <c r="G458" s="205"/>
      <c r="H458" s="210" t="str">
        <f t="shared" si="44"/>
        <v/>
      </c>
      <c r="I458" s="208" t="str">
        <f t="shared" si="45"/>
        <v/>
      </c>
      <c r="J458" s="211" t="s">
        <v>3715</v>
      </c>
      <c r="K458" s="2"/>
    </row>
    <row r="459" spans="1:11" ht="15" customHeight="1" x14ac:dyDescent="0.2">
      <c r="A459" s="203">
        <v>9</v>
      </c>
      <c r="B459" s="203">
        <v>9</v>
      </c>
      <c r="C459" s="204" t="s">
        <v>3716</v>
      </c>
      <c r="D459" s="203" t="s">
        <v>3673</v>
      </c>
      <c r="E459" s="203" t="s">
        <v>3634</v>
      </c>
      <c r="F459" s="203">
        <v>10</v>
      </c>
      <c r="G459" s="205"/>
      <c r="H459" s="206" t="str">
        <f t="shared" si="44"/>
        <v/>
      </c>
      <c r="I459" s="203" t="str">
        <f t="shared" si="45"/>
        <v/>
      </c>
      <c r="J459" s="207"/>
      <c r="K459" s="2"/>
    </row>
    <row r="460" spans="1:11" ht="18.75" customHeight="1" x14ac:dyDescent="0.2">
      <c r="A460" s="208">
        <v>10</v>
      </c>
      <c r="B460" s="208">
        <v>10</v>
      </c>
      <c r="C460" s="209" t="s">
        <v>3717</v>
      </c>
      <c r="D460" s="208" t="s">
        <v>3718</v>
      </c>
      <c r="E460" s="208" t="s">
        <v>3636</v>
      </c>
      <c r="F460" s="208">
        <v>15</v>
      </c>
      <c r="G460" s="205"/>
      <c r="H460" s="210" t="str">
        <f t="shared" si="44"/>
        <v/>
      </c>
      <c r="I460" s="208" t="str">
        <f t="shared" si="45"/>
        <v/>
      </c>
      <c r="J460" s="211" t="s">
        <v>3719</v>
      </c>
      <c r="K460" s="2"/>
    </row>
    <row r="461" spans="1:11" ht="15" customHeight="1" x14ac:dyDescent="0.2">
      <c r="A461" s="203">
        <v>11</v>
      </c>
      <c r="B461" s="203">
        <v>11</v>
      </c>
      <c r="C461" s="204" t="s">
        <v>3720</v>
      </c>
      <c r="D461" s="203" t="s">
        <v>3673</v>
      </c>
      <c r="E461" s="203" t="s">
        <v>3638</v>
      </c>
      <c r="F461" s="203">
        <v>10</v>
      </c>
      <c r="G461" s="205"/>
      <c r="H461" s="206" t="str">
        <f t="shared" si="44"/>
        <v/>
      </c>
      <c r="I461" s="203" t="str">
        <f t="shared" si="45"/>
        <v/>
      </c>
      <c r="J461" s="207"/>
      <c r="K461" s="2"/>
    </row>
    <row r="462" spans="1:11" ht="15" customHeight="1" x14ac:dyDescent="0.2">
      <c r="A462" s="208">
        <v>12</v>
      </c>
      <c r="B462" s="208">
        <v>12</v>
      </c>
      <c r="C462" s="209" t="s">
        <v>3721</v>
      </c>
      <c r="D462" s="208" t="s">
        <v>2081</v>
      </c>
      <c r="E462" s="208" t="s">
        <v>3640</v>
      </c>
      <c r="F462" s="208">
        <v>10</v>
      </c>
      <c r="G462" s="205"/>
      <c r="H462" s="210" t="str">
        <f t="shared" si="44"/>
        <v/>
      </c>
      <c r="I462" s="208" t="str">
        <f t="shared" si="45"/>
        <v/>
      </c>
      <c r="J462" s="211"/>
      <c r="K462" s="2"/>
    </row>
    <row r="463" spans="1:11" ht="15" customHeight="1" x14ac:dyDescent="0.2">
      <c r="A463" s="203">
        <v>13</v>
      </c>
      <c r="B463" s="203">
        <v>13</v>
      </c>
      <c r="C463" s="204" t="s">
        <v>3722</v>
      </c>
      <c r="D463" s="203" t="s">
        <v>3673</v>
      </c>
      <c r="E463" s="203" t="s">
        <v>3642</v>
      </c>
      <c r="F463" s="203">
        <v>10</v>
      </c>
      <c r="G463" s="205"/>
      <c r="H463" s="206" t="str">
        <f t="shared" si="44"/>
        <v/>
      </c>
      <c r="I463" s="203" t="str">
        <f t="shared" si="45"/>
        <v/>
      </c>
      <c r="J463" s="207"/>
      <c r="K463" s="2"/>
    </row>
    <row r="464" spans="1:11" ht="18.75" customHeight="1" x14ac:dyDescent="0.2">
      <c r="A464" s="208">
        <v>14</v>
      </c>
      <c r="B464" s="208">
        <v>14</v>
      </c>
      <c r="C464" s="209" t="s">
        <v>3723</v>
      </c>
      <c r="D464" s="208" t="s">
        <v>3718</v>
      </c>
      <c r="E464" s="208" t="s">
        <v>3667</v>
      </c>
      <c r="F464" s="208">
        <v>15</v>
      </c>
      <c r="G464" s="205"/>
      <c r="H464" s="210" t="str">
        <f t="shared" si="44"/>
        <v/>
      </c>
      <c r="I464" s="208" t="str">
        <f t="shared" si="45"/>
        <v/>
      </c>
      <c r="J464" s="211" t="s">
        <v>3719</v>
      </c>
      <c r="K464" s="2"/>
    </row>
    <row r="465" spans="1:11" ht="15" customHeight="1" x14ac:dyDescent="0.2">
      <c r="A465" s="203">
        <v>15</v>
      </c>
      <c r="B465" s="203">
        <v>15</v>
      </c>
      <c r="C465" s="204" t="s">
        <v>3668</v>
      </c>
      <c r="D465" s="203" t="s">
        <v>2101</v>
      </c>
      <c r="E465" s="203" t="s">
        <v>1710</v>
      </c>
      <c r="F465" s="203">
        <v>20</v>
      </c>
      <c r="G465" s="205"/>
      <c r="H465" s="206" t="str">
        <f t="shared" si="44"/>
        <v/>
      </c>
      <c r="I465" s="203" t="str">
        <f t="shared" si="45"/>
        <v/>
      </c>
      <c r="J465" s="207" t="s">
        <v>3715</v>
      </c>
      <c r="K465" s="2"/>
    </row>
    <row r="466" spans="1:11" ht="15" customHeight="1" x14ac:dyDescent="0.2">
      <c r="A466" s="212"/>
      <c r="B466" s="212"/>
      <c r="C466" s="213" t="s">
        <v>3724</v>
      </c>
      <c r="D466" s="212"/>
      <c r="E466" s="212"/>
      <c r="F466" s="214">
        <v>180</v>
      </c>
      <c r="G466" s="215">
        <f>SUM(G451:G465)</f>
        <v>0</v>
      </c>
      <c r="H466" s="216" t="str">
        <f>IF(G466=0,"",G466/F466)</f>
        <v/>
      </c>
      <c r="I466" s="214" t="str">
        <f>IF(H466="","",IF(H466&gt;=0.75,"🟢 On Track",IF(H466&gt;=0.65,"🟡 Watch",IF(H466&gt;=0.6,"🟠 At Risk","🔴 Not Prog"))))</f>
        <v/>
      </c>
      <c r="J466" s="21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21.75" customHeight="1" x14ac:dyDescent="0.2">
      <c r="A468" s="199" t="s">
        <v>3725</v>
      </c>
      <c r="B468" s="194"/>
      <c r="C468" s="194"/>
      <c r="D468" s="194"/>
      <c r="E468" s="194"/>
      <c r="F468" s="194"/>
      <c r="G468" s="194"/>
      <c r="H468" s="200" t="s">
        <v>3619</v>
      </c>
      <c r="I468" s="199">
        <f>G485</f>
        <v>0</v>
      </c>
      <c r="J468" s="200" t="s">
        <v>3620</v>
      </c>
      <c r="K468" s="201">
        <f>H485</f>
        <v>0</v>
      </c>
    </row>
    <row r="469" spans="1:11" ht="21.75" customHeight="1" x14ac:dyDescent="0.2">
      <c r="A469" s="202" t="s">
        <v>26</v>
      </c>
      <c r="B469" s="202" t="s">
        <v>3621</v>
      </c>
      <c r="C469" s="202" t="s">
        <v>2081</v>
      </c>
      <c r="D469" s="202" t="s">
        <v>2071</v>
      </c>
      <c r="E469" s="202" t="s">
        <v>2073</v>
      </c>
      <c r="F469" s="202" t="s">
        <v>3622</v>
      </c>
      <c r="G469" s="202" t="s">
        <v>132</v>
      </c>
      <c r="H469" s="202" t="s">
        <v>3623</v>
      </c>
      <c r="I469" s="202" t="s">
        <v>34</v>
      </c>
      <c r="J469" s="202" t="s">
        <v>61</v>
      </c>
      <c r="K469" s="2"/>
    </row>
    <row r="470" spans="1:11" ht="21.75" customHeight="1" x14ac:dyDescent="0.2">
      <c r="A470" s="203">
        <v>1</v>
      </c>
      <c r="B470" s="203">
        <v>1</v>
      </c>
      <c r="C470" s="204" t="s">
        <v>3726</v>
      </c>
      <c r="D470" s="203" t="s">
        <v>3727</v>
      </c>
      <c r="E470" s="203" t="s">
        <v>2085</v>
      </c>
      <c r="F470" s="203" t="s">
        <v>390</v>
      </c>
      <c r="G470" s="205"/>
      <c r="H470" s="203" t="str">
        <f t="shared" ref="H470:H484" si="46">IF(G470="","—",G470)</f>
        <v>—</v>
      </c>
      <c r="I470" s="203" t="str">
        <f t="shared" ref="I470:I484" si="47">IF(G470="","",G470)</f>
        <v/>
      </c>
      <c r="J470" s="207"/>
      <c r="K470" s="2"/>
    </row>
    <row r="471" spans="1:11" ht="15" customHeight="1" x14ac:dyDescent="0.2">
      <c r="A471" s="208">
        <v>2</v>
      </c>
      <c r="B471" s="208">
        <v>2</v>
      </c>
      <c r="C471" s="209" t="s">
        <v>3728</v>
      </c>
      <c r="D471" s="208" t="s">
        <v>2171</v>
      </c>
      <c r="E471" s="208" t="s">
        <v>2088</v>
      </c>
      <c r="F471" s="208" t="s">
        <v>390</v>
      </c>
      <c r="G471" s="205"/>
      <c r="H471" s="208" t="str">
        <f t="shared" si="46"/>
        <v>—</v>
      </c>
      <c r="I471" s="208" t="str">
        <f t="shared" si="47"/>
        <v/>
      </c>
      <c r="J471" s="211"/>
      <c r="K471" s="2"/>
    </row>
    <row r="472" spans="1:11" ht="21.75" customHeight="1" x14ac:dyDescent="0.2">
      <c r="A472" s="203">
        <v>3</v>
      </c>
      <c r="B472" s="203">
        <v>3</v>
      </c>
      <c r="C472" s="204" t="s">
        <v>3729</v>
      </c>
      <c r="D472" s="203" t="s">
        <v>3727</v>
      </c>
      <c r="E472" s="203" t="s">
        <v>1664</v>
      </c>
      <c r="F472" s="203" t="s">
        <v>390</v>
      </c>
      <c r="G472" s="205"/>
      <c r="H472" s="203" t="str">
        <f t="shared" si="46"/>
        <v>—</v>
      </c>
      <c r="I472" s="203" t="str">
        <f t="shared" si="47"/>
        <v/>
      </c>
      <c r="J472" s="207"/>
      <c r="K472" s="2"/>
    </row>
    <row r="473" spans="1:11" ht="15" customHeight="1" x14ac:dyDescent="0.2">
      <c r="A473" s="208">
        <v>4</v>
      </c>
      <c r="B473" s="208">
        <v>4</v>
      </c>
      <c r="C473" s="209" t="s">
        <v>3730</v>
      </c>
      <c r="D473" s="208" t="s">
        <v>2171</v>
      </c>
      <c r="E473" s="208" t="s">
        <v>2095</v>
      </c>
      <c r="F473" s="208" t="s">
        <v>390</v>
      </c>
      <c r="G473" s="205"/>
      <c r="H473" s="208" t="str">
        <f t="shared" si="46"/>
        <v>—</v>
      </c>
      <c r="I473" s="208" t="str">
        <f t="shared" si="47"/>
        <v/>
      </c>
      <c r="J473" s="211"/>
      <c r="K473" s="2"/>
    </row>
    <row r="474" spans="1:11" ht="21.75" customHeight="1" x14ac:dyDescent="0.2">
      <c r="A474" s="203">
        <v>5</v>
      </c>
      <c r="B474" s="203">
        <v>5</v>
      </c>
      <c r="C474" s="204" t="s">
        <v>3731</v>
      </c>
      <c r="D474" s="203" t="s">
        <v>3727</v>
      </c>
      <c r="E474" s="203" t="s">
        <v>2106</v>
      </c>
      <c r="F474" s="203" t="s">
        <v>390</v>
      </c>
      <c r="G474" s="205"/>
      <c r="H474" s="203" t="str">
        <f t="shared" si="46"/>
        <v>—</v>
      </c>
      <c r="I474" s="203" t="str">
        <f t="shared" si="47"/>
        <v/>
      </c>
      <c r="J474" s="207"/>
      <c r="K474" s="2"/>
    </row>
    <row r="475" spans="1:11" ht="15" customHeight="1" x14ac:dyDescent="0.2">
      <c r="A475" s="208">
        <v>6</v>
      </c>
      <c r="B475" s="208">
        <v>6</v>
      </c>
      <c r="C475" s="209" t="s">
        <v>3732</v>
      </c>
      <c r="D475" s="208" t="s">
        <v>2101</v>
      </c>
      <c r="E475" s="208" t="s">
        <v>2110</v>
      </c>
      <c r="F475" s="208" t="s">
        <v>390</v>
      </c>
      <c r="G475" s="205"/>
      <c r="H475" s="208" t="str">
        <f t="shared" si="46"/>
        <v>—</v>
      </c>
      <c r="I475" s="208" t="str">
        <f t="shared" si="47"/>
        <v/>
      </c>
      <c r="J475" s="211" t="s">
        <v>2139</v>
      </c>
      <c r="K475" s="2"/>
    </row>
    <row r="476" spans="1:11" ht="21.75" customHeight="1" x14ac:dyDescent="0.2">
      <c r="A476" s="203">
        <v>7</v>
      </c>
      <c r="B476" s="203">
        <v>7</v>
      </c>
      <c r="C476" s="204" t="s">
        <v>3733</v>
      </c>
      <c r="D476" s="203" t="s">
        <v>3727</v>
      </c>
      <c r="E476" s="203" t="s">
        <v>1707</v>
      </c>
      <c r="F476" s="203" t="s">
        <v>390</v>
      </c>
      <c r="G476" s="205"/>
      <c r="H476" s="203" t="str">
        <f t="shared" si="46"/>
        <v>—</v>
      </c>
      <c r="I476" s="203" t="str">
        <f t="shared" si="47"/>
        <v/>
      </c>
      <c r="J476" s="207"/>
      <c r="K476" s="2"/>
    </row>
    <row r="477" spans="1:11" ht="15" customHeight="1" x14ac:dyDescent="0.2">
      <c r="A477" s="208">
        <v>8</v>
      </c>
      <c r="B477" s="208">
        <v>8</v>
      </c>
      <c r="C477" s="209" t="s">
        <v>3734</v>
      </c>
      <c r="D477" s="208" t="s">
        <v>2171</v>
      </c>
      <c r="E477" s="208" t="s">
        <v>2126</v>
      </c>
      <c r="F477" s="208" t="s">
        <v>390</v>
      </c>
      <c r="G477" s="205"/>
      <c r="H477" s="208" t="str">
        <f t="shared" si="46"/>
        <v>—</v>
      </c>
      <c r="I477" s="208" t="str">
        <f t="shared" si="47"/>
        <v/>
      </c>
      <c r="J477" s="211"/>
      <c r="K477" s="2"/>
    </row>
    <row r="478" spans="1:11" ht="21.75" customHeight="1" x14ac:dyDescent="0.2">
      <c r="A478" s="203">
        <v>9</v>
      </c>
      <c r="B478" s="203">
        <v>9</v>
      </c>
      <c r="C478" s="204" t="s">
        <v>3735</v>
      </c>
      <c r="D478" s="203" t="s">
        <v>3727</v>
      </c>
      <c r="E478" s="203" t="s">
        <v>3634</v>
      </c>
      <c r="F478" s="203" t="s">
        <v>390</v>
      </c>
      <c r="G478" s="205"/>
      <c r="H478" s="203" t="str">
        <f t="shared" si="46"/>
        <v>—</v>
      </c>
      <c r="I478" s="203" t="str">
        <f t="shared" si="47"/>
        <v/>
      </c>
      <c r="J478" s="207"/>
      <c r="K478" s="2"/>
    </row>
    <row r="479" spans="1:11" ht="15" customHeight="1" x14ac:dyDescent="0.2">
      <c r="A479" s="208">
        <v>10</v>
      </c>
      <c r="B479" s="208">
        <v>10</v>
      </c>
      <c r="C479" s="209" t="s">
        <v>3736</v>
      </c>
      <c r="D479" s="208" t="s">
        <v>2171</v>
      </c>
      <c r="E479" s="208" t="s">
        <v>3636</v>
      </c>
      <c r="F479" s="208" t="s">
        <v>390</v>
      </c>
      <c r="G479" s="205"/>
      <c r="H479" s="208" t="str">
        <f t="shared" si="46"/>
        <v>—</v>
      </c>
      <c r="I479" s="208" t="str">
        <f t="shared" si="47"/>
        <v/>
      </c>
      <c r="J479" s="211"/>
      <c r="K479" s="2"/>
    </row>
    <row r="480" spans="1:11" ht="21.75" customHeight="1" x14ac:dyDescent="0.2">
      <c r="A480" s="203">
        <v>11</v>
      </c>
      <c r="B480" s="203">
        <v>11</v>
      </c>
      <c r="C480" s="204" t="s">
        <v>3737</v>
      </c>
      <c r="D480" s="203" t="s">
        <v>3727</v>
      </c>
      <c r="E480" s="203" t="s">
        <v>3638</v>
      </c>
      <c r="F480" s="203" t="s">
        <v>390</v>
      </c>
      <c r="G480" s="205"/>
      <c r="H480" s="203" t="str">
        <f t="shared" si="46"/>
        <v>—</v>
      </c>
      <c r="I480" s="203" t="str">
        <f t="shared" si="47"/>
        <v/>
      </c>
      <c r="J480" s="207"/>
      <c r="K480" s="2"/>
    </row>
    <row r="481" spans="1:11" ht="15" customHeight="1" x14ac:dyDescent="0.2">
      <c r="A481" s="208">
        <v>12</v>
      </c>
      <c r="B481" s="208">
        <v>12</v>
      </c>
      <c r="C481" s="209" t="s">
        <v>3738</v>
      </c>
      <c r="D481" s="208" t="s">
        <v>3673</v>
      </c>
      <c r="E481" s="208" t="s">
        <v>3640</v>
      </c>
      <c r="F481" s="208" t="s">
        <v>390</v>
      </c>
      <c r="G481" s="205"/>
      <c r="H481" s="208" t="str">
        <f t="shared" si="46"/>
        <v>—</v>
      </c>
      <c r="I481" s="208" t="str">
        <f t="shared" si="47"/>
        <v/>
      </c>
      <c r="J481" s="211"/>
      <c r="K481" s="2"/>
    </row>
    <row r="482" spans="1:11" ht="15" customHeight="1" x14ac:dyDescent="0.2">
      <c r="A482" s="203">
        <v>13</v>
      </c>
      <c r="B482" s="203">
        <v>13</v>
      </c>
      <c r="C482" s="204" t="s">
        <v>3739</v>
      </c>
      <c r="D482" s="203" t="s">
        <v>2125</v>
      </c>
      <c r="E482" s="203" t="s">
        <v>3642</v>
      </c>
      <c r="F482" s="203" t="s">
        <v>390</v>
      </c>
      <c r="G482" s="205"/>
      <c r="H482" s="203" t="str">
        <f t="shared" si="46"/>
        <v>—</v>
      </c>
      <c r="I482" s="203" t="str">
        <f t="shared" si="47"/>
        <v/>
      </c>
      <c r="J482" s="207"/>
      <c r="K482" s="2"/>
    </row>
    <row r="483" spans="1:11" ht="15" customHeight="1" x14ac:dyDescent="0.2">
      <c r="A483" s="208">
        <v>14</v>
      </c>
      <c r="B483" s="208">
        <v>14</v>
      </c>
      <c r="C483" s="209" t="s">
        <v>3740</v>
      </c>
      <c r="D483" s="208" t="s">
        <v>2171</v>
      </c>
      <c r="E483" s="208" t="s">
        <v>3667</v>
      </c>
      <c r="F483" s="208" t="s">
        <v>390</v>
      </c>
      <c r="G483" s="205"/>
      <c r="H483" s="208" t="str">
        <f t="shared" si="46"/>
        <v>—</v>
      </c>
      <c r="I483" s="208" t="str">
        <f t="shared" si="47"/>
        <v/>
      </c>
      <c r="J483" s="211"/>
      <c r="K483" s="2"/>
    </row>
    <row r="484" spans="1:11" ht="15" customHeight="1" x14ac:dyDescent="0.2">
      <c r="A484" s="203">
        <v>15</v>
      </c>
      <c r="B484" s="203">
        <v>15</v>
      </c>
      <c r="C484" s="204" t="s">
        <v>3741</v>
      </c>
      <c r="D484" s="203" t="s">
        <v>2101</v>
      </c>
      <c r="E484" s="203" t="s">
        <v>1710</v>
      </c>
      <c r="F484" s="203" t="s">
        <v>390</v>
      </c>
      <c r="G484" s="205"/>
      <c r="H484" s="203" t="str">
        <f t="shared" si="46"/>
        <v>—</v>
      </c>
      <c r="I484" s="203" t="str">
        <f t="shared" si="47"/>
        <v/>
      </c>
      <c r="J484" s="207" t="s">
        <v>3669</v>
      </c>
      <c r="K484" s="2"/>
    </row>
    <row r="485" spans="1:11" ht="15" customHeight="1" x14ac:dyDescent="0.2">
      <c r="A485" s="212"/>
      <c r="B485" s="212"/>
      <c r="C485" s="213" t="s">
        <v>3742</v>
      </c>
      <c r="D485" s="212"/>
      <c r="E485" s="212"/>
      <c r="F485" s="214"/>
      <c r="G485" s="215">
        <f>SUM(G470:G484)</f>
        <v>0</v>
      </c>
      <c r="H485" s="215"/>
      <c r="I485" s="214" t="str">
        <f>IF(H485="","",IF(H485&gt;=0.75,"🟢 On Track",IF(H485&gt;=0.65,"🟡 Watch",IF(H485&gt;=0.6,"🟠 At Risk","🔴 Not Prog"))))</f>
        <v/>
      </c>
      <c r="J485" s="21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25.5" customHeight="1" x14ac:dyDescent="0.2">
      <c r="A488" s="196" t="s">
        <v>1039</v>
      </c>
      <c r="B488" s="192"/>
      <c r="C488" s="192"/>
      <c r="D488" s="192"/>
      <c r="E488" s="192"/>
      <c r="F488" s="192"/>
      <c r="G488" s="192"/>
      <c r="H488" s="192"/>
      <c r="I488" s="197" t="s">
        <v>3617</v>
      </c>
      <c r="J488" s="198" t="str">
        <f>IF(COUNT(H506,H525)=0,"",AVERAGE(H506,H525))</f>
        <v/>
      </c>
      <c r="K488" s="192"/>
    </row>
    <row r="489" spans="1:11" ht="21.75" customHeight="1" x14ac:dyDescent="0.2">
      <c r="A489" s="199" t="s">
        <v>3706</v>
      </c>
      <c r="B489" s="194"/>
      <c r="C489" s="194"/>
      <c r="D489" s="194"/>
      <c r="E489" s="194"/>
      <c r="F489" s="194"/>
      <c r="G489" s="194"/>
      <c r="H489" s="200" t="s">
        <v>3619</v>
      </c>
      <c r="I489" s="199">
        <f>G506</f>
        <v>0</v>
      </c>
      <c r="J489" s="200" t="s">
        <v>3620</v>
      </c>
      <c r="K489" s="201" t="str">
        <f>H506</f>
        <v/>
      </c>
    </row>
    <row r="490" spans="1:11" ht="21.75" customHeight="1" x14ac:dyDescent="0.2">
      <c r="A490" s="202" t="s">
        <v>26</v>
      </c>
      <c r="B490" s="202" t="s">
        <v>3621</v>
      </c>
      <c r="C490" s="202" t="s">
        <v>2081</v>
      </c>
      <c r="D490" s="202" t="s">
        <v>2071</v>
      </c>
      <c r="E490" s="202" t="s">
        <v>2073</v>
      </c>
      <c r="F490" s="202" t="s">
        <v>3622</v>
      </c>
      <c r="G490" s="202" t="s">
        <v>132</v>
      </c>
      <c r="H490" s="202" t="s">
        <v>3623</v>
      </c>
      <c r="I490" s="202" t="s">
        <v>34</v>
      </c>
      <c r="J490" s="202" t="s">
        <v>61</v>
      </c>
      <c r="K490" s="2"/>
    </row>
    <row r="491" spans="1:11" ht="15" customHeight="1" x14ac:dyDescent="0.2">
      <c r="A491" s="203">
        <v>1</v>
      </c>
      <c r="B491" s="203">
        <v>1</v>
      </c>
      <c r="C491" s="204" t="s">
        <v>3707</v>
      </c>
      <c r="D491" s="203" t="s">
        <v>2078</v>
      </c>
      <c r="E491" s="203" t="s">
        <v>2085</v>
      </c>
      <c r="F491" s="203">
        <v>10</v>
      </c>
      <c r="G491" s="205"/>
      <c r="H491" s="206" t="str">
        <f t="shared" ref="H491:H505" si="48">IF(G491="","",G491/F491)</f>
        <v/>
      </c>
      <c r="I491" s="203" t="str">
        <f t="shared" ref="I491:I505" si="49">IF(G491="","",IF(H491&gt;=0.9,"🟢 On Track",IF(H491&gt;=0.75,"🟢 On Track",IF(H491&gt;=0.65,"🟡 Watch",IF(H491&gt;=0.6,"🟠 At Risk","🔴 Not Prog")))))</f>
        <v/>
      </c>
      <c r="J491" s="207"/>
      <c r="K491" s="2"/>
    </row>
    <row r="492" spans="1:11" ht="15" customHeight="1" x14ac:dyDescent="0.2">
      <c r="A492" s="208">
        <v>2</v>
      </c>
      <c r="B492" s="208">
        <v>2</v>
      </c>
      <c r="C492" s="209" t="s">
        <v>3708</v>
      </c>
      <c r="D492" s="208" t="s">
        <v>3673</v>
      </c>
      <c r="E492" s="208" t="s">
        <v>2088</v>
      </c>
      <c r="F492" s="208">
        <v>10</v>
      </c>
      <c r="G492" s="205"/>
      <c r="H492" s="210" t="str">
        <f t="shared" si="48"/>
        <v/>
      </c>
      <c r="I492" s="208" t="str">
        <f t="shared" si="49"/>
        <v/>
      </c>
      <c r="J492" s="211"/>
      <c r="K492" s="2"/>
    </row>
    <row r="493" spans="1:11" ht="15" customHeight="1" x14ac:dyDescent="0.2">
      <c r="A493" s="203">
        <v>3</v>
      </c>
      <c r="B493" s="203">
        <v>3</v>
      </c>
      <c r="C493" s="204" t="s">
        <v>3709</v>
      </c>
      <c r="D493" s="203" t="s">
        <v>2081</v>
      </c>
      <c r="E493" s="203" t="s">
        <v>1664</v>
      </c>
      <c r="F493" s="203">
        <v>10</v>
      </c>
      <c r="G493" s="205"/>
      <c r="H493" s="206" t="str">
        <f t="shared" si="48"/>
        <v/>
      </c>
      <c r="I493" s="203" t="str">
        <f t="shared" si="49"/>
        <v/>
      </c>
      <c r="J493" s="207"/>
      <c r="K493" s="2"/>
    </row>
    <row r="494" spans="1:11" ht="15" customHeight="1" x14ac:dyDescent="0.2">
      <c r="A494" s="208">
        <v>4</v>
      </c>
      <c r="B494" s="208">
        <v>4</v>
      </c>
      <c r="C494" s="209" t="s">
        <v>3710</v>
      </c>
      <c r="D494" s="208" t="s">
        <v>3673</v>
      </c>
      <c r="E494" s="208" t="s">
        <v>2095</v>
      </c>
      <c r="F494" s="208">
        <v>10</v>
      </c>
      <c r="G494" s="205"/>
      <c r="H494" s="210" t="str">
        <f t="shared" si="48"/>
        <v/>
      </c>
      <c r="I494" s="208" t="str">
        <f t="shared" si="49"/>
        <v/>
      </c>
      <c r="J494" s="211"/>
      <c r="K494" s="2"/>
    </row>
    <row r="495" spans="1:11" ht="15" customHeight="1" x14ac:dyDescent="0.2">
      <c r="A495" s="203">
        <v>5</v>
      </c>
      <c r="B495" s="203">
        <v>5</v>
      </c>
      <c r="C495" s="204" t="s">
        <v>3711</v>
      </c>
      <c r="D495" s="203" t="s">
        <v>2081</v>
      </c>
      <c r="E495" s="203" t="s">
        <v>2106</v>
      </c>
      <c r="F495" s="203">
        <v>10</v>
      </c>
      <c r="G495" s="205"/>
      <c r="H495" s="206" t="str">
        <f t="shared" si="48"/>
        <v/>
      </c>
      <c r="I495" s="203" t="str">
        <f t="shared" si="49"/>
        <v/>
      </c>
      <c r="J495" s="207"/>
      <c r="K495" s="2"/>
    </row>
    <row r="496" spans="1:11" ht="15" customHeight="1" x14ac:dyDescent="0.2">
      <c r="A496" s="208">
        <v>6</v>
      </c>
      <c r="B496" s="208">
        <v>6</v>
      </c>
      <c r="C496" s="209" t="s">
        <v>3712</v>
      </c>
      <c r="D496" s="208" t="s">
        <v>3673</v>
      </c>
      <c r="E496" s="208" t="s">
        <v>2110</v>
      </c>
      <c r="F496" s="208">
        <v>10</v>
      </c>
      <c r="G496" s="205"/>
      <c r="H496" s="210" t="str">
        <f t="shared" si="48"/>
        <v/>
      </c>
      <c r="I496" s="208" t="str">
        <f t="shared" si="49"/>
        <v/>
      </c>
      <c r="J496" s="211"/>
      <c r="K496" s="2"/>
    </row>
    <row r="497" spans="1:11" ht="15" customHeight="1" x14ac:dyDescent="0.2">
      <c r="A497" s="203">
        <v>7</v>
      </c>
      <c r="B497" s="203">
        <v>7</v>
      </c>
      <c r="C497" s="204" t="s">
        <v>3713</v>
      </c>
      <c r="D497" s="203" t="s">
        <v>2081</v>
      </c>
      <c r="E497" s="203" t="s">
        <v>1707</v>
      </c>
      <c r="F497" s="203">
        <v>10</v>
      </c>
      <c r="G497" s="205"/>
      <c r="H497" s="206" t="str">
        <f t="shared" si="48"/>
        <v/>
      </c>
      <c r="I497" s="203" t="str">
        <f t="shared" si="49"/>
        <v/>
      </c>
      <c r="J497" s="207"/>
      <c r="K497" s="2"/>
    </row>
    <row r="498" spans="1:11" ht="15" customHeight="1" x14ac:dyDescent="0.2">
      <c r="A498" s="208">
        <v>8</v>
      </c>
      <c r="B498" s="208">
        <v>8</v>
      </c>
      <c r="C498" s="209" t="s">
        <v>3714</v>
      </c>
      <c r="D498" s="208" t="s">
        <v>2101</v>
      </c>
      <c r="E498" s="208" t="s">
        <v>2126</v>
      </c>
      <c r="F498" s="208">
        <v>20</v>
      </c>
      <c r="G498" s="205"/>
      <c r="H498" s="210" t="str">
        <f t="shared" si="48"/>
        <v/>
      </c>
      <c r="I498" s="208" t="str">
        <f t="shared" si="49"/>
        <v/>
      </c>
      <c r="J498" s="211" t="s">
        <v>3715</v>
      </c>
      <c r="K498" s="2"/>
    </row>
    <row r="499" spans="1:11" ht="15" customHeight="1" x14ac:dyDescent="0.2">
      <c r="A499" s="203">
        <v>9</v>
      </c>
      <c r="B499" s="203">
        <v>9</v>
      </c>
      <c r="C499" s="204" t="s">
        <v>3716</v>
      </c>
      <c r="D499" s="203" t="s">
        <v>3673</v>
      </c>
      <c r="E499" s="203" t="s">
        <v>3634</v>
      </c>
      <c r="F499" s="203">
        <v>10</v>
      </c>
      <c r="G499" s="205"/>
      <c r="H499" s="206" t="str">
        <f t="shared" si="48"/>
        <v/>
      </c>
      <c r="I499" s="203" t="str">
        <f t="shared" si="49"/>
        <v/>
      </c>
      <c r="J499" s="207"/>
      <c r="K499" s="2"/>
    </row>
    <row r="500" spans="1:11" ht="18.75" customHeight="1" x14ac:dyDescent="0.2">
      <c r="A500" s="208">
        <v>10</v>
      </c>
      <c r="B500" s="208">
        <v>10</v>
      </c>
      <c r="C500" s="209" t="s">
        <v>3717</v>
      </c>
      <c r="D500" s="208" t="s">
        <v>3718</v>
      </c>
      <c r="E500" s="208" t="s">
        <v>3636</v>
      </c>
      <c r="F500" s="208">
        <v>15</v>
      </c>
      <c r="G500" s="205"/>
      <c r="H500" s="210" t="str">
        <f t="shared" si="48"/>
        <v/>
      </c>
      <c r="I500" s="208" t="str">
        <f t="shared" si="49"/>
        <v/>
      </c>
      <c r="J500" s="211" t="s">
        <v>3719</v>
      </c>
      <c r="K500" s="2"/>
    </row>
    <row r="501" spans="1:11" ht="15" customHeight="1" x14ac:dyDescent="0.2">
      <c r="A501" s="203">
        <v>11</v>
      </c>
      <c r="B501" s="203">
        <v>11</v>
      </c>
      <c r="C501" s="204" t="s">
        <v>3720</v>
      </c>
      <c r="D501" s="203" t="s">
        <v>3673</v>
      </c>
      <c r="E501" s="203" t="s">
        <v>3638</v>
      </c>
      <c r="F501" s="203">
        <v>10</v>
      </c>
      <c r="G501" s="205"/>
      <c r="H501" s="206" t="str">
        <f t="shared" si="48"/>
        <v/>
      </c>
      <c r="I501" s="203" t="str">
        <f t="shared" si="49"/>
        <v/>
      </c>
      <c r="J501" s="207"/>
      <c r="K501" s="2"/>
    </row>
    <row r="502" spans="1:11" ht="15" customHeight="1" x14ac:dyDescent="0.2">
      <c r="A502" s="208">
        <v>12</v>
      </c>
      <c r="B502" s="208">
        <v>12</v>
      </c>
      <c r="C502" s="209" t="s">
        <v>3721</v>
      </c>
      <c r="D502" s="208" t="s">
        <v>2081</v>
      </c>
      <c r="E502" s="208" t="s">
        <v>3640</v>
      </c>
      <c r="F502" s="208">
        <v>10</v>
      </c>
      <c r="G502" s="205"/>
      <c r="H502" s="210" t="str">
        <f t="shared" si="48"/>
        <v/>
      </c>
      <c r="I502" s="208" t="str">
        <f t="shared" si="49"/>
        <v/>
      </c>
      <c r="J502" s="211"/>
      <c r="K502" s="2"/>
    </row>
    <row r="503" spans="1:11" ht="15" customHeight="1" x14ac:dyDescent="0.2">
      <c r="A503" s="203">
        <v>13</v>
      </c>
      <c r="B503" s="203">
        <v>13</v>
      </c>
      <c r="C503" s="204" t="s">
        <v>3722</v>
      </c>
      <c r="D503" s="203" t="s">
        <v>3673</v>
      </c>
      <c r="E503" s="203" t="s">
        <v>3642</v>
      </c>
      <c r="F503" s="203">
        <v>10</v>
      </c>
      <c r="G503" s="205"/>
      <c r="H503" s="206" t="str">
        <f t="shared" si="48"/>
        <v/>
      </c>
      <c r="I503" s="203" t="str">
        <f t="shared" si="49"/>
        <v/>
      </c>
      <c r="J503" s="207"/>
      <c r="K503" s="2"/>
    </row>
    <row r="504" spans="1:11" ht="18.75" customHeight="1" x14ac:dyDescent="0.2">
      <c r="A504" s="208">
        <v>14</v>
      </c>
      <c r="B504" s="208">
        <v>14</v>
      </c>
      <c r="C504" s="209" t="s">
        <v>3723</v>
      </c>
      <c r="D504" s="208" t="s">
        <v>3718</v>
      </c>
      <c r="E504" s="208" t="s">
        <v>3667</v>
      </c>
      <c r="F504" s="208">
        <v>15</v>
      </c>
      <c r="G504" s="205"/>
      <c r="H504" s="210" t="str">
        <f t="shared" si="48"/>
        <v/>
      </c>
      <c r="I504" s="208" t="str">
        <f t="shared" si="49"/>
        <v/>
      </c>
      <c r="J504" s="211" t="s">
        <v>3719</v>
      </c>
      <c r="K504" s="2"/>
    </row>
    <row r="505" spans="1:11" ht="15" customHeight="1" x14ac:dyDescent="0.2">
      <c r="A505" s="203">
        <v>15</v>
      </c>
      <c r="B505" s="203">
        <v>15</v>
      </c>
      <c r="C505" s="204" t="s">
        <v>3668</v>
      </c>
      <c r="D505" s="203" t="s">
        <v>2101</v>
      </c>
      <c r="E505" s="203" t="s">
        <v>1710</v>
      </c>
      <c r="F505" s="203">
        <v>20</v>
      </c>
      <c r="G505" s="205"/>
      <c r="H505" s="206" t="str">
        <f t="shared" si="48"/>
        <v/>
      </c>
      <c r="I505" s="203" t="str">
        <f t="shared" si="49"/>
        <v/>
      </c>
      <c r="J505" s="207" t="s">
        <v>3715</v>
      </c>
      <c r="K505" s="2"/>
    </row>
    <row r="506" spans="1:11" ht="15" customHeight="1" x14ac:dyDescent="0.2">
      <c r="A506" s="212"/>
      <c r="B506" s="212"/>
      <c r="C506" s="213" t="s">
        <v>3724</v>
      </c>
      <c r="D506" s="212"/>
      <c r="E506" s="212"/>
      <c r="F506" s="214">
        <v>180</v>
      </c>
      <c r="G506" s="215">
        <f>SUM(G491:G505)</f>
        <v>0</v>
      </c>
      <c r="H506" s="216" t="str">
        <f>IF(G506=0,"",G506/F506)</f>
        <v/>
      </c>
      <c r="I506" s="214" t="str">
        <f>IF(H506="","",IF(H506&gt;=0.75,"🟢 On Track",IF(H506&gt;=0.65,"🟡 Watch",IF(H506&gt;=0.6,"🟠 At Risk","🔴 Not Prog"))))</f>
        <v/>
      </c>
      <c r="J506" s="21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21.75" customHeight="1" x14ac:dyDescent="0.2">
      <c r="A508" s="199" t="s">
        <v>3725</v>
      </c>
      <c r="B508" s="194"/>
      <c r="C508" s="194"/>
      <c r="D508" s="194"/>
      <c r="E508" s="194"/>
      <c r="F508" s="194"/>
      <c r="G508" s="194"/>
      <c r="H508" s="200" t="s">
        <v>3619</v>
      </c>
      <c r="I508" s="199">
        <f>G525</f>
        <v>0</v>
      </c>
      <c r="J508" s="200" t="s">
        <v>3620</v>
      </c>
      <c r="K508" s="201">
        <f>H525</f>
        <v>0</v>
      </c>
    </row>
    <row r="509" spans="1:11" ht="21.75" customHeight="1" x14ac:dyDescent="0.2">
      <c r="A509" s="202" t="s">
        <v>26</v>
      </c>
      <c r="B509" s="202" t="s">
        <v>3621</v>
      </c>
      <c r="C509" s="202" t="s">
        <v>2081</v>
      </c>
      <c r="D509" s="202" t="s">
        <v>2071</v>
      </c>
      <c r="E509" s="202" t="s">
        <v>2073</v>
      </c>
      <c r="F509" s="202" t="s">
        <v>3622</v>
      </c>
      <c r="G509" s="202" t="s">
        <v>132</v>
      </c>
      <c r="H509" s="202" t="s">
        <v>3623</v>
      </c>
      <c r="I509" s="202" t="s">
        <v>34</v>
      </c>
      <c r="J509" s="202" t="s">
        <v>61</v>
      </c>
      <c r="K509" s="2"/>
    </row>
    <row r="510" spans="1:11" ht="21.75" customHeight="1" x14ac:dyDescent="0.2">
      <c r="A510" s="203">
        <v>1</v>
      </c>
      <c r="B510" s="203">
        <v>1</v>
      </c>
      <c r="C510" s="204" t="s">
        <v>3726</v>
      </c>
      <c r="D510" s="203" t="s">
        <v>3727</v>
      </c>
      <c r="E510" s="203" t="s">
        <v>2085</v>
      </c>
      <c r="F510" s="203" t="s">
        <v>390</v>
      </c>
      <c r="G510" s="205"/>
      <c r="H510" s="203" t="str">
        <f t="shared" ref="H510:H524" si="50">IF(G510="","—",G510)</f>
        <v>—</v>
      </c>
      <c r="I510" s="203" t="str">
        <f t="shared" ref="I510:I524" si="51">IF(G510="","",G510)</f>
        <v/>
      </c>
      <c r="J510" s="207"/>
      <c r="K510" s="2"/>
    </row>
    <row r="511" spans="1:11" ht="15" customHeight="1" x14ac:dyDescent="0.2">
      <c r="A511" s="208">
        <v>2</v>
      </c>
      <c r="B511" s="208">
        <v>2</v>
      </c>
      <c r="C511" s="209" t="s">
        <v>3728</v>
      </c>
      <c r="D511" s="208" t="s">
        <v>2171</v>
      </c>
      <c r="E511" s="208" t="s">
        <v>2088</v>
      </c>
      <c r="F511" s="208" t="s">
        <v>390</v>
      </c>
      <c r="G511" s="205"/>
      <c r="H511" s="208" t="str">
        <f t="shared" si="50"/>
        <v>—</v>
      </c>
      <c r="I511" s="208" t="str">
        <f t="shared" si="51"/>
        <v/>
      </c>
      <c r="J511" s="211"/>
      <c r="K511" s="2"/>
    </row>
    <row r="512" spans="1:11" ht="21.75" customHeight="1" x14ac:dyDescent="0.2">
      <c r="A512" s="203">
        <v>3</v>
      </c>
      <c r="B512" s="203">
        <v>3</v>
      </c>
      <c r="C512" s="204" t="s">
        <v>3729</v>
      </c>
      <c r="D512" s="203" t="s">
        <v>3727</v>
      </c>
      <c r="E512" s="203" t="s">
        <v>1664</v>
      </c>
      <c r="F512" s="203" t="s">
        <v>390</v>
      </c>
      <c r="G512" s="205"/>
      <c r="H512" s="203" t="str">
        <f t="shared" si="50"/>
        <v>—</v>
      </c>
      <c r="I512" s="203" t="str">
        <f t="shared" si="51"/>
        <v/>
      </c>
      <c r="J512" s="207"/>
      <c r="K512" s="2"/>
    </row>
    <row r="513" spans="1:11" ht="15" customHeight="1" x14ac:dyDescent="0.2">
      <c r="A513" s="208">
        <v>4</v>
      </c>
      <c r="B513" s="208">
        <v>4</v>
      </c>
      <c r="C513" s="209" t="s">
        <v>3730</v>
      </c>
      <c r="D513" s="208" t="s">
        <v>2171</v>
      </c>
      <c r="E513" s="208" t="s">
        <v>2095</v>
      </c>
      <c r="F513" s="208" t="s">
        <v>390</v>
      </c>
      <c r="G513" s="205"/>
      <c r="H513" s="208" t="str">
        <f t="shared" si="50"/>
        <v>—</v>
      </c>
      <c r="I513" s="208" t="str">
        <f t="shared" si="51"/>
        <v/>
      </c>
      <c r="J513" s="211"/>
      <c r="K513" s="2"/>
    </row>
    <row r="514" spans="1:11" ht="21.75" customHeight="1" x14ac:dyDescent="0.2">
      <c r="A514" s="203">
        <v>5</v>
      </c>
      <c r="B514" s="203">
        <v>5</v>
      </c>
      <c r="C514" s="204" t="s">
        <v>3731</v>
      </c>
      <c r="D514" s="203" t="s">
        <v>3727</v>
      </c>
      <c r="E514" s="203" t="s">
        <v>2106</v>
      </c>
      <c r="F514" s="203" t="s">
        <v>390</v>
      </c>
      <c r="G514" s="205"/>
      <c r="H514" s="203" t="str">
        <f t="shared" si="50"/>
        <v>—</v>
      </c>
      <c r="I514" s="203" t="str">
        <f t="shared" si="51"/>
        <v/>
      </c>
      <c r="J514" s="207"/>
      <c r="K514" s="2"/>
    </row>
    <row r="515" spans="1:11" ht="15" customHeight="1" x14ac:dyDescent="0.2">
      <c r="A515" s="208">
        <v>6</v>
      </c>
      <c r="B515" s="208">
        <v>6</v>
      </c>
      <c r="C515" s="209" t="s">
        <v>3732</v>
      </c>
      <c r="D515" s="208" t="s">
        <v>2101</v>
      </c>
      <c r="E515" s="208" t="s">
        <v>2110</v>
      </c>
      <c r="F515" s="208" t="s">
        <v>390</v>
      </c>
      <c r="G515" s="205"/>
      <c r="H515" s="208" t="str">
        <f t="shared" si="50"/>
        <v>—</v>
      </c>
      <c r="I515" s="208" t="str">
        <f t="shared" si="51"/>
        <v/>
      </c>
      <c r="J515" s="211" t="s">
        <v>2139</v>
      </c>
      <c r="K515" s="2"/>
    </row>
    <row r="516" spans="1:11" ht="21.75" customHeight="1" x14ac:dyDescent="0.2">
      <c r="A516" s="203">
        <v>7</v>
      </c>
      <c r="B516" s="203">
        <v>7</v>
      </c>
      <c r="C516" s="204" t="s">
        <v>3733</v>
      </c>
      <c r="D516" s="203" t="s">
        <v>3727</v>
      </c>
      <c r="E516" s="203" t="s">
        <v>1707</v>
      </c>
      <c r="F516" s="203" t="s">
        <v>390</v>
      </c>
      <c r="G516" s="205"/>
      <c r="H516" s="203" t="str">
        <f t="shared" si="50"/>
        <v>—</v>
      </c>
      <c r="I516" s="203" t="str">
        <f t="shared" si="51"/>
        <v/>
      </c>
      <c r="J516" s="207"/>
      <c r="K516" s="2"/>
    </row>
    <row r="517" spans="1:11" ht="15" customHeight="1" x14ac:dyDescent="0.2">
      <c r="A517" s="208">
        <v>8</v>
      </c>
      <c r="B517" s="208">
        <v>8</v>
      </c>
      <c r="C517" s="209" t="s">
        <v>3734</v>
      </c>
      <c r="D517" s="208" t="s">
        <v>2171</v>
      </c>
      <c r="E517" s="208" t="s">
        <v>2126</v>
      </c>
      <c r="F517" s="208" t="s">
        <v>390</v>
      </c>
      <c r="G517" s="205"/>
      <c r="H517" s="208" t="str">
        <f t="shared" si="50"/>
        <v>—</v>
      </c>
      <c r="I517" s="208" t="str">
        <f t="shared" si="51"/>
        <v/>
      </c>
      <c r="J517" s="211"/>
      <c r="K517" s="2"/>
    </row>
    <row r="518" spans="1:11" ht="21.75" customHeight="1" x14ac:dyDescent="0.2">
      <c r="A518" s="203">
        <v>9</v>
      </c>
      <c r="B518" s="203">
        <v>9</v>
      </c>
      <c r="C518" s="204" t="s">
        <v>3735</v>
      </c>
      <c r="D518" s="203" t="s">
        <v>3727</v>
      </c>
      <c r="E518" s="203" t="s">
        <v>3634</v>
      </c>
      <c r="F518" s="203" t="s">
        <v>390</v>
      </c>
      <c r="G518" s="205"/>
      <c r="H518" s="203" t="str">
        <f t="shared" si="50"/>
        <v>—</v>
      </c>
      <c r="I518" s="203" t="str">
        <f t="shared" si="51"/>
        <v/>
      </c>
      <c r="J518" s="207"/>
      <c r="K518" s="2"/>
    </row>
    <row r="519" spans="1:11" ht="15" customHeight="1" x14ac:dyDescent="0.2">
      <c r="A519" s="208">
        <v>10</v>
      </c>
      <c r="B519" s="208">
        <v>10</v>
      </c>
      <c r="C519" s="209" t="s">
        <v>3736</v>
      </c>
      <c r="D519" s="208" t="s">
        <v>2171</v>
      </c>
      <c r="E519" s="208" t="s">
        <v>3636</v>
      </c>
      <c r="F519" s="208" t="s">
        <v>390</v>
      </c>
      <c r="G519" s="205"/>
      <c r="H519" s="208" t="str">
        <f t="shared" si="50"/>
        <v>—</v>
      </c>
      <c r="I519" s="208" t="str">
        <f t="shared" si="51"/>
        <v/>
      </c>
      <c r="J519" s="211"/>
      <c r="K519" s="2"/>
    </row>
    <row r="520" spans="1:11" ht="21.75" customHeight="1" x14ac:dyDescent="0.2">
      <c r="A520" s="203">
        <v>11</v>
      </c>
      <c r="B520" s="203">
        <v>11</v>
      </c>
      <c r="C520" s="204" t="s">
        <v>3737</v>
      </c>
      <c r="D520" s="203" t="s">
        <v>3727</v>
      </c>
      <c r="E520" s="203" t="s">
        <v>3638</v>
      </c>
      <c r="F520" s="203" t="s">
        <v>390</v>
      </c>
      <c r="G520" s="205"/>
      <c r="H520" s="203" t="str">
        <f t="shared" si="50"/>
        <v>—</v>
      </c>
      <c r="I520" s="203" t="str">
        <f t="shared" si="51"/>
        <v/>
      </c>
      <c r="J520" s="207"/>
      <c r="K520" s="2"/>
    </row>
    <row r="521" spans="1:11" ht="15" customHeight="1" x14ac:dyDescent="0.2">
      <c r="A521" s="208">
        <v>12</v>
      </c>
      <c r="B521" s="208">
        <v>12</v>
      </c>
      <c r="C521" s="209" t="s">
        <v>3738</v>
      </c>
      <c r="D521" s="208" t="s">
        <v>3673</v>
      </c>
      <c r="E521" s="208" t="s">
        <v>3640</v>
      </c>
      <c r="F521" s="208" t="s">
        <v>390</v>
      </c>
      <c r="G521" s="205"/>
      <c r="H521" s="208" t="str">
        <f t="shared" si="50"/>
        <v>—</v>
      </c>
      <c r="I521" s="208" t="str">
        <f t="shared" si="51"/>
        <v/>
      </c>
      <c r="J521" s="211"/>
      <c r="K521" s="2"/>
    </row>
    <row r="522" spans="1:11" ht="15" customHeight="1" x14ac:dyDescent="0.2">
      <c r="A522" s="203">
        <v>13</v>
      </c>
      <c r="B522" s="203">
        <v>13</v>
      </c>
      <c r="C522" s="204" t="s">
        <v>3739</v>
      </c>
      <c r="D522" s="203" t="s">
        <v>2125</v>
      </c>
      <c r="E522" s="203" t="s">
        <v>3642</v>
      </c>
      <c r="F522" s="203" t="s">
        <v>390</v>
      </c>
      <c r="G522" s="205"/>
      <c r="H522" s="203" t="str">
        <f t="shared" si="50"/>
        <v>—</v>
      </c>
      <c r="I522" s="203" t="str">
        <f t="shared" si="51"/>
        <v/>
      </c>
      <c r="J522" s="207"/>
      <c r="K522" s="2"/>
    </row>
    <row r="523" spans="1:11" ht="15" customHeight="1" x14ac:dyDescent="0.2">
      <c r="A523" s="208">
        <v>14</v>
      </c>
      <c r="B523" s="208">
        <v>14</v>
      </c>
      <c r="C523" s="209" t="s">
        <v>3740</v>
      </c>
      <c r="D523" s="208" t="s">
        <v>2171</v>
      </c>
      <c r="E523" s="208" t="s">
        <v>3667</v>
      </c>
      <c r="F523" s="208" t="s">
        <v>390</v>
      </c>
      <c r="G523" s="205"/>
      <c r="H523" s="208" t="str">
        <f t="shared" si="50"/>
        <v>—</v>
      </c>
      <c r="I523" s="208" t="str">
        <f t="shared" si="51"/>
        <v/>
      </c>
      <c r="J523" s="211"/>
      <c r="K523" s="2"/>
    </row>
    <row r="524" spans="1:11" ht="15" customHeight="1" x14ac:dyDescent="0.2">
      <c r="A524" s="203">
        <v>15</v>
      </c>
      <c r="B524" s="203">
        <v>15</v>
      </c>
      <c r="C524" s="204" t="s">
        <v>3741</v>
      </c>
      <c r="D524" s="203" t="s">
        <v>2101</v>
      </c>
      <c r="E524" s="203" t="s">
        <v>1710</v>
      </c>
      <c r="F524" s="203" t="s">
        <v>390</v>
      </c>
      <c r="G524" s="205"/>
      <c r="H524" s="203" t="str">
        <f t="shared" si="50"/>
        <v>—</v>
      </c>
      <c r="I524" s="203" t="str">
        <f t="shared" si="51"/>
        <v/>
      </c>
      <c r="J524" s="207" t="s">
        <v>3669</v>
      </c>
      <c r="K524" s="2"/>
    </row>
    <row r="525" spans="1:11" ht="15" customHeight="1" x14ac:dyDescent="0.2">
      <c r="A525" s="212"/>
      <c r="B525" s="212"/>
      <c r="C525" s="213" t="s">
        <v>3742</v>
      </c>
      <c r="D525" s="212"/>
      <c r="E525" s="212"/>
      <c r="F525" s="214"/>
      <c r="G525" s="215">
        <f>SUM(G510:G524)</f>
        <v>0</v>
      </c>
      <c r="H525" s="215"/>
      <c r="I525" s="214" t="str">
        <f>IF(H525="","",IF(H525&gt;=0.75,"🟢 On Track",IF(H525&gt;=0.65,"🟡 Watch",IF(H525&gt;=0.6,"🟠 At Risk","🔴 Not Prog"))))</f>
        <v/>
      </c>
      <c r="J525" s="21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25.5" customHeight="1" x14ac:dyDescent="0.2">
      <c r="A528" s="196" t="s">
        <v>1042</v>
      </c>
      <c r="B528" s="192"/>
      <c r="C528" s="192"/>
      <c r="D528" s="192"/>
      <c r="E528" s="192"/>
      <c r="F528" s="192"/>
      <c r="G528" s="192"/>
      <c r="H528" s="192"/>
      <c r="I528" s="197" t="s">
        <v>3617</v>
      </c>
      <c r="J528" s="198" t="str">
        <f>IF(COUNT(H546,H565)=0,"",AVERAGE(H546,H565))</f>
        <v/>
      </c>
      <c r="K528" s="192"/>
    </row>
    <row r="529" spans="1:11" ht="21.75" customHeight="1" x14ac:dyDescent="0.2">
      <c r="A529" s="199" t="s">
        <v>3706</v>
      </c>
      <c r="B529" s="194"/>
      <c r="C529" s="194"/>
      <c r="D529" s="194"/>
      <c r="E529" s="194"/>
      <c r="F529" s="194"/>
      <c r="G529" s="194"/>
      <c r="H529" s="200" t="s">
        <v>3619</v>
      </c>
      <c r="I529" s="199">
        <f>G546</f>
        <v>0</v>
      </c>
      <c r="J529" s="200" t="s">
        <v>3620</v>
      </c>
      <c r="K529" s="201" t="str">
        <f>H546</f>
        <v/>
      </c>
    </row>
    <row r="530" spans="1:11" ht="21.75" customHeight="1" x14ac:dyDescent="0.2">
      <c r="A530" s="202" t="s">
        <v>26</v>
      </c>
      <c r="B530" s="202" t="s">
        <v>3621</v>
      </c>
      <c r="C530" s="202" t="s">
        <v>2081</v>
      </c>
      <c r="D530" s="202" t="s">
        <v>2071</v>
      </c>
      <c r="E530" s="202" t="s">
        <v>2073</v>
      </c>
      <c r="F530" s="202" t="s">
        <v>3622</v>
      </c>
      <c r="G530" s="202" t="s">
        <v>132</v>
      </c>
      <c r="H530" s="202" t="s">
        <v>3623</v>
      </c>
      <c r="I530" s="202" t="s">
        <v>34</v>
      </c>
      <c r="J530" s="202" t="s">
        <v>61</v>
      </c>
      <c r="K530" s="2"/>
    </row>
    <row r="531" spans="1:11" ht="15" customHeight="1" x14ac:dyDescent="0.2">
      <c r="A531" s="203">
        <v>1</v>
      </c>
      <c r="B531" s="203">
        <v>1</v>
      </c>
      <c r="C531" s="204" t="s">
        <v>3707</v>
      </c>
      <c r="D531" s="203" t="s">
        <v>2078</v>
      </c>
      <c r="E531" s="203" t="s">
        <v>2085</v>
      </c>
      <c r="F531" s="203">
        <v>10</v>
      </c>
      <c r="G531" s="205"/>
      <c r="H531" s="206" t="str">
        <f t="shared" ref="H531:H545" si="52">IF(G531="","",G531/F531)</f>
        <v/>
      </c>
      <c r="I531" s="203" t="str">
        <f t="shared" ref="I531:I545" si="53">IF(G531="","",IF(H531&gt;=0.9,"🟢 On Track",IF(H531&gt;=0.75,"🟢 On Track",IF(H531&gt;=0.65,"🟡 Watch",IF(H531&gt;=0.6,"🟠 At Risk","🔴 Not Prog")))))</f>
        <v/>
      </c>
      <c r="J531" s="207"/>
      <c r="K531" s="2"/>
    </row>
    <row r="532" spans="1:11" ht="15" customHeight="1" x14ac:dyDescent="0.2">
      <c r="A532" s="208">
        <v>2</v>
      </c>
      <c r="B532" s="208">
        <v>2</v>
      </c>
      <c r="C532" s="209" t="s">
        <v>3708</v>
      </c>
      <c r="D532" s="208" t="s">
        <v>3673</v>
      </c>
      <c r="E532" s="208" t="s">
        <v>2088</v>
      </c>
      <c r="F532" s="208">
        <v>10</v>
      </c>
      <c r="G532" s="205"/>
      <c r="H532" s="210" t="str">
        <f t="shared" si="52"/>
        <v/>
      </c>
      <c r="I532" s="208" t="str">
        <f t="shared" si="53"/>
        <v/>
      </c>
      <c r="J532" s="211"/>
      <c r="K532" s="2"/>
    </row>
    <row r="533" spans="1:11" ht="15" customHeight="1" x14ac:dyDescent="0.2">
      <c r="A533" s="203">
        <v>3</v>
      </c>
      <c r="B533" s="203">
        <v>3</v>
      </c>
      <c r="C533" s="204" t="s">
        <v>3709</v>
      </c>
      <c r="D533" s="203" t="s">
        <v>2081</v>
      </c>
      <c r="E533" s="203" t="s">
        <v>1664</v>
      </c>
      <c r="F533" s="203">
        <v>10</v>
      </c>
      <c r="G533" s="205"/>
      <c r="H533" s="206" t="str">
        <f t="shared" si="52"/>
        <v/>
      </c>
      <c r="I533" s="203" t="str">
        <f t="shared" si="53"/>
        <v/>
      </c>
      <c r="J533" s="207"/>
      <c r="K533" s="2"/>
    </row>
    <row r="534" spans="1:11" ht="15" customHeight="1" x14ac:dyDescent="0.2">
      <c r="A534" s="208">
        <v>4</v>
      </c>
      <c r="B534" s="208">
        <v>4</v>
      </c>
      <c r="C534" s="209" t="s">
        <v>3710</v>
      </c>
      <c r="D534" s="208" t="s">
        <v>3673</v>
      </c>
      <c r="E534" s="208" t="s">
        <v>2095</v>
      </c>
      <c r="F534" s="208">
        <v>10</v>
      </c>
      <c r="G534" s="205"/>
      <c r="H534" s="210" t="str">
        <f t="shared" si="52"/>
        <v/>
      </c>
      <c r="I534" s="208" t="str">
        <f t="shared" si="53"/>
        <v/>
      </c>
      <c r="J534" s="211"/>
      <c r="K534" s="2"/>
    </row>
    <row r="535" spans="1:11" ht="15" customHeight="1" x14ac:dyDescent="0.2">
      <c r="A535" s="203">
        <v>5</v>
      </c>
      <c r="B535" s="203">
        <v>5</v>
      </c>
      <c r="C535" s="204" t="s">
        <v>3711</v>
      </c>
      <c r="D535" s="203" t="s">
        <v>2081</v>
      </c>
      <c r="E535" s="203" t="s">
        <v>2106</v>
      </c>
      <c r="F535" s="203">
        <v>10</v>
      </c>
      <c r="G535" s="205"/>
      <c r="H535" s="206" t="str">
        <f t="shared" si="52"/>
        <v/>
      </c>
      <c r="I535" s="203" t="str">
        <f t="shared" si="53"/>
        <v/>
      </c>
      <c r="J535" s="207"/>
      <c r="K535" s="2"/>
    </row>
    <row r="536" spans="1:11" ht="15" customHeight="1" x14ac:dyDescent="0.2">
      <c r="A536" s="208">
        <v>6</v>
      </c>
      <c r="B536" s="208">
        <v>6</v>
      </c>
      <c r="C536" s="209" t="s">
        <v>3712</v>
      </c>
      <c r="D536" s="208" t="s">
        <v>3673</v>
      </c>
      <c r="E536" s="208" t="s">
        <v>2110</v>
      </c>
      <c r="F536" s="208">
        <v>10</v>
      </c>
      <c r="G536" s="205"/>
      <c r="H536" s="210" t="str">
        <f t="shared" si="52"/>
        <v/>
      </c>
      <c r="I536" s="208" t="str">
        <f t="shared" si="53"/>
        <v/>
      </c>
      <c r="J536" s="211"/>
      <c r="K536" s="2"/>
    </row>
    <row r="537" spans="1:11" ht="15" customHeight="1" x14ac:dyDescent="0.2">
      <c r="A537" s="203">
        <v>7</v>
      </c>
      <c r="B537" s="203">
        <v>7</v>
      </c>
      <c r="C537" s="204" t="s">
        <v>3713</v>
      </c>
      <c r="D537" s="203" t="s">
        <v>2081</v>
      </c>
      <c r="E537" s="203" t="s">
        <v>1707</v>
      </c>
      <c r="F537" s="203">
        <v>10</v>
      </c>
      <c r="G537" s="205"/>
      <c r="H537" s="206" t="str">
        <f t="shared" si="52"/>
        <v/>
      </c>
      <c r="I537" s="203" t="str">
        <f t="shared" si="53"/>
        <v/>
      </c>
      <c r="J537" s="207"/>
      <c r="K537" s="2"/>
    </row>
    <row r="538" spans="1:11" ht="15" customHeight="1" x14ac:dyDescent="0.2">
      <c r="A538" s="208">
        <v>8</v>
      </c>
      <c r="B538" s="208">
        <v>8</v>
      </c>
      <c r="C538" s="209" t="s">
        <v>3714</v>
      </c>
      <c r="D538" s="208" t="s">
        <v>2101</v>
      </c>
      <c r="E538" s="208" t="s">
        <v>2126</v>
      </c>
      <c r="F538" s="208">
        <v>20</v>
      </c>
      <c r="G538" s="205"/>
      <c r="H538" s="210" t="str">
        <f t="shared" si="52"/>
        <v/>
      </c>
      <c r="I538" s="208" t="str">
        <f t="shared" si="53"/>
        <v/>
      </c>
      <c r="J538" s="211" t="s">
        <v>3715</v>
      </c>
      <c r="K538" s="2"/>
    </row>
    <row r="539" spans="1:11" ht="15" customHeight="1" x14ac:dyDescent="0.2">
      <c r="A539" s="203">
        <v>9</v>
      </c>
      <c r="B539" s="203">
        <v>9</v>
      </c>
      <c r="C539" s="204" t="s">
        <v>3716</v>
      </c>
      <c r="D539" s="203" t="s">
        <v>3673</v>
      </c>
      <c r="E539" s="203" t="s">
        <v>3634</v>
      </c>
      <c r="F539" s="203">
        <v>10</v>
      </c>
      <c r="G539" s="205"/>
      <c r="H539" s="206" t="str">
        <f t="shared" si="52"/>
        <v/>
      </c>
      <c r="I539" s="203" t="str">
        <f t="shared" si="53"/>
        <v/>
      </c>
      <c r="J539" s="207"/>
      <c r="K539" s="2"/>
    </row>
    <row r="540" spans="1:11" ht="18.75" customHeight="1" x14ac:dyDescent="0.2">
      <c r="A540" s="208">
        <v>10</v>
      </c>
      <c r="B540" s="208">
        <v>10</v>
      </c>
      <c r="C540" s="209" t="s">
        <v>3717</v>
      </c>
      <c r="D540" s="208" t="s">
        <v>3718</v>
      </c>
      <c r="E540" s="208" t="s">
        <v>3636</v>
      </c>
      <c r="F540" s="208">
        <v>15</v>
      </c>
      <c r="G540" s="205"/>
      <c r="H540" s="210" t="str">
        <f t="shared" si="52"/>
        <v/>
      </c>
      <c r="I540" s="208" t="str">
        <f t="shared" si="53"/>
        <v/>
      </c>
      <c r="J540" s="211" t="s">
        <v>3719</v>
      </c>
      <c r="K540" s="2"/>
    </row>
    <row r="541" spans="1:11" ht="15" customHeight="1" x14ac:dyDescent="0.2">
      <c r="A541" s="203">
        <v>11</v>
      </c>
      <c r="B541" s="203">
        <v>11</v>
      </c>
      <c r="C541" s="204" t="s">
        <v>3720</v>
      </c>
      <c r="D541" s="203" t="s">
        <v>3673</v>
      </c>
      <c r="E541" s="203" t="s">
        <v>3638</v>
      </c>
      <c r="F541" s="203">
        <v>10</v>
      </c>
      <c r="G541" s="205"/>
      <c r="H541" s="206" t="str">
        <f t="shared" si="52"/>
        <v/>
      </c>
      <c r="I541" s="203" t="str">
        <f t="shared" si="53"/>
        <v/>
      </c>
      <c r="J541" s="207"/>
      <c r="K541" s="2"/>
    </row>
    <row r="542" spans="1:11" ht="15" customHeight="1" x14ac:dyDescent="0.2">
      <c r="A542" s="208">
        <v>12</v>
      </c>
      <c r="B542" s="208">
        <v>12</v>
      </c>
      <c r="C542" s="209" t="s">
        <v>3721</v>
      </c>
      <c r="D542" s="208" t="s">
        <v>2081</v>
      </c>
      <c r="E542" s="208" t="s">
        <v>3640</v>
      </c>
      <c r="F542" s="208">
        <v>10</v>
      </c>
      <c r="G542" s="205"/>
      <c r="H542" s="210" t="str">
        <f t="shared" si="52"/>
        <v/>
      </c>
      <c r="I542" s="208" t="str">
        <f t="shared" si="53"/>
        <v/>
      </c>
      <c r="J542" s="211"/>
      <c r="K542" s="2"/>
    </row>
    <row r="543" spans="1:11" ht="15" customHeight="1" x14ac:dyDescent="0.2">
      <c r="A543" s="203">
        <v>13</v>
      </c>
      <c r="B543" s="203">
        <v>13</v>
      </c>
      <c r="C543" s="204" t="s">
        <v>3722</v>
      </c>
      <c r="D543" s="203" t="s">
        <v>3673</v>
      </c>
      <c r="E543" s="203" t="s">
        <v>3642</v>
      </c>
      <c r="F543" s="203">
        <v>10</v>
      </c>
      <c r="G543" s="205"/>
      <c r="H543" s="206" t="str">
        <f t="shared" si="52"/>
        <v/>
      </c>
      <c r="I543" s="203" t="str">
        <f t="shared" si="53"/>
        <v/>
      </c>
      <c r="J543" s="207"/>
      <c r="K543" s="2"/>
    </row>
    <row r="544" spans="1:11" ht="18.75" customHeight="1" x14ac:dyDescent="0.2">
      <c r="A544" s="208">
        <v>14</v>
      </c>
      <c r="B544" s="208">
        <v>14</v>
      </c>
      <c r="C544" s="209" t="s">
        <v>3723</v>
      </c>
      <c r="D544" s="208" t="s">
        <v>3718</v>
      </c>
      <c r="E544" s="208" t="s">
        <v>3667</v>
      </c>
      <c r="F544" s="208">
        <v>15</v>
      </c>
      <c r="G544" s="205"/>
      <c r="H544" s="210" t="str">
        <f t="shared" si="52"/>
        <v/>
      </c>
      <c r="I544" s="208" t="str">
        <f t="shared" si="53"/>
        <v/>
      </c>
      <c r="J544" s="211" t="s">
        <v>3719</v>
      </c>
      <c r="K544" s="2"/>
    </row>
    <row r="545" spans="1:11" ht="15" customHeight="1" x14ac:dyDescent="0.2">
      <c r="A545" s="203">
        <v>15</v>
      </c>
      <c r="B545" s="203">
        <v>15</v>
      </c>
      <c r="C545" s="204" t="s">
        <v>3668</v>
      </c>
      <c r="D545" s="203" t="s">
        <v>2101</v>
      </c>
      <c r="E545" s="203" t="s">
        <v>1710</v>
      </c>
      <c r="F545" s="203">
        <v>20</v>
      </c>
      <c r="G545" s="205"/>
      <c r="H545" s="206" t="str">
        <f t="shared" si="52"/>
        <v/>
      </c>
      <c r="I545" s="203" t="str">
        <f t="shared" si="53"/>
        <v/>
      </c>
      <c r="J545" s="207" t="s">
        <v>3715</v>
      </c>
      <c r="K545" s="2"/>
    </row>
    <row r="546" spans="1:11" ht="15" customHeight="1" x14ac:dyDescent="0.2">
      <c r="A546" s="212"/>
      <c r="B546" s="212"/>
      <c r="C546" s="213" t="s">
        <v>3724</v>
      </c>
      <c r="D546" s="212"/>
      <c r="E546" s="212"/>
      <c r="F546" s="214">
        <v>180</v>
      </c>
      <c r="G546" s="215">
        <f>SUM(G531:G545)</f>
        <v>0</v>
      </c>
      <c r="H546" s="216" t="str">
        <f>IF(G546=0,"",G546/F546)</f>
        <v/>
      </c>
      <c r="I546" s="214" t="str">
        <f>IF(H546="","",IF(H546&gt;=0.75,"🟢 On Track",IF(H546&gt;=0.65,"🟡 Watch",IF(H546&gt;=0.6,"🟠 At Risk","🔴 Not Prog"))))</f>
        <v/>
      </c>
      <c r="J546" s="21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21.75" customHeight="1" x14ac:dyDescent="0.2">
      <c r="A548" s="199" t="s">
        <v>3725</v>
      </c>
      <c r="B548" s="194"/>
      <c r="C548" s="194"/>
      <c r="D548" s="194"/>
      <c r="E548" s="194"/>
      <c r="F548" s="194"/>
      <c r="G548" s="194"/>
      <c r="H548" s="200" t="s">
        <v>3619</v>
      </c>
      <c r="I548" s="199">
        <f>G565</f>
        <v>0</v>
      </c>
      <c r="J548" s="200" t="s">
        <v>3620</v>
      </c>
      <c r="K548" s="201">
        <f>H565</f>
        <v>0</v>
      </c>
    </row>
    <row r="549" spans="1:11" ht="21.75" customHeight="1" x14ac:dyDescent="0.2">
      <c r="A549" s="202" t="s">
        <v>26</v>
      </c>
      <c r="B549" s="202" t="s">
        <v>3621</v>
      </c>
      <c r="C549" s="202" t="s">
        <v>2081</v>
      </c>
      <c r="D549" s="202" t="s">
        <v>2071</v>
      </c>
      <c r="E549" s="202" t="s">
        <v>2073</v>
      </c>
      <c r="F549" s="202" t="s">
        <v>3622</v>
      </c>
      <c r="G549" s="202" t="s">
        <v>132</v>
      </c>
      <c r="H549" s="202" t="s">
        <v>3623</v>
      </c>
      <c r="I549" s="202" t="s">
        <v>34</v>
      </c>
      <c r="J549" s="202" t="s">
        <v>61</v>
      </c>
      <c r="K549" s="2"/>
    </row>
    <row r="550" spans="1:11" ht="21.75" customHeight="1" x14ac:dyDescent="0.2">
      <c r="A550" s="203">
        <v>1</v>
      </c>
      <c r="B550" s="203">
        <v>1</v>
      </c>
      <c r="C550" s="204" t="s">
        <v>3726</v>
      </c>
      <c r="D550" s="203" t="s">
        <v>3727</v>
      </c>
      <c r="E550" s="203" t="s">
        <v>2085</v>
      </c>
      <c r="F550" s="203" t="s">
        <v>390</v>
      </c>
      <c r="G550" s="205"/>
      <c r="H550" s="203" t="str">
        <f t="shared" ref="H550:H564" si="54">IF(G550="","—",G550)</f>
        <v>—</v>
      </c>
      <c r="I550" s="203" t="str">
        <f t="shared" ref="I550:I564" si="55">IF(G550="","",G550)</f>
        <v/>
      </c>
      <c r="J550" s="207"/>
      <c r="K550" s="2"/>
    </row>
    <row r="551" spans="1:11" ht="15" customHeight="1" x14ac:dyDescent="0.2">
      <c r="A551" s="208">
        <v>2</v>
      </c>
      <c r="B551" s="208">
        <v>2</v>
      </c>
      <c r="C551" s="209" t="s">
        <v>3728</v>
      </c>
      <c r="D551" s="208" t="s">
        <v>2171</v>
      </c>
      <c r="E551" s="208" t="s">
        <v>2088</v>
      </c>
      <c r="F551" s="208" t="s">
        <v>390</v>
      </c>
      <c r="G551" s="205"/>
      <c r="H551" s="208" t="str">
        <f t="shared" si="54"/>
        <v>—</v>
      </c>
      <c r="I551" s="208" t="str">
        <f t="shared" si="55"/>
        <v/>
      </c>
      <c r="J551" s="211"/>
      <c r="K551" s="2"/>
    </row>
    <row r="552" spans="1:11" ht="21.75" customHeight="1" x14ac:dyDescent="0.2">
      <c r="A552" s="203">
        <v>3</v>
      </c>
      <c r="B552" s="203">
        <v>3</v>
      </c>
      <c r="C552" s="204" t="s">
        <v>3729</v>
      </c>
      <c r="D552" s="203" t="s">
        <v>3727</v>
      </c>
      <c r="E552" s="203" t="s">
        <v>1664</v>
      </c>
      <c r="F552" s="203" t="s">
        <v>390</v>
      </c>
      <c r="G552" s="205"/>
      <c r="H552" s="203" t="str">
        <f t="shared" si="54"/>
        <v>—</v>
      </c>
      <c r="I552" s="203" t="str">
        <f t="shared" si="55"/>
        <v/>
      </c>
      <c r="J552" s="207"/>
      <c r="K552" s="2"/>
    </row>
    <row r="553" spans="1:11" ht="15" customHeight="1" x14ac:dyDescent="0.2">
      <c r="A553" s="208">
        <v>4</v>
      </c>
      <c r="B553" s="208">
        <v>4</v>
      </c>
      <c r="C553" s="209" t="s">
        <v>3730</v>
      </c>
      <c r="D553" s="208" t="s">
        <v>2171</v>
      </c>
      <c r="E553" s="208" t="s">
        <v>2095</v>
      </c>
      <c r="F553" s="208" t="s">
        <v>390</v>
      </c>
      <c r="G553" s="205"/>
      <c r="H553" s="208" t="str">
        <f t="shared" si="54"/>
        <v>—</v>
      </c>
      <c r="I553" s="208" t="str">
        <f t="shared" si="55"/>
        <v/>
      </c>
      <c r="J553" s="211"/>
      <c r="K553" s="2"/>
    </row>
    <row r="554" spans="1:11" ht="21.75" customHeight="1" x14ac:dyDescent="0.2">
      <c r="A554" s="203">
        <v>5</v>
      </c>
      <c r="B554" s="203">
        <v>5</v>
      </c>
      <c r="C554" s="204" t="s">
        <v>3731</v>
      </c>
      <c r="D554" s="203" t="s">
        <v>3727</v>
      </c>
      <c r="E554" s="203" t="s">
        <v>2106</v>
      </c>
      <c r="F554" s="203" t="s">
        <v>390</v>
      </c>
      <c r="G554" s="205"/>
      <c r="H554" s="203" t="str">
        <f t="shared" si="54"/>
        <v>—</v>
      </c>
      <c r="I554" s="203" t="str">
        <f t="shared" si="55"/>
        <v/>
      </c>
      <c r="J554" s="207"/>
      <c r="K554" s="2"/>
    </row>
    <row r="555" spans="1:11" ht="15" customHeight="1" x14ac:dyDescent="0.2">
      <c r="A555" s="208">
        <v>6</v>
      </c>
      <c r="B555" s="208">
        <v>6</v>
      </c>
      <c r="C555" s="209" t="s">
        <v>3732</v>
      </c>
      <c r="D555" s="208" t="s">
        <v>2101</v>
      </c>
      <c r="E555" s="208" t="s">
        <v>2110</v>
      </c>
      <c r="F555" s="208" t="s">
        <v>390</v>
      </c>
      <c r="G555" s="205"/>
      <c r="H555" s="208" t="str">
        <f t="shared" si="54"/>
        <v>—</v>
      </c>
      <c r="I555" s="208" t="str">
        <f t="shared" si="55"/>
        <v/>
      </c>
      <c r="J555" s="211" t="s">
        <v>2139</v>
      </c>
      <c r="K555" s="2"/>
    </row>
    <row r="556" spans="1:11" ht="21.75" customHeight="1" x14ac:dyDescent="0.2">
      <c r="A556" s="203">
        <v>7</v>
      </c>
      <c r="B556" s="203">
        <v>7</v>
      </c>
      <c r="C556" s="204" t="s">
        <v>3733</v>
      </c>
      <c r="D556" s="203" t="s">
        <v>3727</v>
      </c>
      <c r="E556" s="203" t="s">
        <v>1707</v>
      </c>
      <c r="F556" s="203" t="s">
        <v>390</v>
      </c>
      <c r="G556" s="205"/>
      <c r="H556" s="203" t="str">
        <f t="shared" si="54"/>
        <v>—</v>
      </c>
      <c r="I556" s="203" t="str">
        <f t="shared" si="55"/>
        <v/>
      </c>
      <c r="J556" s="207"/>
      <c r="K556" s="2"/>
    </row>
    <row r="557" spans="1:11" ht="15" customHeight="1" x14ac:dyDescent="0.2">
      <c r="A557" s="208">
        <v>8</v>
      </c>
      <c r="B557" s="208">
        <v>8</v>
      </c>
      <c r="C557" s="209" t="s">
        <v>3734</v>
      </c>
      <c r="D557" s="208" t="s">
        <v>2171</v>
      </c>
      <c r="E557" s="208" t="s">
        <v>2126</v>
      </c>
      <c r="F557" s="208" t="s">
        <v>390</v>
      </c>
      <c r="G557" s="205"/>
      <c r="H557" s="208" t="str">
        <f t="shared" si="54"/>
        <v>—</v>
      </c>
      <c r="I557" s="208" t="str">
        <f t="shared" si="55"/>
        <v/>
      </c>
      <c r="J557" s="211"/>
      <c r="K557" s="2"/>
    </row>
    <row r="558" spans="1:11" ht="21.75" customHeight="1" x14ac:dyDescent="0.2">
      <c r="A558" s="203">
        <v>9</v>
      </c>
      <c r="B558" s="203">
        <v>9</v>
      </c>
      <c r="C558" s="204" t="s">
        <v>3735</v>
      </c>
      <c r="D558" s="203" t="s">
        <v>3727</v>
      </c>
      <c r="E558" s="203" t="s">
        <v>3634</v>
      </c>
      <c r="F558" s="203" t="s">
        <v>390</v>
      </c>
      <c r="G558" s="205"/>
      <c r="H558" s="203" t="str">
        <f t="shared" si="54"/>
        <v>—</v>
      </c>
      <c r="I558" s="203" t="str">
        <f t="shared" si="55"/>
        <v/>
      </c>
      <c r="J558" s="207"/>
      <c r="K558" s="2"/>
    </row>
    <row r="559" spans="1:11" ht="15" customHeight="1" x14ac:dyDescent="0.2">
      <c r="A559" s="208">
        <v>10</v>
      </c>
      <c r="B559" s="208">
        <v>10</v>
      </c>
      <c r="C559" s="209" t="s">
        <v>3736</v>
      </c>
      <c r="D559" s="208" t="s">
        <v>2171</v>
      </c>
      <c r="E559" s="208" t="s">
        <v>3636</v>
      </c>
      <c r="F559" s="208" t="s">
        <v>390</v>
      </c>
      <c r="G559" s="205"/>
      <c r="H559" s="208" t="str">
        <f t="shared" si="54"/>
        <v>—</v>
      </c>
      <c r="I559" s="208" t="str">
        <f t="shared" si="55"/>
        <v/>
      </c>
      <c r="J559" s="211"/>
      <c r="K559" s="2"/>
    </row>
    <row r="560" spans="1:11" ht="21.75" customHeight="1" x14ac:dyDescent="0.2">
      <c r="A560" s="203">
        <v>11</v>
      </c>
      <c r="B560" s="203">
        <v>11</v>
      </c>
      <c r="C560" s="204" t="s">
        <v>3737</v>
      </c>
      <c r="D560" s="203" t="s">
        <v>3727</v>
      </c>
      <c r="E560" s="203" t="s">
        <v>3638</v>
      </c>
      <c r="F560" s="203" t="s">
        <v>390</v>
      </c>
      <c r="G560" s="205"/>
      <c r="H560" s="203" t="str">
        <f t="shared" si="54"/>
        <v>—</v>
      </c>
      <c r="I560" s="203" t="str">
        <f t="shared" si="55"/>
        <v/>
      </c>
      <c r="J560" s="207"/>
      <c r="K560" s="2"/>
    </row>
    <row r="561" spans="1:11" ht="15" customHeight="1" x14ac:dyDescent="0.2">
      <c r="A561" s="208">
        <v>12</v>
      </c>
      <c r="B561" s="208">
        <v>12</v>
      </c>
      <c r="C561" s="209" t="s">
        <v>3738</v>
      </c>
      <c r="D561" s="208" t="s">
        <v>3673</v>
      </c>
      <c r="E561" s="208" t="s">
        <v>3640</v>
      </c>
      <c r="F561" s="208" t="s">
        <v>390</v>
      </c>
      <c r="G561" s="205"/>
      <c r="H561" s="208" t="str">
        <f t="shared" si="54"/>
        <v>—</v>
      </c>
      <c r="I561" s="208" t="str">
        <f t="shared" si="55"/>
        <v/>
      </c>
      <c r="J561" s="211"/>
      <c r="K561" s="2"/>
    </row>
    <row r="562" spans="1:11" ht="15" customHeight="1" x14ac:dyDescent="0.2">
      <c r="A562" s="203">
        <v>13</v>
      </c>
      <c r="B562" s="203">
        <v>13</v>
      </c>
      <c r="C562" s="204" t="s">
        <v>3739</v>
      </c>
      <c r="D562" s="203" t="s">
        <v>2125</v>
      </c>
      <c r="E562" s="203" t="s">
        <v>3642</v>
      </c>
      <c r="F562" s="203" t="s">
        <v>390</v>
      </c>
      <c r="G562" s="205"/>
      <c r="H562" s="203" t="str">
        <f t="shared" si="54"/>
        <v>—</v>
      </c>
      <c r="I562" s="203" t="str">
        <f t="shared" si="55"/>
        <v/>
      </c>
      <c r="J562" s="207"/>
      <c r="K562" s="2"/>
    </row>
    <row r="563" spans="1:11" ht="15" customHeight="1" x14ac:dyDescent="0.2">
      <c r="A563" s="208">
        <v>14</v>
      </c>
      <c r="B563" s="208">
        <v>14</v>
      </c>
      <c r="C563" s="209" t="s">
        <v>3740</v>
      </c>
      <c r="D563" s="208" t="s">
        <v>2171</v>
      </c>
      <c r="E563" s="208" t="s">
        <v>3667</v>
      </c>
      <c r="F563" s="208" t="s">
        <v>390</v>
      </c>
      <c r="G563" s="205"/>
      <c r="H563" s="208" t="str">
        <f t="shared" si="54"/>
        <v>—</v>
      </c>
      <c r="I563" s="208" t="str">
        <f t="shared" si="55"/>
        <v/>
      </c>
      <c r="J563" s="211"/>
      <c r="K563" s="2"/>
    </row>
    <row r="564" spans="1:11" ht="15" customHeight="1" x14ac:dyDescent="0.2">
      <c r="A564" s="203">
        <v>15</v>
      </c>
      <c r="B564" s="203">
        <v>15</v>
      </c>
      <c r="C564" s="204" t="s">
        <v>3741</v>
      </c>
      <c r="D564" s="203" t="s">
        <v>2101</v>
      </c>
      <c r="E564" s="203" t="s">
        <v>1710</v>
      </c>
      <c r="F564" s="203" t="s">
        <v>390</v>
      </c>
      <c r="G564" s="205"/>
      <c r="H564" s="203" t="str">
        <f t="shared" si="54"/>
        <v>—</v>
      </c>
      <c r="I564" s="203" t="str">
        <f t="shared" si="55"/>
        <v/>
      </c>
      <c r="J564" s="207" t="s">
        <v>3669</v>
      </c>
      <c r="K564" s="2"/>
    </row>
    <row r="565" spans="1:11" ht="15" customHeight="1" x14ac:dyDescent="0.2">
      <c r="A565" s="212"/>
      <c r="B565" s="212"/>
      <c r="C565" s="213" t="s">
        <v>3742</v>
      </c>
      <c r="D565" s="212"/>
      <c r="E565" s="212"/>
      <c r="F565" s="214"/>
      <c r="G565" s="215">
        <f>SUM(G550:G564)</f>
        <v>0</v>
      </c>
      <c r="H565" s="215"/>
      <c r="I565" s="214" t="str">
        <f>IF(H565="","",IF(H565&gt;=0.75,"🟢 On Track",IF(H565&gt;=0.65,"🟡 Watch",IF(H565&gt;=0.6,"🟠 At Risk","🔴 Not Prog"))))</f>
        <v/>
      </c>
      <c r="J565" s="21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25.5" customHeight="1" x14ac:dyDescent="0.2">
      <c r="A568" s="196" t="s">
        <v>1046</v>
      </c>
      <c r="B568" s="192"/>
      <c r="C568" s="192"/>
      <c r="D568" s="192"/>
      <c r="E568" s="192"/>
      <c r="F568" s="192"/>
      <c r="G568" s="192"/>
      <c r="H568" s="192"/>
      <c r="I568" s="197" t="s">
        <v>3617</v>
      </c>
      <c r="J568" s="198" t="str">
        <f>IF(COUNT(H586,H605)=0,"",AVERAGE(H586,H605))</f>
        <v/>
      </c>
      <c r="K568" s="192"/>
    </row>
    <row r="569" spans="1:11" ht="21.75" customHeight="1" x14ac:dyDescent="0.2">
      <c r="A569" s="199" t="s">
        <v>3706</v>
      </c>
      <c r="B569" s="194"/>
      <c r="C569" s="194"/>
      <c r="D569" s="194"/>
      <c r="E569" s="194"/>
      <c r="F569" s="194"/>
      <c r="G569" s="194"/>
      <c r="H569" s="200" t="s">
        <v>3619</v>
      </c>
      <c r="I569" s="199">
        <f>G586</f>
        <v>0</v>
      </c>
      <c r="J569" s="200" t="s">
        <v>3620</v>
      </c>
      <c r="K569" s="201" t="str">
        <f>H586</f>
        <v/>
      </c>
    </row>
    <row r="570" spans="1:11" ht="21.75" customHeight="1" x14ac:dyDescent="0.2">
      <c r="A570" s="202" t="s">
        <v>26</v>
      </c>
      <c r="B570" s="202" t="s">
        <v>3621</v>
      </c>
      <c r="C570" s="202" t="s">
        <v>2081</v>
      </c>
      <c r="D570" s="202" t="s">
        <v>2071</v>
      </c>
      <c r="E570" s="202" t="s">
        <v>2073</v>
      </c>
      <c r="F570" s="202" t="s">
        <v>3622</v>
      </c>
      <c r="G570" s="202" t="s">
        <v>132</v>
      </c>
      <c r="H570" s="202" t="s">
        <v>3623</v>
      </c>
      <c r="I570" s="202" t="s">
        <v>34</v>
      </c>
      <c r="J570" s="202" t="s">
        <v>61</v>
      </c>
      <c r="K570" s="2"/>
    </row>
    <row r="571" spans="1:11" ht="15" customHeight="1" x14ac:dyDescent="0.2">
      <c r="A571" s="203">
        <v>1</v>
      </c>
      <c r="B571" s="203">
        <v>1</v>
      </c>
      <c r="C571" s="204" t="s">
        <v>3707</v>
      </c>
      <c r="D571" s="203" t="s">
        <v>2078</v>
      </c>
      <c r="E571" s="203" t="s">
        <v>2085</v>
      </c>
      <c r="F571" s="203">
        <v>10</v>
      </c>
      <c r="G571" s="205"/>
      <c r="H571" s="206" t="str">
        <f t="shared" ref="H571:H585" si="56">IF(G571="","",G571/F571)</f>
        <v/>
      </c>
      <c r="I571" s="203" t="str">
        <f t="shared" ref="I571:I585" si="57">IF(G571="","",IF(H571&gt;=0.9,"🟢 On Track",IF(H571&gt;=0.75,"🟢 On Track",IF(H571&gt;=0.65,"🟡 Watch",IF(H571&gt;=0.6,"🟠 At Risk","🔴 Not Prog")))))</f>
        <v/>
      </c>
      <c r="J571" s="207"/>
      <c r="K571" s="2"/>
    </row>
    <row r="572" spans="1:11" ht="15" customHeight="1" x14ac:dyDescent="0.2">
      <c r="A572" s="208">
        <v>2</v>
      </c>
      <c r="B572" s="208">
        <v>2</v>
      </c>
      <c r="C572" s="209" t="s">
        <v>3708</v>
      </c>
      <c r="D572" s="208" t="s">
        <v>3673</v>
      </c>
      <c r="E572" s="208" t="s">
        <v>2088</v>
      </c>
      <c r="F572" s="208">
        <v>10</v>
      </c>
      <c r="G572" s="205"/>
      <c r="H572" s="210" t="str">
        <f t="shared" si="56"/>
        <v/>
      </c>
      <c r="I572" s="208" t="str">
        <f t="shared" si="57"/>
        <v/>
      </c>
      <c r="J572" s="211"/>
      <c r="K572" s="2"/>
    </row>
    <row r="573" spans="1:11" ht="15" customHeight="1" x14ac:dyDescent="0.2">
      <c r="A573" s="203">
        <v>3</v>
      </c>
      <c r="B573" s="203">
        <v>3</v>
      </c>
      <c r="C573" s="204" t="s">
        <v>3709</v>
      </c>
      <c r="D573" s="203" t="s">
        <v>2081</v>
      </c>
      <c r="E573" s="203" t="s">
        <v>1664</v>
      </c>
      <c r="F573" s="203">
        <v>10</v>
      </c>
      <c r="G573" s="205"/>
      <c r="H573" s="206" t="str">
        <f t="shared" si="56"/>
        <v/>
      </c>
      <c r="I573" s="203" t="str">
        <f t="shared" si="57"/>
        <v/>
      </c>
      <c r="J573" s="207"/>
      <c r="K573" s="2"/>
    </row>
    <row r="574" spans="1:11" ht="15" customHeight="1" x14ac:dyDescent="0.2">
      <c r="A574" s="208">
        <v>4</v>
      </c>
      <c r="B574" s="208">
        <v>4</v>
      </c>
      <c r="C574" s="209" t="s">
        <v>3710</v>
      </c>
      <c r="D574" s="208" t="s">
        <v>3673</v>
      </c>
      <c r="E574" s="208" t="s">
        <v>2095</v>
      </c>
      <c r="F574" s="208">
        <v>10</v>
      </c>
      <c r="G574" s="205"/>
      <c r="H574" s="210" t="str">
        <f t="shared" si="56"/>
        <v/>
      </c>
      <c r="I574" s="208" t="str">
        <f t="shared" si="57"/>
        <v/>
      </c>
      <c r="J574" s="211"/>
      <c r="K574" s="2"/>
    </row>
    <row r="575" spans="1:11" ht="15" customHeight="1" x14ac:dyDescent="0.2">
      <c r="A575" s="203">
        <v>5</v>
      </c>
      <c r="B575" s="203">
        <v>5</v>
      </c>
      <c r="C575" s="204" t="s">
        <v>3711</v>
      </c>
      <c r="D575" s="203" t="s">
        <v>2081</v>
      </c>
      <c r="E575" s="203" t="s">
        <v>2106</v>
      </c>
      <c r="F575" s="203">
        <v>10</v>
      </c>
      <c r="G575" s="205"/>
      <c r="H575" s="206" t="str">
        <f t="shared" si="56"/>
        <v/>
      </c>
      <c r="I575" s="203" t="str">
        <f t="shared" si="57"/>
        <v/>
      </c>
      <c r="J575" s="207"/>
      <c r="K575" s="2"/>
    </row>
    <row r="576" spans="1:11" ht="15" customHeight="1" x14ac:dyDescent="0.2">
      <c r="A576" s="208">
        <v>6</v>
      </c>
      <c r="B576" s="208">
        <v>6</v>
      </c>
      <c r="C576" s="209" t="s">
        <v>3712</v>
      </c>
      <c r="D576" s="208" t="s">
        <v>3673</v>
      </c>
      <c r="E576" s="208" t="s">
        <v>2110</v>
      </c>
      <c r="F576" s="208">
        <v>10</v>
      </c>
      <c r="G576" s="205"/>
      <c r="H576" s="210" t="str">
        <f t="shared" si="56"/>
        <v/>
      </c>
      <c r="I576" s="208" t="str">
        <f t="shared" si="57"/>
        <v/>
      </c>
      <c r="J576" s="211"/>
      <c r="K576" s="2"/>
    </row>
    <row r="577" spans="1:11" ht="15" customHeight="1" x14ac:dyDescent="0.2">
      <c r="A577" s="203">
        <v>7</v>
      </c>
      <c r="B577" s="203">
        <v>7</v>
      </c>
      <c r="C577" s="204" t="s">
        <v>3713</v>
      </c>
      <c r="D577" s="203" t="s">
        <v>2081</v>
      </c>
      <c r="E577" s="203" t="s">
        <v>1707</v>
      </c>
      <c r="F577" s="203">
        <v>10</v>
      </c>
      <c r="G577" s="205"/>
      <c r="H577" s="206" t="str">
        <f t="shared" si="56"/>
        <v/>
      </c>
      <c r="I577" s="203" t="str">
        <f t="shared" si="57"/>
        <v/>
      </c>
      <c r="J577" s="207"/>
      <c r="K577" s="2"/>
    </row>
    <row r="578" spans="1:11" ht="15" customHeight="1" x14ac:dyDescent="0.2">
      <c r="A578" s="208">
        <v>8</v>
      </c>
      <c r="B578" s="208">
        <v>8</v>
      </c>
      <c r="C578" s="209" t="s">
        <v>3714</v>
      </c>
      <c r="D578" s="208" t="s">
        <v>2101</v>
      </c>
      <c r="E578" s="208" t="s">
        <v>2126</v>
      </c>
      <c r="F578" s="208">
        <v>20</v>
      </c>
      <c r="G578" s="205"/>
      <c r="H578" s="210" t="str">
        <f t="shared" si="56"/>
        <v/>
      </c>
      <c r="I578" s="208" t="str">
        <f t="shared" si="57"/>
        <v/>
      </c>
      <c r="J578" s="211" t="s">
        <v>3715</v>
      </c>
      <c r="K578" s="2"/>
    </row>
    <row r="579" spans="1:11" ht="15" customHeight="1" x14ac:dyDescent="0.2">
      <c r="A579" s="203">
        <v>9</v>
      </c>
      <c r="B579" s="203">
        <v>9</v>
      </c>
      <c r="C579" s="204" t="s">
        <v>3716</v>
      </c>
      <c r="D579" s="203" t="s">
        <v>3673</v>
      </c>
      <c r="E579" s="203" t="s">
        <v>3634</v>
      </c>
      <c r="F579" s="203">
        <v>10</v>
      </c>
      <c r="G579" s="205"/>
      <c r="H579" s="206" t="str">
        <f t="shared" si="56"/>
        <v/>
      </c>
      <c r="I579" s="203" t="str">
        <f t="shared" si="57"/>
        <v/>
      </c>
      <c r="J579" s="207"/>
      <c r="K579" s="2"/>
    </row>
    <row r="580" spans="1:11" ht="18.75" customHeight="1" x14ac:dyDescent="0.2">
      <c r="A580" s="208">
        <v>10</v>
      </c>
      <c r="B580" s="208">
        <v>10</v>
      </c>
      <c r="C580" s="209" t="s">
        <v>3717</v>
      </c>
      <c r="D580" s="208" t="s">
        <v>3718</v>
      </c>
      <c r="E580" s="208" t="s">
        <v>3636</v>
      </c>
      <c r="F580" s="208">
        <v>15</v>
      </c>
      <c r="G580" s="205"/>
      <c r="H580" s="210" t="str">
        <f t="shared" si="56"/>
        <v/>
      </c>
      <c r="I580" s="208" t="str">
        <f t="shared" si="57"/>
        <v/>
      </c>
      <c r="J580" s="211" t="s">
        <v>3719</v>
      </c>
      <c r="K580" s="2"/>
    </row>
    <row r="581" spans="1:11" ht="15" customHeight="1" x14ac:dyDescent="0.2">
      <c r="A581" s="203">
        <v>11</v>
      </c>
      <c r="B581" s="203">
        <v>11</v>
      </c>
      <c r="C581" s="204" t="s">
        <v>3720</v>
      </c>
      <c r="D581" s="203" t="s">
        <v>3673</v>
      </c>
      <c r="E581" s="203" t="s">
        <v>3638</v>
      </c>
      <c r="F581" s="203">
        <v>10</v>
      </c>
      <c r="G581" s="205"/>
      <c r="H581" s="206" t="str">
        <f t="shared" si="56"/>
        <v/>
      </c>
      <c r="I581" s="203" t="str">
        <f t="shared" si="57"/>
        <v/>
      </c>
      <c r="J581" s="207"/>
      <c r="K581" s="2"/>
    </row>
    <row r="582" spans="1:11" ht="15" customHeight="1" x14ac:dyDescent="0.2">
      <c r="A582" s="208">
        <v>12</v>
      </c>
      <c r="B582" s="208">
        <v>12</v>
      </c>
      <c r="C582" s="209" t="s">
        <v>3721</v>
      </c>
      <c r="D582" s="208" t="s">
        <v>2081</v>
      </c>
      <c r="E582" s="208" t="s">
        <v>3640</v>
      </c>
      <c r="F582" s="208">
        <v>10</v>
      </c>
      <c r="G582" s="205"/>
      <c r="H582" s="210" t="str">
        <f t="shared" si="56"/>
        <v/>
      </c>
      <c r="I582" s="208" t="str">
        <f t="shared" si="57"/>
        <v/>
      </c>
      <c r="J582" s="211"/>
      <c r="K582" s="2"/>
    </row>
    <row r="583" spans="1:11" ht="15" customHeight="1" x14ac:dyDescent="0.2">
      <c r="A583" s="203">
        <v>13</v>
      </c>
      <c r="B583" s="203">
        <v>13</v>
      </c>
      <c r="C583" s="204" t="s">
        <v>3722</v>
      </c>
      <c r="D583" s="203" t="s">
        <v>3673</v>
      </c>
      <c r="E583" s="203" t="s">
        <v>3642</v>
      </c>
      <c r="F583" s="203">
        <v>10</v>
      </c>
      <c r="G583" s="205"/>
      <c r="H583" s="206" t="str">
        <f t="shared" si="56"/>
        <v/>
      </c>
      <c r="I583" s="203" t="str">
        <f t="shared" si="57"/>
        <v/>
      </c>
      <c r="J583" s="207"/>
      <c r="K583" s="2"/>
    </row>
    <row r="584" spans="1:11" ht="18.75" customHeight="1" x14ac:dyDescent="0.2">
      <c r="A584" s="208">
        <v>14</v>
      </c>
      <c r="B584" s="208">
        <v>14</v>
      </c>
      <c r="C584" s="209" t="s">
        <v>3723</v>
      </c>
      <c r="D584" s="208" t="s">
        <v>3718</v>
      </c>
      <c r="E584" s="208" t="s">
        <v>3667</v>
      </c>
      <c r="F584" s="208">
        <v>15</v>
      </c>
      <c r="G584" s="205"/>
      <c r="H584" s="210" t="str">
        <f t="shared" si="56"/>
        <v/>
      </c>
      <c r="I584" s="208" t="str">
        <f t="shared" si="57"/>
        <v/>
      </c>
      <c r="J584" s="211" t="s">
        <v>3719</v>
      </c>
      <c r="K584" s="2"/>
    </row>
    <row r="585" spans="1:11" ht="15" customHeight="1" x14ac:dyDescent="0.2">
      <c r="A585" s="203">
        <v>15</v>
      </c>
      <c r="B585" s="203">
        <v>15</v>
      </c>
      <c r="C585" s="204" t="s">
        <v>3668</v>
      </c>
      <c r="D585" s="203" t="s">
        <v>2101</v>
      </c>
      <c r="E585" s="203" t="s">
        <v>1710</v>
      </c>
      <c r="F585" s="203">
        <v>20</v>
      </c>
      <c r="G585" s="205"/>
      <c r="H585" s="206" t="str">
        <f t="shared" si="56"/>
        <v/>
      </c>
      <c r="I585" s="203" t="str">
        <f t="shared" si="57"/>
        <v/>
      </c>
      <c r="J585" s="207" t="s">
        <v>3715</v>
      </c>
      <c r="K585" s="2"/>
    </row>
    <row r="586" spans="1:11" ht="15" customHeight="1" x14ac:dyDescent="0.2">
      <c r="A586" s="212"/>
      <c r="B586" s="212"/>
      <c r="C586" s="213" t="s">
        <v>3724</v>
      </c>
      <c r="D586" s="212"/>
      <c r="E586" s="212"/>
      <c r="F586" s="214">
        <v>180</v>
      </c>
      <c r="G586" s="215">
        <f>SUM(G571:G585)</f>
        <v>0</v>
      </c>
      <c r="H586" s="216" t="str">
        <f>IF(G586=0,"",G586/F586)</f>
        <v/>
      </c>
      <c r="I586" s="214" t="str">
        <f>IF(H586="","",IF(H586&gt;=0.75,"🟢 On Track",IF(H586&gt;=0.65,"🟡 Watch",IF(H586&gt;=0.6,"🟠 At Risk","🔴 Not Prog"))))</f>
        <v/>
      </c>
      <c r="J586" s="21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21.75" customHeight="1" x14ac:dyDescent="0.2">
      <c r="A588" s="199" t="s">
        <v>3725</v>
      </c>
      <c r="B588" s="194"/>
      <c r="C588" s="194"/>
      <c r="D588" s="194"/>
      <c r="E588" s="194"/>
      <c r="F588" s="194"/>
      <c r="G588" s="194"/>
      <c r="H588" s="200" t="s">
        <v>3619</v>
      </c>
      <c r="I588" s="199">
        <f>G605</f>
        <v>0</v>
      </c>
      <c r="J588" s="200" t="s">
        <v>3620</v>
      </c>
      <c r="K588" s="201">
        <f>H605</f>
        <v>0</v>
      </c>
    </row>
    <row r="589" spans="1:11" ht="21.75" customHeight="1" x14ac:dyDescent="0.2">
      <c r="A589" s="202" t="s">
        <v>26</v>
      </c>
      <c r="B589" s="202" t="s">
        <v>3621</v>
      </c>
      <c r="C589" s="202" t="s">
        <v>2081</v>
      </c>
      <c r="D589" s="202" t="s">
        <v>2071</v>
      </c>
      <c r="E589" s="202" t="s">
        <v>2073</v>
      </c>
      <c r="F589" s="202" t="s">
        <v>3622</v>
      </c>
      <c r="G589" s="202" t="s">
        <v>132</v>
      </c>
      <c r="H589" s="202" t="s">
        <v>3623</v>
      </c>
      <c r="I589" s="202" t="s">
        <v>34</v>
      </c>
      <c r="J589" s="202" t="s">
        <v>61</v>
      </c>
      <c r="K589" s="2"/>
    </row>
    <row r="590" spans="1:11" ht="21.75" customHeight="1" x14ac:dyDescent="0.2">
      <c r="A590" s="203">
        <v>1</v>
      </c>
      <c r="B590" s="203">
        <v>1</v>
      </c>
      <c r="C590" s="204" t="s">
        <v>3726</v>
      </c>
      <c r="D590" s="203" t="s">
        <v>3727</v>
      </c>
      <c r="E590" s="203" t="s">
        <v>2085</v>
      </c>
      <c r="F590" s="203" t="s">
        <v>390</v>
      </c>
      <c r="G590" s="205"/>
      <c r="H590" s="203" t="str">
        <f t="shared" ref="H590:H604" si="58">IF(G590="","—",G590)</f>
        <v>—</v>
      </c>
      <c r="I590" s="203" t="str">
        <f t="shared" ref="I590:I604" si="59">IF(G590="","",G590)</f>
        <v/>
      </c>
      <c r="J590" s="207"/>
      <c r="K590" s="2"/>
    </row>
    <row r="591" spans="1:11" ht="15" customHeight="1" x14ac:dyDescent="0.2">
      <c r="A591" s="208">
        <v>2</v>
      </c>
      <c r="B591" s="208">
        <v>2</v>
      </c>
      <c r="C591" s="209" t="s">
        <v>3728</v>
      </c>
      <c r="D591" s="208" t="s">
        <v>2171</v>
      </c>
      <c r="E591" s="208" t="s">
        <v>2088</v>
      </c>
      <c r="F591" s="208" t="s">
        <v>390</v>
      </c>
      <c r="G591" s="205"/>
      <c r="H591" s="208" t="str">
        <f t="shared" si="58"/>
        <v>—</v>
      </c>
      <c r="I591" s="208" t="str">
        <f t="shared" si="59"/>
        <v/>
      </c>
      <c r="J591" s="211"/>
      <c r="K591" s="2"/>
    </row>
    <row r="592" spans="1:11" ht="21.75" customHeight="1" x14ac:dyDescent="0.2">
      <c r="A592" s="203">
        <v>3</v>
      </c>
      <c r="B592" s="203">
        <v>3</v>
      </c>
      <c r="C592" s="204" t="s">
        <v>3729</v>
      </c>
      <c r="D592" s="203" t="s">
        <v>3727</v>
      </c>
      <c r="E592" s="203" t="s">
        <v>1664</v>
      </c>
      <c r="F592" s="203" t="s">
        <v>390</v>
      </c>
      <c r="G592" s="205"/>
      <c r="H592" s="203" t="str">
        <f t="shared" si="58"/>
        <v>—</v>
      </c>
      <c r="I592" s="203" t="str">
        <f t="shared" si="59"/>
        <v/>
      </c>
      <c r="J592" s="207"/>
      <c r="K592" s="2"/>
    </row>
    <row r="593" spans="1:11" ht="15" customHeight="1" x14ac:dyDescent="0.2">
      <c r="A593" s="208">
        <v>4</v>
      </c>
      <c r="B593" s="208">
        <v>4</v>
      </c>
      <c r="C593" s="209" t="s">
        <v>3730</v>
      </c>
      <c r="D593" s="208" t="s">
        <v>2171</v>
      </c>
      <c r="E593" s="208" t="s">
        <v>2095</v>
      </c>
      <c r="F593" s="208" t="s">
        <v>390</v>
      </c>
      <c r="G593" s="205"/>
      <c r="H593" s="208" t="str">
        <f t="shared" si="58"/>
        <v>—</v>
      </c>
      <c r="I593" s="208" t="str">
        <f t="shared" si="59"/>
        <v/>
      </c>
      <c r="J593" s="211"/>
      <c r="K593" s="2"/>
    </row>
    <row r="594" spans="1:11" ht="21.75" customHeight="1" x14ac:dyDescent="0.2">
      <c r="A594" s="203">
        <v>5</v>
      </c>
      <c r="B594" s="203">
        <v>5</v>
      </c>
      <c r="C594" s="204" t="s">
        <v>3731</v>
      </c>
      <c r="D594" s="203" t="s">
        <v>3727</v>
      </c>
      <c r="E594" s="203" t="s">
        <v>2106</v>
      </c>
      <c r="F594" s="203" t="s">
        <v>390</v>
      </c>
      <c r="G594" s="205"/>
      <c r="H594" s="203" t="str">
        <f t="shared" si="58"/>
        <v>—</v>
      </c>
      <c r="I594" s="203" t="str">
        <f t="shared" si="59"/>
        <v/>
      </c>
      <c r="J594" s="207"/>
      <c r="K594" s="2"/>
    </row>
    <row r="595" spans="1:11" ht="15" customHeight="1" x14ac:dyDescent="0.2">
      <c r="A595" s="208">
        <v>6</v>
      </c>
      <c r="B595" s="208">
        <v>6</v>
      </c>
      <c r="C595" s="209" t="s">
        <v>3732</v>
      </c>
      <c r="D595" s="208" t="s">
        <v>2101</v>
      </c>
      <c r="E595" s="208" t="s">
        <v>2110</v>
      </c>
      <c r="F595" s="208" t="s">
        <v>390</v>
      </c>
      <c r="G595" s="205"/>
      <c r="H595" s="208" t="str">
        <f t="shared" si="58"/>
        <v>—</v>
      </c>
      <c r="I595" s="208" t="str">
        <f t="shared" si="59"/>
        <v/>
      </c>
      <c r="J595" s="211" t="s">
        <v>2139</v>
      </c>
      <c r="K595" s="2"/>
    </row>
    <row r="596" spans="1:11" ht="21.75" customHeight="1" x14ac:dyDescent="0.2">
      <c r="A596" s="203">
        <v>7</v>
      </c>
      <c r="B596" s="203">
        <v>7</v>
      </c>
      <c r="C596" s="204" t="s">
        <v>3733</v>
      </c>
      <c r="D596" s="203" t="s">
        <v>3727</v>
      </c>
      <c r="E596" s="203" t="s">
        <v>1707</v>
      </c>
      <c r="F596" s="203" t="s">
        <v>390</v>
      </c>
      <c r="G596" s="205"/>
      <c r="H596" s="203" t="str">
        <f t="shared" si="58"/>
        <v>—</v>
      </c>
      <c r="I596" s="203" t="str">
        <f t="shared" si="59"/>
        <v/>
      </c>
      <c r="J596" s="207"/>
      <c r="K596" s="2"/>
    </row>
    <row r="597" spans="1:11" ht="15" customHeight="1" x14ac:dyDescent="0.2">
      <c r="A597" s="208">
        <v>8</v>
      </c>
      <c r="B597" s="208">
        <v>8</v>
      </c>
      <c r="C597" s="209" t="s">
        <v>3734</v>
      </c>
      <c r="D597" s="208" t="s">
        <v>2171</v>
      </c>
      <c r="E597" s="208" t="s">
        <v>2126</v>
      </c>
      <c r="F597" s="208" t="s">
        <v>390</v>
      </c>
      <c r="G597" s="205"/>
      <c r="H597" s="208" t="str">
        <f t="shared" si="58"/>
        <v>—</v>
      </c>
      <c r="I597" s="208" t="str">
        <f t="shared" si="59"/>
        <v/>
      </c>
      <c r="J597" s="211"/>
      <c r="K597" s="2"/>
    </row>
    <row r="598" spans="1:11" ht="21.75" customHeight="1" x14ac:dyDescent="0.2">
      <c r="A598" s="203">
        <v>9</v>
      </c>
      <c r="B598" s="203">
        <v>9</v>
      </c>
      <c r="C598" s="204" t="s">
        <v>3735</v>
      </c>
      <c r="D598" s="203" t="s">
        <v>3727</v>
      </c>
      <c r="E598" s="203" t="s">
        <v>3634</v>
      </c>
      <c r="F598" s="203" t="s">
        <v>390</v>
      </c>
      <c r="G598" s="205"/>
      <c r="H598" s="203" t="str">
        <f t="shared" si="58"/>
        <v>—</v>
      </c>
      <c r="I598" s="203" t="str">
        <f t="shared" si="59"/>
        <v/>
      </c>
      <c r="J598" s="207"/>
      <c r="K598" s="2"/>
    </row>
    <row r="599" spans="1:11" ht="15" customHeight="1" x14ac:dyDescent="0.2">
      <c r="A599" s="208">
        <v>10</v>
      </c>
      <c r="B599" s="208">
        <v>10</v>
      </c>
      <c r="C599" s="209" t="s">
        <v>3736</v>
      </c>
      <c r="D599" s="208" t="s">
        <v>2171</v>
      </c>
      <c r="E599" s="208" t="s">
        <v>3636</v>
      </c>
      <c r="F599" s="208" t="s">
        <v>390</v>
      </c>
      <c r="G599" s="205"/>
      <c r="H599" s="208" t="str">
        <f t="shared" si="58"/>
        <v>—</v>
      </c>
      <c r="I599" s="208" t="str">
        <f t="shared" si="59"/>
        <v/>
      </c>
      <c r="J599" s="211"/>
      <c r="K599" s="2"/>
    </row>
    <row r="600" spans="1:11" ht="21.75" customHeight="1" x14ac:dyDescent="0.2">
      <c r="A600" s="203">
        <v>11</v>
      </c>
      <c r="B600" s="203">
        <v>11</v>
      </c>
      <c r="C600" s="204" t="s">
        <v>3737</v>
      </c>
      <c r="D600" s="203" t="s">
        <v>3727</v>
      </c>
      <c r="E600" s="203" t="s">
        <v>3638</v>
      </c>
      <c r="F600" s="203" t="s">
        <v>390</v>
      </c>
      <c r="G600" s="205"/>
      <c r="H600" s="203" t="str">
        <f t="shared" si="58"/>
        <v>—</v>
      </c>
      <c r="I600" s="203" t="str">
        <f t="shared" si="59"/>
        <v/>
      </c>
      <c r="J600" s="207"/>
      <c r="K600" s="2"/>
    </row>
    <row r="601" spans="1:11" ht="15" customHeight="1" x14ac:dyDescent="0.2">
      <c r="A601" s="208">
        <v>12</v>
      </c>
      <c r="B601" s="208">
        <v>12</v>
      </c>
      <c r="C601" s="209" t="s">
        <v>3738</v>
      </c>
      <c r="D601" s="208" t="s">
        <v>3673</v>
      </c>
      <c r="E601" s="208" t="s">
        <v>3640</v>
      </c>
      <c r="F601" s="208" t="s">
        <v>390</v>
      </c>
      <c r="G601" s="205"/>
      <c r="H601" s="208" t="str">
        <f t="shared" si="58"/>
        <v>—</v>
      </c>
      <c r="I601" s="208" t="str">
        <f t="shared" si="59"/>
        <v/>
      </c>
      <c r="J601" s="211"/>
      <c r="K601" s="2"/>
    </row>
    <row r="602" spans="1:11" ht="15" customHeight="1" x14ac:dyDescent="0.2">
      <c r="A602" s="203">
        <v>13</v>
      </c>
      <c r="B602" s="203">
        <v>13</v>
      </c>
      <c r="C602" s="204" t="s">
        <v>3739</v>
      </c>
      <c r="D602" s="203" t="s">
        <v>2125</v>
      </c>
      <c r="E602" s="203" t="s">
        <v>3642</v>
      </c>
      <c r="F602" s="203" t="s">
        <v>390</v>
      </c>
      <c r="G602" s="205"/>
      <c r="H602" s="203" t="str">
        <f t="shared" si="58"/>
        <v>—</v>
      </c>
      <c r="I602" s="203" t="str">
        <f t="shared" si="59"/>
        <v/>
      </c>
      <c r="J602" s="207"/>
      <c r="K602" s="2"/>
    </row>
    <row r="603" spans="1:11" ht="15" customHeight="1" x14ac:dyDescent="0.2">
      <c r="A603" s="208">
        <v>14</v>
      </c>
      <c r="B603" s="208">
        <v>14</v>
      </c>
      <c r="C603" s="209" t="s">
        <v>3740</v>
      </c>
      <c r="D603" s="208" t="s">
        <v>2171</v>
      </c>
      <c r="E603" s="208" t="s">
        <v>3667</v>
      </c>
      <c r="F603" s="208" t="s">
        <v>390</v>
      </c>
      <c r="G603" s="205"/>
      <c r="H603" s="208" t="str">
        <f t="shared" si="58"/>
        <v>—</v>
      </c>
      <c r="I603" s="208" t="str">
        <f t="shared" si="59"/>
        <v/>
      </c>
      <c r="J603" s="211"/>
      <c r="K603" s="2"/>
    </row>
    <row r="604" spans="1:11" ht="15" customHeight="1" x14ac:dyDescent="0.2">
      <c r="A604" s="203">
        <v>15</v>
      </c>
      <c r="B604" s="203">
        <v>15</v>
      </c>
      <c r="C604" s="204" t="s">
        <v>3741</v>
      </c>
      <c r="D604" s="203" t="s">
        <v>2101</v>
      </c>
      <c r="E604" s="203" t="s">
        <v>1710</v>
      </c>
      <c r="F604" s="203" t="s">
        <v>390</v>
      </c>
      <c r="G604" s="205"/>
      <c r="H604" s="203" t="str">
        <f t="shared" si="58"/>
        <v>—</v>
      </c>
      <c r="I604" s="203" t="str">
        <f t="shared" si="59"/>
        <v/>
      </c>
      <c r="J604" s="207" t="s">
        <v>3669</v>
      </c>
      <c r="K604" s="2"/>
    </row>
    <row r="605" spans="1:11" ht="15" customHeight="1" x14ac:dyDescent="0.2">
      <c r="A605" s="212"/>
      <c r="B605" s="212"/>
      <c r="C605" s="213" t="s">
        <v>3742</v>
      </c>
      <c r="D605" s="212"/>
      <c r="E605" s="212"/>
      <c r="F605" s="214"/>
      <c r="G605" s="215">
        <f>SUM(G590:G604)</f>
        <v>0</v>
      </c>
      <c r="H605" s="215"/>
      <c r="I605" s="214" t="str">
        <f>IF(H605="","",IF(H605&gt;=0.75,"🟢 On Track",IF(H605&gt;=0.65,"🟡 Watch",IF(H605&gt;=0.6,"🟠 At Risk","🔴 Not Prog"))))</f>
        <v/>
      </c>
      <c r="J605" s="21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25.5" customHeight="1" x14ac:dyDescent="0.2">
      <c r="A608" s="196" t="s">
        <v>1049</v>
      </c>
      <c r="B608" s="192"/>
      <c r="C608" s="192"/>
      <c r="D608" s="192"/>
      <c r="E608" s="192"/>
      <c r="F608" s="192"/>
      <c r="G608" s="192"/>
      <c r="H608" s="192"/>
      <c r="I608" s="197" t="s">
        <v>3617</v>
      </c>
      <c r="J608" s="198" t="str">
        <f>IF(COUNT(H626,H645)=0,"",AVERAGE(H626,H645))</f>
        <v/>
      </c>
      <c r="K608" s="192"/>
    </row>
    <row r="609" spans="1:11" ht="21.75" customHeight="1" x14ac:dyDescent="0.2">
      <c r="A609" s="199" t="s">
        <v>3706</v>
      </c>
      <c r="B609" s="194"/>
      <c r="C609" s="194"/>
      <c r="D609" s="194"/>
      <c r="E609" s="194"/>
      <c r="F609" s="194"/>
      <c r="G609" s="194"/>
      <c r="H609" s="200" t="s">
        <v>3619</v>
      </c>
      <c r="I609" s="199">
        <f>G626</f>
        <v>0</v>
      </c>
      <c r="J609" s="200" t="s">
        <v>3620</v>
      </c>
      <c r="K609" s="201" t="str">
        <f>H626</f>
        <v/>
      </c>
    </row>
    <row r="610" spans="1:11" ht="21.75" customHeight="1" x14ac:dyDescent="0.2">
      <c r="A610" s="202" t="s">
        <v>26</v>
      </c>
      <c r="B610" s="202" t="s">
        <v>3621</v>
      </c>
      <c r="C610" s="202" t="s">
        <v>2081</v>
      </c>
      <c r="D610" s="202" t="s">
        <v>2071</v>
      </c>
      <c r="E610" s="202" t="s">
        <v>2073</v>
      </c>
      <c r="F610" s="202" t="s">
        <v>3622</v>
      </c>
      <c r="G610" s="202" t="s">
        <v>132</v>
      </c>
      <c r="H610" s="202" t="s">
        <v>3623</v>
      </c>
      <c r="I610" s="202" t="s">
        <v>34</v>
      </c>
      <c r="J610" s="202" t="s">
        <v>61</v>
      </c>
      <c r="K610" s="2"/>
    </row>
    <row r="611" spans="1:11" ht="15" customHeight="1" x14ac:dyDescent="0.2">
      <c r="A611" s="203">
        <v>1</v>
      </c>
      <c r="B611" s="203">
        <v>1</v>
      </c>
      <c r="C611" s="204" t="s">
        <v>3707</v>
      </c>
      <c r="D611" s="203" t="s">
        <v>2078</v>
      </c>
      <c r="E611" s="203" t="s">
        <v>2085</v>
      </c>
      <c r="F611" s="203">
        <v>10</v>
      </c>
      <c r="G611" s="205"/>
      <c r="H611" s="206" t="str">
        <f t="shared" ref="H611:H625" si="60">IF(G611="","",G611/F611)</f>
        <v/>
      </c>
      <c r="I611" s="203" t="str">
        <f t="shared" ref="I611:I625" si="61">IF(G611="","",IF(H611&gt;=0.9,"🟢 On Track",IF(H611&gt;=0.75,"🟢 On Track",IF(H611&gt;=0.65,"🟡 Watch",IF(H611&gt;=0.6,"🟠 At Risk","🔴 Not Prog")))))</f>
        <v/>
      </c>
      <c r="J611" s="207"/>
      <c r="K611" s="2"/>
    </row>
    <row r="612" spans="1:11" ht="15" customHeight="1" x14ac:dyDescent="0.2">
      <c r="A612" s="208">
        <v>2</v>
      </c>
      <c r="B612" s="208">
        <v>2</v>
      </c>
      <c r="C612" s="209" t="s">
        <v>3708</v>
      </c>
      <c r="D612" s="208" t="s">
        <v>3673</v>
      </c>
      <c r="E612" s="208" t="s">
        <v>2088</v>
      </c>
      <c r="F612" s="208">
        <v>10</v>
      </c>
      <c r="G612" s="205"/>
      <c r="H612" s="210" t="str">
        <f t="shared" si="60"/>
        <v/>
      </c>
      <c r="I612" s="208" t="str">
        <f t="shared" si="61"/>
        <v/>
      </c>
      <c r="J612" s="211"/>
      <c r="K612" s="2"/>
    </row>
    <row r="613" spans="1:11" ht="15" customHeight="1" x14ac:dyDescent="0.2">
      <c r="A613" s="203">
        <v>3</v>
      </c>
      <c r="B613" s="203">
        <v>3</v>
      </c>
      <c r="C613" s="204" t="s">
        <v>3709</v>
      </c>
      <c r="D613" s="203" t="s">
        <v>2081</v>
      </c>
      <c r="E613" s="203" t="s">
        <v>1664</v>
      </c>
      <c r="F613" s="203">
        <v>10</v>
      </c>
      <c r="G613" s="205"/>
      <c r="H613" s="206" t="str">
        <f t="shared" si="60"/>
        <v/>
      </c>
      <c r="I613" s="203" t="str">
        <f t="shared" si="61"/>
        <v/>
      </c>
      <c r="J613" s="207"/>
      <c r="K613" s="2"/>
    </row>
    <row r="614" spans="1:11" ht="15" customHeight="1" x14ac:dyDescent="0.2">
      <c r="A614" s="208">
        <v>4</v>
      </c>
      <c r="B614" s="208">
        <v>4</v>
      </c>
      <c r="C614" s="209" t="s">
        <v>3710</v>
      </c>
      <c r="D614" s="208" t="s">
        <v>3673</v>
      </c>
      <c r="E614" s="208" t="s">
        <v>2095</v>
      </c>
      <c r="F614" s="208">
        <v>10</v>
      </c>
      <c r="G614" s="205"/>
      <c r="H614" s="210" t="str">
        <f t="shared" si="60"/>
        <v/>
      </c>
      <c r="I614" s="208" t="str">
        <f t="shared" si="61"/>
        <v/>
      </c>
      <c r="J614" s="211"/>
      <c r="K614" s="2"/>
    </row>
    <row r="615" spans="1:11" ht="15" customHeight="1" x14ac:dyDescent="0.2">
      <c r="A615" s="203">
        <v>5</v>
      </c>
      <c r="B615" s="203">
        <v>5</v>
      </c>
      <c r="C615" s="204" t="s">
        <v>3711</v>
      </c>
      <c r="D615" s="203" t="s">
        <v>2081</v>
      </c>
      <c r="E615" s="203" t="s">
        <v>2106</v>
      </c>
      <c r="F615" s="203">
        <v>10</v>
      </c>
      <c r="G615" s="205"/>
      <c r="H615" s="206" t="str">
        <f t="shared" si="60"/>
        <v/>
      </c>
      <c r="I615" s="203" t="str">
        <f t="shared" si="61"/>
        <v/>
      </c>
      <c r="J615" s="207"/>
      <c r="K615" s="2"/>
    </row>
    <row r="616" spans="1:11" ht="15" customHeight="1" x14ac:dyDescent="0.2">
      <c r="A616" s="208">
        <v>6</v>
      </c>
      <c r="B616" s="208">
        <v>6</v>
      </c>
      <c r="C616" s="209" t="s">
        <v>3712</v>
      </c>
      <c r="D616" s="208" t="s">
        <v>3673</v>
      </c>
      <c r="E616" s="208" t="s">
        <v>2110</v>
      </c>
      <c r="F616" s="208">
        <v>10</v>
      </c>
      <c r="G616" s="205"/>
      <c r="H616" s="210" t="str">
        <f t="shared" si="60"/>
        <v/>
      </c>
      <c r="I616" s="208" t="str">
        <f t="shared" si="61"/>
        <v/>
      </c>
      <c r="J616" s="211"/>
      <c r="K616" s="2"/>
    </row>
    <row r="617" spans="1:11" ht="15" customHeight="1" x14ac:dyDescent="0.2">
      <c r="A617" s="203">
        <v>7</v>
      </c>
      <c r="B617" s="203">
        <v>7</v>
      </c>
      <c r="C617" s="204" t="s">
        <v>3713</v>
      </c>
      <c r="D617" s="203" t="s">
        <v>2081</v>
      </c>
      <c r="E617" s="203" t="s">
        <v>1707</v>
      </c>
      <c r="F617" s="203">
        <v>10</v>
      </c>
      <c r="G617" s="205"/>
      <c r="H617" s="206" t="str">
        <f t="shared" si="60"/>
        <v/>
      </c>
      <c r="I617" s="203" t="str">
        <f t="shared" si="61"/>
        <v/>
      </c>
      <c r="J617" s="207"/>
      <c r="K617" s="2"/>
    </row>
    <row r="618" spans="1:11" ht="15" customHeight="1" x14ac:dyDescent="0.2">
      <c r="A618" s="208">
        <v>8</v>
      </c>
      <c r="B618" s="208">
        <v>8</v>
      </c>
      <c r="C618" s="209" t="s">
        <v>3714</v>
      </c>
      <c r="D618" s="208" t="s">
        <v>2101</v>
      </c>
      <c r="E618" s="208" t="s">
        <v>2126</v>
      </c>
      <c r="F618" s="208">
        <v>20</v>
      </c>
      <c r="G618" s="205"/>
      <c r="H618" s="210" t="str">
        <f t="shared" si="60"/>
        <v/>
      </c>
      <c r="I618" s="208" t="str">
        <f t="shared" si="61"/>
        <v/>
      </c>
      <c r="J618" s="211" t="s">
        <v>3715</v>
      </c>
      <c r="K618" s="2"/>
    </row>
    <row r="619" spans="1:11" ht="15" customHeight="1" x14ac:dyDescent="0.2">
      <c r="A619" s="203">
        <v>9</v>
      </c>
      <c r="B619" s="203">
        <v>9</v>
      </c>
      <c r="C619" s="204" t="s">
        <v>3716</v>
      </c>
      <c r="D619" s="203" t="s">
        <v>3673</v>
      </c>
      <c r="E619" s="203" t="s">
        <v>3634</v>
      </c>
      <c r="F619" s="203">
        <v>10</v>
      </c>
      <c r="G619" s="205"/>
      <c r="H619" s="206" t="str">
        <f t="shared" si="60"/>
        <v/>
      </c>
      <c r="I619" s="203" t="str">
        <f t="shared" si="61"/>
        <v/>
      </c>
      <c r="J619" s="207"/>
      <c r="K619" s="2"/>
    </row>
    <row r="620" spans="1:11" ht="18.75" customHeight="1" x14ac:dyDescent="0.2">
      <c r="A620" s="208">
        <v>10</v>
      </c>
      <c r="B620" s="208">
        <v>10</v>
      </c>
      <c r="C620" s="209" t="s">
        <v>3717</v>
      </c>
      <c r="D620" s="208" t="s">
        <v>3718</v>
      </c>
      <c r="E620" s="208" t="s">
        <v>3636</v>
      </c>
      <c r="F620" s="208">
        <v>15</v>
      </c>
      <c r="G620" s="205"/>
      <c r="H620" s="210" t="str">
        <f t="shared" si="60"/>
        <v/>
      </c>
      <c r="I620" s="208" t="str">
        <f t="shared" si="61"/>
        <v/>
      </c>
      <c r="J620" s="211" t="s">
        <v>3719</v>
      </c>
      <c r="K620" s="2"/>
    </row>
    <row r="621" spans="1:11" ht="15" customHeight="1" x14ac:dyDescent="0.2">
      <c r="A621" s="203">
        <v>11</v>
      </c>
      <c r="B621" s="203">
        <v>11</v>
      </c>
      <c r="C621" s="204" t="s">
        <v>3720</v>
      </c>
      <c r="D621" s="203" t="s">
        <v>3673</v>
      </c>
      <c r="E621" s="203" t="s">
        <v>3638</v>
      </c>
      <c r="F621" s="203">
        <v>10</v>
      </c>
      <c r="G621" s="205"/>
      <c r="H621" s="206" t="str">
        <f t="shared" si="60"/>
        <v/>
      </c>
      <c r="I621" s="203" t="str">
        <f t="shared" si="61"/>
        <v/>
      </c>
      <c r="J621" s="207"/>
      <c r="K621" s="2"/>
    </row>
    <row r="622" spans="1:11" ht="15" customHeight="1" x14ac:dyDescent="0.2">
      <c r="A622" s="208">
        <v>12</v>
      </c>
      <c r="B622" s="208">
        <v>12</v>
      </c>
      <c r="C622" s="209" t="s">
        <v>3721</v>
      </c>
      <c r="D622" s="208" t="s">
        <v>2081</v>
      </c>
      <c r="E622" s="208" t="s">
        <v>3640</v>
      </c>
      <c r="F622" s="208">
        <v>10</v>
      </c>
      <c r="G622" s="205"/>
      <c r="H622" s="210" t="str">
        <f t="shared" si="60"/>
        <v/>
      </c>
      <c r="I622" s="208" t="str">
        <f t="shared" si="61"/>
        <v/>
      </c>
      <c r="J622" s="211"/>
      <c r="K622" s="2"/>
    </row>
    <row r="623" spans="1:11" ht="15" customHeight="1" x14ac:dyDescent="0.2">
      <c r="A623" s="203">
        <v>13</v>
      </c>
      <c r="B623" s="203">
        <v>13</v>
      </c>
      <c r="C623" s="204" t="s">
        <v>3722</v>
      </c>
      <c r="D623" s="203" t="s">
        <v>3673</v>
      </c>
      <c r="E623" s="203" t="s">
        <v>3642</v>
      </c>
      <c r="F623" s="203">
        <v>10</v>
      </c>
      <c r="G623" s="205"/>
      <c r="H623" s="206" t="str">
        <f t="shared" si="60"/>
        <v/>
      </c>
      <c r="I623" s="203" t="str">
        <f t="shared" si="61"/>
        <v/>
      </c>
      <c r="J623" s="207"/>
      <c r="K623" s="2"/>
    </row>
    <row r="624" spans="1:11" ht="18.75" customHeight="1" x14ac:dyDescent="0.2">
      <c r="A624" s="208">
        <v>14</v>
      </c>
      <c r="B624" s="208">
        <v>14</v>
      </c>
      <c r="C624" s="209" t="s">
        <v>3723</v>
      </c>
      <c r="D624" s="208" t="s">
        <v>3718</v>
      </c>
      <c r="E624" s="208" t="s">
        <v>3667</v>
      </c>
      <c r="F624" s="208">
        <v>15</v>
      </c>
      <c r="G624" s="205"/>
      <c r="H624" s="210" t="str">
        <f t="shared" si="60"/>
        <v/>
      </c>
      <c r="I624" s="208" t="str">
        <f t="shared" si="61"/>
        <v/>
      </c>
      <c r="J624" s="211" t="s">
        <v>3719</v>
      </c>
      <c r="K624" s="2"/>
    </row>
    <row r="625" spans="1:11" ht="15" customHeight="1" x14ac:dyDescent="0.2">
      <c r="A625" s="203">
        <v>15</v>
      </c>
      <c r="B625" s="203">
        <v>15</v>
      </c>
      <c r="C625" s="204" t="s">
        <v>3668</v>
      </c>
      <c r="D625" s="203" t="s">
        <v>2101</v>
      </c>
      <c r="E625" s="203" t="s">
        <v>1710</v>
      </c>
      <c r="F625" s="203">
        <v>20</v>
      </c>
      <c r="G625" s="205"/>
      <c r="H625" s="206" t="str">
        <f t="shared" si="60"/>
        <v/>
      </c>
      <c r="I625" s="203" t="str">
        <f t="shared" si="61"/>
        <v/>
      </c>
      <c r="J625" s="207" t="s">
        <v>3715</v>
      </c>
      <c r="K625" s="2"/>
    </row>
    <row r="626" spans="1:11" ht="15" customHeight="1" x14ac:dyDescent="0.2">
      <c r="A626" s="212"/>
      <c r="B626" s="212"/>
      <c r="C626" s="213" t="s">
        <v>3724</v>
      </c>
      <c r="D626" s="212"/>
      <c r="E626" s="212"/>
      <c r="F626" s="214">
        <v>180</v>
      </c>
      <c r="G626" s="215">
        <f>SUM(G611:G625)</f>
        <v>0</v>
      </c>
      <c r="H626" s="216" t="str">
        <f>IF(G626=0,"",G626/F626)</f>
        <v/>
      </c>
      <c r="I626" s="214" t="str">
        <f>IF(H626="","",IF(H626&gt;=0.75,"🟢 On Track",IF(H626&gt;=0.65,"🟡 Watch",IF(H626&gt;=0.6,"🟠 At Risk","🔴 Not Prog"))))</f>
        <v/>
      </c>
      <c r="J626" s="21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21.75" customHeight="1" x14ac:dyDescent="0.2">
      <c r="A628" s="199" t="s">
        <v>3725</v>
      </c>
      <c r="B628" s="194"/>
      <c r="C628" s="194"/>
      <c r="D628" s="194"/>
      <c r="E628" s="194"/>
      <c r="F628" s="194"/>
      <c r="G628" s="194"/>
      <c r="H628" s="200" t="s">
        <v>3619</v>
      </c>
      <c r="I628" s="199">
        <f>G645</f>
        <v>0</v>
      </c>
      <c r="J628" s="200" t="s">
        <v>3620</v>
      </c>
      <c r="K628" s="201">
        <f>H645</f>
        <v>0</v>
      </c>
    </row>
    <row r="629" spans="1:11" ht="21.75" customHeight="1" x14ac:dyDescent="0.2">
      <c r="A629" s="202" t="s">
        <v>26</v>
      </c>
      <c r="B629" s="202" t="s">
        <v>3621</v>
      </c>
      <c r="C629" s="202" t="s">
        <v>2081</v>
      </c>
      <c r="D629" s="202" t="s">
        <v>2071</v>
      </c>
      <c r="E629" s="202" t="s">
        <v>2073</v>
      </c>
      <c r="F629" s="202" t="s">
        <v>3622</v>
      </c>
      <c r="G629" s="202" t="s">
        <v>132</v>
      </c>
      <c r="H629" s="202" t="s">
        <v>3623</v>
      </c>
      <c r="I629" s="202" t="s">
        <v>34</v>
      </c>
      <c r="J629" s="202" t="s">
        <v>61</v>
      </c>
      <c r="K629" s="2"/>
    </row>
    <row r="630" spans="1:11" ht="21.75" customHeight="1" x14ac:dyDescent="0.2">
      <c r="A630" s="203">
        <v>1</v>
      </c>
      <c r="B630" s="203">
        <v>1</v>
      </c>
      <c r="C630" s="204" t="s">
        <v>3726</v>
      </c>
      <c r="D630" s="203" t="s">
        <v>3727</v>
      </c>
      <c r="E630" s="203" t="s">
        <v>2085</v>
      </c>
      <c r="F630" s="203" t="s">
        <v>390</v>
      </c>
      <c r="G630" s="205"/>
      <c r="H630" s="203" t="str">
        <f t="shared" ref="H630:H644" si="62">IF(G630="","—",G630)</f>
        <v>—</v>
      </c>
      <c r="I630" s="203" t="str">
        <f t="shared" ref="I630:I644" si="63">IF(G630="","",G630)</f>
        <v/>
      </c>
      <c r="J630" s="207"/>
      <c r="K630" s="2"/>
    </row>
    <row r="631" spans="1:11" ht="15" customHeight="1" x14ac:dyDescent="0.2">
      <c r="A631" s="208">
        <v>2</v>
      </c>
      <c r="B631" s="208">
        <v>2</v>
      </c>
      <c r="C631" s="209" t="s">
        <v>3728</v>
      </c>
      <c r="D631" s="208" t="s">
        <v>2171</v>
      </c>
      <c r="E631" s="208" t="s">
        <v>2088</v>
      </c>
      <c r="F631" s="208" t="s">
        <v>390</v>
      </c>
      <c r="G631" s="205"/>
      <c r="H631" s="208" t="str">
        <f t="shared" si="62"/>
        <v>—</v>
      </c>
      <c r="I631" s="208" t="str">
        <f t="shared" si="63"/>
        <v/>
      </c>
      <c r="J631" s="211"/>
      <c r="K631" s="2"/>
    </row>
    <row r="632" spans="1:11" ht="21.75" customHeight="1" x14ac:dyDescent="0.2">
      <c r="A632" s="203">
        <v>3</v>
      </c>
      <c r="B632" s="203">
        <v>3</v>
      </c>
      <c r="C632" s="204" t="s">
        <v>3729</v>
      </c>
      <c r="D632" s="203" t="s">
        <v>3727</v>
      </c>
      <c r="E632" s="203" t="s">
        <v>1664</v>
      </c>
      <c r="F632" s="203" t="s">
        <v>390</v>
      </c>
      <c r="G632" s="205"/>
      <c r="H632" s="203" t="str">
        <f t="shared" si="62"/>
        <v>—</v>
      </c>
      <c r="I632" s="203" t="str">
        <f t="shared" si="63"/>
        <v/>
      </c>
      <c r="J632" s="207"/>
      <c r="K632" s="2"/>
    </row>
    <row r="633" spans="1:11" ht="15" customHeight="1" x14ac:dyDescent="0.2">
      <c r="A633" s="208">
        <v>4</v>
      </c>
      <c r="B633" s="208">
        <v>4</v>
      </c>
      <c r="C633" s="209" t="s">
        <v>3730</v>
      </c>
      <c r="D633" s="208" t="s">
        <v>2171</v>
      </c>
      <c r="E633" s="208" t="s">
        <v>2095</v>
      </c>
      <c r="F633" s="208" t="s">
        <v>390</v>
      </c>
      <c r="G633" s="205"/>
      <c r="H633" s="208" t="str">
        <f t="shared" si="62"/>
        <v>—</v>
      </c>
      <c r="I633" s="208" t="str">
        <f t="shared" si="63"/>
        <v/>
      </c>
      <c r="J633" s="211"/>
      <c r="K633" s="2"/>
    </row>
    <row r="634" spans="1:11" ht="21.75" customHeight="1" x14ac:dyDescent="0.2">
      <c r="A634" s="203">
        <v>5</v>
      </c>
      <c r="B634" s="203">
        <v>5</v>
      </c>
      <c r="C634" s="204" t="s">
        <v>3731</v>
      </c>
      <c r="D634" s="203" t="s">
        <v>3727</v>
      </c>
      <c r="E634" s="203" t="s">
        <v>2106</v>
      </c>
      <c r="F634" s="203" t="s">
        <v>390</v>
      </c>
      <c r="G634" s="205"/>
      <c r="H634" s="203" t="str">
        <f t="shared" si="62"/>
        <v>—</v>
      </c>
      <c r="I634" s="203" t="str">
        <f t="shared" si="63"/>
        <v/>
      </c>
      <c r="J634" s="207"/>
      <c r="K634" s="2"/>
    </row>
    <row r="635" spans="1:11" ht="15" customHeight="1" x14ac:dyDescent="0.2">
      <c r="A635" s="208">
        <v>6</v>
      </c>
      <c r="B635" s="208">
        <v>6</v>
      </c>
      <c r="C635" s="209" t="s">
        <v>3732</v>
      </c>
      <c r="D635" s="208" t="s">
        <v>2101</v>
      </c>
      <c r="E635" s="208" t="s">
        <v>2110</v>
      </c>
      <c r="F635" s="208" t="s">
        <v>390</v>
      </c>
      <c r="G635" s="205"/>
      <c r="H635" s="208" t="str">
        <f t="shared" si="62"/>
        <v>—</v>
      </c>
      <c r="I635" s="208" t="str">
        <f t="shared" si="63"/>
        <v/>
      </c>
      <c r="J635" s="211" t="s">
        <v>2139</v>
      </c>
      <c r="K635" s="2"/>
    </row>
    <row r="636" spans="1:11" ht="21.75" customHeight="1" x14ac:dyDescent="0.2">
      <c r="A636" s="203">
        <v>7</v>
      </c>
      <c r="B636" s="203">
        <v>7</v>
      </c>
      <c r="C636" s="204" t="s">
        <v>3733</v>
      </c>
      <c r="D636" s="203" t="s">
        <v>3727</v>
      </c>
      <c r="E636" s="203" t="s">
        <v>1707</v>
      </c>
      <c r="F636" s="203" t="s">
        <v>390</v>
      </c>
      <c r="G636" s="205"/>
      <c r="H636" s="203" t="str">
        <f t="shared" si="62"/>
        <v>—</v>
      </c>
      <c r="I636" s="203" t="str">
        <f t="shared" si="63"/>
        <v/>
      </c>
      <c r="J636" s="207"/>
      <c r="K636" s="2"/>
    </row>
    <row r="637" spans="1:11" ht="15" customHeight="1" x14ac:dyDescent="0.2">
      <c r="A637" s="208">
        <v>8</v>
      </c>
      <c r="B637" s="208">
        <v>8</v>
      </c>
      <c r="C637" s="209" t="s">
        <v>3734</v>
      </c>
      <c r="D637" s="208" t="s">
        <v>2171</v>
      </c>
      <c r="E637" s="208" t="s">
        <v>2126</v>
      </c>
      <c r="F637" s="208" t="s">
        <v>390</v>
      </c>
      <c r="G637" s="205"/>
      <c r="H637" s="208" t="str">
        <f t="shared" si="62"/>
        <v>—</v>
      </c>
      <c r="I637" s="208" t="str">
        <f t="shared" si="63"/>
        <v/>
      </c>
      <c r="J637" s="211"/>
      <c r="K637" s="2"/>
    </row>
    <row r="638" spans="1:11" ht="21.75" customHeight="1" x14ac:dyDescent="0.2">
      <c r="A638" s="203">
        <v>9</v>
      </c>
      <c r="B638" s="203">
        <v>9</v>
      </c>
      <c r="C638" s="204" t="s">
        <v>3735</v>
      </c>
      <c r="D638" s="203" t="s">
        <v>3727</v>
      </c>
      <c r="E638" s="203" t="s">
        <v>3634</v>
      </c>
      <c r="F638" s="203" t="s">
        <v>390</v>
      </c>
      <c r="G638" s="205"/>
      <c r="H638" s="203" t="str">
        <f t="shared" si="62"/>
        <v>—</v>
      </c>
      <c r="I638" s="203" t="str">
        <f t="shared" si="63"/>
        <v/>
      </c>
      <c r="J638" s="207"/>
      <c r="K638" s="2"/>
    </row>
    <row r="639" spans="1:11" ht="15" customHeight="1" x14ac:dyDescent="0.2">
      <c r="A639" s="208">
        <v>10</v>
      </c>
      <c r="B639" s="208">
        <v>10</v>
      </c>
      <c r="C639" s="209" t="s">
        <v>3736</v>
      </c>
      <c r="D639" s="208" t="s">
        <v>2171</v>
      </c>
      <c r="E639" s="208" t="s">
        <v>3636</v>
      </c>
      <c r="F639" s="208" t="s">
        <v>390</v>
      </c>
      <c r="G639" s="205"/>
      <c r="H639" s="208" t="str">
        <f t="shared" si="62"/>
        <v>—</v>
      </c>
      <c r="I639" s="208" t="str">
        <f t="shared" si="63"/>
        <v/>
      </c>
      <c r="J639" s="211"/>
      <c r="K639" s="2"/>
    </row>
    <row r="640" spans="1:11" ht="21.75" customHeight="1" x14ac:dyDescent="0.2">
      <c r="A640" s="203">
        <v>11</v>
      </c>
      <c r="B640" s="203">
        <v>11</v>
      </c>
      <c r="C640" s="204" t="s">
        <v>3737</v>
      </c>
      <c r="D640" s="203" t="s">
        <v>3727</v>
      </c>
      <c r="E640" s="203" t="s">
        <v>3638</v>
      </c>
      <c r="F640" s="203" t="s">
        <v>390</v>
      </c>
      <c r="G640" s="205"/>
      <c r="H640" s="203" t="str">
        <f t="shared" si="62"/>
        <v>—</v>
      </c>
      <c r="I640" s="203" t="str">
        <f t="shared" si="63"/>
        <v/>
      </c>
      <c r="J640" s="207"/>
      <c r="K640" s="2"/>
    </row>
    <row r="641" spans="1:11" ht="15" customHeight="1" x14ac:dyDescent="0.2">
      <c r="A641" s="208">
        <v>12</v>
      </c>
      <c r="B641" s="208">
        <v>12</v>
      </c>
      <c r="C641" s="209" t="s">
        <v>3738</v>
      </c>
      <c r="D641" s="208" t="s">
        <v>3673</v>
      </c>
      <c r="E641" s="208" t="s">
        <v>3640</v>
      </c>
      <c r="F641" s="208" t="s">
        <v>390</v>
      </c>
      <c r="G641" s="205"/>
      <c r="H641" s="208" t="str">
        <f t="shared" si="62"/>
        <v>—</v>
      </c>
      <c r="I641" s="208" t="str">
        <f t="shared" si="63"/>
        <v/>
      </c>
      <c r="J641" s="211"/>
      <c r="K641" s="2"/>
    </row>
    <row r="642" spans="1:11" ht="15" customHeight="1" x14ac:dyDescent="0.2">
      <c r="A642" s="203">
        <v>13</v>
      </c>
      <c r="B642" s="203">
        <v>13</v>
      </c>
      <c r="C642" s="204" t="s">
        <v>3739</v>
      </c>
      <c r="D642" s="203" t="s">
        <v>2125</v>
      </c>
      <c r="E642" s="203" t="s">
        <v>3642</v>
      </c>
      <c r="F642" s="203" t="s">
        <v>390</v>
      </c>
      <c r="G642" s="205"/>
      <c r="H642" s="203" t="str">
        <f t="shared" si="62"/>
        <v>—</v>
      </c>
      <c r="I642" s="203" t="str">
        <f t="shared" si="63"/>
        <v/>
      </c>
      <c r="J642" s="207"/>
      <c r="K642" s="2"/>
    </row>
    <row r="643" spans="1:11" ht="15" customHeight="1" x14ac:dyDescent="0.2">
      <c r="A643" s="208">
        <v>14</v>
      </c>
      <c r="B643" s="208">
        <v>14</v>
      </c>
      <c r="C643" s="209" t="s">
        <v>3740</v>
      </c>
      <c r="D643" s="208" t="s">
        <v>2171</v>
      </c>
      <c r="E643" s="208" t="s">
        <v>3667</v>
      </c>
      <c r="F643" s="208" t="s">
        <v>390</v>
      </c>
      <c r="G643" s="205"/>
      <c r="H643" s="208" t="str">
        <f t="shared" si="62"/>
        <v>—</v>
      </c>
      <c r="I643" s="208" t="str">
        <f t="shared" si="63"/>
        <v/>
      </c>
      <c r="J643" s="211"/>
      <c r="K643" s="2"/>
    </row>
    <row r="644" spans="1:11" ht="15" customHeight="1" x14ac:dyDescent="0.2">
      <c r="A644" s="203">
        <v>15</v>
      </c>
      <c r="B644" s="203">
        <v>15</v>
      </c>
      <c r="C644" s="204" t="s">
        <v>3741</v>
      </c>
      <c r="D644" s="203" t="s">
        <v>2101</v>
      </c>
      <c r="E644" s="203" t="s">
        <v>1710</v>
      </c>
      <c r="F644" s="203" t="s">
        <v>390</v>
      </c>
      <c r="G644" s="205"/>
      <c r="H644" s="203" t="str">
        <f t="shared" si="62"/>
        <v>—</v>
      </c>
      <c r="I644" s="203" t="str">
        <f t="shared" si="63"/>
        <v/>
      </c>
      <c r="J644" s="207" t="s">
        <v>3669</v>
      </c>
      <c r="K644" s="2"/>
    </row>
    <row r="645" spans="1:11" ht="15" customHeight="1" x14ac:dyDescent="0.2">
      <c r="A645" s="212"/>
      <c r="B645" s="212"/>
      <c r="C645" s="213" t="s">
        <v>3742</v>
      </c>
      <c r="D645" s="212"/>
      <c r="E645" s="212"/>
      <c r="F645" s="214"/>
      <c r="G645" s="215">
        <f>SUM(G630:G644)</f>
        <v>0</v>
      </c>
      <c r="H645" s="215"/>
      <c r="I645" s="214" t="str">
        <f>IF(H645="","",IF(H645&gt;=0.75,"🟢 On Track",IF(H645&gt;=0.65,"🟡 Watch",IF(H645&gt;=0.6,"🟠 At Risk","🔴 Not Prog"))))</f>
        <v/>
      </c>
      <c r="J645" s="21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25.5" customHeight="1" x14ac:dyDescent="0.2">
      <c r="A648" s="196" t="s">
        <v>1052</v>
      </c>
      <c r="B648" s="192"/>
      <c r="C648" s="192"/>
      <c r="D648" s="192"/>
      <c r="E648" s="192"/>
      <c r="F648" s="192"/>
      <c r="G648" s="192"/>
      <c r="H648" s="192"/>
      <c r="I648" s="197" t="s">
        <v>3617</v>
      </c>
      <c r="J648" s="198" t="str">
        <f>IF(COUNT(H666,H685)=0,"",AVERAGE(H666,H685))</f>
        <v/>
      </c>
      <c r="K648" s="192"/>
    </row>
    <row r="649" spans="1:11" ht="21.75" customHeight="1" x14ac:dyDescent="0.2">
      <c r="A649" s="199" t="s">
        <v>3706</v>
      </c>
      <c r="B649" s="194"/>
      <c r="C649" s="194"/>
      <c r="D649" s="194"/>
      <c r="E649" s="194"/>
      <c r="F649" s="194"/>
      <c r="G649" s="194"/>
      <c r="H649" s="200" t="s">
        <v>3619</v>
      </c>
      <c r="I649" s="199">
        <f>G666</f>
        <v>0</v>
      </c>
      <c r="J649" s="200" t="s">
        <v>3620</v>
      </c>
      <c r="K649" s="201" t="str">
        <f>H666</f>
        <v/>
      </c>
    </row>
    <row r="650" spans="1:11" ht="21.75" customHeight="1" x14ac:dyDescent="0.2">
      <c r="A650" s="202" t="s">
        <v>26</v>
      </c>
      <c r="B650" s="202" t="s">
        <v>3621</v>
      </c>
      <c r="C650" s="202" t="s">
        <v>2081</v>
      </c>
      <c r="D650" s="202" t="s">
        <v>2071</v>
      </c>
      <c r="E650" s="202" t="s">
        <v>2073</v>
      </c>
      <c r="F650" s="202" t="s">
        <v>3622</v>
      </c>
      <c r="G650" s="202" t="s">
        <v>132</v>
      </c>
      <c r="H650" s="202" t="s">
        <v>3623</v>
      </c>
      <c r="I650" s="202" t="s">
        <v>34</v>
      </c>
      <c r="J650" s="202" t="s">
        <v>61</v>
      </c>
      <c r="K650" s="2"/>
    </row>
    <row r="651" spans="1:11" ht="15" customHeight="1" x14ac:dyDescent="0.2">
      <c r="A651" s="203">
        <v>1</v>
      </c>
      <c r="B651" s="203">
        <v>1</v>
      </c>
      <c r="C651" s="204" t="s">
        <v>3707</v>
      </c>
      <c r="D651" s="203" t="s">
        <v>2078</v>
      </c>
      <c r="E651" s="203" t="s">
        <v>2085</v>
      </c>
      <c r="F651" s="203">
        <v>10</v>
      </c>
      <c r="G651" s="205"/>
      <c r="H651" s="206" t="str">
        <f t="shared" ref="H651:H665" si="64">IF(G651="","",G651/F651)</f>
        <v/>
      </c>
      <c r="I651" s="203" t="str">
        <f t="shared" ref="I651:I665" si="65">IF(G651="","",IF(H651&gt;=0.9,"🟢 On Track",IF(H651&gt;=0.75,"🟢 On Track",IF(H651&gt;=0.65,"🟡 Watch",IF(H651&gt;=0.6,"🟠 At Risk","🔴 Not Prog")))))</f>
        <v/>
      </c>
      <c r="J651" s="207"/>
      <c r="K651" s="2"/>
    </row>
    <row r="652" spans="1:11" ht="15" customHeight="1" x14ac:dyDescent="0.2">
      <c r="A652" s="208">
        <v>2</v>
      </c>
      <c r="B652" s="208">
        <v>2</v>
      </c>
      <c r="C652" s="209" t="s">
        <v>3708</v>
      </c>
      <c r="D652" s="208" t="s">
        <v>3673</v>
      </c>
      <c r="E652" s="208" t="s">
        <v>2088</v>
      </c>
      <c r="F652" s="208">
        <v>10</v>
      </c>
      <c r="G652" s="205"/>
      <c r="H652" s="210" t="str">
        <f t="shared" si="64"/>
        <v/>
      </c>
      <c r="I652" s="208" t="str">
        <f t="shared" si="65"/>
        <v/>
      </c>
      <c r="J652" s="211"/>
      <c r="K652" s="2"/>
    </row>
    <row r="653" spans="1:11" ht="15" customHeight="1" x14ac:dyDescent="0.2">
      <c r="A653" s="203">
        <v>3</v>
      </c>
      <c r="B653" s="203">
        <v>3</v>
      </c>
      <c r="C653" s="204" t="s">
        <v>3709</v>
      </c>
      <c r="D653" s="203" t="s">
        <v>2081</v>
      </c>
      <c r="E653" s="203" t="s">
        <v>1664</v>
      </c>
      <c r="F653" s="203">
        <v>10</v>
      </c>
      <c r="G653" s="205"/>
      <c r="H653" s="206" t="str">
        <f t="shared" si="64"/>
        <v/>
      </c>
      <c r="I653" s="203" t="str">
        <f t="shared" si="65"/>
        <v/>
      </c>
      <c r="J653" s="207"/>
      <c r="K653" s="2"/>
    </row>
    <row r="654" spans="1:11" ht="15" customHeight="1" x14ac:dyDescent="0.2">
      <c r="A654" s="208">
        <v>4</v>
      </c>
      <c r="B654" s="208">
        <v>4</v>
      </c>
      <c r="C654" s="209" t="s">
        <v>3710</v>
      </c>
      <c r="D654" s="208" t="s">
        <v>3673</v>
      </c>
      <c r="E654" s="208" t="s">
        <v>2095</v>
      </c>
      <c r="F654" s="208">
        <v>10</v>
      </c>
      <c r="G654" s="205"/>
      <c r="H654" s="210" t="str">
        <f t="shared" si="64"/>
        <v/>
      </c>
      <c r="I654" s="208" t="str">
        <f t="shared" si="65"/>
        <v/>
      </c>
      <c r="J654" s="211"/>
      <c r="K654" s="2"/>
    </row>
    <row r="655" spans="1:11" ht="15" customHeight="1" x14ac:dyDescent="0.2">
      <c r="A655" s="203">
        <v>5</v>
      </c>
      <c r="B655" s="203">
        <v>5</v>
      </c>
      <c r="C655" s="204" t="s">
        <v>3711</v>
      </c>
      <c r="D655" s="203" t="s">
        <v>2081</v>
      </c>
      <c r="E655" s="203" t="s">
        <v>2106</v>
      </c>
      <c r="F655" s="203">
        <v>10</v>
      </c>
      <c r="G655" s="205"/>
      <c r="H655" s="206" t="str">
        <f t="shared" si="64"/>
        <v/>
      </c>
      <c r="I655" s="203" t="str">
        <f t="shared" si="65"/>
        <v/>
      </c>
      <c r="J655" s="207"/>
      <c r="K655" s="2"/>
    </row>
    <row r="656" spans="1:11" ht="15" customHeight="1" x14ac:dyDescent="0.2">
      <c r="A656" s="208">
        <v>6</v>
      </c>
      <c r="B656" s="208">
        <v>6</v>
      </c>
      <c r="C656" s="209" t="s">
        <v>3712</v>
      </c>
      <c r="D656" s="208" t="s">
        <v>3673</v>
      </c>
      <c r="E656" s="208" t="s">
        <v>2110</v>
      </c>
      <c r="F656" s="208">
        <v>10</v>
      </c>
      <c r="G656" s="205"/>
      <c r="H656" s="210" t="str">
        <f t="shared" si="64"/>
        <v/>
      </c>
      <c r="I656" s="208" t="str">
        <f t="shared" si="65"/>
        <v/>
      </c>
      <c r="J656" s="211"/>
      <c r="K656" s="2"/>
    </row>
    <row r="657" spans="1:11" ht="15" customHeight="1" x14ac:dyDescent="0.2">
      <c r="A657" s="203">
        <v>7</v>
      </c>
      <c r="B657" s="203">
        <v>7</v>
      </c>
      <c r="C657" s="204" t="s">
        <v>3713</v>
      </c>
      <c r="D657" s="203" t="s">
        <v>2081</v>
      </c>
      <c r="E657" s="203" t="s">
        <v>1707</v>
      </c>
      <c r="F657" s="203">
        <v>10</v>
      </c>
      <c r="G657" s="205"/>
      <c r="H657" s="206" t="str">
        <f t="shared" si="64"/>
        <v/>
      </c>
      <c r="I657" s="203" t="str">
        <f t="shared" si="65"/>
        <v/>
      </c>
      <c r="J657" s="207"/>
      <c r="K657" s="2"/>
    </row>
    <row r="658" spans="1:11" ht="15" customHeight="1" x14ac:dyDescent="0.2">
      <c r="A658" s="208">
        <v>8</v>
      </c>
      <c r="B658" s="208">
        <v>8</v>
      </c>
      <c r="C658" s="209" t="s">
        <v>3714</v>
      </c>
      <c r="D658" s="208" t="s">
        <v>2101</v>
      </c>
      <c r="E658" s="208" t="s">
        <v>2126</v>
      </c>
      <c r="F658" s="208">
        <v>20</v>
      </c>
      <c r="G658" s="205"/>
      <c r="H658" s="210" t="str">
        <f t="shared" si="64"/>
        <v/>
      </c>
      <c r="I658" s="208" t="str">
        <f t="shared" si="65"/>
        <v/>
      </c>
      <c r="J658" s="211" t="s">
        <v>3715</v>
      </c>
      <c r="K658" s="2"/>
    </row>
    <row r="659" spans="1:11" ht="15" customHeight="1" x14ac:dyDescent="0.2">
      <c r="A659" s="203">
        <v>9</v>
      </c>
      <c r="B659" s="203">
        <v>9</v>
      </c>
      <c r="C659" s="204" t="s">
        <v>3716</v>
      </c>
      <c r="D659" s="203" t="s">
        <v>3673</v>
      </c>
      <c r="E659" s="203" t="s">
        <v>3634</v>
      </c>
      <c r="F659" s="203">
        <v>10</v>
      </c>
      <c r="G659" s="205"/>
      <c r="H659" s="206" t="str">
        <f t="shared" si="64"/>
        <v/>
      </c>
      <c r="I659" s="203" t="str">
        <f t="shared" si="65"/>
        <v/>
      </c>
      <c r="J659" s="207"/>
      <c r="K659" s="2"/>
    </row>
    <row r="660" spans="1:11" ht="18.75" customHeight="1" x14ac:dyDescent="0.2">
      <c r="A660" s="208">
        <v>10</v>
      </c>
      <c r="B660" s="208">
        <v>10</v>
      </c>
      <c r="C660" s="209" t="s">
        <v>3717</v>
      </c>
      <c r="D660" s="208" t="s">
        <v>3718</v>
      </c>
      <c r="E660" s="208" t="s">
        <v>3636</v>
      </c>
      <c r="F660" s="208">
        <v>15</v>
      </c>
      <c r="G660" s="205"/>
      <c r="H660" s="210" t="str">
        <f t="shared" si="64"/>
        <v/>
      </c>
      <c r="I660" s="208" t="str">
        <f t="shared" si="65"/>
        <v/>
      </c>
      <c r="J660" s="211" t="s">
        <v>3719</v>
      </c>
      <c r="K660" s="2"/>
    </row>
    <row r="661" spans="1:11" ht="15" customHeight="1" x14ac:dyDescent="0.2">
      <c r="A661" s="203">
        <v>11</v>
      </c>
      <c r="B661" s="203">
        <v>11</v>
      </c>
      <c r="C661" s="204" t="s">
        <v>3720</v>
      </c>
      <c r="D661" s="203" t="s">
        <v>3673</v>
      </c>
      <c r="E661" s="203" t="s">
        <v>3638</v>
      </c>
      <c r="F661" s="203">
        <v>10</v>
      </c>
      <c r="G661" s="205"/>
      <c r="H661" s="206" t="str">
        <f t="shared" si="64"/>
        <v/>
      </c>
      <c r="I661" s="203" t="str">
        <f t="shared" si="65"/>
        <v/>
      </c>
      <c r="J661" s="207"/>
      <c r="K661" s="2"/>
    </row>
    <row r="662" spans="1:11" ht="15" customHeight="1" x14ac:dyDescent="0.2">
      <c r="A662" s="208">
        <v>12</v>
      </c>
      <c r="B662" s="208">
        <v>12</v>
      </c>
      <c r="C662" s="209" t="s">
        <v>3721</v>
      </c>
      <c r="D662" s="208" t="s">
        <v>2081</v>
      </c>
      <c r="E662" s="208" t="s">
        <v>3640</v>
      </c>
      <c r="F662" s="208">
        <v>10</v>
      </c>
      <c r="G662" s="205"/>
      <c r="H662" s="210" t="str">
        <f t="shared" si="64"/>
        <v/>
      </c>
      <c r="I662" s="208" t="str">
        <f t="shared" si="65"/>
        <v/>
      </c>
      <c r="J662" s="211"/>
      <c r="K662" s="2"/>
    </row>
    <row r="663" spans="1:11" ht="15" customHeight="1" x14ac:dyDescent="0.2">
      <c r="A663" s="203">
        <v>13</v>
      </c>
      <c r="B663" s="203">
        <v>13</v>
      </c>
      <c r="C663" s="204" t="s">
        <v>3722</v>
      </c>
      <c r="D663" s="203" t="s">
        <v>3673</v>
      </c>
      <c r="E663" s="203" t="s">
        <v>3642</v>
      </c>
      <c r="F663" s="203">
        <v>10</v>
      </c>
      <c r="G663" s="205"/>
      <c r="H663" s="206" t="str">
        <f t="shared" si="64"/>
        <v/>
      </c>
      <c r="I663" s="203" t="str">
        <f t="shared" si="65"/>
        <v/>
      </c>
      <c r="J663" s="207"/>
      <c r="K663" s="2"/>
    </row>
    <row r="664" spans="1:11" ht="18.75" customHeight="1" x14ac:dyDescent="0.2">
      <c r="A664" s="208">
        <v>14</v>
      </c>
      <c r="B664" s="208">
        <v>14</v>
      </c>
      <c r="C664" s="209" t="s">
        <v>3723</v>
      </c>
      <c r="D664" s="208" t="s">
        <v>3718</v>
      </c>
      <c r="E664" s="208" t="s">
        <v>3667</v>
      </c>
      <c r="F664" s="208">
        <v>15</v>
      </c>
      <c r="G664" s="205"/>
      <c r="H664" s="210" t="str">
        <f t="shared" si="64"/>
        <v/>
      </c>
      <c r="I664" s="208" t="str">
        <f t="shared" si="65"/>
        <v/>
      </c>
      <c r="J664" s="211" t="s">
        <v>3719</v>
      </c>
      <c r="K664" s="2"/>
    </row>
    <row r="665" spans="1:11" ht="15" customHeight="1" x14ac:dyDescent="0.2">
      <c r="A665" s="203">
        <v>15</v>
      </c>
      <c r="B665" s="203">
        <v>15</v>
      </c>
      <c r="C665" s="204" t="s">
        <v>3668</v>
      </c>
      <c r="D665" s="203" t="s">
        <v>2101</v>
      </c>
      <c r="E665" s="203" t="s">
        <v>1710</v>
      </c>
      <c r="F665" s="203">
        <v>20</v>
      </c>
      <c r="G665" s="205"/>
      <c r="H665" s="206" t="str">
        <f t="shared" si="64"/>
        <v/>
      </c>
      <c r="I665" s="203" t="str">
        <f t="shared" si="65"/>
        <v/>
      </c>
      <c r="J665" s="207" t="s">
        <v>3715</v>
      </c>
      <c r="K665" s="2"/>
    </row>
    <row r="666" spans="1:11" ht="15" customHeight="1" x14ac:dyDescent="0.2">
      <c r="A666" s="212"/>
      <c r="B666" s="212"/>
      <c r="C666" s="213" t="s">
        <v>3724</v>
      </c>
      <c r="D666" s="212"/>
      <c r="E666" s="212"/>
      <c r="F666" s="214">
        <v>180</v>
      </c>
      <c r="G666" s="215">
        <f>SUM(G651:G665)</f>
        <v>0</v>
      </c>
      <c r="H666" s="216" t="str">
        <f>IF(G666=0,"",G666/F666)</f>
        <v/>
      </c>
      <c r="I666" s="214" t="str">
        <f>IF(H666="","",IF(H666&gt;=0.75,"🟢 On Track",IF(H666&gt;=0.65,"🟡 Watch",IF(H666&gt;=0.6,"🟠 At Risk","🔴 Not Prog"))))</f>
        <v/>
      </c>
      <c r="J666" s="21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21.75" customHeight="1" x14ac:dyDescent="0.2">
      <c r="A668" s="199" t="s">
        <v>3725</v>
      </c>
      <c r="B668" s="194"/>
      <c r="C668" s="194"/>
      <c r="D668" s="194"/>
      <c r="E668" s="194"/>
      <c r="F668" s="194"/>
      <c r="G668" s="194"/>
      <c r="H668" s="200" t="s">
        <v>3619</v>
      </c>
      <c r="I668" s="199">
        <f>G685</f>
        <v>0</v>
      </c>
      <c r="J668" s="200" t="s">
        <v>3620</v>
      </c>
      <c r="K668" s="201">
        <f>H685</f>
        <v>0</v>
      </c>
    </row>
    <row r="669" spans="1:11" ht="21.75" customHeight="1" x14ac:dyDescent="0.2">
      <c r="A669" s="202" t="s">
        <v>26</v>
      </c>
      <c r="B669" s="202" t="s">
        <v>3621</v>
      </c>
      <c r="C669" s="202" t="s">
        <v>2081</v>
      </c>
      <c r="D669" s="202" t="s">
        <v>2071</v>
      </c>
      <c r="E669" s="202" t="s">
        <v>2073</v>
      </c>
      <c r="F669" s="202" t="s">
        <v>3622</v>
      </c>
      <c r="G669" s="202" t="s">
        <v>132</v>
      </c>
      <c r="H669" s="202" t="s">
        <v>3623</v>
      </c>
      <c r="I669" s="202" t="s">
        <v>34</v>
      </c>
      <c r="J669" s="202" t="s">
        <v>61</v>
      </c>
      <c r="K669" s="2"/>
    </row>
    <row r="670" spans="1:11" ht="21.75" customHeight="1" x14ac:dyDescent="0.2">
      <c r="A670" s="203">
        <v>1</v>
      </c>
      <c r="B670" s="203">
        <v>1</v>
      </c>
      <c r="C670" s="204" t="s">
        <v>3726</v>
      </c>
      <c r="D670" s="203" t="s">
        <v>3727</v>
      </c>
      <c r="E670" s="203" t="s">
        <v>2085</v>
      </c>
      <c r="F670" s="203" t="s">
        <v>390</v>
      </c>
      <c r="G670" s="205"/>
      <c r="H670" s="203" t="str">
        <f t="shared" ref="H670:H684" si="66">IF(G670="","—",G670)</f>
        <v>—</v>
      </c>
      <c r="I670" s="203" t="str">
        <f t="shared" ref="I670:I684" si="67">IF(G670="","",G670)</f>
        <v/>
      </c>
      <c r="J670" s="207"/>
      <c r="K670" s="2"/>
    </row>
    <row r="671" spans="1:11" ht="15" customHeight="1" x14ac:dyDescent="0.2">
      <c r="A671" s="208">
        <v>2</v>
      </c>
      <c r="B671" s="208">
        <v>2</v>
      </c>
      <c r="C671" s="209" t="s">
        <v>3728</v>
      </c>
      <c r="D671" s="208" t="s">
        <v>2171</v>
      </c>
      <c r="E671" s="208" t="s">
        <v>2088</v>
      </c>
      <c r="F671" s="208" t="s">
        <v>390</v>
      </c>
      <c r="G671" s="205"/>
      <c r="H671" s="208" t="str">
        <f t="shared" si="66"/>
        <v>—</v>
      </c>
      <c r="I671" s="208" t="str">
        <f t="shared" si="67"/>
        <v/>
      </c>
      <c r="J671" s="211"/>
      <c r="K671" s="2"/>
    </row>
    <row r="672" spans="1:11" ht="21.75" customHeight="1" x14ac:dyDescent="0.2">
      <c r="A672" s="203">
        <v>3</v>
      </c>
      <c r="B672" s="203">
        <v>3</v>
      </c>
      <c r="C672" s="204" t="s">
        <v>3729</v>
      </c>
      <c r="D672" s="203" t="s">
        <v>3727</v>
      </c>
      <c r="E672" s="203" t="s">
        <v>1664</v>
      </c>
      <c r="F672" s="203" t="s">
        <v>390</v>
      </c>
      <c r="G672" s="205"/>
      <c r="H672" s="203" t="str">
        <f t="shared" si="66"/>
        <v>—</v>
      </c>
      <c r="I672" s="203" t="str">
        <f t="shared" si="67"/>
        <v/>
      </c>
      <c r="J672" s="207"/>
      <c r="K672" s="2"/>
    </row>
    <row r="673" spans="1:11" ht="15" customHeight="1" x14ac:dyDescent="0.2">
      <c r="A673" s="208">
        <v>4</v>
      </c>
      <c r="B673" s="208">
        <v>4</v>
      </c>
      <c r="C673" s="209" t="s">
        <v>3730</v>
      </c>
      <c r="D673" s="208" t="s">
        <v>2171</v>
      </c>
      <c r="E673" s="208" t="s">
        <v>2095</v>
      </c>
      <c r="F673" s="208" t="s">
        <v>390</v>
      </c>
      <c r="G673" s="205"/>
      <c r="H673" s="208" t="str">
        <f t="shared" si="66"/>
        <v>—</v>
      </c>
      <c r="I673" s="208" t="str">
        <f t="shared" si="67"/>
        <v/>
      </c>
      <c r="J673" s="211"/>
      <c r="K673" s="2"/>
    </row>
    <row r="674" spans="1:11" ht="21.75" customHeight="1" x14ac:dyDescent="0.2">
      <c r="A674" s="203">
        <v>5</v>
      </c>
      <c r="B674" s="203">
        <v>5</v>
      </c>
      <c r="C674" s="204" t="s">
        <v>3731</v>
      </c>
      <c r="D674" s="203" t="s">
        <v>3727</v>
      </c>
      <c r="E674" s="203" t="s">
        <v>2106</v>
      </c>
      <c r="F674" s="203" t="s">
        <v>390</v>
      </c>
      <c r="G674" s="205"/>
      <c r="H674" s="203" t="str">
        <f t="shared" si="66"/>
        <v>—</v>
      </c>
      <c r="I674" s="203" t="str">
        <f t="shared" si="67"/>
        <v/>
      </c>
      <c r="J674" s="207"/>
      <c r="K674" s="2"/>
    </row>
    <row r="675" spans="1:11" ht="15" customHeight="1" x14ac:dyDescent="0.2">
      <c r="A675" s="208">
        <v>6</v>
      </c>
      <c r="B675" s="208">
        <v>6</v>
      </c>
      <c r="C675" s="209" t="s">
        <v>3732</v>
      </c>
      <c r="D675" s="208" t="s">
        <v>2101</v>
      </c>
      <c r="E675" s="208" t="s">
        <v>2110</v>
      </c>
      <c r="F675" s="208" t="s">
        <v>390</v>
      </c>
      <c r="G675" s="205"/>
      <c r="H675" s="208" t="str">
        <f t="shared" si="66"/>
        <v>—</v>
      </c>
      <c r="I675" s="208" t="str">
        <f t="shared" si="67"/>
        <v/>
      </c>
      <c r="J675" s="211" t="s">
        <v>2139</v>
      </c>
      <c r="K675" s="2"/>
    </row>
    <row r="676" spans="1:11" ht="21.75" customHeight="1" x14ac:dyDescent="0.2">
      <c r="A676" s="203">
        <v>7</v>
      </c>
      <c r="B676" s="203">
        <v>7</v>
      </c>
      <c r="C676" s="204" t="s">
        <v>3733</v>
      </c>
      <c r="D676" s="203" t="s">
        <v>3727</v>
      </c>
      <c r="E676" s="203" t="s">
        <v>1707</v>
      </c>
      <c r="F676" s="203" t="s">
        <v>390</v>
      </c>
      <c r="G676" s="205"/>
      <c r="H676" s="203" t="str">
        <f t="shared" si="66"/>
        <v>—</v>
      </c>
      <c r="I676" s="203" t="str">
        <f t="shared" si="67"/>
        <v/>
      </c>
      <c r="J676" s="207"/>
      <c r="K676" s="2"/>
    </row>
    <row r="677" spans="1:11" ht="15" customHeight="1" x14ac:dyDescent="0.2">
      <c r="A677" s="208">
        <v>8</v>
      </c>
      <c r="B677" s="208">
        <v>8</v>
      </c>
      <c r="C677" s="209" t="s">
        <v>3734</v>
      </c>
      <c r="D677" s="208" t="s">
        <v>2171</v>
      </c>
      <c r="E677" s="208" t="s">
        <v>2126</v>
      </c>
      <c r="F677" s="208" t="s">
        <v>390</v>
      </c>
      <c r="G677" s="205"/>
      <c r="H677" s="208" t="str">
        <f t="shared" si="66"/>
        <v>—</v>
      </c>
      <c r="I677" s="208" t="str">
        <f t="shared" si="67"/>
        <v/>
      </c>
      <c r="J677" s="211"/>
      <c r="K677" s="2"/>
    </row>
    <row r="678" spans="1:11" ht="21.75" customHeight="1" x14ac:dyDescent="0.2">
      <c r="A678" s="203">
        <v>9</v>
      </c>
      <c r="B678" s="203">
        <v>9</v>
      </c>
      <c r="C678" s="204" t="s">
        <v>3735</v>
      </c>
      <c r="D678" s="203" t="s">
        <v>3727</v>
      </c>
      <c r="E678" s="203" t="s">
        <v>3634</v>
      </c>
      <c r="F678" s="203" t="s">
        <v>390</v>
      </c>
      <c r="G678" s="205"/>
      <c r="H678" s="203" t="str">
        <f t="shared" si="66"/>
        <v>—</v>
      </c>
      <c r="I678" s="203" t="str">
        <f t="shared" si="67"/>
        <v/>
      </c>
      <c r="J678" s="207"/>
      <c r="K678" s="2"/>
    </row>
    <row r="679" spans="1:11" ht="15" customHeight="1" x14ac:dyDescent="0.2">
      <c r="A679" s="208">
        <v>10</v>
      </c>
      <c r="B679" s="208">
        <v>10</v>
      </c>
      <c r="C679" s="209" t="s">
        <v>3736</v>
      </c>
      <c r="D679" s="208" t="s">
        <v>2171</v>
      </c>
      <c r="E679" s="208" t="s">
        <v>3636</v>
      </c>
      <c r="F679" s="208" t="s">
        <v>390</v>
      </c>
      <c r="G679" s="205"/>
      <c r="H679" s="208" t="str">
        <f t="shared" si="66"/>
        <v>—</v>
      </c>
      <c r="I679" s="208" t="str">
        <f t="shared" si="67"/>
        <v/>
      </c>
      <c r="J679" s="211"/>
      <c r="K679" s="2"/>
    </row>
    <row r="680" spans="1:11" ht="21.75" customHeight="1" x14ac:dyDescent="0.2">
      <c r="A680" s="203">
        <v>11</v>
      </c>
      <c r="B680" s="203">
        <v>11</v>
      </c>
      <c r="C680" s="204" t="s">
        <v>3737</v>
      </c>
      <c r="D680" s="203" t="s">
        <v>3727</v>
      </c>
      <c r="E680" s="203" t="s">
        <v>3638</v>
      </c>
      <c r="F680" s="203" t="s">
        <v>390</v>
      </c>
      <c r="G680" s="205"/>
      <c r="H680" s="203" t="str">
        <f t="shared" si="66"/>
        <v>—</v>
      </c>
      <c r="I680" s="203" t="str">
        <f t="shared" si="67"/>
        <v/>
      </c>
      <c r="J680" s="207"/>
      <c r="K680" s="2"/>
    </row>
    <row r="681" spans="1:11" ht="15" customHeight="1" x14ac:dyDescent="0.2">
      <c r="A681" s="208">
        <v>12</v>
      </c>
      <c r="B681" s="208">
        <v>12</v>
      </c>
      <c r="C681" s="209" t="s">
        <v>3738</v>
      </c>
      <c r="D681" s="208" t="s">
        <v>3673</v>
      </c>
      <c r="E681" s="208" t="s">
        <v>3640</v>
      </c>
      <c r="F681" s="208" t="s">
        <v>390</v>
      </c>
      <c r="G681" s="205"/>
      <c r="H681" s="208" t="str">
        <f t="shared" si="66"/>
        <v>—</v>
      </c>
      <c r="I681" s="208" t="str">
        <f t="shared" si="67"/>
        <v/>
      </c>
      <c r="J681" s="211"/>
      <c r="K681" s="2"/>
    </row>
    <row r="682" spans="1:11" ht="15" customHeight="1" x14ac:dyDescent="0.2">
      <c r="A682" s="203">
        <v>13</v>
      </c>
      <c r="B682" s="203">
        <v>13</v>
      </c>
      <c r="C682" s="204" t="s">
        <v>3739</v>
      </c>
      <c r="D682" s="203" t="s">
        <v>2125</v>
      </c>
      <c r="E682" s="203" t="s">
        <v>3642</v>
      </c>
      <c r="F682" s="203" t="s">
        <v>390</v>
      </c>
      <c r="G682" s="205"/>
      <c r="H682" s="203" t="str">
        <f t="shared" si="66"/>
        <v>—</v>
      </c>
      <c r="I682" s="203" t="str">
        <f t="shared" si="67"/>
        <v/>
      </c>
      <c r="J682" s="207"/>
      <c r="K682" s="2"/>
    </row>
    <row r="683" spans="1:11" ht="15" customHeight="1" x14ac:dyDescent="0.2">
      <c r="A683" s="208">
        <v>14</v>
      </c>
      <c r="B683" s="208">
        <v>14</v>
      </c>
      <c r="C683" s="209" t="s">
        <v>3740</v>
      </c>
      <c r="D683" s="208" t="s">
        <v>2171</v>
      </c>
      <c r="E683" s="208" t="s">
        <v>3667</v>
      </c>
      <c r="F683" s="208" t="s">
        <v>390</v>
      </c>
      <c r="G683" s="205"/>
      <c r="H683" s="208" t="str">
        <f t="shared" si="66"/>
        <v>—</v>
      </c>
      <c r="I683" s="208" t="str">
        <f t="shared" si="67"/>
        <v/>
      </c>
      <c r="J683" s="211"/>
      <c r="K683" s="2"/>
    </row>
    <row r="684" spans="1:11" ht="15" customHeight="1" x14ac:dyDescent="0.2">
      <c r="A684" s="203">
        <v>15</v>
      </c>
      <c r="B684" s="203">
        <v>15</v>
      </c>
      <c r="C684" s="204" t="s">
        <v>3741</v>
      </c>
      <c r="D684" s="203" t="s">
        <v>2101</v>
      </c>
      <c r="E684" s="203" t="s">
        <v>1710</v>
      </c>
      <c r="F684" s="203" t="s">
        <v>390</v>
      </c>
      <c r="G684" s="205"/>
      <c r="H684" s="203" t="str">
        <f t="shared" si="66"/>
        <v>—</v>
      </c>
      <c r="I684" s="203" t="str">
        <f t="shared" si="67"/>
        <v/>
      </c>
      <c r="J684" s="207" t="s">
        <v>3669</v>
      </c>
      <c r="K684" s="2"/>
    </row>
    <row r="685" spans="1:11" ht="15" customHeight="1" x14ac:dyDescent="0.2">
      <c r="A685" s="212"/>
      <c r="B685" s="212"/>
      <c r="C685" s="213" t="s">
        <v>3742</v>
      </c>
      <c r="D685" s="212"/>
      <c r="E685" s="212"/>
      <c r="F685" s="214"/>
      <c r="G685" s="215">
        <f>SUM(G670:G684)</f>
        <v>0</v>
      </c>
      <c r="H685" s="215"/>
      <c r="I685" s="214" t="str">
        <f>IF(H685="","",IF(H685&gt;=0.75,"🟢 On Track",IF(H685&gt;=0.65,"🟡 Watch",IF(H685&gt;=0.6,"🟠 At Risk","🔴 Not Prog"))))</f>
        <v/>
      </c>
      <c r="J685" s="21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25.5" customHeight="1" x14ac:dyDescent="0.2">
      <c r="A688" s="196" t="s">
        <v>1056</v>
      </c>
      <c r="B688" s="192"/>
      <c r="C688" s="192"/>
      <c r="D688" s="192"/>
      <c r="E688" s="192"/>
      <c r="F688" s="192"/>
      <c r="G688" s="192"/>
      <c r="H688" s="192"/>
      <c r="I688" s="197" t="s">
        <v>3617</v>
      </c>
      <c r="J688" s="198" t="str">
        <f>IF(COUNT(H706,H725)=0,"",AVERAGE(H706,H725))</f>
        <v/>
      </c>
      <c r="K688" s="192"/>
    </row>
    <row r="689" spans="1:11" ht="21.75" customHeight="1" x14ac:dyDescent="0.2">
      <c r="A689" s="199" t="s">
        <v>3706</v>
      </c>
      <c r="B689" s="194"/>
      <c r="C689" s="194"/>
      <c r="D689" s="194"/>
      <c r="E689" s="194"/>
      <c r="F689" s="194"/>
      <c r="G689" s="194"/>
      <c r="H689" s="200" t="s">
        <v>3619</v>
      </c>
      <c r="I689" s="199">
        <f>G706</f>
        <v>0</v>
      </c>
      <c r="J689" s="200" t="s">
        <v>3620</v>
      </c>
      <c r="K689" s="201" t="str">
        <f>H706</f>
        <v/>
      </c>
    </row>
    <row r="690" spans="1:11" ht="21.75" customHeight="1" x14ac:dyDescent="0.2">
      <c r="A690" s="202" t="s">
        <v>26</v>
      </c>
      <c r="B690" s="202" t="s">
        <v>3621</v>
      </c>
      <c r="C690" s="202" t="s">
        <v>2081</v>
      </c>
      <c r="D690" s="202" t="s">
        <v>2071</v>
      </c>
      <c r="E690" s="202" t="s">
        <v>2073</v>
      </c>
      <c r="F690" s="202" t="s">
        <v>3622</v>
      </c>
      <c r="G690" s="202" t="s">
        <v>132</v>
      </c>
      <c r="H690" s="202" t="s">
        <v>3623</v>
      </c>
      <c r="I690" s="202" t="s">
        <v>34</v>
      </c>
      <c r="J690" s="202" t="s">
        <v>61</v>
      </c>
      <c r="K690" s="2"/>
    </row>
    <row r="691" spans="1:11" ht="15" customHeight="1" x14ac:dyDescent="0.2">
      <c r="A691" s="203">
        <v>1</v>
      </c>
      <c r="B691" s="203">
        <v>1</v>
      </c>
      <c r="C691" s="204" t="s">
        <v>3707</v>
      </c>
      <c r="D691" s="203" t="s">
        <v>2078</v>
      </c>
      <c r="E691" s="203" t="s">
        <v>2085</v>
      </c>
      <c r="F691" s="203">
        <v>10</v>
      </c>
      <c r="G691" s="205"/>
      <c r="H691" s="206" t="str">
        <f t="shared" ref="H691:H705" si="68">IF(G691="","",G691/F691)</f>
        <v/>
      </c>
      <c r="I691" s="203" t="str">
        <f t="shared" ref="I691:I705" si="69">IF(G691="","",IF(H691&gt;=0.9,"🟢 On Track",IF(H691&gt;=0.75,"🟢 On Track",IF(H691&gt;=0.65,"🟡 Watch",IF(H691&gt;=0.6,"🟠 At Risk","🔴 Not Prog")))))</f>
        <v/>
      </c>
      <c r="J691" s="207"/>
      <c r="K691" s="2"/>
    </row>
    <row r="692" spans="1:11" ht="15" customHeight="1" x14ac:dyDescent="0.2">
      <c r="A692" s="208">
        <v>2</v>
      </c>
      <c r="B692" s="208">
        <v>2</v>
      </c>
      <c r="C692" s="209" t="s">
        <v>3708</v>
      </c>
      <c r="D692" s="208" t="s">
        <v>3673</v>
      </c>
      <c r="E692" s="208" t="s">
        <v>2088</v>
      </c>
      <c r="F692" s="208">
        <v>10</v>
      </c>
      <c r="G692" s="205"/>
      <c r="H692" s="210" t="str">
        <f t="shared" si="68"/>
        <v/>
      </c>
      <c r="I692" s="208" t="str">
        <f t="shared" si="69"/>
        <v/>
      </c>
      <c r="J692" s="211"/>
      <c r="K692" s="2"/>
    </row>
    <row r="693" spans="1:11" ht="15" customHeight="1" x14ac:dyDescent="0.2">
      <c r="A693" s="203">
        <v>3</v>
      </c>
      <c r="B693" s="203">
        <v>3</v>
      </c>
      <c r="C693" s="204" t="s">
        <v>3709</v>
      </c>
      <c r="D693" s="203" t="s">
        <v>2081</v>
      </c>
      <c r="E693" s="203" t="s">
        <v>1664</v>
      </c>
      <c r="F693" s="203">
        <v>10</v>
      </c>
      <c r="G693" s="205"/>
      <c r="H693" s="206" t="str">
        <f t="shared" si="68"/>
        <v/>
      </c>
      <c r="I693" s="203" t="str">
        <f t="shared" si="69"/>
        <v/>
      </c>
      <c r="J693" s="207"/>
      <c r="K693" s="2"/>
    </row>
    <row r="694" spans="1:11" ht="15" customHeight="1" x14ac:dyDescent="0.2">
      <c r="A694" s="208">
        <v>4</v>
      </c>
      <c r="B694" s="208">
        <v>4</v>
      </c>
      <c r="C694" s="209" t="s">
        <v>3710</v>
      </c>
      <c r="D694" s="208" t="s">
        <v>3673</v>
      </c>
      <c r="E694" s="208" t="s">
        <v>2095</v>
      </c>
      <c r="F694" s="208">
        <v>10</v>
      </c>
      <c r="G694" s="205"/>
      <c r="H694" s="210" t="str">
        <f t="shared" si="68"/>
        <v/>
      </c>
      <c r="I694" s="208" t="str">
        <f t="shared" si="69"/>
        <v/>
      </c>
      <c r="J694" s="211"/>
      <c r="K694" s="2"/>
    </row>
    <row r="695" spans="1:11" ht="15" customHeight="1" x14ac:dyDescent="0.2">
      <c r="A695" s="203">
        <v>5</v>
      </c>
      <c r="B695" s="203">
        <v>5</v>
      </c>
      <c r="C695" s="204" t="s">
        <v>3711</v>
      </c>
      <c r="D695" s="203" t="s">
        <v>2081</v>
      </c>
      <c r="E695" s="203" t="s">
        <v>2106</v>
      </c>
      <c r="F695" s="203">
        <v>10</v>
      </c>
      <c r="G695" s="205"/>
      <c r="H695" s="206" t="str">
        <f t="shared" si="68"/>
        <v/>
      </c>
      <c r="I695" s="203" t="str">
        <f t="shared" si="69"/>
        <v/>
      </c>
      <c r="J695" s="207"/>
      <c r="K695" s="2"/>
    </row>
    <row r="696" spans="1:11" ht="15" customHeight="1" x14ac:dyDescent="0.2">
      <c r="A696" s="208">
        <v>6</v>
      </c>
      <c r="B696" s="208">
        <v>6</v>
      </c>
      <c r="C696" s="209" t="s">
        <v>3712</v>
      </c>
      <c r="D696" s="208" t="s">
        <v>3673</v>
      </c>
      <c r="E696" s="208" t="s">
        <v>2110</v>
      </c>
      <c r="F696" s="208">
        <v>10</v>
      </c>
      <c r="G696" s="205"/>
      <c r="H696" s="210" t="str">
        <f t="shared" si="68"/>
        <v/>
      </c>
      <c r="I696" s="208" t="str">
        <f t="shared" si="69"/>
        <v/>
      </c>
      <c r="J696" s="211"/>
      <c r="K696" s="2"/>
    </row>
    <row r="697" spans="1:11" ht="15" customHeight="1" x14ac:dyDescent="0.2">
      <c r="A697" s="203">
        <v>7</v>
      </c>
      <c r="B697" s="203">
        <v>7</v>
      </c>
      <c r="C697" s="204" t="s">
        <v>3713</v>
      </c>
      <c r="D697" s="203" t="s">
        <v>2081</v>
      </c>
      <c r="E697" s="203" t="s">
        <v>1707</v>
      </c>
      <c r="F697" s="203">
        <v>10</v>
      </c>
      <c r="G697" s="205"/>
      <c r="H697" s="206" t="str">
        <f t="shared" si="68"/>
        <v/>
      </c>
      <c r="I697" s="203" t="str">
        <f t="shared" si="69"/>
        <v/>
      </c>
      <c r="J697" s="207"/>
      <c r="K697" s="2"/>
    </row>
    <row r="698" spans="1:11" ht="15" customHeight="1" x14ac:dyDescent="0.2">
      <c r="A698" s="208">
        <v>8</v>
      </c>
      <c r="B698" s="208">
        <v>8</v>
      </c>
      <c r="C698" s="209" t="s">
        <v>3714</v>
      </c>
      <c r="D698" s="208" t="s">
        <v>2101</v>
      </c>
      <c r="E698" s="208" t="s">
        <v>2126</v>
      </c>
      <c r="F698" s="208">
        <v>20</v>
      </c>
      <c r="G698" s="205"/>
      <c r="H698" s="210" t="str">
        <f t="shared" si="68"/>
        <v/>
      </c>
      <c r="I698" s="208" t="str">
        <f t="shared" si="69"/>
        <v/>
      </c>
      <c r="J698" s="211" t="s">
        <v>3715</v>
      </c>
      <c r="K698" s="2"/>
    </row>
    <row r="699" spans="1:11" ht="15" customHeight="1" x14ac:dyDescent="0.2">
      <c r="A699" s="203">
        <v>9</v>
      </c>
      <c r="B699" s="203">
        <v>9</v>
      </c>
      <c r="C699" s="204" t="s">
        <v>3716</v>
      </c>
      <c r="D699" s="203" t="s">
        <v>3673</v>
      </c>
      <c r="E699" s="203" t="s">
        <v>3634</v>
      </c>
      <c r="F699" s="203">
        <v>10</v>
      </c>
      <c r="G699" s="205"/>
      <c r="H699" s="206" t="str">
        <f t="shared" si="68"/>
        <v/>
      </c>
      <c r="I699" s="203" t="str">
        <f t="shared" si="69"/>
        <v/>
      </c>
      <c r="J699" s="207"/>
      <c r="K699" s="2"/>
    </row>
    <row r="700" spans="1:11" ht="18.75" customHeight="1" x14ac:dyDescent="0.2">
      <c r="A700" s="208">
        <v>10</v>
      </c>
      <c r="B700" s="208">
        <v>10</v>
      </c>
      <c r="C700" s="209" t="s">
        <v>3717</v>
      </c>
      <c r="D700" s="208" t="s">
        <v>3718</v>
      </c>
      <c r="E700" s="208" t="s">
        <v>3636</v>
      </c>
      <c r="F700" s="208">
        <v>15</v>
      </c>
      <c r="G700" s="205"/>
      <c r="H700" s="210" t="str">
        <f t="shared" si="68"/>
        <v/>
      </c>
      <c r="I700" s="208" t="str">
        <f t="shared" si="69"/>
        <v/>
      </c>
      <c r="J700" s="211" t="s">
        <v>3719</v>
      </c>
      <c r="K700" s="2"/>
    </row>
    <row r="701" spans="1:11" ht="15" customHeight="1" x14ac:dyDescent="0.2">
      <c r="A701" s="203">
        <v>11</v>
      </c>
      <c r="B701" s="203">
        <v>11</v>
      </c>
      <c r="C701" s="204" t="s">
        <v>3720</v>
      </c>
      <c r="D701" s="203" t="s">
        <v>3673</v>
      </c>
      <c r="E701" s="203" t="s">
        <v>3638</v>
      </c>
      <c r="F701" s="203">
        <v>10</v>
      </c>
      <c r="G701" s="205"/>
      <c r="H701" s="206" t="str">
        <f t="shared" si="68"/>
        <v/>
      </c>
      <c r="I701" s="203" t="str">
        <f t="shared" si="69"/>
        <v/>
      </c>
      <c r="J701" s="207"/>
      <c r="K701" s="2"/>
    </row>
    <row r="702" spans="1:11" ht="15" customHeight="1" x14ac:dyDescent="0.2">
      <c r="A702" s="208">
        <v>12</v>
      </c>
      <c r="B702" s="208">
        <v>12</v>
      </c>
      <c r="C702" s="209" t="s">
        <v>3721</v>
      </c>
      <c r="D702" s="208" t="s">
        <v>2081</v>
      </c>
      <c r="E702" s="208" t="s">
        <v>3640</v>
      </c>
      <c r="F702" s="208">
        <v>10</v>
      </c>
      <c r="G702" s="205"/>
      <c r="H702" s="210" t="str">
        <f t="shared" si="68"/>
        <v/>
      </c>
      <c r="I702" s="208" t="str">
        <f t="shared" si="69"/>
        <v/>
      </c>
      <c r="J702" s="211"/>
      <c r="K702" s="2"/>
    </row>
    <row r="703" spans="1:11" ht="15" customHeight="1" x14ac:dyDescent="0.2">
      <c r="A703" s="203">
        <v>13</v>
      </c>
      <c r="B703" s="203">
        <v>13</v>
      </c>
      <c r="C703" s="204" t="s">
        <v>3722</v>
      </c>
      <c r="D703" s="203" t="s">
        <v>3673</v>
      </c>
      <c r="E703" s="203" t="s">
        <v>3642</v>
      </c>
      <c r="F703" s="203">
        <v>10</v>
      </c>
      <c r="G703" s="205"/>
      <c r="H703" s="206" t="str">
        <f t="shared" si="68"/>
        <v/>
      </c>
      <c r="I703" s="203" t="str">
        <f t="shared" si="69"/>
        <v/>
      </c>
      <c r="J703" s="207"/>
      <c r="K703" s="2"/>
    </row>
    <row r="704" spans="1:11" ht="18.75" customHeight="1" x14ac:dyDescent="0.2">
      <c r="A704" s="208">
        <v>14</v>
      </c>
      <c r="B704" s="208">
        <v>14</v>
      </c>
      <c r="C704" s="209" t="s">
        <v>3723</v>
      </c>
      <c r="D704" s="208" t="s">
        <v>3718</v>
      </c>
      <c r="E704" s="208" t="s">
        <v>3667</v>
      </c>
      <c r="F704" s="208">
        <v>15</v>
      </c>
      <c r="G704" s="205"/>
      <c r="H704" s="210" t="str">
        <f t="shared" si="68"/>
        <v/>
      </c>
      <c r="I704" s="208" t="str">
        <f t="shared" si="69"/>
        <v/>
      </c>
      <c r="J704" s="211" t="s">
        <v>3719</v>
      </c>
      <c r="K704" s="2"/>
    </row>
    <row r="705" spans="1:11" ht="15" customHeight="1" x14ac:dyDescent="0.2">
      <c r="A705" s="203">
        <v>15</v>
      </c>
      <c r="B705" s="203">
        <v>15</v>
      </c>
      <c r="C705" s="204" t="s">
        <v>3668</v>
      </c>
      <c r="D705" s="203" t="s">
        <v>2101</v>
      </c>
      <c r="E705" s="203" t="s">
        <v>1710</v>
      </c>
      <c r="F705" s="203">
        <v>20</v>
      </c>
      <c r="G705" s="205"/>
      <c r="H705" s="206" t="str">
        <f t="shared" si="68"/>
        <v/>
      </c>
      <c r="I705" s="203" t="str">
        <f t="shared" si="69"/>
        <v/>
      </c>
      <c r="J705" s="207" t="s">
        <v>3715</v>
      </c>
      <c r="K705" s="2"/>
    </row>
    <row r="706" spans="1:11" ht="15" customHeight="1" x14ac:dyDescent="0.2">
      <c r="A706" s="212"/>
      <c r="B706" s="212"/>
      <c r="C706" s="213" t="s">
        <v>3724</v>
      </c>
      <c r="D706" s="212"/>
      <c r="E706" s="212"/>
      <c r="F706" s="214">
        <v>180</v>
      </c>
      <c r="G706" s="215">
        <f>SUM(G691:G705)</f>
        <v>0</v>
      </c>
      <c r="H706" s="216" t="str">
        <f>IF(G706=0,"",G706/F706)</f>
        <v/>
      </c>
      <c r="I706" s="214" t="str">
        <f>IF(H706="","",IF(H706&gt;=0.75,"🟢 On Track",IF(H706&gt;=0.65,"🟡 Watch",IF(H706&gt;=0.6,"🟠 At Risk","🔴 Not Prog"))))</f>
        <v/>
      </c>
      <c r="J706" s="21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21.75" customHeight="1" x14ac:dyDescent="0.2">
      <c r="A708" s="199" t="s">
        <v>3725</v>
      </c>
      <c r="B708" s="194"/>
      <c r="C708" s="194"/>
      <c r="D708" s="194"/>
      <c r="E708" s="194"/>
      <c r="F708" s="194"/>
      <c r="G708" s="194"/>
      <c r="H708" s="200" t="s">
        <v>3619</v>
      </c>
      <c r="I708" s="199">
        <f>G725</f>
        <v>0</v>
      </c>
      <c r="J708" s="200" t="s">
        <v>3620</v>
      </c>
      <c r="K708" s="201">
        <f>H725</f>
        <v>0</v>
      </c>
    </row>
    <row r="709" spans="1:11" ht="21.75" customHeight="1" x14ac:dyDescent="0.2">
      <c r="A709" s="202" t="s">
        <v>26</v>
      </c>
      <c r="B709" s="202" t="s">
        <v>3621</v>
      </c>
      <c r="C709" s="202" t="s">
        <v>2081</v>
      </c>
      <c r="D709" s="202" t="s">
        <v>2071</v>
      </c>
      <c r="E709" s="202" t="s">
        <v>2073</v>
      </c>
      <c r="F709" s="202" t="s">
        <v>3622</v>
      </c>
      <c r="G709" s="202" t="s">
        <v>132</v>
      </c>
      <c r="H709" s="202" t="s">
        <v>3623</v>
      </c>
      <c r="I709" s="202" t="s">
        <v>34</v>
      </c>
      <c r="J709" s="202" t="s">
        <v>61</v>
      </c>
      <c r="K709" s="2"/>
    </row>
    <row r="710" spans="1:11" ht="21.75" customHeight="1" x14ac:dyDescent="0.2">
      <c r="A710" s="203">
        <v>1</v>
      </c>
      <c r="B710" s="203">
        <v>1</v>
      </c>
      <c r="C710" s="204" t="s">
        <v>3726</v>
      </c>
      <c r="D710" s="203" t="s">
        <v>3727</v>
      </c>
      <c r="E710" s="203" t="s">
        <v>2085</v>
      </c>
      <c r="F710" s="203" t="s">
        <v>390</v>
      </c>
      <c r="G710" s="205"/>
      <c r="H710" s="203" t="str">
        <f t="shared" ref="H710:H724" si="70">IF(G710="","—",G710)</f>
        <v>—</v>
      </c>
      <c r="I710" s="203" t="str">
        <f t="shared" ref="I710:I724" si="71">IF(G710="","",G710)</f>
        <v/>
      </c>
      <c r="J710" s="207"/>
      <c r="K710" s="2"/>
    </row>
    <row r="711" spans="1:11" ht="15" customHeight="1" x14ac:dyDescent="0.2">
      <c r="A711" s="208">
        <v>2</v>
      </c>
      <c r="B711" s="208">
        <v>2</v>
      </c>
      <c r="C711" s="209" t="s">
        <v>3728</v>
      </c>
      <c r="D711" s="208" t="s">
        <v>2171</v>
      </c>
      <c r="E711" s="208" t="s">
        <v>2088</v>
      </c>
      <c r="F711" s="208" t="s">
        <v>390</v>
      </c>
      <c r="G711" s="205"/>
      <c r="H711" s="208" t="str">
        <f t="shared" si="70"/>
        <v>—</v>
      </c>
      <c r="I711" s="208" t="str">
        <f t="shared" si="71"/>
        <v/>
      </c>
      <c r="J711" s="211"/>
      <c r="K711" s="2"/>
    </row>
    <row r="712" spans="1:11" ht="21.75" customHeight="1" x14ac:dyDescent="0.2">
      <c r="A712" s="203">
        <v>3</v>
      </c>
      <c r="B712" s="203">
        <v>3</v>
      </c>
      <c r="C712" s="204" t="s">
        <v>3729</v>
      </c>
      <c r="D712" s="203" t="s">
        <v>3727</v>
      </c>
      <c r="E712" s="203" t="s">
        <v>1664</v>
      </c>
      <c r="F712" s="203" t="s">
        <v>390</v>
      </c>
      <c r="G712" s="205"/>
      <c r="H712" s="203" t="str">
        <f t="shared" si="70"/>
        <v>—</v>
      </c>
      <c r="I712" s="203" t="str">
        <f t="shared" si="71"/>
        <v/>
      </c>
      <c r="J712" s="207"/>
      <c r="K712" s="2"/>
    </row>
    <row r="713" spans="1:11" ht="15" customHeight="1" x14ac:dyDescent="0.2">
      <c r="A713" s="208">
        <v>4</v>
      </c>
      <c r="B713" s="208">
        <v>4</v>
      </c>
      <c r="C713" s="209" t="s">
        <v>3730</v>
      </c>
      <c r="D713" s="208" t="s">
        <v>2171</v>
      </c>
      <c r="E713" s="208" t="s">
        <v>2095</v>
      </c>
      <c r="F713" s="208" t="s">
        <v>390</v>
      </c>
      <c r="G713" s="205"/>
      <c r="H713" s="208" t="str">
        <f t="shared" si="70"/>
        <v>—</v>
      </c>
      <c r="I713" s="208" t="str">
        <f t="shared" si="71"/>
        <v/>
      </c>
      <c r="J713" s="211"/>
      <c r="K713" s="2"/>
    </row>
    <row r="714" spans="1:11" ht="21.75" customHeight="1" x14ac:dyDescent="0.2">
      <c r="A714" s="203">
        <v>5</v>
      </c>
      <c r="B714" s="203">
        <v>5</v>
      </c>
      <c r="C714" s="204" t="s">
        <v>3731</v>
      </c>
      <c r="D714" s="203" t="s">
        <v>3727</v>
      </c>
      <c r="E714" s="203" t="s">
        <v>2106</v>
      </c>
      <c r="F714" s="203" t="s">
        <v>390</v>
      </c>
      <c r="G714" s="205"/>
      <c r="H714" s="203" t="str">
        <f t="shared" si="70"/>
        <v>—</v>
      </c>
      <c r="I714" s="203" t="str">
        <f t="shared" si="71"/>
        <v/>
      </c>
      <c r="J714" s="207"/>
      <c r="K714" s="2"/>
    </row>
    <row r="715" spans="1:11" ht="15" customHeight="1" x14ac:dyDescent="0.2">
      <c r="A715" s="208">
        <v>6</v>
      </c>
      <c r="B715" s="208">
        <v>6</v>
      </c>
      <c r="C715" s="209" t="s">
        <v>3732</v>
      </c>
      <c r="D715" s="208" t="s">
        <v>2101</v>
      </c>
      <c r="E715" s="208" t="s">
        <v>2110</v>
      </c>
      <c r="F715" s="208" t="s">
        <v>390</v>
      </c>
      <c r="G715" s="205"/>
      <c r="H715" s="208" t="str">
        <f t="shared" si="70"/>
        <v>—</v>
      </c>
      <c r="I715" s="208" t="str">
        <f t="shared" si="71"/>
        <v/>
      </c>
      <c r="J715" s="211" t="s">
        <v>2139</v>
      </c>
      <c r="K715" s="2"/>
    </row>
    <row r="716" spans="1:11" ht="21.75" customHeight="1" x14ac:dyDescent="0.2">
      <c r="A716" s="203">
        <v>7</v>
      </c>
      <c r="B716" s="203">
        <v>7</v>
      </c>
      <c r="C716" s="204" t="s">
        <v>3733</v>
      </c>
      <c r="D716" s="203" t="s">
        <v>3727</v>
      </c>
      <c r="E716" s="203" t="s">
        <v>1707</v>
      </c>
      <c r="F716" s="203" t="s">
        <v>390</v>
      </c>
      <c r="G716" s="205"/>
      <c r="H716" s="203" t="str">
        <f t="shared" si="70"/>
        <v>—</v>
      </c>
      <c r="I716" s="203" t="str">
        <f t="shared" si="71"/>
        <v/>
      </c>
      <c r="J716" s="207"/>
      <c r="K716" s="2"/>
    </row>
    <row r="717" spans="1:11" ht="15" customHeight="1" x14ac:dyDescent="0.2">
      <c r="A717" s="208">
        <v>8</v>
      </c>
      <c r="B717" s="208">
        <v>8</v>
      </c>
      <c r="C717" s="209" t="s">
        <v>3734</v>
      </c>
      <c r="D717" s="208" t="s">
        <v>2171</v>
      </c>
      <c r="E717" s="208" t="s">
        <v>2126</v>
      </c>
      <c r="F717" s="208" t="s">
        <v>390</v>
      </c>
      <c r="G717" s="205"/>
      <c r="H717" s="208" t="str">
        <f t="shared" si="70"/>
        <v>—</v>
      </c>
      <c r="I717" s="208" t="str">
        <f t="shared" si="71"/>
        <v/>
      </c>
      <c r="J717" s="211"/>
      <c r="K717" s="2"/>
    </row>
    <row r="718" spans="1:11" ht="21.75" customHeight="1" x14ac:dyDescent="0.2">
      <c r="A718" s="203">
        <v>9</v>
      </c>
      <c r="B718" s="203">
        <v>9</v>
      </c>
      <c r="C718" s="204" t="s">
        <v>3735</v>
      </c>
      <c r="D718" s="203" t="s">
        <v>3727</v>
      </c>
      <c r="E718" s="203" t="s">
        <v>3634</v>
      </c>
      <c r="F718" s="203" t="s">
        <v>390</v>
      </c>
      <c r="G718" s="205"/>
      <c r="H718" s="203" t="str">
        <f t="shared" si="70"/>
        <v>—</v>
      </c>
      <c r="I718" s="203" t="str">
        <f t="shared" si="71"/>
        <v/>
      </c>
      <c r="J718" s="207"/>
      <c r="K718" s="2"/>
    </row>
    <row r="719" spans="1:11" ht="15" customHeight="1" x14ac:dyDescent="0.2">
      <c r="A719" s="208">
        <v>10</v>
      </c>
      <c r="B719" s="208">
        <v>10</v>
      </c>
      <c r="C719" s="209" t="s">
        <v>3736</v>
      </c>
      <c r="D719" s="208" t="s">
        <v>2171</v>
      </c>
      <c r="E719" s="208" t="s">
        <v>3636</v>
      </c>
      <c r="F719" s="208" t="s">
        <v>390</v>
      </c>
      <c r="G719" s="205"/>
      <c r="H719" s="208" t="str">
        <f t="shared" si="70"/>
        <v>—</v>
      </c>
      <c r="I719" s="208" t="str">
        <f t="shared" si="71"/>
        <v/>
      </c>
      <c r="J719" s="211"/>
      <c r="K719" s="2"/>
    </row>
    <row r="720" spans="1:11" ht="21.75" customHeight="1" x14ac:dyDescent="0.2">
      <c r="A720" s="203">
        <v>11</v>
      </c>
      <c r="B720" s="203">
        <v>11</v>
      </c>
      <c r="C720" s="204" t="s">
        <v>3737</v>
      </c>
      <c r="D720" s="203" t="s">
        <v>3727</v>
      </c>
      <c r="E720" s="203" t="s">
        <v>3638</v>
      </c>
      <c r="F720" s="203" t="s">
        <v>390</v>
      </c>
      <c r="G720" s="205"/>
      <c r="H720" s="203" t="str">
        <f t="shared" si="70"/>
        <v>—</v>
      </c>
      <c r="I720" s="203" t="str">
        <f t="shared" si="71"/>
        <v/>
      </c>
      <c r="J720" s="207"/>
      <c r="K720" s="2"/>
    </row>
    <row r="721" spans="1:11" ht="15" customHeight="1" x14ac:dyDescent="0.2">
      <c r="A721" s="208">
        <v>12</v>
      </c>
      <c r="B721" s="208">
        <v>12</v>
      </c>
      <c r="C721" s="209" t="s">
        <v>3738</v>
      </c>
      <c r="D721" s="208" t="s">
        <v>3673</v>
      </c>
      <c r="E721" s="208" t="s">
        <v>3640</v>
      </c>
      <c r="F721" s="208" t="s">
        <v>390</v>
      </c>
      <c r="G721" s="205"/>
      <c r="H721" s="208" t="str">
        <f t="shared" si="70"/>
        <v>—</v>
      </c>
      <c r="I721" s="208" t="str">
        <f t="shared" si="71"/>
        <v/>
      </c>
      <c r="J721" s="211"/>
      <c r="K721" s="2"/>
    </row>
    <row r="722" spans="1:11" ht="15" customHeight="1" x14ac:dyDescent="0.2">
      <c r="A722" s="203">
        <v>13</v>
      </c>
      <c r="B722" s="203">
        <v>13</v>
      </c>
      <c r="C722" s="204" t="s">
        <v>3739</v>
      </c>
      <c r="D722" s="203" t="s">
        <v>2125</v>
      </c>
      <c r="E722" s="203" t="s">
        <v>3642</v>
      </c>
      <c r="F722" s="203" t="s">
        <v>390</v>
      </c>
      <c r="G722" s="205"/>
      <c r="H722" s="203" t="str">
        <f t="shared" si="70"/>
        <v>—</v>
      </c>
      <c r="I722" s="203" t="str">
        <f t="shared" si="71"/>
        <v/>
      </c>
      <c r="J722" s="207"/>
      <c r="K722" s="2"/>
    </row>
    <row r="723" spans="1:11" ht="15" customHeight="1" x14ac:dyDescent="0.2">
      <c r="A723" s="208">
        <v>14</v>
      </c>
      <c r="B723" s="208">
        <v>14</v>
      </c>
      <c r="C723" s="209" t="s">
        <v>3740</v>
      </c>
      <c r="D723" s="208" t="s">
        <v>2171</v>
      </c>
      <c r="E723" s="208" t="s">
        <v>3667</v>
      </c>
      <c r="F723" s="208" t="s">
        <v>390</v>
      </c>
      <c r="G723" s="205"/>
      <c r="H723" s="208" t="str">
        <f t="shared" si="70"/>
        <v>—</v>
      </c>
      <c r="I723" s="208" t="str">
        <f t="shared" si="71"/>
        <v/>
      </c>
      <c r="J723" s="211"/>
      <c r="K723" s="2"/>
    </row>
    <row r="724" spans="1:11" ht="15" customHeight="1" x14ac:dyDescent="0.2">
      <c r="A724" s="203">
        <v>15</v>
      </c>
      <c r="B724" s="203">
        <v>15</v>
      </c>
      <c r="C724" s="204" t="s">
        <v>3741</v>
      </c>
      <c r="D724" s="203" t="s">
        <v>2101</v>
      </c>
      <c r="E724" s="203" t="s">
        <v>1710</v>
      </c>
      <c r="F724" s="203" t="s">
        <v>390</v>
      </c>
      <c r="G724" s="205"/>
      <c r="H724" s="203" t="str">
        <f t="shared" si="70"/>
        <v>—</v>
      </c>
      <c r="I724" s="203" t="str">
        <f t="shared" si="71"/>
        <v/>
      </c>
      <c r="J724" s="207" t="s">
        <v>3669</v>
      </c>
      <c r="K724" s="2"/>
    </row>
    <row r="725" spans="1:11" ht="15" customHeight="1" x14ac:dyDescent="0.2">
      <c r="A725" s="212"/>
      <c r="B725" s="212"/>
      <c r="C725" s="213" t="s">
        <v>3742</v>
      </c>
      <c r="D725" s="212"/>
      <c r="E725" s="212"/>
      <c r="F725" s="214"/>
      <c r="G725" s="215">
        <f>SUM(G710:G724)</f>
        <v>0</v>
      </c>
      <c r="H725" s="215"/>
      <c r="I725" s="214" t="str">
        <f>IF(H725="","",IF(H725&gt;=0.75,"🟢 On Track",IF(H725&gt;=0.65,"🟡 Watch",IF(H725&gt;=0.6,"🟠 At Risk","🔴 Not Prog"))))</f>
        <v/>
      </c>
      <c r="J725" s="21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25.5" customHeight="1" x14ac:dyDescent="0.2">
      <c r="A728" s="196" t="s">
        <v>1058</v>
      </c>
      <c r="B728" s="192"/>
      <c r="C728" s="192"/>
      <c r="D728" s="192"/>
      <c r="E728" s="192"/>
      <c r="F728" s="192"/>
      <c r="G728" s="192"/>
      <c r="H728" s="192"/>
      <c r="I728" s="197" t="s">
        <v>3617</v>
      </c>
      <c r="J728" s="198" t="str">
        <f>IF(COUNT(H746,H765)=0,"",AVERAGE(H746,H765))</f>
        <v/>
      </c>
      <c r="K728" s="192"/>
    </row>
    <row r="729" spans="1:11" ht="21.75" customHeight="1" x14ac:dyDescent="0.2">
      <c r="A729" s="199" t="s">
        <v>3706</v>
      </c>
      <c r="B729" s="194"/>
      <c r="C729" s="194"/>
      <c r="D729" s="194"/>
      <c r="E729" s="194"/>
      <c r="F729" s="194"/>
      <c r="G729" s="194"/>
      <c r="H729" s="200" t="s">
        <v>3619</v>
      </c>
      <c r="I729" s="199">
        <f>G746</f>
        <v>0</v>
      </c>
      <c r="J729" s="200" t="s">
        <v>3620</v>
      </c>
      <c r="K729" s="201" t="str">
        <f>H746</f>
        <v/>
      </c>
    </row>
    <row r="730" spans="1:11" ht="21.75" customHeight="1" x14ac:dyDescent="0.2">
      <c r="A730" s="202" t="s">
        <v>26</v>
      </c>
      <c r="B730" s="202" t="s">
        <v>3621</v>
      </c>
      <c r="C730" s="202" t="s">
        <v>2081</v>
      </c>
      <c r="D730" s="202" t="s">
        <v>2071</v>
      </c>
      <c r="E730" s="202" t="s">
        <v>2073</v>
      </c>
      <c r="F730" s="202" t="s">
        <v>3622</v>
      </c>
      <c r="G730" s="202" t="s">
        <v>132</v>
      </c>
      <c r="H730" s="202" t="s">
        <v>3623</v>
      </c>
      <c r="I730" s="202" t="s">
        <v>34</v>
      </c>
      <c r="J730" s="202" t="s">
        <v>61</v>
      </c>
      <c r="K730" s="2"/>
    </row>
    <row r="731" spans="1:11" ht="15" customHeight="1" x14ac:dyDescent="0.2">
      <c r="A731" s="203">
        <v>1</v>
      </c>
      <c r="B731" s="203">
        <v>1</v>
      </c>
      <c r="C731" s="204" t="s">
        <v>3707</v>
      </c>
      <c r="D731" s="203" t="s">
        <v>2078</v>
      </c>
      <c r="E731" s="203" t="s">
        <v>2085</v>
      </c>
      <c r="F731" s="203">
        <v>10</v>
      </c>
      <c r="G731" s="205"/>
      <c r="H731" s="206" t="str">
        <f t="shared" ref="H731:H745" si="72">IF(G731="","",G731/F731)</f>
        <v/>
      </c>
      <c r="I731" s="203" t="str">
        <f t="shared" ref="I731:I745" si="73">IF(G731="","",IF(H731&gt;=0.9,"🟢 On Track",IF(H731&gt;=0.75,"🟢 On Track",IF(H731&gt;=0.65,"🟡 Watch",IF(H731&gt;=0.6,"🟠 At Risk","🔴 Not Prog")))))</f>
        <v/>
      </c>
      <c r="J731" s="207"/>
      <c r="K731" s="2"/>
    </row>
    <row r="732" spans="1:11" ht="15" customHeight="1" x14ac:dyDescent="0.2">
      <c r="A732" s="208">
        <v>2</v>
      </c>
      <c r="B732" s="208">
        <v>2</v>
      </c>
      <c r="C732" s="209" t="s">
        <v>3708</v>
      </c>
      <c r="D732" s="208" t="s">
        <v>3673</v>
      </c>
      <c r="E732" s="208" t="s">
        <v>2088</v>
      </c>
      <c r="F732" s="208">
        <v>10</v>
      </c>
      <c r="G732" s="205"/>
      <c r="H732" s="210" t="str">
        <f t="shared" si="72"/>
        <v/>
      </c>
      <c r="I732" s="208" t="str">
        <f t="shared" si="73"/>
        <v/>
      </c>
      <c r="J732" s="211"/>
      <c r="K732" s="2"/>
    </row>
    <row r="733" spans="1:11" ht="15" customHeight="1" x14ac:dyDescent="0.2">
      <c r="A733" s="203">
        <v>3</v>
      </c>
      <c r="B733" s="203">
        <v>3</v>
      </c>
      <c r="C733" s="204" t="s">
        <v>3709</v>
      </c>
      <c r="D733" s="203" t="s">
        <v>2081</v>
      </c>
      <c r="E733" s="203" t="s">
        <v>1664</v>
      </c>
      <c r="F733" s="203">
        <v>10</v>
      </c>
      <c r="G733" s="205"/>
      <c r="H733" s="206" t="str">
        <f t="shared" si="72"/>
        <v/>
      </c>
      <c r="I733" s="203" t="str">
        <f t="shared" si="73"/>
        <v/>
      </c>
      <c r="J733" s="207"/>
      <c r="K733" s="2"/>
    </row>
    <row r="734" spans="1:11" ht="15" customHeight="1" x14ac:dyDescent="0.2">
      <c r="A734" s="208">
        <v>4</v>
      </c>
      <c r="B734" s="208">
        <v>4</v>
      </c>
      <c r="C734" s="209" t="s">
        <v>3710</v>
      </c>
      <c r="D734" s="208" t="s">
        <v>3673</v>
      </c>
      <c r="E734" s="208" t="s">
        <v>2095</v>
      </c>
      <c r="F734" s="208">
        <v>10</v>
      </c>
      <c r="G734" s="205"/>
      <c r="H734" s="210" t="str">
        <f t="shared" si="72"/>
        <v/>
      </c>
      <c r="I734" s="208" t="str">
        <f t="shared" si="73"/>
        <v/>
      </c>
      <c r="J734" s="211"/>
      <c r="K734" s="2"/>
    </row>
    <row r="735" spans="1:11" ht="15" customHeight="1" x14ac:dyDescent="0.2">
      <c r="A735" s="203">
        <v>5</v>
      </c>
      <c r="B735" s="203">
        <v>5</v>
      </c>
      <c r="C735" s="204" t="s">
        <v>3711</v>
      </c>
      <c r="D735" s="203" t="s">
        <v>2081</v>
      </c>
      <c r="E735" s="203" t="s">
        <v>2106</v>
      </c>
      <c r="F735" s="203">
        <v>10</v>
      </c>
      <c r="G735" s="205"/>
      <c r="H735" s="206" t="str">
        <f t="shared" si="72"/>
        <v/>
      </c>
      <c r="I735" s="203" t="str">
        <f t="shared" si="73"/>
        <v/>
      </c>
      <c r="J735" s="207"/>
      <c r="K735" s="2"/>
    </row>
    <row r="736" spans="1:11" ht="15" customHeight="1" x14ac:dyDescent="0.2">
      <c r="A736" s="208">
        <v>6</v>
      </c>
      <c r="B736" s="208">
        <v>6</v>
      </c>
      <c r="C736" s="209" t="s">
        <v>3712</v>
      </c>
      <c r="D736" s="208" t="s">
        <v>3673</v>
      </c>
      <c r="E736" s="208" t="s">
        <v>2110</v>
      </c>
      <c r="F736" s="208">
        <v>10</v>
      </c>
      <c r="G736" s="205"/>
      <c r="H736" s="210" t="str">
        <f t="shared" si="72"/>
        <v/>
      </c>
      <c r="I736" s="208" t="str">
        <f t="shared" si="73"/>
        <v/>
      </c>
      <c r="J736" s="211"/>
      <c r="K736" s="2"/>
    </row>
    <row r="737" spans="1:11" ht="15" customHeight="1" x14ac:dyDescent="0.2">
      <c r="A737" s="203">
        <v>7</v>
      </c>
      <c r="B737" s="203">
        <v>7</v>
      </c>
      <c r="C737" s="204" t="s">
        <v>3713</v>
      </c>
      <c r="D737" s="203" t="s">
        <v>2081</v>
      </c>
      <c r="E737" s="203" t="s">
        <v>1707</v>
      </c>
      <c r="F737" s="203">
        <v>10</v>
      </c>
      <c r="G737" s="205"/>
      <c r="H737" s="206" t="str">
        <f t="shared" si="72"/>
        <v/>
      </c>
      <c r="I737" s="203" t="str">
        <f t="shared" si="73"/>
        <v/>
      </c>
      <c r="J737" s="207"/>
      <c r="K737" s="2"/>
    </row>
    <row r="738" spans="1:11" ht="15" customHeight="1" x14ac:dyDescent="0.2">
      <c r="A738" s="208">
        <v>8</v>
      </c>
      <c r="B738" s="208">
        <v>8</v>
      </c>
      <c r="C738" s="209" t="s">
        <v>3714</v>
      </c>
      <c r="D738" s="208" t="s">
        <v>2101</v>
      </c>
      <c r="E738" s="208" t="s">
        <v>2126</v>
      </c>
      <c r="F738" s="208">
        <v>20</v>
      </c>
      <c r="G738" s="205"/>
      <c r="H738" s="210" t="str">
        <f t="shared" si="72"/>
        <v/>
      </c>
      <c r="I738" s="208" t="str">
        <f t="shared" si="73"/>
        <v/>
      </c>
      <c r="J738" s="211" t="s">
        <v>3715</v>
      </c>
      <c r="K738" s="2"/>
    </row>
    <row r="739" spans="1:11" ht="15" customHeight="1" x14ac:dyDescent="0.2">
      <c r="A739" s="203">
        <v>9</v>
      </c>
      <c r="B739" s="203">
        <v>9</v>
      </c>
      <c r="C739" s="204" t="s">
        <v>3716</v>
      </c>
      <c r="D739" s="203" t="s">
        <v>3673</v>
      </c>
      <c r="E739" s="203" t="s">
        <v>3634</v>
      </c>
      <c r="F739" s="203">
        <v>10</v>
      </c>
      <c r="G739" s="205"/>
      <c r="H739" s="206" t="str">
        <f t="shared" si="72"/>
        <v/>
      </c>
      <c r="I739" s="203" t="str">
        <f t="shared" si="73"/>
        <v/>
      </c>
      <c r="J739" s="207"/>
      <c r="K739" s="2"/>
    </row>
    <row r="740" spans="1:11" ht="18.75" customHeight="1" x14ac:dyDescent="0.2">
      <c r="A740" s="208">
        <v>10</v>
      </c>
      <c r="B740" s="208">
        <v>10</v>
      </c>
      <c r="C740" s="209" t="s">
        <v>3717</v>
      </c>
      <c r="D740" s="208" t="s">
        <v>3718</v>
      </c>
      <c r="E740" s="208" t="s">
        <v>3636</v>
      </c>
      <c r="F740" s="208">
        <v>15</v>
      </c>
      <c r="G740" s="205"/>
      <c r="H740" s="210" t="str">
        <f t="shared" si="72"/>
        <v/>
      </c>
      <c r="I740" s="208" t="str">
        <f t="shared" si="73"/>
        <v/>
      </c>
      <c r="J740" s="211" t="s">
        <v>3719</v>
      </c>
      <c r="K740" s="2"/>
    </row>
    <row r="741" spans="1:11" ht="15" customHeight="1" x14ac:dyDescent="0.2">
      <c r="A741" s="203">
        <v>11</v>
      </c>
      <c r="B741" s="203">
        <v>11</v>
      </c>
      <c r="C741" s="204" t="s">
        <v>3720</v>
      </c>
      <c r="D741" s="203" t="s">
        <v>3673</v>
      </c>
      <c r="E741" s="203" t="s">
        <v>3638</v>
      </c>
      <c r="F741" s="203">
        <v>10</v>
      </c>
      <c r="G741" s="205"/>
      <c r="H741" s="206" t="str">
        <f t="shared" si="72"/>
        <v/>
      </c>
      <c r="I741" s="203" t="str">
        <f t="shared" si="73"/>
        <v/>
      </c>
      <c r="J741" s="207"/>
      <c r="K741" s="2"/>
    </row>
    <row r="742" spans="1:11" ht="15" customHeight="1" x14ac:dyDescent="0.2">
      <c r="A742" s="208">
        <v>12</v>
      </c>
      <c r="B742" s="208">
        <v>12</v>
      </c>
      <c r="C742" s="209" t="s">
        <v>3721</v>
      </c>
      <c r="D742" s="208" t="s">
        <v>2081</v>
      </c>
      <c r="E742" s="208" t="s">
        <v>3640</v>
      </c>
      <c r="F742" s="208">
        <v>10</v>
      </c>
      <c r="G742" s="205"/>
      <c r="H742" s="210" t="str">
        <f t="shared" si="72"/>
        <v/>
      </c>
      <c r="I742" s="208" t="str">
        <f t="shared" si="73"/>
        <v/>
      </c>
      <c r="J742" s="211"/>
      <c r="K742" s="2"/>
    </row>
    <row r="743" spans="1:11" ht="15" customHeight="1" x14ac:dyDescent="0.2">
      <c r="A743" s="203">
        <v>13</v>
      </c>
      <c r="B743" s="203">
        <v>13</v>
      </c>
      <c r="C743" s="204" t="s">
        <v>3722</v>
      </c>
      <c r="D743" s="203" t="s">
        <v>3673</v>
      </c>
      <c r="E743" s="203" t="s">
        <v>3642</v>
      </c>
      <c r="F743" s="203">
        <v>10</v>
      </c>
      <c r="G743" s="205"/>
      <c r="H743" s="206" t="str">
        <f t="shared" si="72"/>
        <v/>
      </c>
      <c r="I743" s="203" t="str">
        <f t="shared" si="73"/>
        <v/>
      </c>
      <c r="J743" s="207"/>
      <c r="K743" s="2"/>
    </row>
    <row r="744" spans="1:11" ht="18.75" customHeight="1" x14ac:dyDescent="0.2">
      <c r="A744" s="208">
        <v>14</v>
      </c>
      <c r="B744" s="208">
        <v>14</v>
      </c>
      <c r="C744" s="209" t="s">
        <v>3723</v>
      </c>
      <c r="D744" s="208" t="s">
        <v>3718</v>
      </c>
      <c r="E744" s="208" t="s">
        <v>3667</v>
      </c>
      <c r="F744" s="208">
        <v>15</v>
      </c>
      <c r="G744" s="205"/>
      <c r="H744" s="210" t="str">
        <f t="shared" si="72"/>
        <v/>
      </c>
      <c r="I744" s="208" t="str">
        <f t="shared" si="73"/>
        <v/>
      </c>
      <c r="J744" s="211" t="s">
        <v>3719</v>
      </c>
      <c r="K744" s="2"/>
    </row>
    <row r="745" spans="1:11" ht="15" customHeight="1" x14ac:dyDescent="0.2">
      <c r="A745" s="203">
        <v>15</v>
      </c>
      <c r="B745" s="203">
        <v>15</v>
      </c>
      <c r="C745" s="204" t="s">
        <v>3668</v>
      </c>
      <c r="D745" s="203" t="s">
        <v>2101</v>
      </c>
      <c r="E745" s="203" t="s">
        <v>1710</v>
      </c>
      <c r="F745" s="203">
        <v>20</v>
      </c>
      <c r="G745" s="205"/>
      <c r="H745" s="206" t="str">
        <f t="shared" si="72"/>
        <v/>
      </c>
      <c r="I745" s="203" t="str">
        <f t="shared" si="73"/>
        <v/>
      </c>
      <c r="J745" s="207" t="s">
        <v>3715</v>
      </c>
      <c r="K745" s="2"/>
    </row>
    <row r="746" spans="1:11" ht="15" customHeight="1" x14ac:dyDescent="0.2">
      <c r="A746" s="212"/>
      <c r="B746" s="212"/>
      <c r="C746" s="213" t="s">
        <v>3724</v>
      </c>
      <c r="D746" s="212"/>
      <c r="E746" s="212"/>
      <c r="F746" s="214">
        <v>180</v>
      </c>
      <c r="G746" s="215">
        <f>SUM(G731:G745)</f>
        <v>0</v>
      </c>
      <c r="H746" s="216" t="str">
        <f>IF(G746=0,"",G746/F746)</f>
        <v/>
      </c>
      <c r="I746" s="214" t="str">
        <f>IF(H746="","",IF(H746&gt;=0.75,"🟢 On Track",IF(H746&gt;=0.65,"🟡 Watch",IF(H746&gt;=0.6,"🟠 At Risk","🔴 Not Prog"))))</f>
        <v/>
      </c>
      <c r="J746" s="21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21.75" customHeight="1" x14ac:dyDescent="0.2">
      <c r="A748" s="199" t="s">
        <v>3725</v>
      </c>
      <c r="B748" s="194"/>
      <c r="C748" s="194"/>
      <c r="D748" s="194"/>
      <c r="E748" s="194"/>
      <c r="F748" s="194"/>
      <c r="G748" s="194"/>
      <c r="H748" s="200" t="s">
        <v>3619</v>
      </c>
      <c r="I748" s="199">
        <f>G765</f>
        <v>0</v>
      </c>
      <c r="J748" s="200" t="s">
        <v>3620</v>
      </c>
      <c r="K748" s="201">
        <f>H765</f>
        <v>0</v>
      </c>
    </row>
    <row r="749" spans="1:11" ht="21.75" customHeight="1" x14ac:dyDescent="0.2">
      <c r="A749" s="202" t="s">
        <v>26</v>
      </c>
      <c r="B749" s="202" t="s">
        <v>3621</v>
      </c>
      <c r="C749" s="202" t="s">
        <v>2081</v>
      </c>
      <c r="D749" s="202" t="s">
        <v>2071</v>
      </c>
      <c r="E749" s="202" t="s">
        <v>2073</v>
      </c>
      <c r="F749" s="202" t="s">
        <v>3622</v>
      </c>
      <c r="G749" s="202" t="s">
        <v>132</v>
      </c>
      <c r="H749" s="202" t="s">
        <v>3623</v>
      </c>
      <c r="I749" s="202" t="s">
        <v>34</v>
      </c>
      <c r="J749" s="202" t="s">
        <v>61</v>
      </c>
      <c r="K749" s="2"/>
    </row>
    <row r="750" spans="1:11" ht="21.75" customHeight="1" x14ac:dyDescent="0.2">
      <c r="A750" s="203">
        <v>1</v>
      </c>
      <c r="B750" s="203">
        <v>1</v>
      </c>
      <c r="C750" s="204" t="s">
        <v>3726</v>
      </c>
      <c r="D750" s="203" t="s">
        <v>3727</v>
      </c>
      <c r="E750" s="203" t="s">
        <v>2085</v>
      </c>
      <c r="F750" s="203" t="s">
        <v>390</v>
      </c>
      <c r="G750" s="205"/>
      <c r="H750" s="203" t="str">
        <f t="shared" ref="H750:H764" si="74">IF(G750="","—",G750)</f>
        <v>—</v>
      </c>
      <c r="I750" s="203" t="str">
        <f t="shared" ref="I750:I764" si="75">IF(G750="","",G750)</f>
        <v/>
      </c>
      <c r="J750" s="207"/>
      <c r="K750" s="2"/>
    </row>
    <row r="751" spans="1:11" ht="15" customHeight="1" x14ac:dyDescent="0.2">
      <c r="A751" s="208">
        <v>2</v>
      </c>
      <c r="B751" s="208">
        <v>2</v>
      </c>
      <c r="C751" s="209" t="s">
        <v>3728</v>
      </c>
      <c r="D751" s="208" t="s">
        <v>2171</v>
      </c>
      <c r="E751" s="208" t="s">
        <v>2088</v>
      </c>
      <c r="F751" s="208" t="s">
        <v>390</v>
      </c>
      <c r="G751" s="205"/>
      <c r="H751" s="208" t="str">
        <f t="shared" si="74"/>
        <v>—</v>
      </c>
      <c r="I751" s="208" t="str">
        <f t="shared" si="75"/>
        <v/>
      </c>
      <c r="J751" s="211"/>
      <c r="K751" s="2"/>
    </row>
    <row r="752" spans="1:11" ht="21.75" customHeight="1" x14ac:dyDescent="0.2">
      <c r="A752" s="203">
        <v>3</v>
      </c>
      <c r="B752" s="203">
        <v>3</v>
      </c>
      <c r="C752" s="204" t="s">
        <v>3729</v>
      </c>
      <c r="D752" s="203" t="s">
        <v>3727</v>
      </c>
      <c r="E752" s="203" t="s">
        <v>1664</v>
      </c>
      <c r="F752" s="203" t="s">
        <v>390</v>
      </c>
      <c r="G752" s="205"/>
      <c r="H752" s="203" t="str">
        <f t="shared" si="74"/>
        <v>—</v>
      </c>
      <c r="I752" s="203" t="str">
        <f t="shared" si="75"/>
        <v/>
      </c>
      <c r="J752" s="207"/>
      <c r="K752" s="2"/>
    </row>
    <row r="753" spans="1:11" ht="15" customHeight="1" x14ac:dyDescent="0.2">
      <c r="A753" s="208">
        <v>4</v>
      </c>
      <c r="B753" s="208">
        <v>4</v>
      </c>
      <c r="C753" s="209" t="s">
        <v>3730</v>
      </c>
      <c r="D753" s="208" t="s">
        <v>2171</v>
      </c>
      <c r="E753" s="208" t="s">
        <v>2095</v>
      </c>
      <c r="F753" s="208" t="s">
        <v>390</v>
      </c>
      <c r="G753" s="205"/>
      <c r="H753" s="208" t="str">
        <f t="shared" si="74"/>
        <v>—</v>
      </c>
      <c r="I753" s="208" t="str">
        <f t="shared" si="75"/>
        <v/>
      </c>
      <c r="J753" s="211"/>
      <c r="K753" s="2"/>
    </row>
    <row r="754" spans="1:11" ht="21.75" customHeight="1" x14ac:dyDescent="0.2">
      <c r="A754" s="203">
        <v>5</v>
      </c>
      <c r="B754" s="203">
        <v>5</v>
      </c>
      <c r="C754" s="204" t="s">
        <v>3731</v>
      </c>
      <c r="D754" s="203" t="s">
        <v>3727</v>
      </c>
      <c r="E754" s="203" t="s">
        <v>2106</v>
      </c>
      <c r="F754" s="203" t="s">
        <v>390</v>
      </c>
      <c r="G754" s="205"/>
      <c r="H754" s="203" t="str">
        <f t="shared" si="74"/>
        <v>—</v>
      </c>
      <c r="I754" s="203" t="str">
        <f t="shared" si="75"/>
        <v/>
      </c>
      <c r="J754" s="207"/>
      <c r="K754" s="2"/>
    </row>
    <row r="755" spans="1:11" ht="15" customHeight="1" x14ac:dyDescent="0.2">
      <c r="A755" s="208">
        <v>6</v>
      </c>
      <c r="B755" s="208">
        <v>6</v>
      </c>
      <c r="C755" s="209" t="s">
        <v>3732</v>
      </c>
      <c r="D755" s="208" t="s">
        <v>2101</v>
      </c>
      <c r="E755" s="208" t="s">
        <v>2110</v>
      </c>
      <c r="F755" s="208" t="s">
        <v>390</v>
      </c>
      <c r="G755" s="205"/>
      <c r="H755" s="208" t="str">
        <f t="shared" si="74"/>
        <v>—</v>
      </c>
      <c r="I755" s="208" t="str">
        <f t="shared" si="75"/>
        <v/>
      </c>
      <c r="J755" s="211" t="s">
        <v>2139</v>
      </c>
      <c r="K755" s="2"/>
    </row>
    <row r="756" spans="1:11" ht="21.75" customHeight="1" x14ac:dyDescent="0.2">
      <c r="A756" s="203">
        <v>7</v>
      </c>
      <c r="B756" s="203">
        <v>7</v>
      </c>
      <c r="C756" s="204" t="s">
        <v>3733</v>
      </c>
      <c r="D756" s="203" t="s">
        <v>3727</v>
      </c>
      <c r="E756" s="203" t="s">
        <v>1707</v>
      </c>
      <c r="F756" s="203" t="s">
        <v>390</v>
      </c>
      <c r="G756" s="205"/>
      <c r="H756" s="203" t="str">
        <f t="shared" si="74"/>
        <v>—</v>
      </c>
      <c r="I756" s="203" t="str">
        <f t="shared" si="75"/>
        <v/>
      </c>
      <c r="J756" s="207"/>
      <c r="K756" s="2"/>
    </row>
    <row r="757" spans="1:11" ht="15" customHeight="1" x14ac:dyDescent="0.2">
      <c r="A757" s="208">
        <v>8</v>
      </c>
      <c r="B757" s="208">
        <v>8</v>
      </c>
      <c r="C757" s="209" t="s">
        <v>3734</v>
      </c>
      <c r="D757" s="208" t="s">
        <v>2171</v>
      </c>
      <c r="E757" s="208" t="s">
        <v>2126</v>
      </c>
      <c r="F757" s="208" t="s">
        <v>390</v>
      </c>
      <c r="G757" s="205"/>
      <c r="H757" s="208" t="str">
        <f t="shared" si="74"/>
        <v>—</v>
      </c>
      <c r="I757" s="208" t="str">
        <f t="shared" si="75"/>
        <v/>
      </c>
      <c r="J757" s="211"/>
      <c r="K757" s="2"/>
    </row>
    <row r="758" spans="1:11" ht="21.75" customHeight="1" x14ac:dyDescent="0.2">
      <c r="A758" s="203">
        <v>9</v>
      </c>
      <c r="B758" s="203">
        <v>9</v>
      </c>
      <c r="C758" s="204" t="s">
        <v>3735</v>
      </c>
      <c r="D758" s="203" t="s">
        <v>3727</v>
      </c>
      <c r="E758" s="203" t="s">
        <v>3634</v>
      </c>
      <c r="F758" s="203" t="s">
        <v>390</v>
      </c>
      <c r="G758" s="205"/>
      <c r="H758" s="203" t="str">
        <f t="shared" si="74"/>
        <v>—</v>
      </c>
      <c r="I758" s="203" t="str">
        <f t="shared" si="75"/>
        <v/>
      </c>
      <c r="J758" s="207"/>
      <c r="K758" s="2"/>
    </row>
    <row r="759" spans="1:11" ht="15" customHeight="1" x14ac:dyDescent="0.2">
      <c r="A759" s="208">
        <v>10</v>
      </c>
      <c r="B759" s="208">
        <v>10</v>
      </c>
      <c r="C759" s="209" t="s">
        <v>3736</v>
      </c>
      <c r="D759" s="208" t="s">
        <v>2171</v>
      </c>
      <c r="E759" s="208" t="s">
        <v>3636</v>
      </c>
      <c r="F759" s="208" t="s">
        <v>390</v>
      </c>
      <c r="G759" s="205"/>
      <c r="H759" s="208" t="str">
        <f t="shared" si="74"/>
        <v>—</v>
      </c>
      <c r="I759" s="208" t="str">
        <f t="shared" si="75"/>
        <v/>
      </c>
      <c r="J759" s="211"/>
      <c r="K759" s="2"/>
    </row>
    <row r="760" spans="1:11" ht="21.75" customHeight="1" x14ac:dyDescent="0.2">
      <c r="A760" s="203">
        <v>11</v>
      </c>
      <c r="B760" s="203">
        <v>11</v>
      </c>
      <c r="C760" s="204" t="s">
        <v>3737</v>
      </c>
      <c r="D760" s="203" t="s">
        <v>3727</v>
      </c>
      <c r="E760" s="203" t="s">
        <v>3638</v>
      </c>
      <c r="F760" s="203" t="s">
        <v>390</v>
      </c>
      <c r="G760" s="205"/>
      <c r="H760" s="203" t="str">
        <f t="shared" si="74"/>
        <v>—</v>
      </c>
      <c r="I760" s="203" t="str">
        <f t="shared" si="75"/>
        <v/>
      </c>
      <c r="J760" s="207"/>
      <c r="K760" s="2"/>
    </row>
    <row r="761" spans="1:11" ht="15" customHeight="1" x14ac:dyDescent="0.2">
      <c r="A761" s="208">
        <v>12</v>
      </c>
      <c r="B761" s="208">
        <v>12</v>
      </c>
      <c r="C761" s="209" t="s">
        <v>3738</v>
      </c>
      <c r="D761" s="208" t="s">
        <v>3673</v>
      </c>
      <c r="E761" s="208" t="s">
        <v>3640</v>
      </c>
      <c r="F761" s="208" t="s">
        <v>390</v>
      </c>
      <c r="G761" s="205"/>
      <c r="H761" s="208" t="str">
        <f t="shared" si="74"/>
        <v>—</v>
      </c>
      <c r="I761" s="208" t="str">
        <f t="shared" si="75"/>
        <v/>
      </c>
      <c r="J761" s="211"/>
      <c r="K761" s="2"/>
    </row>
    <row r="762" spans="1:11" ht="15" customHeight="1" x14ac:dyDescent="0.2">
      <c r="A762" s="203">
        <v>13</v>
      </c>
      <c r="B762" s="203">
        <v>13</v>
      </c>
      <c r="C762" s="204" t="s">
        <v>3739</v>
      </c>
      <c r="D762" s="203" t="s">
        <v>2125</v>
      </c>
      <c r="E762" s="203" t="s">
        <v>3642</v>
      </c>
      <c r="F762" s="203" t="s">
        <v>390</v>
      </c>
      <c r="G762" s="205"/>
      <c r="H762" s="203" t="str">
        <f t="shared" si="74"/>
        <v>—</v>
      </c>
      <c r="I762" s="203" t="str">
        <f t="shared" si="75"/>
        <v/>
      </c>
      <c r="J762" s="207"/>
      <c r="K762" s="2"/>
    </row>
    <row r="763" spans="1:11" ht="15" customHeight="1" x14ac:dyDescent="0.2">
      <c r="A763" s="208">
        <v>14</v>
      </c>
      <c r="B763" s="208">
        <v>14</v>
      </c>
      <c r="C763" s="209" t="s">
        <v>3740</v>
      </c>
      <c r="D763" s="208" t="s">
        <v>2171</v>
      </c>
      <c r="E763" s="208" t="s">
        <v>3667</v>
      </c>
      <c r="F763" s="208" t="s">
        <v>390</v>
      </c>
      <c r="G763" s="205"/>
      <c r="H763" s="208" t="str">
        <f t="shared" si="74"/>
        <v>—</v>
      </c>
      <c r="I763" s="208" t="str">
        <f t="shared" si="75"/>
        <v/>
      </c>
      <c r="J763" s="211"/>
      <c r="K763" s="2"/>
    </row>
    <row r="764" spans="1:11" ht="15" customHeight="1" x14ac:dyDescent="0.2">
      <c r="A764" s="203">
        <v>15</v>
      </c>
      <c r="B764" s="203">
        <v>15</v>
      </c>
      <c r="C764" s="204" t="s">
        <v>3741</v>
      </c>
      <c r="D764" s="203" t="s">
        <v>2101</v>
      </c>
      <c r="E764" s="203" t="s">
        <v>1710</v>
      </c>
      <c r="F764" s="203" t="s">
        <v>390</v>
      </c>
      <c r="G764" s="205"/>
      <c r="H764" s="203" t="str">
        <f t="shared" si="74"/>
        <v>—</v>
      </c>
      <c r="I764" s="203" t="str">
        <f t="shared" si="75"/>
        <v/>
      </c>
      <c r="J764" s="207" t="s">
        <v>3669</v>
      </c>
      <c r="K764" s="2"/>
    </row>
    <row r="765" spans="1:11" ht="15" customHeight="1" x14ac:dyDescent="0.2">
      <c r="A765" s="212"/>
      <c r="B765" s="212"/>
      <c r="C765" s="213" t="s">
        <v>3742</v>
      </c>
      <c r="D765" s="212"/>
      <c r="E765" s="212"/>
      <c r="F765" s="214"/>
      <c r="G765" s="215">
        <f>SUM(G750:G764)</f>
        <v>0</v>
      </c>
      <c r="H765" s="215"/>
      <c r="I765" s="214" t="str">
        <f>IF(H765="","",IF(H765&gt;=0.75,"🟢 On Track",IF(H765&gt;=0.65,"🟡 Watch",IF(H765&gt;=0.6,"🟠 At Risk","🔴 Not Prog"))))</f>
        <v/>
      </c>
      <c r="J765" s="21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25.5" customHeight="1" x14ac:dyDescent="0.2">
      <c r="A768" s="196" t="s">
        <v>1062</v>
      </c>
      <c r="B768" s="192"/>
      <c r="C768" s="192"/>
      <c r="D768" s="192"/>
      <c r="E768" s="192"/>
      <c r="F768" s="192"/>
      <c r="G768" s="192"/>
      <c r="H768" s="192"/>
      <c r="I768" s="197" t="s">
        <v>3617</v>
      </c>
      <c r="J768" s="198" t="str">
        <f>IF(COUNT(H786,H805)=0,"",AVERAGE(H786,H805))</f>
        <v/>
      </c>
      <c r="K768" s="192"/>
    </row>
    <row r="769" spans="1:11" ht="21.75" customHeight="1" x14ac:dyDescent="0.2">
      <c r="A769" s="199" t="s">
        <v>3706</v>
      </c>
      <c r="B769" s="194"/>
      <c r="C769" s="194"/>
      <c r="D769" s="194"/>
      <c r="E769" s="194"/>
      <c r="F769" s="194"/>
      <c r="G769" s="194"/>
      <c r="H769" s="200" t="s">
        <v>3619</v>
      </c>
      <c r="I769" s="199">
        <f>G786</f>
        <v>0</v>
      </c>
      <c r="J769" s="200" t="s">
        <v>3620</v>
      </c>
      <c r="K769" s="201" t="str">
        <f>H786</f>
        <v/>
      </c>
    </row>
    <row r="770" spans="1:11" ht="21.75" customHeight="1" x14ac:dyDescent="0.2">
      <c r="A770" s="202" t="s">
        <v>26</v>
      </c>
      <c r="B770" s="202" t="s">
        <v>3621</v>
      </c>
      <c r="C770" s="202" t="s">
        <v>2081</v>
      </c>
      <c r="D770" s="202" t="s">
        <v>2071</v>
      </c>
      <c r="E770" s="202" t="s">
        <v>2073</v>
      </c>
      <c r="F770" s="202" t="s">
        <v>3622</v>
      </c>
      <c r="G770" s="202" t="s">
        <v>132</v>
      </c>
      <c r="H770" s="202" t="s">
        <v>3623</v>
      </c>
      <c r="I770" s="202" t="s">
        <v>34</v>
      </c>
      <c r="J770" s="202" t="s">
        <v>61</v>
      </c>
      <c r="K770" s="2"/>
    </row>
    <row r="771" spans="1:11" ht="15" customHeight="1" x14ac:dyDescent="0.2">
      <c r="A771" s="203">
        <v>1</v>
      </c>
      <c r="B771" s="203">
        <v>1</v>
      </c>
      <c r="C771" s="204" t="s">
        <v>3707</v>
      </c>
      <c r="D771" s="203" t="s">
        <v>2078</v>
      </c>
      <c r="E771" s="203" t="s">
        <v>2085</v>
      </c>
      <c r="F771" s="203">
        <v>10</v>
      </c>
      <c r="G771" s="205"/>
      <c r="H771" s="206" t="str">
        <f t="shared" ref="H771:H785" si="76">IF(G771="","",G771/F771)</f>
        <v/>
      </c>
      <c r="I771" s="203" t="str">
        <f t="shared" ref="I771:I785" si="77">IF(G771="","",IF(H771&gt;=0.9,"🟢 On Track",IF(H771&gt;=0.75,"🟢 On Track",IF(H771&gt;=0.65,"🟡 Watch",IF(H771&gt;=0.6,"🟠 At Risk","🔴 Not Prog")))))</f>
        <v/>
      </c>
      <c r="J771" s="207"/>
      <c r="K771" s="2"/>
    </row>
    <row r="772" spans="1:11" ht="15" customHeight="1" x14ac:dyDescent="0.2">
      <c r="A772" s="208">
        <v>2</v>
      </c>
      <c r="B772" s="208">
        <v>2</v>
      </c>
      <c r="C772" s="209" t="s">
        <v>3708</v>
      </c>
      <c r="D772" s="208" t="s">
        <v>3673</v>
      </c>
      <c r="E772" s="208" t="s">
        <v>2088</v>
      </c>
      <c r="F772" s="208">
        <v>10</v>
      </c>
      <c r="G772" s="205"/>
      <c r="H772" s="210" t="str">
        <f t="shared" si="76"/>
        <v/>
      </c>
      <c r="I772" s="208" t="str">
        <f t="shared" si="77"/>
        <v/>
      </c>
      <c r="J772" s="211"/>
      <c r="K772" s="2"/>
    </row>
    <row r="773" spans="1:11" ht="15" customHeight="1" x14ac:dyDescent="0.2">
      <c r="A773" s="203">
        <v>3</v>
      </c>
      <c r="B773" s="203">
        <v>3</v>
      </c>
      <c r="C773" s="204" t="s">
        <v>3709</v>
      </c>
      <c r="D773" s="203" t="s">
        <v>2081</v>
      </c>
      <c r="E773" s="203" t="s">
        <v>1664</v>
      </c>
      <c r="F773" s="203">
        <v>10</v>
      </c>
      <c r="G773" s="205"/>
      <c r="H773" s="206" t="str">
        <f t="shared" si="76"/>
        <v/>
      </c>
      <c r="I773" s="203" t="str">
        <f t="shared" si="77"/>
        <v/>
      </c>
      <c r="J773" s="207"/>
      <c r="K773" s="2"/>
    </row>
    <row r="774" spans="1:11" ht="15" customHeight="1" x14ac:dyDescent="0.2">
      <c r="A774" s="208">
        <v>4</v>
      </c>
      <c r="B774" s="208">
        <v>4</v>
      </c>
      <c r="C774" s="209" t="s">
        <v>3710</v>
      </c>
      <c r="D774" s="208" t="s">
        <v>3673</v>
      </c>
      <c r="E774" s="208" t="s">
        <v>2095</v>
      </c>
      <c r="F774" s="208">
        <v>10</v>
      </c>
      <c r="G774" s="205"/>
      <c r="H774" s="210" t="str">
        <f t="shared" si="76"/>
        <v/>
      </c>
      <c r="I774" s="208" t="str">
        <f t="shared" si="77"/>
        <v/>
      </c>
      <c r="J774" s="211"/>
      <c r="K774" s="2"/>
    </row>
    <row r="775" spans="1:11" ht="15" customHeight="1" x14ac:dyDescent="0.2">
      <c r="A775" s="203">
        <v>5</v>
      </c>
      <c r="B775" s="203">
        <v>5</v>
      </c>
      <c r="C775" s="204" t="s">
        <v>3711</v>
      </c>
      <c r="D775" s="203" t="s">
        <v>2081</v>
      </c>
      <c r="E775" s="203" t="s">
        <v>2106</v>
      </c>
      <c r="F775" s="203">
        <v>10</v>
      </c>
      <c r="G775" s="205"/>
      <c r="H775" s="206" t="str">
        <f t="shared" si="76"/>
        <v/>
      </c>
      <c r="I775" s="203" t="str">
        <f t="shared" si="77"/>
        <v/>
      </c>
      <c r="J775" s="207"/>
      <c r="K775" s="2"/>
    </row>
    <row r="776" spans="1:11" ht="15" customHeight="1" x14ac:dyDescent="0.2">
      <c r="A776" s="208">
        <v>6</v>
      </c>
      <c r="B776" s="208">
        <v>6</v>
      </c>
      <c r="C776" s="209" t="s">
        <v>3712</v>
      </c>
      <c r="D776" s="208" t="s">
        <v>3673</v>
      </c>
      <c r="E776" s="208" t="s">
        <v>2110</v>
      </c>
      <c r="F776" s="208">
        <v>10</v>
      </c>
      <c r="G776" s="205"/>
      <c r="H776" s="210" t="str">
        <f t="shared" si="76"/>
        <v/>
      </c>
      <c r="I776" s="208" t="str">
        <f t="shared" si="77"/>
        <v/>
      </c>
      <c r="J776" s="211"/>
      <c r="K776" s="2"/>
    </row>
    <row r="777" spans="1:11" ht="15" customHeight="1" x14ac:dyDescent="0.2">
      <c r="A777" s="203">
        <v>7</v>
      </c>
      <c r="B777" s="203">
        <v>7</v>
      </c>
      <c r="C777" s="204" t="s">
        <v>3713</v>
      </c>
      <c r="D777" s="203" t="s">
        <v>2081</v>
      </c>
      <c r="E777" s="203" t="s">
        <v>1707</v>
      </c>
      <c r="F777" s="203">
        <v>10</v>
      </c>
      <c r="G777" s="205"/>
      <c r="H777" s="206" t="str">
        <f t="shared" si="76"/>
        <v/>
      </c>
      <c r="I777" s="203" t="str">
        <f t="shared" si="77"/>
        <v/>
      </c>
      <c r="J777" s="207"/>
      <c r="K777" s="2"/>
    </row>
    <row r="778" spans="1:11" ht="15" customHeight="1" x14ac:dyDescent="0.2">
      <c r="A778" s="208">
        <v>8</v>
      </c>
      <c r="B778" s="208">
        <v>8</v>
      </c>
      <c r="C778" s="209" t="s">
        <v>3714</v>
      </c>
      <c r="D778" s="208" t="s">
        <v>2101</v>
      </c>
      <c r="E778" s="208" t="s">
        <v>2126</v>
      </c>
      <c r="F778" s="208">
        <v>20</v>
      </c>
      <c r="G778" s="205"/>
      <c r="H778" s="210" t="str">
        <f t="shared" si="76"/>
        <v/>
      </c>
      <c r="I778" s="208" t="str">
        <f t="shared" si="77"/>
        <v/>
      </c>
      <c r="J778" s="211" t="s">
        <v>3715</v>
      </c>
      <c r="K778" s="2"/>
    </row>
    <row r="779" spans="1:11" ht="15" customHeight="1" x14ac:dyDescent="0.2">
      <c r="A779" s="203">
        <v>9</v>
      </c>
      <c r="B779" s="203">
        <v>9</v>
      </c>
      <c r="C779" s="204" t="s">
        <v>3716</v>
      </c>
      <c r="D779" s="203" t="s">
        <v>3673</v>
      </c>
      <c r="E779" s="203" t="s">
        <v>3634</v>
      </c>
      <c r="F779" s="203">
        <v>10</v>
      </c>
      <c r="G779" s="205"/>
      <c r="H779" s="206" t="str">
        <f t="shared" si="76"/>
        <v/>
      </c>
      <c r="I779" s="203" t="str">
        <f t="shared" si="77"/>
        <v/>
      </c>
      <c r="J779" s="207"/>
      <c r="K779" s="2"/>
    </row>
    <row r="780" spans="1:11" ht="18.75" customHeight="1" x14ac:dyDescent="0.2">
      <c r="A780" s="208">
        <v>10</v>
      </c>
      <c r="B780" s="208">
        <v>10</v>
      </c>
      <c r="C780" s="209" t="s">
        <v>3717</v>
      </c>
      <c r="D780" s="208" t="s">
        <v>3718</v>
      </c>
      <c r="E780" s="208" t="s">
        <v>3636</v>
      </c>
      <c r="F780" s="208">
        <v>15</v>
      </c>
      <c r="G780" s="205"/>
      <c r="H780" s="210" t="str">
        <f t="shared" si="76"/>
        <v/>
      </c>
      <c r="I780" s="208" t="str">
        <f t="shared" si="77"/>
        <v/>
      </c>
      <c r="J780" s="211" t="s">
        <v>3719</v>
      </c>
      <c r="K780" s="2"/>
    </row>
    <row r="781" spans="1:11" ht="15" customHeight="1" x14ac:dyDescent="0.2">
      <c r="A781" s="203">
        <v>11</v>
      </c>
      <c r="B781" s="203">
        <v>11</v>
      </c>
      <c r="C781" s="204" t="s">
        <v>3720</v>
      </c>
      <c r="D781" s="203" t="s">
        <v>3673</v>
      </c>
      <c r="E781" s="203" t="s">
        <v>3638</v>
      </c>
      <c r="F781" s="203">
        <v>10</v>
      </c>
      <c r="G781" s="205"/>
      <c r="H781" s="206" t="str">
        <f t="shared" si="76"/>
        <v/>
      </c>
      <c r="I781" s="203" t="str">
        <f t="shared" si="77"/>
        <v/>
      </c>
      <c r="J781" s="207"/>
      <c r="K781" s="2"/>
    </row>
    <row r="782" spans="1:11" ht="15" customHeight="1" x14ac:dyDescent="0.2">
      <c r="A782" s="208">
        <v>12</v>
      </c>
      <c r="B782" s="208">
        <v>12</v>
      </c>
      <c r="C782" s="209" t="s">
        <v>3721</v>
      </c>
      <c r="D782" s="208" t="s">
        <v>2081</v>
      </c>
      <c r="E782" s="208" t="s">
        <v>3640</v>
      </c>
      <c r="F782" s="208">
        <v>10</v>
      </c>
      <c r="G782" s="205"/>
      <c r="H782" s="210" t="str">
        <f t="shared" si="76"/>
        <v/>
      </c>
      <c r="I782" s="208" t="str">
        <f t="shared" si="77"/>
        <v/>
      </c>
      <c r="J782" s="211"/>
      <c r="K782" s="2"/>
    </row>
    <row r="783" spans="1:11" ht="15" customHeight="1" x14ac:dyDescent="0.2">
      <c r="A783" s="203">
        <v>13</v>
      </c>
      <c r="B783" s="203">
        <v>13</v>
      </c>
      <c r="C783" s="204" t="s">
        <v>3722</v>
      </c>
      <c r="D783" s="203" t="s">
        <v>3673</v>
      </c>
      <c r="E783" s="203" t="s">
        <v>3642</v>
      </c>
      <c r="F783" s="203">
        <v>10</v>
      </c>
      <c r="G783" s="205"/>
      <c r="H783" s="206" t="str">
        <f t="shared" si="76"/>
        <v/>
      </c>
      <c r="I783" s="203" t="str">
        <f t="shared" si="77"/>
        <v/>
      </c>
      <c r="J783" s="207"/>
      <c r="K783" s="2"/>
    </row>
    <row r="784" spans="1:11" ht="18.75" customHeight="1" x14ac:dyDescent="0.2">
      <c r="A784" s="208">
        <v>14</v>
      </c>
      <c r="B784" s="208">
        <v>14</v>
      </c>
      <c r="C784" s="209" t="s">
        <v>3723</v>
      </c>
      <c r="D784" s="208" t="s">
        <v>3718</v>
      </c>
      <c r="E784" s="208" t="s">
        <v>3667</v>
      </c>
      <c r="F784" s="208">
        <v>15</v>
      </c>
      <c r="G784" s="205"/>
      <c r="H784" s="210" t="str">
        <f t="shared" si="76"/>
        <v/>
      </c>
      <c r="I784" s="208" t="str">
        <f t="shared" si="77"/>
        <v/>
      </c>
      <c r="J784" s="211" t="s">
        <v>3719</v>
      </c>
      <c r="K784" s="2"/>
    </row>
    <row r="785" spans="1:11" ht="15" customHeight="1" x14ac:dyDescent="0.2">
      <c r="A785" s="203">
        <v>15</v>
      </c>
      <c r="B785" s="203">
        <v>15</v>
      </c>
      <c r="C785" s="204" t="s">
        <v>3668</v>
      </c>
      <c r="D785" s="203" t="s">
        <v>2101</v>
      </c>
      <c r="E785" s="203" t="s">
        <v>1710</v>
      </c>
      <c r="F785" s="203">
        <v>20</v>
      </c>
      <c r="G785" s="205"/>
      <c r="H785" s="206" t="str">
        <f t="shared" si="76"/>
        <v/>
      </c>
      <c r="I785" s="203" t="str">
        <f t="shared" si="77"/>
        <v/>
      </c>
      <c r="J785" s="207" t="s">
        <v>3715</v>
      </c>
      <c r="K785" s="2"/>
    </row>
    <row r="786" spans="1:11" ht="15" customHeight="1" x14ac:dyDescent="0.2">
      <c r="A786" s="212"/>
      <c r="B786" s="212"/>
      <c r="C786" s="213" t="s">
        <v>3724</v>
      </c>
      <c r="D786" s="212"/>
      <c r="E786" s="212"/>
      <c r="F786" s="214">
        <v>180</v>
      </c>
      <c r="G786" s="215">
        <f>SUM(G771:G785)</f>
        <v>0</v>
      </c>
      <c r="H786" s="216" t="str">
        <f>IF(G786=0,"",G786/F786)</f>
        <v/>
      </c>
      <c r="I786" s="214" t="str">
        <f>IF(H786="","",IF(H786&gt;=0.75,"🟢 On Track",IF(H786&gt;=0.65,"🟡 Watch",IF(H786&gt;=0.6,"🟠 At Risk","🔴 Not Prog"))))</f>
        <v/>
      </c>
      <c r="J786" s="21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21.75" customHeight="1" x14ac:dyDescent="0.2">
      <c r="A788" s="199" t="s">
        <v>3725</v>
      </c>
      <c r="B788" s="194"/>
      <c r="C788" s="194"/>
      <c r="D788" s="194"/>
      <c r="E788" s="194"/>
      <c r="F788" s="194"/>
      <c r="G788" s="194"/>
      <c r="H788" s="200" t="s">
        <v>3619</v>
      </c>
      <c r="I788" s="199">
        <f>G805</f>
        <v>0</v>
      </c>
      <c r="J788" s="200" t="s">
        <v>3620</v>
      </c>
      <c r="K788" s="201">
        <f>H805</f>
        <v>0</v>
      </c>
    </row>
    <row r="789" spans="1:11" ht="21.75" customHeight="1" x14ac:dyDescent="0.2">
      <c r="A789" s="202" t="s">
        <v>26</v>
      </c>
      <c r="B789" s="202" t="s">
        <v>3621</v>
      </c>
      <c r="C789" s="202" t="s">
        <v>2081</v>
      </c>
      <c r="D789" s="202" t="s">
        <v>2071</v>
      </c>
      <c r="E789" s="202" t="s">
        <v>2073</v>
      </c>
      <c r="F789" s="202" t="s">
        <v>3622</v>
      </c>
      <c r="G789" s="202" t="s">
        <v>132</v>
      </c>
      <c r="H789" s="202" t="s">
        <v>3623</v>
      </c>
      <c r="I789" s="202" t="s">
        <v>34</v>
      </c>
      <c r="J789" s="202" t="s">
        <v>61</v>
      </c>
      <c r="K789" s="2"/>
    </row>
    <row r="790" spans="1:11" ht="21.75" customHeight="1" x14ac:dyDescent="0.2">
      <c r="A790" s="203">
        <v>1</v>
      </c>
      <c r="B790" s="203">
        <v>1</v>
      </c>
      <c r="C790" s="204" t="s">
        <v>3726</v>
      </c>
      <c r="D790" s="203" t="s">
        <v>3727</v>
      </c>
      <c r="E790" s="203" t="s">
        <v>2085</v>
      </c>
      <c r="F790" s="203" t="s">
        <v>390</v>
      </c>
      <c r="G790" s="205"/>
      <c r="H790" s="203" t="str">
        <f t="shared" ref="H790:H804" si="78">IF(G790="","—",G790)</f>
        <v>—</v>
      </c>
      <c r="I790" s="203" t="str">
        <f t="shared" ref="I790:I804" si="79">IF(G790="","",G790)</f>
        <v/>
      </c>
      <c r="J790" s="207"/>
      <c r="K790" s="2"/>
    </row>
    <row r="791" spans="1:11" ht="15" customHeight="1" x14ac:dyDescent="0.2">
      <c r="A791" s="208">
        <v>2</v>
      </c>
      <c r="B791" s="208">
        <v>2</v>
      </c>
      <c r="C791" s="209" t="s">
        <v>3728</v>
      </c>
      <c r="D791" s="208" t="s">
        <v>2171</v>
      </c>
      <c r="E791" s="208" t="s">
        <v>2088</v>
      </c>
      <c r="F791" s="208" t="s">
        <v>390</v>
      </c>
      <c r="G791" s="205"/>
      <c r="H791" s="208" t="str">
        <f t="shared" si="78"/>
        <v>—</v>
      </c>
      <c r="I791" s="208" t="str">
        <f t="shared" si="79"/>
        <v/>
      </c>
      <c r="J791" s="211"/>
      <c r="K791" s="2"/>
    </row>
    <row r="792" spans="1:11" ht="21.75" customHeight="1" x14ac:dyDescent="0.2">
      <c r="A792" s="203">
        <v>3</v>
      </c>
      <c r="B792" s="203">
        <v>3</v>
      </c>
      <c r="C792" s="204" t="s">
        <v>3729</v>
      </c>
      <c r="D792" s="203" t="s">
        <v>3727</v>
      </c>
      <c r="E792" s="203" t="s">
        <v>1664</v>
      </c>
      <c r="F792" s="203" t="s">
        <v>390</v>
      </c>
      <c r="G792" s="205"/>
      <c r="H792" s="203" t="str">
        <f t="shared" si="78"/>
        <v>—</v>
      </c>
      <c r="I792" s="203" t="str">
        <f t="shared" si="79"/>
        <v/>
      </c>
      <c r="J792" s="207"/>
      <c r="K792" s="2"/>
    </row>
    <row r="793" spans="1:11" ht="15" customHeight="1" x14ac:dyDescent="0.2">
      <c r="A793" s="208">
        <v>4</v>
      </c>
      <c r="B793" s="208">
        <v>4</v>
      </c>
      <c r="C793" s="209" t="s">
        <v>3730</v>
      </c>
      <c r="D793" s="208" t="s">
        <v>2171</v>
      </c>
      <c r="E793" s="208" t="s">
        <v>2095</v>
      </c>
      <c r="F793" s="208" t="s">
        <v>390</v>
      </c>
      <c r="G793" s="205"/>
      <c r="H793" s="208" t="str">
        <f t="shared" si="78"/>
        <v>—</v>
      </c>
      <c r="I793" s="208" t="str">
        <f t="shared" si="79"/>
        <v/>
      </c>
      <c r="J793" s="211"/>
      <c r="K793" s="2"/>
    </row>
    <row r="794" spans="1:11" ht="21.75" customHeight="1" x14ac:dyDescent="0.2">
      <c r="A794" s="203">
        <v>5</v>
      </c>
      <c r="B794" s="203">
        <v>5</v>
      </c>
      <c r="C794" s="204" t="s">
        <v>3731</v>
      </c>
      <c r="D794" s="203" t="s">
        <v>3727</v>
      </c>
      <c r="E794" s="203" t="s">
        <v>2106</v>
      </c>
      <c r="F794" s="203" t="s">
        <v>390</v>
      </c>
      <c r="G794" s="205"/>
      <c r="H794" s="203" t="str">
        <f t="shared" si="78"/>
        <v>—</v>
      </c>
      <c r="I794" s="203" t="str">
        <f t="shared" si="79"/>
        <v/>
      </c>
      <c r="J794" s="207"/>
      <c r="K794" s="2"/>
    </row>
    <row r="795" spans="1:11" ht="15" customHeight="1" x14ac:dyDescent="0.2">
      <c r="A795" s="208">
        <v>6</v>
      </c>
      <c r="B795" s="208">
        <v>6</v>
      </c>
      <c r="C795" s="209" t="s">
        <v>3732</v>
      </c>
      <c r="D795" s="208" t="s">
        <v>2101</v>
      </c>
      <c r="E795" s="208" t="s">
        <v>2110</v>
      </c>
      <c r="F795" s="208" t="s">
        <v>390</v>
      </c>
      <c r="G795" s="205"/>
      <c r="H795" s="208" t="str">
        <f t="shared" si="78"/>
        <v>—</v>
      </c>
      <c r="I795" s="208" t="str">
        <f t="shared" si="79"/>
        <v/>
      </c>
      <c r="J795" s="211" t="s">
        <v>2139</v>
      </c>
      <c r="K795" s="2"/>
    </row>
    <row r="796" spans="1:11" ht="21.75" customHeight="1" x14ac:dyDescent="0.2">
      <c r="A796" s="203">
        <v>7</v>
      </c>
      <c r="B796" s="203">
        <v>7</v>
      </c>
      <c r="C796" s="204" t="s">
        <v>3733</v>
      </c>
      <c r="D796" s="203" t="s">
        <v>3727</v>
      </c>
      <c r="E796" s="203" t="s">
        <v>1707</v>
      </c>
      <c r="F796" s="203" t="s">
        <v>390</v>
      </c>
      <c r="G796" s="205"/>
      <c r="H796" s="203" t="str">
        <f t="shared" si="78"/>
        <v>—</v>
      </c>
      <c r="I796" s="203" t="str">
        <f t="shared" si="79"/>
        <v/>
      </c>
      <c r="J796" s="207"/>
      <c r="K796" s="2"/>
    </row>
    <row r="797" spans="1:11" ht="15" customHeight="1" x14ac:dyDescent="0.2">
      <c r="A797" s="208">
        <v>8</v>
      </c>
      <c r="B797" s="208">
        <v>8</v>
      </c>
      <c r="C797" s="209" t="s">
        <v>3734</v>
      </c>
      <c r="D797" s="208" t="s">
        <v>2171</v>
      </c>
      <c r="E797" s="208" t="s">
        <v>2126</v>
      </c>
      <c r="F797" s="208" t="s">
        <v>390</v>
      </c>
      <c r="G797" s="205"/>
      <c r="H797" s="208" t="str">
        <f t="shared" si="78"/>
        <v>—</v>
      </c>
      <c r="I797" s="208" t="str">
        <f t="shared" si="79"/>
        <v/>
      </c>
      <c r="J797" s="211"/>
      <c r="K797" s="2"/>
    </row>
    <row r="798" spans="1:11" ht="21.75" customHeight="1" x14ac:dyDescent="0.2">
      <c r="A798" s="203">
        <v>9</v>
      </c>
      <c r="B798" s="203">
        <v>9</v>
      </c>
      <c r="C798" s="204" t="s">
        <v>3735</v>
      </c>
      <c r="D798" s="203" t="s">
        <v>3727</v>
      </c>
      <c r="E798" s="203" t="s">
        <v>3634</v>
      </c>
      <c r="F798" s="203" t="s">
        <v>390</v>
      </c>
      <c r="G798" s="205"/>
      <c r="H798" s="203" t="str">
        <f t="shared" si="78"/>
        <v>—</v>
      </c>
      <c r="I798" s="203" t="str">
        <f t="shared" si="79"/>
        <v/>
      </c>
      <c r="J798" s="207"/>
      <c r="K798" s="2"/>
    </row>
    <row r="799" spans="1:11" ht="15" customHeight="1" x14ac:dyDescent="0.2">
      <c r="A799" s="208">
        <v>10</v>
      </c>
      <c r="B799" s="208">
        <v>10</v>
      </c>
      <c r="C799" s="209" t="s">
        <v>3736</v>
      </c>
      <c r="D799" s="208" t="s">
        <v>2171</v>
      </c>
      <c r="E799" s="208" t="s">
        <v>3636</v>
      </c>
      <c r="F799" s="208" t="s">
        <v>390</v>
      </c>
      <c r="G799" s="205"/>
      <c r="H799" s="208" t="str">
        <f t="shared" si="78"/>
        <v>—</v>
      </c>
      <c r="I799" s="208" t="str">
        <f t="shared" si="79"/>
        <v/>
      </c>
      <c r="J799" s="211"/>
      <c r="K799" s="2"/>
    </row>
    <row r="800" spans="1:11" ht="21.75" customHeight="1" x14ac:dyDescent="0.2">
      <c r="A800" s="203">
        <v>11</v>
      </c>
      <c r="B800" s="203">
        <v>11</v>
      </c>
      <c r="C800" s="204" t="s">
        <v>3737</v>
      </c>
      <c r="D800" s="203" t="s">
        <v>3727</v>
      </c>
      <c r="E800" s="203" t="s">
        <v>3638</v>
      </c>
      <c r="F800" s="203" t="s">
        <v>390</v>
      </c>
      <c r="G800" s="205"/>
      <c r="H800" s="203" t="str">
        <f t="shared" si="78"/>
        <v>—</v>
      </c>
      <c r="I800" s="203" t="str">
        <f t="shared" si="79"/>
        <v/>
      </c>
      <c r="J800" s="207"/>
      <c r="K800" s="2"/>
    </row>
    <row r="801" spans="1:11" ht="15" customHeight="1" x14ac:dyDescent="0.2">
      <c r="A801" s="208">
        <v>12</v>
      </c>
      <c r="B801" s="208">
        <v>12</v>
      </c>
      <c r="C801" s="209" t="s">
        <v>3738</v>
      </c>
      <c r="D801" s="208" t="s">
        <v>3673</v>
      </c>
      <c r="E801" s="208" t="s">
        <v>3640</v>
      </c>
      <c r="F801" s="208" t="s">
        <v>390</v>
      </c>
      <c r="G801" s="205"/>
      <c r="H801" s="208" t="str">
        <f t="shared" si="78"/>
        <v>—</v>
      </c>
      <c r="I801" s="208" t="str">
        <f t="shared" si="79"/>
        <v/>
      </c>
      <c r="J801" s="211"/>
      <c r="K801" s="2"/>
    </row>
    <row r="802" spans="1:11" ht="15" customHeight="1" x14ac:dyDescent="0.2">
      <c r="A802" s="203">
        <v>13</v>
      </c>
      <c r="B802" s="203">
        <v>13</v>
      </c>
      <c r="C802" s="204" t="s">
        <v>3739</v>
      </c>
      <c r="D802" s="203" t="s">
        <v>2125</v>
      </c>
      <c r="E802" s="203" t="s">
        <v>3642</v>
      </c>
      <c r="F802" s="203" t="s">
        <v>390</v>
      </c>
      <c r="G802" s="205"/>
      <c r="H802" s="203" t="str">
        <f t="shared" si="78"/>
        <v>—</v>
      </c>
      <c r="I802" s="203" t="str">
        <f t="shared" si="79"/>
        <v/>
      </c>
      <c r="J802" s="207"/>
      <c r="K802" s="2"/>
    </row>
    <row r="803" spans="1:11" ht="15" customHeight="1" x14ac:dyDescent="0.2">
      <c r="A803" s="208">
        <v>14</v>
      </c>
      <c r="B803" s="208">
        <v>14</v>
      </c>
      <c r="C803" s="209" t="s">
        <v>3740</v>
      </c>
      <c r="D803" s="208" t="s">
        <v>2171</v>
      </c>
      <c r="E803" s="208" t="s">
        <v>3667</v>
      </c>
      <c r="F803" s="208" t="s">
        <v>390</v>
      </c>
      <c r="G803" s="205"/>
      <c r="H803" s="208" t="str">
        <f t="shared" si="78"/>
        <v>—</v>
      </c>
      <c r="I803" s="208" t="str">
        <f t="shared" si="79"/>
        <v/>
      </c>
      <c r="J803" s="211"/>
      <c r="K803" s="2"/>
    </row>
    <row r="804" spans="1:11" ht="15" customHeight="1" x14ac:dyDescent="0.2">
      <c r="A804" s="203">
        <v>15</v>
      </c>
      <c r="B804" s="203">
        <v>15</v>
      </c>
      <c r="C804" s="204" t="s">
        <v>3741</v>
      </c>
      <c r="D804" s="203" t="s">
        <v>2101</v>
      </c>
      <c r="E804" s="203" t="s">
        <v>1710</v>
      </c>
      <c r="F804" s="203" t="s">
        <v>390</v>
      </c>
      <c r="G804" s="205"/>
      <c r="H804" s="203" t="str">
        <f t="shared" si="78"/>
        <v>—</v>
      </c>
      <c r="I804" s="203" t="str">
        <f t="shared" si="79"/>
        <v/>
      </c>
      <c r="J804" s="207" t="s">
        <v>3669</v>
      </c>
      <c r="K804" s="2"/>
    </row>
    <row r="805" spans="1:11" ht="15" customHeight="1" x14ac:dyDescent="0.2">
      <c r="A805" s="212"/>
      <c r="B805" s="212"/>
      <c r="C805" s="213" t="s">
        <v>3742</v>
      </c>
      <c r="D805" s="212"/>
      <c r="E805" s="212"/>
      <c r="F805" s="214"/>
      <c r="G805" s="215">
        <f>SUM(G790:G804)</f>
        <v>0</v>
      </c>
      <c r="H805" s="215"/>
      <c r="I805" s="214" t="str">
        <f>IF(H805="","",IF(H805&gt;=0.75,"🟢 On Track",IF(H805&gt;=0.65,"🟡 Watch",IF(H805&gt;=0.6,"🟠 At Risk","🔴 Not Prog"))))</f>
        <v/>
      </c>
      <c r="J805" s="21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5" right="0.75" top="1" bottom="1" header="0" footer="0"/>
  <pageSetup fitToHeight="0" orientation="landscape"/>
  <headerFooter>
    <oddHeader>&amp;CTalent Ready IT Program | Largo High School | PGCC</oddHeader>
    <oddFooter>&amp;LMaryland Blueprint for Maryland's Future | FERPA PROTECTED&amp;RPage &amp;P of  | &amp;D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K1000"/>
  <sheetViews>
    <sheetView workbookViewId="0">
      <pane ySplit="7" topLeftCell="A8" activePane="bottomLeft" state="frozen"/>
      <selection pane="bottomLeft" activeCell="B9" sqref="B9"/>
    </sheetView>
  </sheetViews>
  <sheetFormatPr baseColWidth="10" defaultColWidth="14.5" defaultRowHeight="15" customHeight="1" x14ac:dyDescent="0.2"/>
  <cols>
    <col min="1" max="2" width="4" customWidth="1"/>
    <col min="3" max="3" width="42" customWidth="1"/>
    <col min="4" max="4" width="12" customWidth="1"/>
    <col min="5" max="5" width="10" customWidth="1"/>
    <col min="6" max="7" width="11" customWidth="1"/>
    <col min="8" max="8" width="8" customWidth="1"/>
    <col min="9" max="9" width="14" customWidth="1"/>
    <col min="10" max="10" width="20" customWidth="1"/>
    <col min="11" max="11" width="12" customWidth="1"/>
    <col min="12" max="26" width="8.6640625" customWidth="1"/>
  </cols>
  <sheetData>
    <row r="1" spans="1:11" ht="24" customHeight="1" x14ac:dyDescent="0.2">
      <c r="A1" s="189" t="s">
        <v>0</v>
      </c>
      <c r="B1" s="2"/>
      <c r="C1" s="190" t="s">
        <v>853</v>
      </c>
      <c r="D1" s="190" t="s">
        <v>497</v>
      </c>
      <c r="E1" s="190" t="s">
        <v>498</v>
      </c>
      <c r="F1" s="190" t="s">
        <v>499</v>
      </c>
      <c r="G1" s="190" t="s">
        <v>500</v>
      </c>
      <c r="H1" s="190" t="s">
        <v>501</v>
      </c>
      <c r="I1" s="2"/>
      <c r="J1" s="2"/>
      <c r="K1" s="2"/>
    </row>
    <row r="2" spans="1:11" ht="27.75" customHeight="1" x14ac:dyDescent="0.2">
      <c r="A2" s="191" t="s">
        <v>3743</v>
      </c>
      <c r="B2" s="192"/>
      <c r="C2" s="192"/>
      <c r="D2" s="192"/>
      <c r="E2" s="192"/>
      <c r="F2" s="192"/>
      <c r="G2" s="192"/>
      <c r="H2" s="192"/>
      <c r="I2" s="192"/>
      <c r="J2" s="192"/>
      <c r="K2" s="192"/>
    </row>
    <row r="3" spans="1:11" ht="15" customHeight="1" x14ac:dyDescent="0.2">
      <c r="A3" s="77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 customHeight="1" x14ac:dyDescent="0.2">
      <c r="A4" s="3" t="s">
        <v>3614</v>
      </c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 ht="15" customHeight="1" x14ac:dyDescent="0.2">
      <c r="A5" s="193" t="s">
        <v>3615</v>
      </c>
      <c r="B5" s="194"/>
      <c r="C5" s="194"/>
      <c r="D5" s="194"/>
      <c r="E5" s="194"/>
      <c r="F5" s="194"/>
      <c r="G5" s="194"/>
      <c r="H5" s="194"/>
      <c r="I5" s="194"/>
      <c r="J5" s="194"/>
      <c r="K5" s="194"/>
    </row>
    <row r="6" spans="1:11" ht="15" customHeight="1" x14ac:dyDescent="0.2">
      <c r="A6" s="195" t="s">
        <v>3616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ht="25.5" customHeight="1" x14ac:dyDescent="0.2">
      <c r="A8" s="196" t="s">
        <v>1068</v>
      </c>
      <c r="B8" s="192"/>
      <c r="C8" s="192"/>
      <c r="D8" s="192"/>
      <c r="E8" s="192"/>
      <c r="F8" s="192"/>
      <c r="G8" s="192"/>
      <c r="H8" s="192"/>
      <c r="I8" s="197" t="s">
        <v>3617</v>
      </c>
      <c r="J8" s="198" t="str">
        <f>IF(COUNT(H26)=0,"",AVERAGE(H26))</f>
        <v/>
      </c>
      <c r="K8" s="192"/>
    </row>
    <row r="9" spans="1:11" ht="21.75" customHeight="1" x14ac:dyDescent="0.2">
      <c r="A9" s="199" t="s">
        <v>3744</v>
      </c>
      <c r="B9" s="194"/>
      <c r="C9" s="194"/>
      <c r="D9" s="194"/>
      <c r="E9" s="194"/>
      <c r="F9" s="194"/>
      <c r="G9" s="194"/>
      <c r="H9" s="200" t="s">
        <v>3619</v>
      </c>
      <c r="I9" s="199">
        <f>G26</f>
        <v>0</v>
      </c>
      <c r="J9" s="200" t="s">
        <v>3620</v>
      </c>
      <c r="K9" s="201">
        <f>H26</f>
        <v>0</v>
      </c>
    </row>
    <row r="10" spans="1:11" ht="21.75" customHeight="1" x14ac:dyDescent="0.2">
      <c r="A10" s="202" t="s">
        <v>26</v>
      </c>
      <c r="B10" s="202" t="s">
        <v>3621</v>
      </c>
      <c r="C10" s="202" t="s">
        <v>2081</v>
      </c>
      <c r="D10" s="202" t="s">
        <v>2071</v>
      </c>
      <c r="E10" s="202" t="s">
        <v>2073</v>
      </c>
      <c r="F10" s="202" t="s">
        <v>3622</v>
      </c>
      <c r="G10" s="202" t="s">
        <v>132</v>
      </c>
      <c r="H10" s="202" t="s">
        <v>3623</v>
      </c>
      <c r="I10" s="202" t="s">
        <v>34</v>
      </c>
      <c r="J10" s="202" t="s">
        <v>61</v>
      </c>
      <c r="K10" s="2"/>
    </row>
    <row r="11" spans="1:11" ht="15" customHeight="1" x14ac:dyDescent="0.2">
      <c r="A11" s="203">
        <v>1</v>
      </c>
      <c r="B11" s="203">
        <v>1</v>
      </c>
      <c r="C11" s="204" t="s">
        <v>3745</v>
      </c>
      <c r="D11" s="203" t="s">
        <v>2081</v>
      </c>
      <c r="E11" s="203" t="s">
        <v>2085</v>
      </c>
      <c r="F11" s="203" t="s">
        <v>390</v>
      </c>
      <c r="G11" s="205"/>
      <c r="H11" s="203" t="str">
        <f t="shared" ref="H11:H25" si="0">IF(G11="","—",G11)</f>
        <v>—</v>
      </c>
      <c r="I11" s="203" t="str">
        <f t="shared" ref="I11:I25" si="1">IF(G11="","",G11)</f>
        <v/>
      </c>
      <c r="J11" s="207"/>
      <c r="K11" s="2"/>
    </row>
    <row r="12" spans="1:11" ht="21.75" customHeight="1" x14ac:dyDescent="0.2">
      <c r="A12" s="208">
        <v>2</v>
      </c>
      <c r="B12" s="208">
        <v>2</v>
      </c>
      <c r="C12" s="209" t="s">
        <v>3746</v>
      </c>
      <c r="D12" s="208" t="s">
        <v>3727</v>
      </c>
      <c r="E12" s="208" t="s">
        <v>2088</v>
      </c>
      <c r="F12" s="208" t="s">
        <v>390</v>
      </c>
      <c r="G12" s="205"/>
      <c r="H12" s="208" t="str">
        <f t="shared" si="0"/>
        <v>—</v>
      </c>
      <c r="I12" s="208" t="str">
        <f t="shared" si="1"/>
        <v/>
      </c>
      <c r="J12" s="211"/>
      <c r="K12" s="2"/>
    </row>
    <row r="13" spans="1:11" ht="21.75" customHeight="1" x14ac:dyDescent="0.2">
      <c r="A13" s="203">
        <v>3</v>
      </c>
      <c r="B13" s="203">
        <v>3</v>
      </c>
      <c r="C13" s="204" t="s">
        <v>3747</v>
      </c>
      <c r="D13" s="203" t="s">
        <v>3727</v>
      </c>
      <c r="E13" s="203" t="s">
        <v>1664</v>
      </c>
      <c r="F13" s="203" t="s">
        <v>390</v>
      </c>
      <c r="G13" s="205"/>
      <c r="H13" s="203" t="str">
        <f t="shared" si="0"/>
        <v>—</v>
      </c>
      <c r="I13" s="203" t="str">
        <f t="shared" si="1"/>
        <v/>
      </c>
      <c r="J13" s="207"/>
      <c r="K13" s="2"/>
    </row>
    <row r="14" spans="1:11" ht="15" customHeight="1" x14ac:dyDescent="0.2">
      <c r="A14" s="208">
        <v>4</v>
      </c>
      <c r="B14" s="208">
        <v>4</v>
      </c>
      <c r="C14" s="209" t="s">
        <v>3748</v>
      </c>
      <c r="D14" s="208" t="s">
        <v>2134</v>
      </c>
      <c r="E14" s="208" t="s">
        <v>2095</v>
      </c>
      <c r="F14" s="208" t="s">
        <v>390</v>
      </c>
      <c r="G14" s="205"/>
      <c r="H14" s="208" t="str">
        <f t="shared" si="0"/>
        <v>—</v>
      </c>
      <c r="I14" s="208" t="str">
        <f t="shared" si="1"/>
        <v/>
      </c>
      <c r="J14" s="211"/>
      <c r="K14" s="2"/>
    </row>
    <row r="15" spans="1:11" ht="21.75" customHeight="1" x14ac:dyDescent="0.2">
      <c r="A15" s="203">
        <v>5</v>
      </c>
      <c r="B15" s="203">
        <v>5</v>
      </c>
      <c r="C15" s="204" t="s">
        <v>3749</v>
      </c>
      <c r="D15" s="203" t="s">
        <v>3727</v>
      </c>
      <c r="E15" s="203" t="s">
        <v>2106</v>
      </c>
      <c r="F15" s="203" t="s">
        <v>390</v>
      </c>
      <c r="G15" s="205"/>
      <c r="H15" s="203" t="str">
        <f t="shared" si="0"/>
        <v>—</v>
      </c>
      <c r="I15" s="203" t="str">
        <f t="shared" si="1"/>
        <v/>
      </c>
      <c r="J15" s="207"/>
      <c r="K15" s="2"/>
    </row>
    <row r="16" spans="1:11" ht="15" customHeight="1" x14ac:dyDescent="0.2">
      <c r="A16" s="208">
        <v>6</v>
      </c>
      <c r="B16" s="208">
        <v>6</v>
      </c>
      <c r="C16" s="209" t="s">
        <v>3678</v>
      </c>
      <c r="D16" s="208" t="s">
        <v>2101</v>
      </c>
      <c r="E16" s="208" t="s">
        <v>2110</v>
      </c>
      <c r="F16" s="208" t="s">
        <v>390</v>
      </c>
      <c r="G16" s="205"/>
      <c r="H16" s="208" t="str">
        <f t="shared" si="0"/>
        <v>—</v>
      </c>
      <c r="I16" s="208" t="str">
        <f t="shared" si="1"/>
        <v/>
      </c>
      <c r="J16" s="211" t="s">
        <v>2139</v>
      </c>
      <c r="K16" s="2"/>
    </row>
    <row r="17" spans="1:11" ht="15" customHeight="1" x14ac:dyDescent="0.2">
      <c r="A17" s="203">
        <v>7</v>
      </c>
      <c r="B17" s="203">
        <v>7</v>
      </c>
      <c r="C17" s="204" t="s">
        <v>3750</v>
      </c>
      <c r="D17" s="203" t="s">
        <v>2134</v>
      </c>
      <c r="E17" s="203" t="s">
        <v>1707</v>
      </c>
      <c r="F17" s="203" t="s">
        <v>390</v>
      </c>
      <c r="G17" s="205"/>
      <c r="H17" s="203" t="str">
        <f t="shared" si="0"/>
        <v>—</v>
      </c>
      <c r="I17" s="203" t="str">
        <f t="shared" si="1"/>
        <v/>
      </c>
      <c r="J17" s="207"/>
      <c r="K17" s="2"/>
    </row>
    <row r="18" spans="1:11" ht="15" customHeight="1" x14ac:dyDescent="0.2">
      <c r="A18" s="208">
        <v>8</v>
      </c>
      <c r="B18" s="208">
        <v>8</v>
      </c>
      <c r="C18" s="209" t="s">
        <v>3751</v>
      </c>
      <c r="D18" s="208" t="s">
        <v>2134</v>
      </c>
      <c r="E18" s="208" t="s">
        <v>2126</v>
      </c>
      <c r="F18" s="208" t="s">
        <v>390</v>
      </c>
      <c r="G18" s="205"/>
      <c r="H18" s="208" t="str">
        <f t="shared" si="0"/>
        <v>—</v>
      </c>
      <c r="I18" s="208" t="str">
        <f t="shared" si="1"/>
        <v/>
      </c>
      <c r="J18" s="211"/>
      <c r="K18" s="2"/>
    </row>
    <row r="19" spans="1:11" ht="21.75" customHeight="1" x14ac:dyDescent="0.2">
      <c r="A19" s="203">
        <v>9</v>
      </c>
      <c r="B19" s="203">
        <v>9</v>
      </c>
      <c r="C19" s="204" t="s">
        <v>3752</v>
      </c>
      <c r="D19" s="203" t="s">
        <v>3727</v>
      </c>
      <c r="E19" s="203" t="s">
        <v>3634</v>
      </c>
      <c r="F19" s="203" t="s">
        <v>390</v>
      </c>
      <c r="G19" s="205"/>
      <c r="H19" s="203" t="str">
        <f t="shared" si="0"/>
        <v>—</v>
      </c>
      <c r="I19" s="203" t="str">
        <f t="shared" si="1"/>
        <v/>
      </c>
      <c r="J19" s="207"/>
      <c r="K19" s="2"/>
    </row>
    <row r="20" spans="1:11" ht="21.75" customHeight="1" x14ac:dyDescent="0.2">
      <c r="A20" s="208">
        <v>10</v>
      </c>
      <c r="B20" s="208">
        <v>10</v>
      </c>
      <c r="C20" s="209" t="s">
        <v>3753</v>
      </c>
      <c r="D20" s="208" t="s">
        <v>3727</v>
      </c>
      <c r="E20" s="208" t="s">
        <v>3636</v>
      </c>
      <c r="F20" s="208" t="s">
        <v>390</v>
      </c>
      <c r="G20" s="205"/>
      <c r="H20" s="208" t="str">
        <f t="shared" si="0"/>
        <v>—</v>
      </c>
      <c r="I20" s="208" t="str">
        <f t="shared" si="1"/>
        <v/>
      </c>
      <c r="J20" s="211"/>
      <c r="K20" s="2"/>
    </row>
    <row r="21" spans="1:11" ht="15" customHeight="1" x14ac:dyDescent="0.2">
      <c r="A21" s="203">
        <v>11</v>
      </c>
      <c r="B21" s="203">
        <v>11</v>
      </c>
      <c r="C21" s="204" t="s">
        <v>3754</v>
      </c>
      <c r="D21" s="203" t="s">
        <v>2081</v>
      </c>
      <c r="E21" s="203" t="s">
        <v>3638</v>
      </c>
      <c r="F21" s="203" t="s">
        <v>390</v>
      </c>
      <c r="G21" s="205"/>
      <c r="H21" s="203" t="str">
        <f t="shared" si="0"/>
        <v>—</v>
      </c>
      <c r="I21" s="203" t="str">
        <f t="shared" si="1"/>
        <v/>
      </c>
      <c r="J21" s="207"/>
      <c r="K21" s="2"/>
    </row>
    <row r="22" spans="1:11" ht="15" customHeight="1" x14ac:dyDescent="0.2">
      <c r="A22" s="208">
        <v>12</v>
      </c>
      <c r="B22" s="208">
        <v>12</v>
      </c>
      <c r="C22" s="209" t="s">
        <v>3755</v>
      </c>
      <c r="D22" s="208" t="s">
        <v>2114</v>
      </c>
      <c r="E22" s="208" t="s">
        <v>3640</v>
      </c>
      <c r="F22" s="208" t="s">
        <v>390</v>
      </c>
      <c r="G22" s="205"/>
      <c r="H22" s="208" t="str">
        <f t="shared" si="0"/>
        <v>—</v>
      </c>
      <c r="I22" s="208" t="str">
        <f t="shared" si="1"/>
        <v/>
      </c>
      <c r="J22" s="211" t="s">
        <v>3687</v>
      </c>
      <c r="K22" s="2"/>
    </row>
    <row r="23" spans="1:11" ht="15" customHeight="1" x14ac:dyDescent="0.2">
      <c r="A23" s="203">
        <v>13</v>
      </c>
      <c r="B23" s="203">
        <v>13</v>
      </c>
      <c r="C23" s="204" t="s">
        <v>3756</v>
      </c>
      <c r="D23" s="203" t="s">
        <v>2125</v>
      </c>
      <c r="E23" s="203" t="s">
        <v>3642</v>
      </c>
      <c r="F23" s="203" t="s">
        <v>390</v>
      </c>
      <c r="G23" s="205"/>
      <c r="H23" s="203" t="str">
        <f t="shared" si="0"/>
        <v>—</v>
      </c>
      <c r="I23" s="203" t="str">
        <f t="shared" si="1"/>
        <v/>
      </c>
      <c r="J23" s="207"/>
      <c r="K23" s="2"/>
    </row>
    <row r="24" spans="1:11" ht="15" customHeight="1" x14ac:dyDescent="0.2">
      <c r="A24" s="208">
        <v>14</v>
      </c>
      <c r="B24" s="208">
        <v>14</v>
      </c>
      <c r="C24" s="209" t="s">
        <v>3757</v>
      </c>
      <c r="D24" s="208" t="s">
        <v>3703</v>
      </c>
      <c r="E24" s="208" t="s">
        <v>3667</v>
      </c>
      <c r="F24" s="208" t="s">
        <v>390</v>
      </c>
      <c r="G24" s="205"/>
      <c r="H24" s="208" t="str">
        <f t="shared" si="0"/>
        <v>—</v>
      </c>
      <c r="I24" s="208" t="str">
        <f t="shared" si="1"/>
        <v/>
      </c>
      <c r="J24" s="211"/>
      <c r="K24" s="2"/>
    </row>
    <row r="25" spans="1:11" ht="15" customHeight="1" x14ac:dyDescent="0.2">
      <c r="A25" s="203">
        <v>15</v>
      </c>
      <c r="B25" s="203">
        <v>15</v>
      </c>
      <c r="C25" s="204" t="s">
        <v>3668</v>
      </c>
      <c r="D25" s="203" t="s">
        <v>2101</v>
      </c>
      <c r="E25" s="203" t="s">
        <v>1710</v>
      </c>
      <c r="F25" s="203" t="s">
        <v>390</v>
      </c>
      <c r="G25" s="205"/>
      <c r="H25" s="203" t="str">
        <f t="shared" si="0"/>
        <v>—</v>
      </c>
      <c r="I25" s="203" t="str">
        <f t="shared" si="1"/>
        <v/>
      </c>
      <c r="J25" s="207" t="s">
        <v>3669</v>
      </c>
      <c r="K25" s="2"/>
    </row>
    <row r="26" spans="1:11" ht="15" customHeight="1" x14ac:dyDescent="0.2">
      <c r="A26" s="212"/>
      <c r="B26" s="212"/>
      <c r="C26" s="213" t="s">
        <v>3758</v>
      </c>
      <c r="D26" s="212"/>
      <c r="E26" s="212"/>
      <c r="F26" s="214"/>
      <c r="G26" s="215">
        <f>SUM(G11:G25)</f>
        <v>0</v>
      </c>
      <c r="H26" s="215"/>
      <c r="I26" s="214" t="str">
        <f>IF(H26="","",IF(H26&gt;=0.75,"🟢 On Track",IF(H26&gt;=0.65,"🟡 Watch",IF(H26&gt;=0.6,"🟠 At Risk","🔴 Not Prog"))))</f>
        <v/>
      </c>
      <c r="J26" s="212"/>
      <c r="K26" s="2"/>
    </row>
    <row r="27" spans="1:11" ht="15.7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5.7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5.5" customHeight="1" x14ac:dyDescent="0.2">
      <c r="A29" s="196" t="s">
        <v>1073</v>
      </c>
      <c r="B29" s="192"/>
      <c r="C29" s="192"/>
      <c r="D29" s="192"/>
      <c r="E29" s="192"/>
      <c r="F29" s="192"/>
      <c r="G29" s="192"/>
      <c r="H29" s="192"/>
      <c r="I29" s="197" t="s">
        <v>3617</v>
      </c>
      <c r="J29" s="198" t="str">
        <f>IF(COUNT(H47,H66)=0,"",AVERAGE(H47,H66))</f>
        <v/>
      </c>
      <c r="K29" s="192"/>
    </row>
    <row r="30" spans="1:11" ht="21.75" customHeight="1" x14ac:dyDescent="0.2">
      <c r="A30" s="199" t="s">
        <v>3744</v>
      </c>
      <c r="B30" s="194"/>
      <c r="C30" s="194"/>
      <c r="D30" s="194"/>
      <c r="E30" s="194"/>
      <c r="F30" s="194"/>
      <c r="G30" s="194"/>
      <c r="H30" s="200" t="s">
        <v>3619</v>
      </c>
      <c r="I30" s="199">
        <f>G47</f>
        <v>0</v>
      </c>
      <c r="J30" s="200" t="s">
        <v>3620</v>
      </c>
      <c r="K30" s="201">
        <f>H47</f>
        <v>0</v>
      </c>
    </row>
    <row r="31" spans="1:11" ht="21.75" customHeight="1" x14ac:dyDescent="0.2">
      <c r="A31" s="202" t="s">
        <v>26</v>
      </c>
      <c r="B31" s="202" t="s">
        <v>3621</v>
      </c>
      <c r="C31" s="202" t="s">
        <v>2081</v>
      </c>
      <c r="D31" s="202" t="s">
        <v>2071</v>
      </c>
      <c r="E31" s="202" t="s">
        <v>2073</v>
      </c>
      <c r="F31" s="202" t="s">
        <v>3622</v>
      </c>
      <c r="G31" s="202" t="s">
        <v>132</v>
      </c>
      <c r="H31" s="202" t="s">
        <v>3623</v>
      </c>
      <c r="I31" s="202" t="s">
        <v>34</v>
      </c>
      <c r="J31" s="202" t="s">
        <v>61</v>
      </c>
      <c r="K31" s="2"/>
    </row>
    <row r="32" spans="1:11" ht="15" customHeight="1" x14ac:dyDescent="0.2">
      <c r="A32" s="203">
        <v>1</v>
      </c>
      <c r="B32" s="203">
        <v>1</v>
      </c>
      <c r="C32" s="204" t="s">
        <v>3745</v>
      </c>
      <c r="D32" s="203" t="s">
        <v>2081</v>
      </c>
      <c r="E32" s="203" t="s">
        <v>2085</v>
      </c>
      <c r="F32" s="203" t="s">
        <v>390</v>
      </c>
      <c r="G32" s="205"/>
      <c r="H32" s="203" t="str">
        <f t="shared" ref="H32:H46" si="2">IF(G32="","—",G32)</f>
        <v>—</v>
      </c>
      <c r="I32" s="203" t="str">
        <f t="shared" ref="I32:I46" si="3">IF(G32="","",G32)</f>
        <v/>
      </c>
      <c r="J32" s="207"/>
      <c r="K32" s="2"/>
    </row>
    <row r="33" spans="1:11" ht="21.75" customHeight="1" x14ac:dyDescent="0.2">
      <c r="A33" s="208">
        <v>2</v>
      </c>
      <c r="B33" s="208">
        <v>2</v>
      </c>
      <c r="C33" s="209" t="s">
        <v>3746</v>
      </c>
      <c r="D33" s="208" t="s">
        <v>3727</v>
      </c>
      <c r="E33" s="208" t="s">
        <v>2088</v>
      </c>
      <c r="F33" s="208" t="s">
        <v>390</v>
      </c>
      <c r="G33" s="205"/>
      <c r="H33" s="208" t="str">
        <f t="shared" si="2"/>
        <v>—</v>
      </c>
      <c r="I33" s="208" t="str">
        <f t="shared" si="3"/>
        <v/>
      </c>
      <c r="J33" s="211"/>
      <c r="K33" s="2"/>
    </row>
    <row r="34" spans="1:11" ht="21.75" customHeight="1" x14ac:dyDescent="0.2">
      <c r="A34" s="203">
        <v>3</v>
      </c>
      <c r="B34" s="203">
        <v>3</v>
      </c>
      <c r="C34" s="204" t="s">
        <v>3747</v>
      </c>
      <c r="D34" s="203" t="s">
        <v>3727</v>
      </c>
      <c r="E34" s="203" t="s">
        <v>1664</v>
      </c>
      <c r="F34" s="203" t="s">
        <v>390</v>
      </c>
      <c r="G34" s="205"/>
      <c r="H34" s="203" t="str">
        <f t="shared" si="2"/>
        <v>—</v>
      </c>
      <c r="I34" s="203" t="str">
        <f t="shared" si="3"/>
        <v/>
      </c>
      <c r="J34" s="207"/>
      <c r="K34" s="2"/>
    </row>
    <row r="35" spans="1:11" ht="15" customHeight="1" x14ac:dyDescent="0.2">
      <c r="A35" s="208">
        <v>4</v>
      </c>
      <c r="B35" s="208">
        <v>4</v>
      </c>
      <c r="C35" s="209" t="s">
        <v>3748</v>
      </c>
      <c r="D35" s="208" t="s">
        <v>2134</v>
      </c>
      <c r="E35" s="208" t="s">
        <v>2095</v>
      </c>
      <c r="F35" s="208" t="s">
        <v>390</v>
      </c>
      <c r="G35" s="205"/>
      <c r="H35" s="208" t="str">
        <f t="shared" si="2"/>
        <v>—</v>
      </c>
      <c r="I35" s="208" t="str">
        <f t="shared" si="3"/>
        <v/>
      </c>
      <c r="J35" s="211"/>
      <c r="K35" s="2"/>
    </row>
    <row r="36" spans="1:11" ht="21.75" customHeight="1" x14ac:dyDescent="0.2">
      <c r="A36" s="203">
        <v>5</v>
      </c>
      <c r="B36" s="203">
        <v>5</v>
      </c>
      <c r="C36" s="204" t="s">
        <v>3749</v>
      </c>
      <c r="D36" s="203" t="s">
        <v>3727</v>
      </c>
      <c r="E36" s="203" t="s">
        <v>2106</v>
      </c>
      <c r="F36" s="203" t="s">
        <v>390</v>
      </c>
      <c r="G36" s="205"/>
      <c r="H36" s="203" t="str">
        <f t="shared" si="2"/>
        <v>—</v>
      </c>
      <c r="I36" s="203" t="str">
        <f t="shared" si="3"/>
        <v/>
      </c>
      <c r="J36" s="207"/>
      <c r="K36" s="2"/>
    </row>
    <row r="37" spans="1:11" ht="15" customHeight="1" x14ac:dyDescent="0.2">
      <c r="A37" s="208">
        <v>6</v>
      </c>
      <c r="B37" s="208">
        <v>6</v>
      </c>
      <c r="C37" s="209" t="s">
        <v>3678</v>
      </c>
      <c r="D37" s="208" t="s">
        <v>2101</v>
      </c>
      <c r="E37" s="208" t="s">
        <v>2110</v>
      </c>
      <c r="F37" s="208" t="s">
        <v>390</v>
      </c>
      <c r="G37" s="205"/>
      <c r="H37" s="208" t="str">
        <f t="shared" si="2"/>
        <v>—</v>
      </c>
      <c r="I37" s="208" t="str">
        <f t="shared" si="3"/>
        <v/>
      </c>
      <c r="J37" s="211" t="s">
        <v>2139</v>
      </c>
      <c r="K37" s="2"/>
    </row>
    <row r="38" spans="1:11" ht="15" customHeight="1" x14ac:dyDescent="0.2">
      <c r="A38" s="203">
        <v>7</v>
      </c>
      <c r="B38" s="203">
        <v>7</v>
      </c>
      <c r="C38" s="204" t="s">
        <v>3750</v>
      </c>
      <c r="D38" s="203" t="s">
        <v>2134</v>
      </c>
      <c r="E38" s="203" t="s">
        <v>1707</v>
      </c>
      <c r="F38" s="203" t="s">
        <v>390</v>
      </c>
      <c r="G38" s="205"/>
      <c r="H38" s="203" t="str">
        <f t="shared" si="2"/>
        <v>—</v>
      </c>
      <c r="I38" s="203" t="str">
        <f t="shared" si="3"/>
        <v/>
      </c>
      <c r="J38" s="207"/>
      <c r="K38" s="2"/>
    </row>
    <row r="39" spans="1:11" ht="15" customHeight="1" x14ac:dyDescent="0.2">
      <c r="A39" s="208">
        <v>8</v>
      </c>
      <c r="B39" s="208">
        <v>8</v>
      </c>
      <c r="C39" s="209" t="s">
        <v>3751</v>
      </c>
      <c r="D39" s="208" t="s">
        <v>2134</v>
      </c>
      <c r="E39" s="208" t="s">
        <v>2126</v>
      </c>
      <c r="F39" s="208" t="s">
        <v>390</v>
      </c>
      <c r="G39" s="205"/>
      <c r="H39" s="208" t="str">
        <f t="shared" si="2"/>
        <v>—</v>
      </c>
      <c r="I39" s="208" t="str">
        <f t="shared" si="3"/>
        <v/>
      </c>
      <c r="J39" s="211"/>
      <c r="K39" s="2"/>
    </row>
    <row r="40" spans="1:11" ht="21.75" customHeight="1" x14ac:dyDescent="0.2">
      <c r="A40" s="203">
        <v>9</v>
      </c>
      <c r="B40" s="203">
        <v>9</v>
      </c>
      <c r="C40" s="204" t="s">
        <v>3752</v>
      </c>
      <c r="D40" s="203" t="s">
        <v>3727</v>
      </c>
      <c r="E40" s="203" t="s">
        <v>3634</v>
      </c>
      <c r="F40" s="203" t="s">
        <v>390</v>
      </c>
      <c r="G40" s="205"/>
      <c r="H40" s="203" t="str">
        <f t="shared" si="2"/>
        <v>—</v>
      </c>
      <c r="I40" s="203" t="str">
        <f t="shared" si="3"/>
        <v/>
      </c>
      <c r="J40" s="207"/>
      <c r="K40" s="2"/>
    </row>
    <row r="41" spans="1:11" ht="21.75" customHeight="1" x14ac:dyDescent="0.2">
      <c r="A41" s="208">
        <v>10</v>
      </c>
      <c r="B41" s="208">
        <v>10</v>
      </c>
      <c r="C41" s="209" t="s">
        <v>3753</v>
      </c>
      <c r="D41" s="208" t="s">
        <v>3727</v>
      </c>
      <c r="E41" s="208" t="s">
        <v>3636</v>
      </c>
      <c r="F41" s="208" t="s">
        <v>390</v>
      </c>
      <c r="G41" s="205"/>
      <c r="H41" s="208" t="str">
        <f t="shared" si="2"/>
        <v>—</v>
      </c>
      <c r="I41" s="208" t="str">
        <f t="shared" si="3"/>
        <v/>
      </c>
      <c r="J41" s="211"/>
      <c r="K41" s="2"/>
    </row>
    <row r="42" spans="1:11" ht="15" customHeight="1" x14ac:dyDescent="0.2">
      <c r="A42" s="203">
        <v>11</v>
      </c>
      <c r="B42" s="203">
        <v>11</v>
      </c>
      <c r="C42" s="204" t="s">
        <v>3754</v>
      </c>
      <c r="D42" s="203" t="s">
        <v>2081</v>
      </c>
      <c r="E42" s="203" t="s">
        <v>3638</v>
      </c>
      <c r="F42" s="203" t="s">
        <v>390</v>
      </c>
      <c r="G42" s="205"/>
      <c r="H42" s="203" t="str">
        <f t="shared" si="2"/>
        <v>—</v>
      </c>
      <c r="I42" s="203" t="str">
        <f t="shared" si="3"/>
        <v/>
      </c>
      <c r="J42" s="207"/>
      <c r="K42" s="2"/>
    </row>
    <row r="43" spans="1:11" ht="15" customHeight="1" x14ac:dyDescent="0.2">
      <c r="A43" s="208">
        <v>12</v>
      </c>
      <c r="B43" s="208">
        <v>12</v>
      </c>
      <c r="C43" s="209" t="s">
        <v>3755</v>
      </c>
      <c r="D43" s="208" t="s">
        <v>2114</v>
      </c>
      <c r="E43" s="208" t="s">
        <v>3640</v>
      </c>
      <c r="F43" s="208" t="s">
        <v>390</v>
      </c>
      <c r="G43" s="205"/>
      <c r="H43" s="208" t="str">
        <f t="shared" si="2"/>
        <v>—</v>
      </c>
      <c r="I43" s="208" t="str">
        <f t="shared" si="3"/>
        <v/>
      </c>
      <c r="J43" s="211" t="s">
        <v>3687</v>
      </c>
      <c r="K43" s="2"/>
    </row>
    <row r="44" spans="1:11" ht="15" customHeight="1" x14ac:dyDescent="0.2">
      <c r="A44" s="203">
        <v>13</v>
      </c>
      <c r="B44" s="203">
        <v>13</v>
      </c>
      <c r="C44" s="204" t="s">
        <v>3756</v>
      </c>
      <c r="D44" s="203" t="s">
        <v>2125</v>
      </c>
      <c r="E44" s="203" t="s">
        <v>3642</v>
      </c>
      <c r="F44" s="203" t="s">
        <v>390</v>
      </c>
      <c r="G44" s="205"/>
      <c r="H44" s="203" t="str">
        <f t="shared" si="2"/>
        <v>—</v>
      </c>
      <c r="I44" s="203" t="str">
        <f t="shared" si="3"/>
        <v/>
      </c>
      <c r="J44" s="207"/>
      <c r="K44" s="2"/>
    </row>
    <row r="45" spans="1:11" ht="15" customHeight="1" x14ac:dyDescent="0.2">
      <c r="A45" s="208">
        <v>14</v>
      </c>
      <c r="B45" s="208">
        <v>14</v>
      </c>
      <c r="C45" s="209" t="s">
        <v>3757</v>
      </c>
      <c r="D45" s="208" t="s">
        <v>3703</v>
      </c>
      <c r="E45" s="208" t="s">
        <v>3667</v>
      </c>
      <c r="F45" s="208" t="s">
        <v>390</v>
      </c>
      <c r="G45" s="205"/>
      <c r="H45" s="208" t="str">
        <f t="shared" si="2"/>
        <v>—</v>
      </c>
      <c r="I45" s="208" t="str">
        <f t="shared" si="3"/>
        <v/>
      </c>
      <c r="J45" s="211"/>
      <c r="K45" s="2"/>
    </row>
    <row r="46" spans="1:11" ht="15" customHeight="1" x14ac:dyDescent="0.2">
      <c r="A46" s="203">
        <v>15</v>
      </c>
      <c r="B46" s="203">
        <v>15</v>
      </c>
      <c r="C46" s="204" t="s">
        <v>3668</v>
      </c>
      <c r="D46" s="203" t="s">
        <v>2101</v>
      </c>
      <c r="E46" s="203" t="s">
        <v>1710</v>
      </c>
      <c r="F46" s="203" t="s">
        <v>390</v>
      </c>
      <c r="G46" s="205"/>
      <c r="H46" s="203" t="str">
        <f t="shared" si="2"/>
        <v>—</v>
      </c>
      <c r="I46" s="203" t="str">
        <f t="shared" si="3"/>
        <v/>
      </c>
      <c r="J46" s="207" t="s">
        <v>3669</v>
      </c>
      <c r="K46" s="2"/>
    </row>
    <row r="47" spans="1:11" ht="15" customHeight="1" x14ac:dyDescent="0.2">
      <c r="A47" s="212"/>
      <c r="B47" s="212"/>
      <c r="C47" s="213" t="s">
        <v>3758</v>
      </c>
      <c r="D47" s="212"/>
      <c r="E47" s="212"/>
      <c r="F47" s="214"/>
      <c r="G47" s="215">
        <f>SUM(G32:G46)</f>
        <v>0</v>
      </c>
      <c r="H47" s="215"/>
      <c r="I47" s="214" t="str">
        <f>IF(H47="","",IF(H47&gt;=0.75,"🟢 On Track",IF(H47&gt;=0.65,"🟡 Watch",IF(H47&gt;=0.6,"🟠 At Risk","🔴 Not Prog"))))</f>
        <v/>
      </c>
      <c r="J47" s="212"/>
      <c r="K47" s="2"/>
    </row>
    <row r="48" spans="1:11" ht="15.7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ht="21.75" customHeight="1" x14ac:dyDescent="0.2">
      <c r="A49" s="199" t="s">
        <v>3759</v>
      </c>
      <c r="B49" s="194"/>
      <c r="C49" s="194"/>
      <c r="D49" s="194"/>
      <c r="E49" s="194"/>
      <c r="F49" s="194"/>
      <c r="G49" s="194"/>
      <c r="H49" s="200" t="s">
        <v>3619</v>
      </c>
      <c r="I49" s="199">
        <f>G66</f>
        <v>0</v>
      </c>
      <c r="J49" s="200" t="s">
        <v>3620</v>
      </c>
      <c r="K49" s="201">
        <f>H66</f>
        <v>0</v>
      </c>
    </row>
    <row r="50" spans="1:11" ht="21.75" customHeight="1" x14ac:dyDescent="0.2">
      <c r="A50" s="202" t="s">
        <v>26</v>
      </c>
      <c r="B50" s="202" t="s">
        <v>3621</v>
      </c>
      <c r="C50" s="202" t="s">
        <v>2081</v>
      </c>
      <c r="D50" s="202" t="s">
        <v>2071</v>
      </c>
      <c r="E50" s="202" t="s">
        <v>2073</v>
      </c>
      <c r="F50" s="202" t="s">
        <v>3622</v>
      </c>
      <c r="G50" s="202" t="s">
        <v>132</v>
      </c>
      <c r="H50" s="202" t="s">
        <v>3623</v>
      </c>
      <c r="I50" s="202" t="s">
        <v>34</v>
      </c>
      <c r="J50" s="202" t="s">
        <v>61</v>
      </c>
      <c r="K50" s="2"/>
    </row>
    <row r="51" spans="1:11" ht="15" customHeight="1" x14ac:dyDescent="0.2">
      <c r="A51" s="203">
        <v>1</v>
      </c>
      <c r="B51" s="203">
        <v>1</v>
      </c>
      <c r="C51" s="204" t="s">
        <v>3760</v>
      </c>
      <c r="D51" s="203" t="s">
        <v>2081</v>
      </c>
      <c r="E51" s="203" t="s">
        <v>2085</v>
      </c>
      <c r="F51" s="203" t="s">
        <v>390</v>
      </c>
      <c r="G51" s="205"/>
      <c r="H51" s="203" t="str">
        <f t="shared" ref="H51:H65" si="4">IF(G51="","—",G51)</f>
        <v>—</v>
      </c>
      <c r="I51" s="203" t="str">
        <f t="shared" ref="I51:I65" si="5">IF(G51="","",G51)</f>
        <v/>
      </c>
      <c r="J51" s="207" t="s">
        <v>3761</v>
      </c>
      <c r="K51" s="2"/>
    </row>
    <row r="52" spans="1:11" ht="15" customHeight="1" x14ac:dyDescent="0.2">
      <c r="A52" s="208">
        <v>2</v>
      </c>
      <c r="B52" s="208">
        <v>2</v>
      </c>
      <c r="C52" s="209" t="s">
        <v>3762</v>
      </c>
      <c r="D52" s="208" t="s">
        <v>2081</v>
      </c>
      <c r="E52" s="208" t="s">
        <v>2088</v>
      </c>
      <c r="F52" s="208" t="s">
        <v>390</v>
      </c>
      <c r="G52" s="205"/>
      <c r="H52" s="208" t="str">
        <f t="shared" si="4"/>
        <v>—</v>
      </c>
      <c r="I52" s="208" t="str">
        <f t="shared" si="5"/>
        <v/>
      </c>
      <c r="J52" s="211"/>
      <c r="K52" s="2"/>
    </row>
    <row r="53" spans="1:11" ht="15" customHeight="1" x14ac:dyDescent="0.2">
      <c r="A53" s="203">
        <v>3</v>
      </c>
      <c r="B53" s="203">
        <v>3</v>
      </c>
      <c r="C53" s="204" t="s">
        <v>3763</v>
      </c>
      <c r="D53" s="203" t="s">
        <v>2081</v>
      </c>
      <c r="E53" s="203" t="s">
        <v>1664</v>
      </c>
      <c r="F53" s="203" t="s">
        <v>390</v>
      </c>
      <c r="G53" s="205"/>
      <c r="H53" s="203" t="str">
        <f t="shared" si="4"/>
        <v>—</v>
      </c>
      <c r="I53" s="203" t="str">
        <f t="shared" si="5"/>
        <v/>
      </c>
      <c r="J53" s="207"/>
      <c r="K53" s="2"/>
    </row>
    <row r="54" spans="1:11" ht="15" customHeight="1" x14ac:dyDescent="0.2">
      <c r="A54" s="208">
        <v>4</v>
      </c>
      <c r="B54" s="208">
        <v>4</v>
      </c>
      <c r="C54" s="209" t="s">
        <v>3764</v>
      </c>
      <c r="D54" s="208" t="s">
        <v>2081</v>
      </c>
      <c r="E54" s="208" t="s">
        <v>2095</v>
      </c>
      <c r="F54" s="208" t="s">
        <v>390</v>
      </c>
      <c r="G54" s="205"/>
      <c r="H54" s="208" t="str">
        <f t="shared" si="4"/>
        <v>—</v>
      </c>
      <c r="I54" s="208" t="str">
        <f t="shared" si="5"/>
        <v/>
      </c>
      <c r="J54" s="211"/>
      <c r="K54" s="2"/>
    </row>
    <row r="55" spans="1:11" ht="15" customHeight="1" x14ac:dyDescent="0.2">
      <c r="A55" s="203">
        <v>5</v>
      </c>
      <c r="B55" s="203">
        <v>5</v>
      </c>
      <c r="C55" s="204" t="s">
        <v>3765</v>
      </c>
      <c r="D55" s="203" t="s">
        <v>2081</v>
      </c>
      <c r="E55" s="203" t="s">
        <v>2106</v>
      </c>
      <c r="F55" s="203" t="s">
        <v>390</v>
      </c>
      <c r="G55" s="205"/>
      <c r="H55" s="203" t="str">
        <f t="shared" si="4"/>
        <v>—</v>
      </c>
      <c r="I55" s="203" t="str">
        <f t="shared" si="5"/>
        <v/>
      </c>
      <c r="J55" s="207"/>
      <c r="K55" s="2"/>
    </row>
    <row r="56" spans="1:11" ht="15" customHeight="1" x14ac:dyDescent="0.2">
      <c r="A56" s="208">
        <v>6</v>
      </c>
      <c r="B56" s="208">
        <v>6</v>
      </c>
      <c r="C56" s="209" t="s">
        <v>3766</v>
      </c>
      <c r="D56" s="208" t="s">
        <v>2101</v>
      </c>
      <c r="E56" s="208" t="s">
        <v>2110</v>
      </c>
      <c r="F56" s="208" t="s">
        <v>390</v>
      </c>
      <c r="G56" s="205"/>
      <c r="H56" s="208" t="str">
        <f t="shared" si="4"/>
        <v>—</v>
      </c>
      <c r="I56" s="208" t="str">
        <f t="shared" si="5"/>
        <v/>
      </c>
      <c r="J56" s="211"/>
      <c r="K56" s="2"/>
    </row>
    <row r="57" spans="1:11" ht="15" customHeight="1" x14ac:dyDescent="0.2">
      <c r="A57" s="203">
        <v>7</v>
      </c>
      <c r="B57" s="203">
        <v>7</v>
      </c>
      <c r="C57" s="204" t="s">
        <v>3767</v>
      </c>
      <c r="D57" s="203" t="s">
        <v>2081</v>
      </c>
      <c r="E57" s="203" t="s">
        <v>1707</v>
      </c>
      <c r="F57" s="203" t="s">
        <v>390</v>
      </c>
      <c r="G57" s="205"/>
      <c r="H57" s="203" t="str">
        <f t="shared" si="4"/>
        <v>—</v>
      </c>
      <c r="I57" s="203" t="str">
        <f t="shared" si="5"/>
        <v/>
      </c>
      <c r="J57" s="207"/>
      <c r="K57" s="2"/>
    </row>
    <row r="58" spans="1:11" ht="15" customHeight="1" x14ac:dyDescent="0.2">
      <c r="A58" s="208">
        <v>8</v>
      </c>
      <c r="B58" s="208">
        <v>8</v>
      </c>
      <c r="C58" s="209" t="s">
        <v>3768</v>
      </c>
      <c r="D58" s="208" t="s">
        <v>2081</v>
      </c>
      <c r="E58" s="208" t="s">
        <v>2126</v>
      </c>
      <c r="F58" s="208" t="s">
        <v>390</v>
      </c>
      <c r="G58" s="205"/>
      <c r="H58" s="208" t="str">
        <f t="shared" si="4"/>
        <v>—</v>
      </c>
      <c r="I58" s="208" t="str">
        <f t="shared" si="5"/>
        <v/>
      </c>
      <c r="J58" s="211"/>
      <c r="K58" s="2"/>
    </row>
    <row r="59" spans="1:11" ht="15" customHeight="1" x14ac:dyDescent="0.2">
      <c r="A59" s="203">
        <v>9</v>
      </c>
      <c r="B59" s="203">
        <v>9</v>
      </c>
      <c r="C59" s="204" t="s">
        <v>3769</v>
      </c>
      <c r="D59" s="203" t="s">
        <v>2081</v>
      </c>
      <c r="E59" s="203" t="s">
        <v>3634</v>
      </c>
      <c r="F59" s="203" t="s">
        <v>390</v>
      </c>
      <c r="G59" s="205"/>
      <c r="H59" s="203" t="str">
        <f t="shared" si="4"/>
        <v>—</v>
      </c>
      <c r="I59" s="203" t="str">
        <f t="shared" si="5"/>
        <v/>
      </c>
      <c r="J59" s="207"/>
      <c r="K59" s="2"/>
    </row>
    <row r="60" spans="1:11" ht="15" customHeight="1" x14ac:dyDescent="0.2">
      <c r="A60" s="208">
        <v>10</v>
      </c>
      <c r="B60" s="208">
        <v>10</v>
      </c>
      <c r="C60" s="209" t="s">
        <v>3770</v>
      </c>
      <c r="D60" s="208" t="s">
        <v>2081</v>
      </c>
      <c r="E60" s="208" t="s">
        <v>3636</v>
      </c>
      <c r="F60" s="208" t="s">
        <v>390</v>
      </c>
      <c r="G60" s="205"/>
      <c r="H60" s="208" t="str">
        <f t="shared" si="4"/>
        <v>—</v>
      </c>
      <c r="I60" s="208" t="str">
        <f t="shared" si="5"/>
        <v/>
      </c>
      <c r="J60" s="211"/>
      <c r="K60" s="2"/>
    </row>
    <row r="61" spans="1:11" ht="15" customHeight="1" x14ac:dyDescent="0.2">
      <c r="A61" s="203">
        <v>11</v>
      </c>
      <c r="B61" s="203">
        <v>11</v>
      </c>
      <c r="C61" s="204" t="s">
        <v>3771</v>
      </c>
      <c r="D61" s="203" t="s">
        <v>2081</v>
      </c>
      <c r="E61" s="203" t="s">
        <v>3638</v>
      </c>
      <c r="F61" s="203" t="s">
        <v>390</v>
      </c>
      <c r="G61" s="205"/>
      <c r="H61" s="203" t="str">
        <f t="shared" si="4"/>
        <v>—</v>
      </c>
      <c r="I61" s="203" t="str">
        <f t="shared" si="5"/>
        <v/>
      </c>
      <c r="J61" s="207"/>
      <c r="K61" s="2"/>
    </row>
    <row r="62" spans="1:11" ht="15" customHeight="1" x14ac:dyDescent="0.2">
      <c r="A62" s="208">
        <v>12</v>
      </c>
      <c r="B62" s="208">
        <v>12</v>
      </c>
      <c r="C62" s="209" t="s">
        <v>3772</v>
      </c>
      <c r="D62" s="208" t="s">
        <v>2081</v>
      </c>
      <c r="E62" s="208" t="s">
        <v>3640</v>
      </c>
      <c r="F62" s="208" t="s">
        <v>390</v>
      </c>
      <c r="G62" s="205"/>
      <c r="H62" s="208" t="str">
        <f t="shared" si="4"/>
        <v>—</v>
      </c>
      <c r="I62" s="208" t="str">
        <f t="shared" si="5"/>
        <v/>
      </c>
      <c r="J62" s="211"/>
      <c r="K62" s="2"/>
    </row>
    <row r="63" spans="1:11" ht="15" customHeight="1" x14ac:dyDescent="0.2">
      <c r="A63" s="203">
        <v>13</v>
      </c>
      <c r="B63" s="203">
        <v>13</v>
      </c>
      <c r="C63" s="204" t="s">
        <v>3773</v>
      </c>
      <c r="D63" s="203" t="s">
        <v>2081</v>
      </c>
      <c r="E63" s="203" t="s">
        <v>3642</v>
      </c>
      <c r="F63" s="203" t="s">
        <v>390</v>
      </c>
      <c r="G63" s="205"/>
      <c r="H63" s="203" t="str">
        <f t="shared" si="4"/>
        <v>—</v>
      </c>
      <c r="I63" s="203" t="str">
        <f t="shared" si="5"/>
        <v/>
      </c>
      <c r="J63" s="207"/>
      <c r="K63" s="2"/>
    </row>
    <row r="64" spans="1:11" ht="15" customHeight="1" x14ac:dyDescent="0.2">
      <c r="A64" s="208">
        <v>14</v>
      </c>
      <c r="B64" s="208">
        <v>14</v>
      </c>
      <c r="C64" s="209" t="s">
        <v>3774</v>
      </c>
      <c r="D64" s="208" t="s">
        <v>2081</v>
      </c>
      <c r="E64" s="208" t="s">
        <v>3667</v>
      </c>
      <c r="F64" s="208" t="s">
        <v>390</v>
      </c>
      <c r="G64" s="205"/>
      <c r="H64" s="208" t="str">
        <f t="shared" si="4"/>
        <v>—</v>
      </c>
      <c r="I64" s="208" t="str">
        <f t="shared" si="5"/>
        <v/>
      </c>
      <c r="J64" s="211"/>
      <c r="K64" s="2"/>
    </row>
    <row r="65" spans="1:11" ht="15" customHeight="1" x14ac:dyDescent="0.2">
      <c r="A65" s="203">
        <v>15</v>
      </c>
      <c r="B65" s="203">
        <v>15</v>
      </c>
      <c r="C65" s="204" t="s">
        <v>3775</v>
      </c>
      <c r="D65" s="203" t="s">
        <v>2101</v>
      </c>
      <c r="E65" s="203" t="s">
        <v>1710</v>
      </c>
      <c r="F65" s="203" t="s">
        <v>390</v>
      </c>
      <c r="G65" s="205"/>
      <c r="H65" s="203" t="str">
        <f t="shared" si="4"/>
        <v>—</v>
      </c>
      <c r="I65" s="203" t="str">
        <f t="shared" si="5"/>
        <v/>
      </c>
      <c r="J65" s="207"/>
      <c r="K65" s="2"/>
    </row>
    <row r="66" spans="1:11" ht="15" customHeight="1" x14ac:dyDescent="0.2">
      <c r="A66" s="212"/>
      <c r="B66" s="212"/>
      <c r="C66" s="213" t="s">
        <v>3776</v>
      </c>
      <c r="D66" s="212"/>
      <c r="E66" s="212"/>
      <c r="F66" s="214"/>
      <c r="G66" s="215">
        <f>SUM(G51:G65)</f>
        <v>0</v>
      </c>
      <c r="H66" s="215"/>
      <c r="I66" s="214" t="str">
        <f>IF(H66="","",IF(H66&gt;=0.75,"🟢 On Track",IF(H66&gt;=0.65,"🟡 Watch",IF(H66&gt;=0.6,"🟠 At Risk","🔴 Not Prog"))))</f>
        <v/>
      </c>
      <c r="J66" s="212"/>
      <c r="K66" s="2"/>
    </row>
    <row r="67" spans="1:11" ht="15.7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 ht="15.7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 ht="25.5" customHeight="1" x14ac:dyDescent="0.2">
      <c r="A69" s="196" t="s">
        <v>1075</v>
      </c>
      <c r="B69" s="192"/>
      <c r="C69" s="192"/>
      <c r="D69" s="192"/>
      <c r="E69" s="192"/>
      <c r="F69" s="192"/>
      <c r="G69" s="192"/>
      <c r="H69" s="192"/>
      <c r="I69" s="197" t="s">
        <v>3617</v>
      </c>
      <c r="J69" s="198" t="str">
        <f>IF(COUNT(H87)=0,"",AVERAGE(H87))</f>
        <v/>
      </c>
      <c r="K69" s="192"/>
    </row>
    <row r="70" spans="1:11" ht="21.75" customHeight="1" x14ac:dyDescent="0.2">
      <c r="A70" s="199" t="s">
        <v>3744</v>
      </c>
      <c r="B70" s="194"/>
      <c r="C70" s="194"/>
      <c r="D70" s="194"/>
      <c r="E70" s="194"/>
      <c r="F70" s="194"/>
      <c r="G70" s="194"/>
      <c r="H70" s="200" t="s">
        <v>3619</v>
      </c>
      <c r="I70" s="199">
        <f>G87</f>
        <v>0</v>
      </c>
      <c r="J70" s="200" t="s">
        <v>3620</v>
      </c>
      <c r="K70" s="201">
        <f>H87</f>
        <v>0</v>
      </c>
    </row>
    <row r="71" spans="1:11" ht="21.75" customHeight="1" x14ac:dyDescent="0.2">
      <c r="A71" s="202" t="s">
        <v>26</v>
      </c>
      <c r="B71" s="202" t="s">
        <v>3621</v>
      </c>
      <c r="C71" s="202" t="s">
        <v>2081</v>
      </c>
      <c r="D71" s="202" t="s">
        <v>2071</v>
      </c>
      <c r="E71" s="202" t="s">
        <v>2073</v>
      </c>
      <c r="F71" s="202" t="s">
        <v>3622</v>
      </c>
      <c r="G71" s="202" t="s">
        <v>132</v>
      </c>
      <c r="H71" s="202" t="s">
        <v>3623</v>
      </c>
      <c r="I71" s="202" t="s">
        <v>34</v>
      </c>
      <c r="J71" s="202" t="s">
        <v>61</v>
      </c>
      <c r="K71" s="2"/>
    </row>
    <row r="72" spans="1:11" ht="15" customHeight="1" x14ac:dyDescent="0.2">
      <c r="A72" s="203">
        <v>1</v>
      </c>
      <c r="B72" s="203">
        <v>1</v>
      </c>
      <c r="C72" s="204" t="s">
        <v>3745</v>
      </c>
      <c r="D72" s="203" t="s">
        <v>2081</v>
      </c>
      <c r="E72" s="203" t="s">
        <v>2085</v>
      </c>
      <c r="F72" s="203" t="s">
        <v>390</v>
      </c>
      <c r="G72" s="205"/>
      <c r="H72" s="203" t="str">
        <f t="shared" ref="H72:H86" si="6">IF(G72="","—",G72)</f>
        <v>—</v>
      </c>
      <c r="I72" s="203" t="str">
        <f t="shared" ref="I72:I86" si="7">IF(G72="","",G72)</f>
        <v/>
      </c>
      <c r="J72" s="207"/>
      <c r="K72" s="2"/>
    </row>
    <row r="73" spans="1:11" ht="21.75" customHeight="1" x14ac:dyDescent="0.2">
      <c r="A73" s="208">
        <v>2</v>
      </c>
      <c r="B73" s="208">
        <v>2</v>
      </c>
      <c r="C73" s="209" t="s">
        <v>3746</v>
      </c>
      <c r="D73" s="208" t="s">
        <v>3727</v>
      </c>
      <c r="E73" s="208" t="s">
        <v>2088</v>
      </c>
      <c r="F73" s="208" t="s">
        <v>390</v>
      </c>
      <c r="G73" s="205"/>
      <c r="H73" s="208" t="str">
        <f t="shared" si="6"/>
        <v>—</v>
      </c>
      <c r="I73" s="208" t="str">
        <f t="shared" si="7"/>
        <v/>
      </c>
      <c r="J73" s="211"/>
      <c r="K73" s="2"/>
    </row>
    <row r="74" spans="1:11" ht="21.75" customHeight="1" x14ac:dyDescent="0.2">
      <c r="A74" s="203">
        <v>3</v>
      </c>
      <c r="B74" s="203">
        <v>3</v>
      </c>
      <c r="C74" s="204" t="s">
        <v>3747</v>
      </c>
      <c r="D74" s="203" t="s">
        <v>3727</v>
      </c>
      <c r="E74" s="203" t="s">
        <v>1664</v>
      </c>
      <c r="F74" s="203" t="s">
        <v>390</v>
      </c>
      <c r="G74" s="205"/>
      <c r="H74" s="203" t="str">
        <f t="shared" si="6"/>
        <v>—</v>
      </c>
      <c r="I74" s="203" t="str">
        <f t="shared" si="7"/>
        <v/>
      </c>
      <c r="J74" s="207"/>
      <c r="K74" s="2"/>
    </row>
    <row r="75" spans="1:11" ht="15" customHeight="1" x14ac:dyDescent="0.2">
      <c r="A75" s="208">
        <v>4</v>
      </c>
      <c r="B75" s="208">
        <v>4</v>
      </c>
      <c r="C75" s="209" t="s">
        <v>3748</v>
      </c>
      <c r="D75" s="208" t="s">
        <v>2134</v>
      </c>
      <c r="E75" s="208" t="s">
        <v>2095</v>
      </c>
      <c r="F75" s="208" t="s">
        <v>390</v>
      </c>
      <c r="G75" s="205"/>
      <c r="H75" s="208" t="str">
        <f t="shared" si="6"/>
        <v>—</v>
      </c>
      <c r="I75" s="208" t="str">
        <f t="shared" si="7"/>
        <v/>
      </c>
      <c r="J75" s="211"/>
      <c r="K75" s="2"/>
    </row>
    <row r="76" spans="1:11" ht="21.75" customHeight="1" x14ac:dyDescent="0.2">
      <c r="A76" s="203">
        <v>5</v>
      </c>
      <c r="B76" s="203">
        <v>5</v>
      </c>
      <c r="C76" s="204" t="s">
        <v>3749</v>
      </c>
      <c r="D76" s="203" t="s">
        <v>3727</v>
      </c>
      <c r="E76" s="203" t="s">
        <v>2106</v>
      </c>
      <c r="F76" s="203" t="s">
        <v>390</v>
      </c>
      <c r="G76" s="205"/>
      <c r="H76" s="203" t="str">
        <f t="shared" si="6"/>
        <v>—</v>
      </c>
      <c r="I76" s="203" t="str">
        <f t="shared" si="7"/>
        <v/>
      </c>
      <c r="J76" s="207"/>
      <c r="K76" s="2"/>
    </row>
    <row r="77" spans="1:11" ht="15" customHeight="1" x14ac:dyDescent="0.2">
      <c r="A77" s="208">
        <v>6</v>
      </c>
      <c r="B77" s="208">
        <v>6</v>
      </c>
      <c r="C77" s="209" t="s">
        <v>3678</v>
      </c>
      <c r="D77" s="208" t="s">
        <v>2101</v>
      </c>
      <c r="E77" s="208" t="s">
        <v>2110</v>
      </c>
      <c r="F77" s="208" t="s">
        <v>390</v>
      </c>
      <c r="G77" s="205"/>
      <c r="H77" s="208" t="str">
        <f t="shared" si="6"/>
        <v>—</v>
      </c>
      <c r="I77" s="208" t="str">
        <f t="shared" si="7"/>
        <v/>
      </c>
      <c r="J77" s="211" t="s">
        <v>2139</v>
      </c>
      <c r="K77" s="2"/>
    </row>
    <row r="78" spans="1:11" ht="15" customHeight="1" x14ac:dyDescent="0.2">
      <c r="A78" s="203">
        <v>7</v>
      </c>
      <c r="B78" s="203">
        <v>7</v>
      </c>
      <c r="C78" s="204" t="s">
        <v>3750</v>
      </c>
      <c r="D78" s="203" t="s">
        <v>2134</v>
      </c>
      <c r="E78" s="203" t="s">
        <v>1707</v>
      </c>
      <c r="F78" s="203" t="s">
        <v>390</v>
      </c>
      <c r="G78" s="205"/>
      <c r="H78" s="203" t="str">
        <f t="shared" si="6"/>
        <v>—</v>
      </c>
      <c r="I78" s="203" t="str">
        <f t="shared" si="7"/>
        <v/>
      </c>
      <c r="J78" s="207"/>
      <c r="K78" s="2"/>
    </row>
    <row r="79" spans="1:11" ht="15" customHeight="1" x14ac:dyDescent="0.2">
      <c r="A79" s="208">
        <v>8</v>
      </c>
      <c r="B79" s="208">
        <v>8</v>
      </c>
      <c r="C79" s="209" t="s">
        <v>3751</v>
      </c>
      <c r="D79" s="208" t="s">
        <v>2134</v>
      </c>
      <c r="E79" s="208" t="s">
        <v>2126</v>
      </c>
      <c r="F79" s="208" t="s">
        <v>390</v>
      </c>
      <c r="G79" s="205"/>
      <c r="H79" s="208" t="str">
        <f t="shared" si="6"/>
        <v>—</v>
      </c>
      <c r="I79" s="208" t="str">
        <f t="shared" si="7"/>
        <v/>
      </c>
      <c r="J79" s="211"/>
      <c r="K79" s="2"/>
    </row>
    <row r="80" spans="1:11" ht="21.75" customHeight="1" x14ac:dyDescent="0.2">
      <c r="A80" s="203">
        <v>9</v>
      </c>
      <c r="B80" s="203">
        <v>9</v>
      </c>
      <c r="C80" s="204" t="s">
        <v>3752</v>
      </c>
      <c r="D80" s="203" t="s">
        <v>3727</v>
      </c>
      <c r="E80" s="203" t="s">
        <v>3634</v>
      </c>
      <c r="F80" s="203" t="s">
        <v>390</v>
      </c>
      <c r="G80" s="205"/>
      <c r="H80" s="203" t="str">
        <f t="shared" si="6"/>
        <v>—</v>
      </c>
      <c r="I80" s="203" t="str">
        <f t="shared" si="7"/>
        <v/>
      </c>
      <c r="J80" s="207"/>
      <c r="K80" s="2"/>
    </row>
    <row r="81" spans="1:11" ht="21.75" customHeight="1" x14ac:dyDescent="0.2">
      <c r="A81" s="208">
        <v>10</v>
      </c>
      <c r="B81" s="208">
        <v>10</v>
      </c>
      <c r="C81" s="209" t="s">
        <v>3753</v>
      </c>
      <c r="D81" s="208" t="s">
        <v>3727</v>
      </c>
      <c r="E81" s="208" t="s">
        <v>3636</v>
      </c>
      <c r="F81" s="208" t="s">
        <v>390</v>
      </c>
      <c r="G81" s="205"/>
      <c r="H81" s="208" t="str">
        <f t="shared" si="6"/>
        <v>—</v>
      </c>
      <c r="I81" s="208" t="str">
        <f t="shared" si="7"/>
        <v/>
      </c>
      <c r="J81" s="211"/>
      <c r="K81" s="2"/>
    </row>
    <row r="82" spans="1:11" ht="15" customHeight="1" x14ac:dyDescent="0.2">
      <c r="A82" s="203">
        <v>11</v>
      </c>
      <c r="B82" s="203">
        <v>11</v>
      </c>
      <c r="C82" s="204" t="s">
        <v>3754</v>
      </c>
      <c r="D82" s="203" t="s">
        <v>2081</v>
      </c>
      <c r="E82" s="203" t="s">
        <v>3638</v>
      </c>
      <c r="F82" s="203" t="s">
        <v>390</v>
      </c>
      <c r="G82" s="205"/>
      <c r="H82" s="203" t="str">
        <f t="shared" si="6"/>
        <v>—</v>
      </c>
      <c r="I82" s="203" t="str">
        <f t="shared" si="7"/>
        <v/>
      </c>
      <c r="J82" s="207"/>
      <c r="K82" s="2"/>
    </row>
    <row r="83" spans="1:11" ht="15" customHeight="1" x14ac:dyDescent="0.2">
      <c r="A83" s="208">
        <v>12</v>
      </c>
      <c r="B83" s="208">
        <v>12</v>
      </c>
      <c r="C83" s="209" t="s">
        <v>3755</v>
      </c>
      <c r="D83" s="208" t="s">
        <v>2114</v>
      </c>
      <c r="E83" s="208" t="s">
        <v>3640</v>
      </c>
      <c r="F83" s="208" t="s">
        <v>390</v>
      </c>
      <c r="G83" s="205"/>
      <c r="H83" s="208" t="str">
        <f t="shared" si="6"/>
        <v>—</v>
      </c>
      <c r="I83" s="208" t="str">
        <f t="shared" si="7"/>
        <v/>
      </c>
      <c r="J83" s="211" t="s">
        <v>3687</v>
      </c>
      <c r="K83" s="2"/>
    </row>
    <row r="84" spans="1:11" ht="15" customHeight="1" x14ac:dyDescent="0.2">
      <c r="A84" s="203">
        <v>13</v>
      </c>
      <c r="B84" s="203">
        <v>13</v>
      </c>
      <c r="C84" s="204" t="s">
        <v>3756</v>
      </c>
      <c r="D84" s="203" t="s">
        <v>2125</v>
      </c>
      <c r="E84" s="203" t="s">
        <v>3642</v>
      </c>
      <c r="F84" s="203" t="s">
        <v>390</v>
      </c>
      <c r="G84" s="205"/>
      <c r="H84" s="203" t="str">
        <f t="shared" si="6"/>
        <v>—</v>
      </c>
      <c r="I84" s="203" t="str">
        <f t="shared" si="7"/>
        <v/>
      </c>
      <c r="J84" s="207"/>
      <c r="K84" s="2"/>
    </row>
    <row r="85" spans="1:11" ht="15" customHeight="1" x14ac:dyDescent="0.2">
      <c r="A85" s="208">
        <v>14</v>
      </c>
      <c r="B85" s="208">
        <v>14</v>
      </c>
      <c r="C85" s="209" t="s">
        <v>3757</v>
      </c>
      <c r="D85" s="208" t="s">
        <v>3703</v>
      </c>
      <c r="E85" s="208" t="s">
        <v>3667</v>
      </c>
      <c r="F85" s="208" t="s">
        <v>390</v>
      </c>
      <c r="G85" s="205"/>
      <c r="H85" s="208" t="str">
        <f t="shared" si="6"/>
        <v>—</v>
      </c>
      <c r="I85" s="208" t="str">
        <f t="shared" si="7"/>
        <v/>
      </c>
      <c r="J85" s="211"/>
      <c r="K85" s="2"/>
    </row>
    <row r="86" spans="1:11" ht="15" customHeight="1" x14ac:dyDescent="0.2">
      <c r="A86" s="203">
        <v>15</v>
      </c>
      <c r="B86" s="203">
        <v>15</v>
      </c>
      <c r="C86" s="204" t="s">
        <v>3668</v>
      </c>
      <c r="D86" s="203" t="s">
        <v>2101</v>
      </c>
      <c r="E86" s="203" t="s">
        <v>1710</v>
      </c>
      <c r="F86" s="203" t="s">
        <v>390</v>
      </c>
      <c r="G86" s="205"/>
      <c r="H86" s="203" t="str">
        <f t="shared" si="6"/>
        <v>—</v>
      </c>
      <c r="I86" s="203" t="str">
        <f t="shared" si="7"/>
        <v/>
      </c>
      <c r="J86" s="207" t="s">
        <v>3669</v>
      </c>
      <c r="K86" s="2"/>
    </row>
    <row r="87" spans="1:11" ht="15" customHeight="1" x14ac:dyDescent="0.2">
      <c r="A87" s="212"/>
      <c r="B87" s="212"/>
      <c r="C87" s="213" t="s">
        <v>3758</v>
      </c>
      <c r="D87" s="212"/>
      <c r="E87" s="212"/>
      <c r="F87" s="214"/>
      <c r="G87" s="215">
        <f>SUM(G72:G86)</f>
        <v>0</v>
      </c>
      <c r="H87" s="215"/>
      <c r="I87" s="214" t="str">
        <f>IF(H87="","",IF(H87&gt;=0.75,"🟢 On Track",IF(H87&gt;=0.65,"🟡 Watch",IF(H87&gt;=0.6,"🟠 At Risk","🔴 Not Prog"))))</f>
        <v/>
      </c>
      <c r="J87" s="212"/>
      <c r="K87" s="2"/>
    </row>
    <row r="88" spans="1:11" ht="15.7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ht="15.7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ht="25.5" customHeight="1" x14ac:dyDescent="0.2">
      <c r="A90" s="196" t="s">
        <v>1077</v>
      </c>
      <c r="B90" s="192"/>
      <c r="C90" s="192"/>
      <c r="D90" s="192"/>
      <c r="E90" s="192"/>
      <c r="F90" s="192"/>
      <c r="G90" s="192"/>
      <c r="H90" s="192"/>
      <c r="I90" s="197" t="s">
        <v>3617</v>
      </c>
      <c r="J90" s="198" t="str">
        <f>IF(COUNT(H108)=0,"",AVERAGE(H108))</f>
        <v/>
      </c>
      <c r="K90" s="192"/>
    </row>
    <row r="91" spans="1:11" ht="21.75" customHeight="1" x14ac:dyDescent="0.2">
      <c r="A91" s="199" t="s">
        <v>3744</v>
      </c>
      <c r="B91" s="194"/>
      <c r="C91" s="194"/>
      <c r="D91" s="194"/>
      <c r="E91" s="194"/>
      <c r="F91" s="194"/>
      <c r="G91" s="194"/>
      <c r="H91" s="200" t="s">
        <v>3619</v>
      </c>
      <c r="I91" s="199">
        <f>G108</f>
        <v>0</v>
      </c>
      <c r="J91" s="200" t="s">
        <v>3620</v>
      </c>
      <c r="K91" s="201">
        <f>H108</f>
        <v>0</v>
      </c>
    </row>
    <row r="92" spans="1:11" ht="21.75" customHeight="1" x14ac:dyDescent="0.2">
      <c r="A92" s="202" t="s">
        <v>26</v>
      </c>
      <c r="B92" s="202" t="s">
        <v>3621</v>
      </c>
      <c r="C92" s="202" t="s">
        <v>2081</v>
      </c>
      <c r="D92" s="202" t="s">
        <v>2071</v>
      </c>
      <c r="E92" s="202" t="s">
        <v>2073</v>
      </c>
      <c r="F92" s="202" t="s">
        <v>3622</v>
      </c>
      <c r="G92" s="202" t="s">
        <v>132</v>
      </c>
      <c r="H92" s="202" t="s">
        <v>3623</v>
      </c>
      <c r="I92" s="202" t="s">
        <v>34</v>
      </c>
      <c r="J92" s="202" t="s">
        <v>61</v>
      </c>
      <c r="K92" s="2"/>
    </row>
    <row r="93" spans="1:11" ht="15" customHeight="1" x14ac:dyDescent="0.2">
      <c r="A93" s="203">
        <v>1</v>
      </c>
      <c r="B93" s="203">
        <v>1</v>
      </c>
      <c r="C93" s="204" t="s">
        <v>3745</v>
      </c>
      <c r="D93" s="203" t="s">
        <v>2081</v>
      </c>
      <c r="E93" s="203" t="s">
        <v>2085</v>
      </c>
      <c r="F93" s="203" t="s">
        <v>390</v>
      </c>
      <c r="G93" s="205"/>
      <c r="H93" s="203" t="str">
        <f t="shared" ref="H93:H107" si="8">IF(G93="","—",G93)</f>
        <v>—</v>
      </c>
      <c r="I93" s="203" t="str">
        <f t="shared" ref="I93:I107" si="9">IF(G93="","",G93)</f>
        <v/>
      </c>
      <c r="J93" s="207"/>
      <c r="K93" s="2"/>
    </row>
    <row r="94" spans="1:11" ht="21.75" customHeight="1" x14ac:dyDescent="0.2">
      <c r="A94" s="208">
        <v>2</v>
      </c>
      <c r="B94" s="208">
        <v>2</v>
      </c>
      <c r="C94" s="209" t="s">
        <v>3746</v>
      </c>
      <c r="D94" s="208" t="s">
        <v>3727</v>
      </c>
      <c r="E94" s="208" t="s">
        <v>2088</v>
      </c>
      <c r="F94" s="208" t="s">
        <v>390</v>
      </c>
      <c r="G94" s="205"/>
      <c r="H94" s="208" t="str">
        <f t="shared" si="8"/>
        <v>—</v>
      </c>
      <c r="I94" s="208" t="str">
        <f t="shared" si="9"/>
        <v/>
      </c>
      <c r="J94" s="211"/>
      <c r="K94" s="2"/>
    </row>
    <row r="95" spans="1:11" ht="21.75" customHeight="1" x14ac:dyDescent="0.2">
      <c r="A95" s="203">
        <v>3</v>
      </c>
      <c r="B95" s="203">
        <v>3</v>
      </c>
      <c r="C95" s="204" t="s">
        <v>3747</v>
      </c>
      <c r="D95" s="203" t="s">
        <v>3727</v>
      </c>
      <c r="E95" s="203" t="s">
        <v>1664</v>
      </c>
      <c r="F95" s="203" t="s">
        <v>390</v>
      </c>
      <c r="G95" s="205"/>
      <c r="H95" s="203" t="str">
        <f t="shared" si="8"/>
        <v>—</v>
      </c>
      <c r="I95" s="203" t="str">
        <f t="shared" si="9"/>
        <v/>
      </c>
      <c r="J95" s="207"/>
      <c r="K95" s="2"/>
    </row>
    <row r="96" spans="1:11" ht="15" customHeight="1" x14ac:dyDescent="0.2">
      <c r="A96" s="208">
        <v>4</v>
      </c>
      <c r="B96" s="208">
        <v>4</v>
      </c>
      <c r="C96" s="209" t="s">
        <v>3748</v>
      </c>
      <c r="D96" s="208" t="s">
        <v>2134</v>
      </c>
      <c r="E96" s="208" t="s">
        <v>2095</v>
      </c>
      <c r="F96" s="208" t="s">
        <v>390</v>
      </c>
      <c r="G96" s="205"/>
      <c r="H96" s="208" t="str">
        <f t="shared" si="8"/>
        <v>—</v>
      </c>
      <c r="I96" s="208" t="str">
        <f t="shared" si="9"/>
        <v/>
      </c>
      <c r="J96" s="211"/>
      <c r="K96" s="2"/>
    </row>
    <row r="97" spans="1:11" ht="21.75" customHeight="1" x14ac:dyDescent="0.2">
      <c r="A97" s="203">
        <v>5</v>
      </c>
      <c r="B97" s="203">
        <v>5</v>
      </c>
      <c r="C97" s="204" t="s">
        <v>3749</v>
      </c>
      <c r="D97" s="203" t="s">
        <v>3727</v>
      </c>
      <c r="E97" s="203" t="s">
        <v>2106</v>
      </c>
      <c r="F97" s="203" t="s">
        <v>390</v>
      </c>
      <c r="G97" s="205"/>
      <c r="H97" s="203" t="str">
        <f t="shared" si="8"/>
        <v>—</v>
      </c>
      <c r="I97" s="203" t="str">
        <f t="shared" si="9"/>
        <v/>
      </c>
      <c r="J97" s="207"/>
      <c r="K97" s="2"/>
    </row>
    <row r="98" spans="1:11" ht="15" customHeight="1" x14ac:dyDescent="0.2">
      <c r="A98" s="208">
        <v>6</v>
      </c>
      <c r="B98" s="208">
        <v>6</v>
      </c>
      <c r="C98" s="209" t="s">
        <v>3678</v>
      </c>
      <c r="D98" s="208" t="s">
        <v>2101</v>
      </c>
      <c r="E98" s="208" t="s">
        <v>2110</v>
      </c>
      <c r="F98" s="208" t="s">
        <v>390</v>
      </c>
      <c r="G98" s="205"/>
      <c r="H98" s="208" t="str">
        <f t="shared" si="8"/>
        <v>—</v>
      </c>
      <c r="I98" s="208" t="str">
        <f t="shared" si="9"/>
        <v/>
      </c>
      <c r="J98" s="211" t="s">
        <v>2139</v>
      </c>
      <c r="K98" s="2"/>
    </row>
    <row r="99" spans="1:11" ht="15" customHeight="1" x14ac:dyDescent="0.2">
      <c r="A99" s="203">
        <v>7</v>
      </c>
      <c r="B99" s="203">
        <v>7</v>
      </c>
      <c r="C99" s="204" t="s">
        <v>3750</v>
      </c>
      <c r="D99" s="203" t="s">
        <v>2134</v>
      </c>
      <c r="E99" s="203" t="s">
        <v>1707</v>
      </c>
      <c r="F99" s="203" t="s">
        <v>390</v>
      </c>
      <c r="G99" s="205"/>
      <c r="H99" s="203" t="str">
        <f t="shared" si="8"/>
        <v>—</v>
      </c>
      <c r="I99" s="203" t="str">
        <f t="shared" si="9"/>
        <v/>
      </c>
      <c r="J99" s="207"/>
      <c r="K99" s="2"/>
    </row>
    <row r="100" spans="1:11" ht="15" customHeight="1" x14ac:dyDescent="0.2">
      <c r="A100" s="208">
        <v>8</v>
      </c>
      <c r="B100" s="208">
        <v>8</v>
      </c>
      <c r="C100" s="209" t="s">
        <v>3751</v>
      </c>
      <c r="D100" s="208" t="s">
        <v>2134</v>
      </c>
      <c r="E100" s="208" t="s">
        <v>2126</v>
      </c>
      <c r="F100" s="208" t="s">
        <v>390</v>
      </c>
      <c r="G100" s="205"/>
      <c r="H100" s="208" t="str">
        <f t="shared" si="8"/>
        <v>—</v>
      </c>
      <c r="I100" s="208" t="str">
        <f t="shared" si="9"/>
        <v/>
      </c>
      <c r="J100" s="211"/>
      <c r="K100" s="2"/>
    </row>
    <row r="101" spans="1:11" ht="21.75" customHeight="1" x14ac:dyDescent="0.2">
      <c r="A101" s="203">
        <v>9</v>
      </c>
      <c r="B101" s="203">
        <v>9</v>
      </c>
      <c r="C101" s="204" t="s">
        <v>3752</v>
      </c>
      <c r="D101" s="203" t="s">
        <v>3727</v>
      </c>
      <c r="E101" s="203" t="s">
        <v>3634</v>
      </c>
      <c r="F101" s="203" t="s">
        <v>390</v>
      </c>
      <c r="G101" s="205"/>
      <c r="H101" s="203" t="str">
        <f t="shared" si="8"/>
        <v>—</v>
      </c>
      <c r="I101" s="203" t="str">
        <f t="shared" si="9"/>
        <v/>
      </c>
      <c r="J101" s="207"/>
      <c r="K101" s="2"/>
    </row>
    <row r="102" spans="1:11" ht="21.75" customHeight="1" x14ac:dyDescent="0.2">
      <c r="A102" s="208">
        <v>10</v>
      </c>
      <c r="B102" s="208">
        <v>10</v>
      </c>
      <c r="C102" s="209" t="s">
        <v>3753</v>
      </c>
      <c r="D102" s="208" t="s">
        <v>3727</v>
      </c>
      <c r="E102" s="208" t="s">
        <v>3636</v>
      </c>
      <c r="F102" s="208" t="s">
        <v>390</v>
      </c>
      <c r="G102" s="205"/>
      <c r="H102" s="208" t="str">
        <f t="shared" si="8"/>
        <v>—</v>
      </c>
      <c r="I102" s="208" t="str">
        <f t="shared" si="9"/>
        <v/>
      </c>
      <c r="J102" s="211"/>
      <c r="K102" s="2"/>
    </row>
    <row r="103" spans="1:11" ht="15" customHeight="1" x14ac:dyDescent="0.2">
      <c r="A103" s="203">
        <v>11</v>
      </c>
      <c r="B103" s="203">
        <v>11</v>
      </c>
      <c r="C103" s="204" t="s">
        <v>3754</v>
      </c>
      <c r="D103" s="203" t="s">
        <v>2081</v>
      </c>
      <c r="E103" s="203" t="s">
        <v>3638</v>
      </c>
      <c r="F103" s="203" t="s">
        <v>390</v>
      </c>
      <c r="G103" s="205"/>
      <c r="H103" s="203" t="str">
        <f t="shared" si="8"/>
        <v>—</v>
      </c>
      <c r="I103" s="203" t="str">
        <f t="shared" si="9"/>
        <v/>
      </c>
      <c r="J103" s="207"/>
      <c r="K103" s="2"/>
    </row>
    <row r="104" spans="1:11" ht="15" customHeight="1" x14ac:dyDescent="0.2">
      <c r="A104" s="208">
        <v>12</v>
      </c>
      <c r="B104" s="208">
        <v>12</v>
      </c>
      <c r="C104" s="209" t="s">
        <v>3755</v>
      </c>
      <c r="D104" s="208" t="s">
        <v>2114</v>
      </c>
      <c r="E104" s="208" t="s">
        <v>3640</v>
      </c>
      <c r="F104" s="208" t="s">
        <v>390</v>
      </c>
      <c r="G104" s="205"/>
      <c r="H104" s="208" t="str">
        <f t="shared" si="8"/>
        <v>—</v>
      </c>
      <c r="I104" s="208" t="str">
        <f t="shared" si="9"/>
        <v/>
      </c>
      <c r="J104" s="211" t="s">
        <v>3687</v>
      </c>
      <c r="K104" s="2"/>
    </row>
    <row r="105" spans="1:11" ht="15" customHeight="1" x14ac:dyDescent="0.2">
      <c r="A105" s="203">
        <v>13</v>
      </c>
      <c r="B105" s="203">
        <v>13</v>
      </c>
      <c r="C105" s="204" t="s">
        <v>3756</v>
      </c>
      <c r="D105" s="203" t="s">
        <v>2125</v>
      </c>
      <c r="E105" s="203" t="s">
        <v>3642</v>
      </c>
      <c r="F105" s="203" t="s">
        <v>390</v>
      </c>
      <c r="G105" s="205"/>
      <c r="H105" s="203" t="str">
        <f t="shared" si="8"/>
        <v>—</v>
      </c>
      <c r="I105" s="203" t="str">
        <f t="shared" si="9"/>
        <v/>
      </c>
      <c r="J105" s="207"/>
      <c r="K105" s="2"/>
    </row>
    <row r="106" spans="1:11" ht="15" customHeight="1" x14ac:dyDescent="0.2">
      <c r="A106" s="208">
        <v>14</v>
      </c>
      <c r="B106" s="208">
        <v>14</v>
      </c>
      <c r="C106" s="209" t="s">
        <v>3757</v>
      </c>
      <c r="D106" s="208" t="s">
        <v>3703</v>
      </c>
      <c r="E106" s="208" t="s">
        <v>3667</v>
      </c>
      <c r="F106" s="208" t="s">
        <v>390</v>
      </c>
      <c r="G106" s="205"/>
      <c r="H106" s="208" t="str">
        <f t="shared" si="8"/>
        <v>—</v>
      </c>
      <c r="I106" s="208" t="str">
        <f t="shared" si="9"/>
        <v/>
      </c>
      <c r="J106" s="211"/>
      <c r="K106" s="2"/>
    </row>
    <row r="107" spans="1:11" ht="15" customHeight="1" x14ac:dyDescent="0.2">
      <c r="A107" s="203">
        <v>15</v>
      </c>
      <c r="B107" s="203">
        <v>15</v>
      </c>
      <c r="C107" s="204" t="s">
        <v>3668</v>
      </c>
      <c r="D107" s="203" t="s">
        <v>2101</v>
      </c>
      <c r="E107" s="203" t="s">
        <v>1710</v>
      </c>
      <c r="F107" s="203" t="s">
        <v>390</v>
      </c>
      <c r="G107" s="205"/>
      <c r="H107" s="203" t="str">
        <f t="shared" si="8"/>
        <v>—</v>
      </c>
      <c r="I107" s="203" t="str">
        <f t="shared" si="9"/>
        <v/>
      </c>
      <c r="J107" s="207" t="s">
        <v>3669</v>
      </c>
      <c r="K107" s="2"/>
    </row>
    <row r="108" spans="1:11" ht="15" customHeight="1" x14ac:dyDescent="0.2">
      <c r="A108" s="212"/>
      <c r="B108" s="212"/>
      <c r="C108" s="213" t="s">
        <v>3758</v>
      </c>
      <c r="D108" s="212"/>
      <c r="E108" s="212"/>
      <c r="F108" s="214"/>
      <c r="G108" s="215">
        <f>SUM(G93:G107)</f>
        <v>0</v>
      </c>
      <c r="H108" s="215"/>
      <c r="I108" s="214" t="str">
        <f>IF(H108="","",IF(H108&gt;=0.75,"🟢 On Track",IF(H108&gt;=0.65,"🟡 Watch",IF(H108&gt;=0.6,"🟠 At Risk","🔴 Not Prog"))))</f>
        <v/>
      </c>
      <c r="J108" s="212"/>
      <c r="K108" s="2"/>
    </row>
    <row r="109" spans="1:11" ht="15.7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 spans="1:11" ht="15.7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 spans="1:11" ht="25.5" customHeight="1" x14ac:dyDescent="0.2">
      <c r="A111" s="196" t="s">
        <v>1079</v>
      </c>
      <c r="B111" s="192"/>
      <c r="C111" s="192"/>
      <c r="D111" s="192"/>
      <c r="E111" s="192"/>
      <c r="F111" s="192"/>
      <c r="G111" s="192"/>
      <c r="H111" s="192"/>
      <c r="I111" s="197" t="s">
        <v>3617</v>
      </c>
      <c r="J111" s="198" t="str">
        <f>IF(COUNT(H129)=0,"",AVERAGE(H129))</f>
        <v/>
      </c>
      <c r="K111" s="192"/>
    </row>
    <row r="112" spans="1:11" ht="21.75" customHeight="1" x14ac:dyDescent="0.2">
      <c r="A112" s="199" t="s">
        <v>3744</v>
      </c>
      <c r="B112" s="194"/>
      <c r="C112" s="194"/>
      <c r="D112" s="194"/>
      <c r="E112" s="194"/>
      <c r="F112" s="194"/>
      <c r="G112" s="194"/>
      <c r="H112" s="200" t="s">
        <v>3619</v>
      </c>
      <c r="I112" s="199">
        <f>G129</f>
        <v>0</v>
      </c>
      <c r="J112" s="200" t="s">
        <v>3620</v>
      </c>
      <c r="K112" s="201">
        <f>H129</f>
        <v>0</v>
      </c>
    </row>
    <row r="113" spans="1:11" ht="21.75" customHeight="1" x14ac:dyDescent="0.2">
      <c r="A113" s="202" t="s">
        <v>26</v>
      </c>
      <c r="B113" s="202" t="s">
        <v>3621</v>
      </c>
      <c r="C113" s="202" t="s">
        <v>2081</v>
      </c>
      <c r="D113" s="202" t="s">
        <v>2071</v>
      </c>
      <c r="E113" s="202" t="s">
        <v>2073</v>
      </c>
      <c r="F113" s="202" t="s">
        <v>3622</v>
      </c>
      <c r="G113" s="202" t="s">
        <v>132</v>
      </c>
      <c r="H113" s="202" t="s">
        <v>3623</v>
      </c>
      <c r="I113" s="202" t="s">
        <v>34</v>
      </c>
      <c r="J113" s="202" t="s">
        <v>61</v>
      </c>
      <c r="K113" s="2"/>
    </row>
    <row r="114" spans="1:11" ht="15" customHeight="1" x14ac:dyDescent="0.2">
      <c r="A114" s="203">
        <v>1</v>
      </c>
      <c r="B114" s="203">
        <v>1</v>
      </c>
      <c r="C114" s="204" t="s">
        <v>3745</v>
      </c>
      <c r="D114" s="203" t="s">
        <v>2081</v>
      </c>
      <c r="E114" s="203" t="s">
        <v>2085</v>
      </c>
      <c r="F114" s="203" t="s">
        <v>390</v>
      </c>
      <c r="G114" s="205"/>
      <c r="H114" s="203" t="str">
        <f t="shared" ref="H114:H128" si="10">IF(G114="","—",G114)</f>
        <v>—</v>
      </c>
      <c r="I114" s="203" t="str">
        <f t="shared" ref="I114:I128" si="11">IF(G114="","",G114)</f>
        <v/>
      </c>
      <c r="J114" s="207"/>
      <c r="K114" s="2"/>
    </row>
    <row r="115" spans="1:11" ht="21.75" customHeight="1" x14ac:dyDescent="0.2">
      <c r="A115" s="208">
        <v>2</v>
      </c>
      <c r="B115" s="208">
        <v>2</v>
      </c>
      <c r="C115" s="209" t="s">
        <v>3746</v>
      </c>
      <c r="D115" s="208" t="s">
        <v>3727</v>
      </c>
      <c r="E115" s="208" t="s">
        <v>2088</v>
      </c>
      <c r="F115" s="208" t="s">
        <v>390</v>
      </c>
      <c r="G115" s="205"/>
      <c r="H115" s="208" t="str">
        <f t="shared" si="10"/>
        <v>—</v>
      </c>
      <c r="I115" s="208" t="str">
        <f t="shared" si="11"/>
        <v/>
      </c>
      <c r="J115" s="211"/>
      <c r="K115" s="2"/>
    </row>
    <row r="116" spans="1:11" ht="21.75" customHeight="1" x14ac:dyDescent="0.2">
      <c r="A116" s="203">
        <v>3</v>
      </c>
      <c r="B116" s="203">
        <v>3</v>
      </c>
      <c r="C116" s="204" t="s">
        <v>3747</v>
      </c>
      <c r="D116" s="203" t="s">
        <v>3727</v>
      </c>
      <c r="E116" s="203" t="s">
        <v>1664</v>
      </c>
      <c r="F116" s="203" t="s">
        <v>390</v>
      </c>
      <c r="G116" s="205"/>
      <c r="H116" s="203" t="str">
        <f t="shared" si="10"/>
        <v>—</v>
      </c>
      <c r="I116" s="203" t="str">
        <f t="shared" si="11"/>
        <v/>
      </c>
      <c r="J116" s="207"/>
      <c r="K116" s="2"/>
    </row>
    <row r="117" spans="1:11" ht="15" customHeight="1" x14ac:dyDescent="0.2">
      <c r="A117" s="208">
        <v>4</v>
      </c>
      <c r="B117" s="208">
        <v>4</v>
      </c>
      <c r="C117" s="209" t="s">
        <v>3748</v>
      </c>
      <c r="D117" s="208" t="s">
        <v>2134</v>
      </c>
      <c r="E117" s="208" t="s">
        <v>2095</v>
      </c>
      <c r="F117" s="208" t="s">
        <v>390</v>
      </c>
      <c r="G117" s="205"/>
      <c r="H117" s="208" t="str">
        <f t="shared" si="10"/>
        <v>—</v>
      </c>
      <c r="I117" s="208" t="str">
        <f t="shared" si="11"/>
        <v/>
      </c>
      <c r="J117" s="211"/>
      <c r="K117" s="2"/>
    </row>
    <row r="118" spans="1:11" ht="21.75" customHeight="1" x14ac:dyDescent="0.2">
      <c r="A118" s="203">
        <v>5</v>
      </c>
      <c r="B118" s="203">
        <v>5</v>
      </c>
      <c r="C118" s="204" t="s">
        <v>3749</v>
      </c>
      <c r="D118" s="203" t="s">
        <v>3727</v>
      </c>
      <c r="E118" s="203" t="s">
        <v>2106</v>
      </c>
      <c r="F118" s="203" t="s">
        <v>390</v>
      </c>
      <c r="G118" s="205"/>
      <c r="H118" s="203" t="str">
        <f t="shared" si="10"/>
        <v>—</v>
      </c>
      <c r="I118" s="203" t="str">
        <f t="shared" si="11"/>
        <v/>
      </c>
      <c r="J118" s="207"/>
      <c r="K118" s="2"/>
    </row>
    <row r="119" spans="1:11" ht="15" customHeight="1" x14ac:dyDescent="0.2">
      <c r="A119" s="208">
        <v>6</v>
      </c>
      <c r="B119" s="208">
        <v>6</v>
      </c>
      <c r="C119" s="209" t="s">
        <v>3678</v>
      </c>
      <c r="D119" s="208" t="s">
        <v>2101</v>
      </c>
      <c r="E119" s="208" t="s">
        <v>2110</v>
      </c>
      <c r="F119" s="208" t="s">
        <v>390</v>
      </c>
      <c r="G119" s="205"/>
      <c r="H119" s="208" t="str">
        <f t="shared" si="10"/>
        <v>—</v>
      </c>
      <c r="I119" s="208" t="str">
        <f t="shared" si="11"/>
        <v/>
      </c>
      <c r="J119" s="211" t="s">
        <v>2139</v>
      </c>
      <c r="K119" s="2"/>
    </row>
    <row r="120" spans="1:11" ht="15" customHeight="1" x14ac:dyDescent="0.2">
      <c r="A120" s="203">
        <v>7</v>
      </c>
      <c r="B120" s="203">
        <v>7</v>
      </c>
      <c r="C120" s="204" t="s">
        <v>3750</v>
      </c>
      <c r="D120" s="203" t="s">
        <v>2134</v>
      </c>
      <c r="E120" s="203" t="s">
        <v>1707</v>
      </c>
      <c r="F120" s="203" t="s">
        <v>390</v>
      </c>
      <c r="G120" s="205"/>
      <c r="H120" s="203" t="str">
        <f t="shared" si="10"/>
        <v>—</v>
      </c>
      <c r="I120" s="203" t="str">
        <f t="shared" si="11"/>
        <v/>
      </c>
      <c r="J120" s="207"/>
      <c r="K120" s="2"/>
    </row>
    <row r="121" spans="1:11" ht="15" customHeight="1" x14ac:dyDescent="0.2">
      <c r="A121" s="208">
        <v>8</v>
      </c>
      <c r="B121" s="208">
        <v>8</v>
      </c>
      <c r="C121" s="209" t="s">
        <v>3751</v>
      </c>
      <c r="D121" s="208" t="s">
        <v>2134</v>
      </c>
      <c r="E121" s="208" t="s">
        <v>2126</v>
      </c>
      <c r="F121" s="208" t="s">
        <v>390</v>
      </c>
      <c r="G121" s="205"/>
      <c r="H121" s="208" t="str">
        <f t="shared" si="10"/>
        <v>—</v>
      </c>
      <c r="I121" s="208" t="str">
        <f t="shared" si="11"/>
        <v/>
      </c>
      <c r="J121" s="211"/>
      <c r="K121" s="2"/>
    </row>
    <row r="122" spans="1:11" ht="21.75" customHeight="1" x14ac:dyDescent="0.2">
      <c r="A122" s="203">
        <v>9</v>
      </c>
      <c r="B122" s="203">
        <v>9</v>
      </c>
      <c r="C122" s="204" t="s">
        <v>3752</v>
      </c>
      <c r="D122" s="203" t="s">
        <v>3727</v>
      </c>
      <c r="E122" s="203" t="s">
        <v>3634</v>
      </c>
      <c r="F122" s="203" t="s">
        <v>390</v>
      </c>
      <c r="G122" s="205"/>
      <c r="H122" s="203" t="str">
        <f t="shared" si="10"/>
        <v>—</v>
      </c>
      <c r="I122" s="203" t="str">
        <f t="shared" si="11"/>
        <v/>
      </c>
      <c r="J122" s="207"/>
      <c r="K122" s="2"/>
    </row>
    <row r="123" spans="1:11" ht="21.75" customHeight="1" x14ac:dyDescent="0.2">
      <c r="A123" s="208">
        <v>10</v>
      </c>
      <c r="B123" s="208">
        <v>10</v>
      </c>
      <c r="C123" s="209" t="s">
        <v>3753</v>
      </c>
      <c r="D123" s="208" t="s">
        <v>3727</v>
      </c>
      <c r="E123" s="208" t="s">
        <v>3636</v>
      </c>
      <c r="F123" s="208" t="s">
        <v>390</v>
      </c>
      <c r="G123" s="205"/>
      <c r="H123" s="208" t="str">
        <f t="shared" si="10"/>
        <v>—</v>
      </c>
      <c r="I123" s="208" t="str">
        <f t="shared" si="11"/>
        <v/>
      </c>
      <c r="J123" s="211"/>
      <c r="K123" s="2"/>
    </row>
    <row r="124" spans="1:11" ht="15" customHeight="1" x14ac:dyDescent="0.2">
      <c r="A124" s="203">
        <v>11</v>
      </c>
      <c r="B124" s="203">
        <v>11</v>
      </c>
      <c r="C124" s="204" t="s">
        <v>3754</v>
      </c>
      <c r="D124" s="203" t="s">
        <v>2081</v>
      </c>
      <c r="E124" s="203" t="s">
        <v>3638</v>
      </c>
      <c r="F124" s="203" t="s">
        <v>390</v>
      </c>
      <c r="G124" s="205"/>
      <c r="H124" s="203" t="str">
        <f t="shared" si="10"/>
        <v>—</v>
      </c>
      <c r="I124" s="203" t="str">
        <f t="shared" si="11"/>
        <v/>
      </c>
      <c r="J124" s="207"/>
      <c r="K124" s="2"/>
    </row>
    <row r="125" spans="1:11" ht="15" customHeight="1" x14ac:dyDescent="0.2">
      <c r="A125" s="208">
        <v>12</v>
      </c>
      <c r="B125" s="208">
        <v>12</v>
      </c>
      <c r="C125" s="209" t="s">
        <v>3755</v>
      </c>
      <c r="D125" s="208" t="s">
        <v>2114</v>
      </c>
      <c r="E125" s="208" t="s">
        <v>3640</v>
      </c>
      <c r="F125" s="208" t="s">
        <v>390</v>
      </c>
      <c r="G125" s="205"/>
      <c r="H125" s="208" t="str">
        <f t="shared" si="10"/>
        <v>—</v>
      </c>
      <c r="I125" s="208" t="str">
        <f t="shared" si="11"/>
        <v/>
      </c>
      <c r="J125" s="211" t="s">
        <v>3687</v>
      </c>
      <c r="K125" s="2"/>
    </row>
    <row r="126" spans="1:11" ht="15" customHeight="1" x14ac:dyDescent="0.2">
      <c r="A126" s="203">
        <v>13</v>
      </c>
      <c r="B126" s="203">
        <v>13</v>
      </c>
      <c r="C126" s="204" t="s">
        <v>3756</v>
      </c>
      <c r="D126" s="203" t="s">
        <v>2125</v>
      </c>
      <c r="E126" s="203" t="s">
        <v>3642</v>
      </c>
      <c r="F126" s="203" t="s">
        <v>390</v>
      </c>
      <c r="G126" s="205"/>
      <c r="H126" s="203" t="str">
        <f t="shared" si="10"/>
        <v>—</v>
      </c>
      <c r="I126" s="203" t="str">
        <f t="shared" si="11"/>
        <v/>
      </c>
      <c r="J126" s="207"/>
      <c r="K126" s="2"/>
    </row>
    <row r="127" spans="1:11" ht="15" customHeight="1" x14ac:dyDescent="0.2">
      <c r="A127" s="208">
        <v>14</v>
      </c>
      <c r="B127" s="208">
        <v>14</v>
      </c>
      <c r="C127" s="209" t="s">
        <v>3757</v>
      </c>
      <c r="D127" s="208" t="s">
        <v>3703</v>
      </c>
      <c r="E127" s="208" t="s">
        <v>3667</v>
      </c>
      <c r="F127" s="208" t="s">
        <v>390</v>
      </c>
      <c r="G127" s="205"/>
      <c r="H127" s="208" t="str">
        <f t="shared" si="10"/>
        <v>—</v>
      </c>
      <c r="I127" s="208" t="str">
        <f t="shared" si="11"/>
        <v/>
      </c>
      <c r="J127" s="211"/>
      <c r="K127" s="2"/>
    </row>
    <row r="128" spans="1:11" ht="15" customHeight="1" x14ac:dyDescent="0.2">
      <c r="A128" s="203">
        <v>15</v>
      </c>
      <c r="B128" s="203">
        <v>15</v>
      </c>
      <c r="C128" s="204" t="s">
        <v>3668</v>
      </c>
      <c r="D128" s="203" t="s">
        <v>2101</v>
      </c>
      <c r="E128" s="203" t="s">
        <v>1710</v>
      </c>
      <c r="F128" s="203" t="s">
        <v>390</v>
      </c>
      <c r="G128" s="205"/>
      <c r="H128" s="203" t="str">
        <f t="shared" si="10"/>
        <v>—</v>
      </c>
      <c r="I128" s="203" t="str">
        <f t="shared" si="11"/>
        <v/>
      </c>
      <c r="J128" s="207" t="s">
        <v>3669</v>
      </c>
      <c r="K128" s="2"/>
    </row>
    <row r="129" spans="1:11" ht="15" customHeight="1" x14ac:dyDescent="0.2">
      <c r="A129" s="212"/>
      <c r="B129" s="212"/>
      <c r="C129" s="213" t="s">
        <v>3758</v>
      </c>
      <c r="D129" s="212"/>
      <c r="E129" s="212"/>
      <c r="F129" s="214"/>
      <c r="G129" s="215">
        <f>SUM(G114:G128)</f>
        <v>0</v>
      </c>
      <c r="H129" s="215"/>
      <c r="I129" s="214" t="str">
        <f>IF(H129="","",IF(H129&gt;=0.75,"🟢 On Track",IF(H129&gt;=0.65,"🟡 Watch",IF(H129&gt;=0.6,"🟠 At Risk","🔴 Not Prog"))))</f>
        <v/>
      </c>
      <c r="J129" s="212"/>
      <c r="K129" s="2"/>
    </row>
    <row r="130" spans="1:11" ht="15.7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5.7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25.5" customHeight="1" x14ac:dyDescent="0.2">
      <c r="A132" s="196" t="s">
        <v>1080</v>
      </c>
      <c r="B132" s="192"/>
      <c r="C132" s="192"/>
      <c r="D132" s="192"/>
      <c r="E132" s="192"/>
      <c r="F132" s="192"/>
      <c r="G132" s="192"/>
      <c r="H132" s="192"/>
      <c r="I132" s="197" t="s">
        <v>3617</v>
      </c>
      <c r="J132" s="198" t="str">
        <f>IF(COUNT(H150)=0,"",AVERAGE(H150))</f>
        <v/>
      </c>
      <c r="K132" s="192"/>
    </row>
    <row r="133" spans="1:11" ht="21.75" customHeight="1" x14ac:dyDescent="0.2">
      <c r="A133" s="199" t="s">
        <v>3744</v>
      </c>
      <c r="B133" s="194"/>
      <c r="C133" s="194"/>
      <c r="D133" s="194"/>
      <c r="E133" s="194"/>
      <c r="F133" s="194"/>
      <c r="G133" s="194"/>
      <c r="H133" s="200" t="s">
        <v>3619</v>
      </c>
      <c r="I133" s="199">
        <f>G150</f>
        <v>0</v>
      </c>
      <c r="J133" s="200" t="s">
        <v>3620</v>
      </c>
      <c r="K133" s="201">
        <f>H150</f>
        <v>0</v>
      </c>
    </row>
    <row r="134" spans="1:11" ht="21.75" customHeight="1" x14ac:dyDescent="0.2">
      <c r="A134" s="202" t="s">
        <v>26</v>
      </c>
      <c r="B134" s="202" t="s">
        <v>3621</v>
      </c>
      <c r="C134" s="202" t="s">
        <v>2081</v>
      </c>
      <c r="D134" s="202" t="s">
        <v>2071</v>
      </c>
      <c r="E134" s="202" t="s">
        <v>2073</v>
      </c>
      <c r="F134" s="202" t="s">
        <v>3622</v>
      </c>
      <c r="G134" s="202" t="s">
        <v>132</v>
      </c>
      <c r="H134" s="202" t="s">
        <v>3623</v>
      </c>
      <c r="I134" s="202" t="s">
        <v>34</v>
      </c>
      <c r="J134" s="202" t="s">
        <v>61</v>
      </c>
      <c r="K134" s="2"/>
    </row>
    <row r="135" spans="1:11" ht="15" customHeight="1" x14ac:dyDescent="0.2">
      <c r="A135" s="203">
        <v>1</v>
      </c>
      <c r="B135" s="203">
        <v>1</v>
      </c>
      <c r="C135" s="204" t="s">
        <v>3745</v>
      </c>
      <c r="D135" s="203" t="s">
        <v>2081</v>
      </c>
      <c r="E135" s="203" t="s">
        <v>2085</v>
      </c>
      <c r="F135" s="203" t="s">
        <v>390</v>
      </c>
      <c r="G135" s="205"/>
      <c r="H135" s="203" t="str">
        <f t="shared" ref="H135:H149" si="12">IF(G135="","—",G135)</f>
        <v>—</v>
      </c>
      <c r="I135" s="203" t="str">
        <f t="shared" ref="I135:I149" si="13">IF(G135="","",G135)</f>
        <v/>
      </c>
      <c r="J135" s="207"/>
      <c r="K135" s="2"/>
    </row>
    <row r="136" spans="1:11" ht="21.75" customHeight="1" x14ac:dyDescent="0.2">
      <c r="A136" s="208">
        <v>2</v>
      </c>
      <c r="B136" s="208">
        <v>2</v>
      </c>
      <c r="C136" s="209" t="s">
        <v>3746</v>
      </c>
      <c r="D136" s="208" t="s">
        <v>3727</v>
      </c>
      <c r="E136" s="208" t="s">
        <v>2088</v>
      </c>
      <c r="F136" s="208" t="s">
        <v>390</v>
      </c>
      <c r="G136" s="205"/>
      <c r="H136" s="208" t="str">
        <f t="shared" si="12"/>
        <v>—</v>
      </c>
      <c r="I136" s="208" t="str">
        <f t="shared" si="13"/>
        <v/>
      </c>
      <c r="J136" s="211"/>
      <c r="K136" s="2"/>
    </row>
    <row r="137" spans="1:11" ht="21.75" customHeight="1" x14ac:dyDescent="0.2">
      <c r="A137" s="203">
        <v>3</v>
      </c>
      <c r="B137" s="203">
        <v>3</v>
      </c>
      <c r="C137" s="204" t="s">
        <v>3747</v>
      </c>
      <c r="D137" s="203" t="s">
        <v>3727</v>
      </c>
      <c r="E137" s="203" t="s">
        <v>1664</v>
      </c>
      <c r="F137" s="203" t="s">
        <v>390</v>
      </c>
      <c r="G137" s="205"/>
      <c r="H137" s="203" t="str">
        <f t="shared" si="12"/>
        <v>—</v>
      </c>
      <c r="I137" s="203" t="str">
        <f t="shared" si="13"/>
        <v/>
      </c>
      <c r="J137" s="207"/>
      <c r="K137" s="2"/>
    </row>
    <row r="138" spans="1:11" ht="15" customHeight="1" x14ac:dyDescent="0.2">
      <c r="A138" s="208">
        <v>4</v>
      </c>
      <c r="B138" s="208">
        <v>4</v>
      </c>
      <c r="C138" s="209" t="s">
        <v>3748</v>
      </c>
      <c r="D138" s="208" t="s">
        <v>2134</v>
      </c>
      <c r="E138" s="208" t="s">
        <v>2095</v>
      </c>
      <c r="F138" s="208" t="s">
        <v>390</v>
      </c>
      <c r="G138" s="205"/>
      <c r="H138" s="208" t="str">
        <f t="shared" si="12"/>
        <v>—</v>
      </c>
      <c r="I138" s="208" t="str">
        <f t="shared" si="13"/>
        <v/>
      </c>
      <c r="J138" s="211"/>
      <c r="K138" s="2"/>
    </row>
    <row r="139" spans="1:11" ht="21.75" customHeight="1" x14ac:dyDescent="0.2">
      <c r="A139" s="203">
        <v>5</v>
      </c>
      <c r="B139" s="203">
        <v>5</v>
      </c>
      <c r="C139" s="204" t="s">
        <v>3749</v>
      </c>
      <c r="D139" s="203" t="s">
        <v>3727</v>
      </c>
      <c r="E139" s="203" t="s">
        <v>2106</v>
      </c>
      <c r="F139" s="203" t="s">
        <v>390</v>
      </c>
      <c r="G139" s="205"/>
      <c r="H139" s="203" t="str">
        <f t="shared" si="12"/>
        <v>—</v>
      </c>
      <c r="I139" s="203" t="str">
        <f t="shared" si="13"/>
        <v/>
      </c>
      <c r="J139" s="207"/>
      <c r="K139" s="2"/>
    </row>
    <row r="140" spans="1:11" ht="15" customHeight="1" x14ac:dyDescent="0.2">
      <c r="A140" s="208">
        <v>6</v>
      </c>
      <c r="B140" s="208">
        <v>6</v>
      </c>
      <c r="C140" s="209" t="s">
        <v>3678</v>
      </c>
      <c r="D140" s="208" t="s">
        <v>2101</v>
      </c>
      <c r="E140" s="208" t="s">
        <v>2110</v>
      </c>
      <c r="F140" s="208" t="s">
        <v>390</v>
      </c>
      <c r="G140" s="205"/>
      <c r="H140" s="208" t="str">
        <f t="shared" si="12"/>
        <v>—</v>
      </c>
      <c r="I140" s="208" t="str">
        <f t="shared" si="13"/>
        <v/>
      </c>
      <c r="J140" s="211" t="s">
        <v>2139</v>
      </c>
      <c r="K140" s="2"/>
    </row>
    <row r="141" spans="1:11" ht="15" customHeight="1" x14ac:dyDescent="0.2">
      <c r="A141" s="203">
        <v>7</v>
      </c>
      <c r="B141" s="203">
        <v>7</v>
      </c>
      <c r="C141" s="204" t="s">
        <v>3750</v>
      </c>
      <c r="D141" s="203" t="s">
        <v>2134</v>
      </c>
      <c r="E141" s="203" t="s">
        <v>1707</v>
      </c>
      <c r="F141" s="203" t="s">
        <v>390</v>
      </c>
      <c r="G141" s="205"/>
      <c r="H141" s="203" t="str">
        <f t="shared" si="12"/>
        <v>—</v>
      </c>
      <c r="I141" s="203" t="str">
        <f t="shared" si="13"/>
        <v/>
      </c>
      <c r="J141" s="207"/>
      <c r="K141" s="2"/>
    </row>
    <row r="142" spans="1:11" ht="15" customHeight="1" x14ac:dyDescent="0.2">
      <c r="A142" s="208">
        <v>8</v>
      </c>
      <c r="B142" s="208">
        <v>8</v>
      </c>
      <c r="C142" s="209" t="s">
        <v>3751</v>
      </c>
      <c r="D142" s="208" t="s">
        <v>2134</v>
      </c>
      <c r="E142" s="208" t="s">
        <v>2126</v>
      </c>
      <c r="F142" s="208" t="s">
        <v>390</v>
      </c>
      <c r="G142" s="205"/>
      <c r="H142" s="208" t="str">
        <f t="shared" si="12"/>
        <v>—</v>
      </c>
      <c r="I142" s="208" t="str">
        <f t="shared" si="13"/>
        <v/>
      </c>
      <c r="J142" s="211"/>
      <c r="K142" s="2"/>
    </row>
    <row r="143" spans="1:11" ht="21.75" customHeight="1" x14ac:dyDescent="0.2">
      <c r="A143" s="203">
        <v>9</v>
      </c>
      <c r="B143" s="203">
        <v>9</v>
      </c>
      <c r="C143" s="204" t="s">
        <v>3752</v>
      </c>
      <c r="D143" s="203" t="s">
        <v>3727</v>
      </c>
      <c r="E143" s="203" t="s">
        <v>3634</v>
      </c>
      <c r="F143" s="203" t="s">
        <v>390</v>
      </c>
      <c r="G143" s="205"/>
      <c r="H143" s="203" t="str">
        <f t="shared" si="12"/>
        <v>—</v>
      </c>
      <c r="I143" s="203" t="str">
        <f t="shared" si="13"/>
        <v/>
      </c>
      <c r="J143" s="207"/>
      <c r="K143" s="2"/>
    </row>
    <row r="144" spans="1:11" ht="21.75" customHeight="1" x14ac:dyDescent="0.2">
      <c r="A144" s="208">
        <v>10</v>
      </c>
      <c r="B144" s="208">
        <v>10</v>
      </c>
      <c r="C144" s="209" t="s">
        <v>3753</v>
      </c>
      <c r="D144" s="208" t="s">
        <v>3727</v>
      </c>
      <c r="E144" s="208" t="s">
        <v>3636</v>
      </c>
      <c r="F144" s="208" t="s">
        <v>390</v>
      </c>
      <c r="G144" s="205"/>
      <c r="H144" s="208" t="str">
        <f t="shared" si="12"/>
        <v>—</v>
      </c>
      <c r="I144" s="208" t="str">
        <f t="shared" si="13"/>
        <v/>
      </c>
      <c r="J144" s="211"/>
      <c r="K144" s="2"/>
    </row>
    <row r="145" spans="1:11" ht="15" customHeight="1" x14ac:dyDescent="0.2">
      <c r="A145" s="203">
        <v>11</v>
      </c>
      <c r="B145" s="203">
        <v>11</v>
      </c>
      <c r="C145" s="204" t="s">
        <v>3754</v>
      </c>
      <c r="D145" s="203" t="s">
        <v>2081</v>
      </c>
      <c r="E145" s="203" t="s">
        <v>3638</v>
      </c>
      <c r="F145" s="203" t="s">
        <v>390</v>
      </c>
      <c r="G145" s="205"/>
      <c r="H145" s="203" t="str">
        <f t="shared" si="12"/>
        <v>—</v>
      </c>
      <c r="I145" s="203" t="str">
        <f t="shared" si="13"/>
        <v/>
      </c>
      <c r="J145" s="207"/>
      <c r="K145" s="2"/>
    </row>
    <row r="146" spans="1:11" ht="15" customHeight="1" x14ac:dyDescent="0.2">
      <c r="A146" s="208">
        <v>12</v>
      </c>
      <c r="B146" s="208">
        <v>12</v>
      </c>
      <c r="C146" s="209" t="s">
        <v>3755</v>
      </c>
      <c r="D146" s="208" t="s">
        <v>2114</v>
      </c>
      <c r="E146" s="208" t="s">
        <v>3640</v>
      </c>
      <c r="F146" s="208" t="s">
        <v>390</v>
      </c>
      <c r="G146" s="205"/>
      <c r="H146" s="208" t="str">
        <f t="shared" si="12"/>
        <v>—</v>
      </c>
      <c r="I146" s="208" t="str">
        <f t="shared" si="13"/>
        <v/>
      </c>
      <c r="J146" s="211" t="s">
        <v>3687</v>
      </c>
      <c r="K146" s="2"/>
    </row>
    <row r="147" spans="1:11" ht="15" customHeight="1" x14ac:dyDescent="0.2">
      <c r="A147" s="203">
        <v>13</v>
      </c>
      <c r="B147" s="203">
        <v>13</v>
      </c>
      <c r="C147" s="204" t="s">
        <v>3756</v>
      </c>
      <c r="D147" s="203" t="s">
        <v>2125</v>
      </c>
      <c r="E147" s="203" t="s">
        <v>3642</v>
      </c>
      <c r="F147" s="203" t="s">
        <v>390</v>
      </c>
      <c r="G147" s="205"/>
      <c r="H147" s="203" t="str">
        <f t="shared" si="12"/>
        <v>—</v>
      </c>
      <c r="I147" s="203" t="str">
        <f t="shared" si="13"/>
        <v/>
      </c>
      <c r="J147" s="207"/>
      <c r="K147" s="2"/>
    </row>
    <row r="148" spans="1:11" ht="15" customHeight="1" x14ac:dyDescent="0.2">
      <c r="A148" s="208">
        <v>14</v>
      </c>
      <c r="B148" s="208">
        <v>14</v>
      </c>
      <c r="C148" s="209" t="s">
        <v>3757</v>
      </c>
      <c r="D148" s="208" t="s">
        <v>3703</v>
      </c>
      <c r="E148" s="208" t="s">
        <v>3667</v>
      </c>
      <c r="F148" s="208" t="s">
        <v>390</v>
      </c>
      <c r="G148" s="205"/>
      <c r="H148" s="208" t="str">
        <f t="shared" si="12"/>
        <v>—</v>
      </c>
      <c r="I148" s="208" t="str">
        <f t="shared" si="13"/>
        <v/>
      </c>
      <c r="J148" s="211"/>
      <c r="K148" s="2"/>
    </row>
    <row r="149" spans="1:11" ht="15" customHeight="1" x14ac:dyDescent="0.2">
      <c r="A149" s="203">
        <v>15</v>
      </c>
      <c r="B149" s="203">
        <v>15</v>
      </c>
      <c r="C149" s="204" t="s">
        <v>3668</v>
      </c>
      <c r="D149" s="203" t="s">
        <v>2101</v>
      </c>
      <c r="E149" s="203" t="s">
        <v>1710</v>
      </c>
      <c r="F149" s="203" t="s">
        <v>390</v>
      </c>
      <c r="G149" s="205"/>
      <c r="H149" s="203" t="str">
        <f t="shared" si="12"/>
        <v>—</v>
      </c>
      <c r="I149" s="203" t="str">
        <f t="shared" si="13"/>
        <v/>
      </c>
      <c r="J149" s="207" t="s">
        <v>3669</v>
      </c>
      <c r="K149" s="2"/>
    </row>
    <row r="150" spans="1:11" ht="15" customHeight="1" x14ac:dyDescent="0.2">
      <c r="A150" s="212"/>
      <c r="B150" s="212"/>
      <c r="C150" s="213" t="s">
        <v>3758</v>
      </c>
      <c r="D150" s="212"/>
      <c r="E150" s="212"/>
      <c r="F150" s="214"/>
      <c r="G150" s="215">
        <f>SUM(G135:G149)</f>
        <v>0</v>
      </c>
      <c r="H150" s="215"/>
      <c r="I150" s="214" t="str">
        <f>IF(H150="","",IF(H150&gt;=0.75,"🟢 On Track",IF(H150&gt;=0.65,"🟡 Watch",IF(H150&gt;=0.6,"🟠 At Risk","🔴 Not Prog"))))</f>
        <v/>
      </c>
      <c r="J150" s="212"/>
      <c r="K150" s="2"/>
    </row>
    <row r="151" spans="1:11" ht="15.7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5.7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25.5" customHeight="1" x14ac:dyDescent="0.2">
      <c r="A153" s="196" t="s">
        <v>1082</v>
      </c>
      <c r="B153" s="192"/>
      <c r="C153" s="192"/>
      <c r="D153" s="192"/>
      <c r="E153" s="192"/>
      <c r="F153" s="192"/>
      <c r="G153" s="192"/>
      <c r="H153" s="192"/>
      <c r="I153" s="197" t="s">
        <v>3617</v>
      </c>
      <c r="J153" s="198" t="str">
        <f>IF(COUNT(H171,H190)=0,"",AVERAGE(H171,H190))</f>
        <v/>
      </c>
      <c r="K153" s="192"/>
    </row>
    <row r="154" spans="1:11" ht="21.75" customHeight="1" x14ac:dyDescent="0.2">
      <c r="A154" s="199" t="s">
        <v>3744</v>
      </c>
      <c r="B154" s="194"/>
      <c r="C154" s="194"/>
      <c r="D154" s="194"/>
      <c r="E154" s="194"/>
      <c r="F154" s="194"/>
      <c r="G154" s="194"/>
      <c r="H154" s="200" t="s">
        <v>3619</v>
      </c>
      <c r="I154" s="199">
        <f>G171</f>
        <v>0</v>
      </c>
      <c r="J154" s="200" t="s">
        <v>3620</v>
      </c>
      <c r="K154" s="201">
        <f>H171</f>
        <v>0</v>
      </c>
    </row>
    <row r="155" spans="1:11" ht="21.75" customHeight="1" x14ac:dyDescent="0.2">
      <c r="A155" s="202" t="s">
        <v>26</v>
      </c>
      <c r="B155" s="202" t="s">
        <v>3621</v>
      </c>
      <c r="C155" s="202" t="s">
        <v>2081</v>
      </c>
      <c r="D155" s="202" t="s">
        <v>2071</v>
      </c>
      <c r="E155" s="202" t="s">
        <v>2073</v>
      </c>
      <c r="F155" s="202" t="s">
        <v>3622</v>
      </c>
      <c r="G155" s="202" t="s">
        <v>132</v>
      </c>
      <c r="H155" s="202" t="s">
        <v>3623</v>
      </c>
      <c r="I155" s="202" t="s">
        <v>34</v>
      </c>
      <c r="J155" s="202" t="s">
        <v>61</v>
      </c>
      <c r="K155" s="2"/>
    </row>
    <row r="156" spans="1:11" ht="15" customHeight="1" x14ac:dyDescent="0.2">
      <c r="A156" s="203">
        <v>1</v>
      </c>
      <c r="B156" s="203">
        <v>1</v>
      </c>
      <c r="C156" s="204" t="s">
        <v>3745</v>
      </c>
      <c r="D156" s="203" t="s">
        <v>2081</v>
      </c>
      <c r="E156" s="203" t="s">
        <v>2085</v>
      </c>
      <c r="F156" s="203" t="s">
        <v>390</v>
      </c>
      <c r="G156" s="205"/>
      <c r="H156" s="203" t="str">
        <f t="shared" ref="H156:H170" si="14">IF(G156="","—",G156)</f>
        <v>—</v>
      </c>
      <c r="I156" s="203" t="str">
        <f t="shared" ref="I156:I170" si="15">IF(G156="","",G156)</f>
        <v/>
      </c>
      <c r="J156" s="207"/>
      <c r="K156" s="2"/>
    </row>
    <row r="157" spans="1:11" ht="21.75" customHeight="1" x14ac:dyDescent="0.2">
      <c r="A157" s="208">
        <v>2</v>
      </c>
      <c r="B157" s="208">
        <v>2</v>
      </c>
      <c r="C157" s="209" t="s">
        <v>3746</v>
      </c>
      <c r="D157" s="208" t="s">
        <v>3727</v>
      </c>
      <c r="E157" s="208" t="s">
        <v>2088</v>
      </c>
      <c r="F157" s="208" t="s">
        <v>390</v>
      </c>
      <c r="G157" s="205"/>
      <c r="H157" s="208" t="str">
        <f t="shared" si="14"/>
        <v>—</v>
      </c>
      <c r="I157" s="208" t="str">
        <f t="shared" si="15"/>
        <v/>
      </c>
      <c r="J157" s="211"/>
      <c r="K157" s="2"/>
    </row>
    <row r="158" spans="1:11" ht="21.75" customHeight="1" x14ac:dyDescent="0.2">
      <c r="A158" s="203">
        <v>3</v>
      </c>
      <c r="B158" s="203">
        <v>3</v>
      </c>
      <c r="C158" s="204" t="s">
        <v>3747</v>
      </c>
      <c r="D158" s="203" t="s">
        <v>3727</v>
      </c>
      <c r="E158" s="203" t="s">
        <v>1664</v>
      </c>
      <c r="F158" s="203" t="s">
        <v>390</v>
      </c>
      <c r="G158" s="205"/>
      <c r="H158" s="203" t="str">
        <f t="shared" si="14"/>
        <v>—</v>
      </c>
      <c r="I158" s="203" t="str">
        <f t="shared" si="15"/>
        <v/>
      </c>
      <c r="J158" s="207"/>
      <c r="K158" s="2"/>
    </row>
    <row r="159" spans="1:11" ht="15" customHeight="1" x14ac:dyDescent="0.2">
      <c r="A159" s="208">
        <v>4</v>
      </c>
      <c r="B159" s="208">
        <v>4</v>
      </c>
      <c r="C159" s="209" t="s">
        <v>3748</v>
      </c>
      <c r="D159" s="208" t="s">
        <v>2134</v>
      </c>
      <c r="E159" s="208" t="s">
        <v>2095</v>
      </c>
      <c r="F159" s="208" t="s">
        <v>390</v>
      </c>
      <c r="G159" s="205"/>
      <c r="H159" s="208" t="str">
        <f t="shared" si="14"/>
        <v>—</v>
      </c>
      <c r="I159" s="208" t="str">
        <f t="shared" si="15"/>
        <v/>
      </c>
      <c r="J159" s="211"/>
      <c r="K159" s="2"/>
    </row>
    <row r="160" spans="1:11" ht="21.75" customHeight="1" x14ac:dyDescent="0.2">
      <c r="A160" s="203">
        <v>5</v>
      </c>
      <c r="B160" s="203">
        <v>5</v>
      </c>
      <c r="C160" s="204" t="s">
        <v>3749</v>
      </c>
      <c r="D160" s="203" t="s">
        <v>3727</v>
      </c>
      <c r="E160" s="203" t="s">
        <v>2106</v>
      </c>
      <c r="F160" s="203" t="s">
        <v>390</v>
      </c>
      <c r="G160" s="205"/>
      <c r="H160" s="203" t="str">
        <f t="shared" si="14"/>
        <v>—</v>
      </c>
      <c r="I160" s="203" t="str">
        <f t="shared" si="15"/>
        <v/>
      </c>
      <c r="J160" s="207"/>
      <c r="K160" s="2"/>
    </row>
    <row r="161" spans="1:11" ht="15" customHeight="1" x14ac:dyDescent="0.2">
      <c r="A161" s="208">
        <v>6</v>
      </c>
      <c r="B161" s="208">
        <v>6</v>
      </c>
      <c r="C161" s="209" t="s">
        <v>3678</v>
      </c>
      <c r="D161" s="208" t="s">
        <v>2101</v>
      </c>
      <c r="E161" s="208" t="s">
        <v>2110</v>
      </c>
      <c r="F161" s="208" t="s">
        <v>390</v>
      </c>
      <c r="G161" s="205"/>
      <c r="H161" s="208" t="str">
        <f t="shared" si="14"/>
        <v>—</v>
      </c>
      <c r="I161" s="208" t="str">
        <f t="shared" si="15"/>
        <v/>
      </c>
      <c r="J161" s="211" t="s">
        <v>2139</v>
      </c>
      <c r="K161" s="2"/>
    </row>
    <row r="162" spans="1:11" ht="15" customHeight="1" x14ac:dyDescent="0.2">
      <c r="A162" s="203">
        <v>7</v>
      </c>
      <c r="B162" s="203">
        <v>7</v>
      </c>
      <c r="C162" s="204" t="s">
        <v>3750</v>
      </c>
      <c r="D162" s="203" t="s">
        <v>2134</v>
      </c>
      <c r="E162" s="203" t="s">
        <v>1707</v>
      </c>
      <c r="F162" s="203" t="s">
        <v>390</v>
      </c>
      <c r="G162" s="205"/>
      <c r="H162" s="203" t="str">
        <f t="shared" si="14"/>
        <v>—</v>
      </c>
      <c r="I162" s="203" t="str">
        <f t="shared" si="15"/>
        <v/>
      </c>
      <c r="J162" s="207"/>
      <c r="K162" s="2"/>
    </row>
    <row r="163" spans="1:11" ht="15" customHeight="1" x14ac:dyDescent="0.2">
      <c r="A163" s="208">
        <v>8</v>
      </c>
      <c r="B163" s="208">
        <v>8</v>
      </c>
      <c r="C163" s="209" t="s">
        <v>3751</v>
      </c>
      <c r="D163" s="208" t="s">
        <v>2134</v>
      </c>
      <c r="E163" s="208" t="s">
        <v>2126</v>
      </c>
      <c r="F163" s="208" t="s">
        <v>390</v>
      </c>
      <c r="G163" s="205"/>
      <c r="H163" s="208" t="str">
        <f t="shared" si="14"/>
        <v>—</v>
      </c>
      <c r="I163" s="208" t="str">
        <f t="shared" si="15"/>
        <v/>
      </c>
      <c r="J163" s="211"/>
      <c r="K163" s="2"/>
    </row>
    <row r="164" spans="1:11" ht="21.75" customHeight="1" x14ac:dyDescent="0.2">
      <c r="A164" s="203">
        <v>9</v>
      </c>
      <c r="B164" s="203">
        <v>9</v>
      </c>
      <c r="C164" s="204" t="s">
        <v>3752</v>
      </c>
      <c r="D164" s="203" t="s">
        <v>3727</v>
      </c>
      <c r="E164" s="203" t="s">
        <v>3634</v>
      </c>
      <c r="F164" s="203" t="s">
        <v>390</v>
      </c>
      <c r="G164" s="205"/>
      <c r="H164" s="203" t="str">
        <f t="shared" si="14"/>
        <v>—</v>
      </c>
      <c r="I164" s="203" t="str">
        <f t="shared" si="15"/>
        <v/>
      </c>
      <c r="J164" s="207"/>
      <c r="K164" s="2"/>
    </row>
    <row r="165" spans="1:11" ht="21.75" customHeight="1" x14ac:dyDescent="0.2">
      <c r="A165" s="208">
        <v>10</v>
      </c>
      <c r="B165" s="208">
        <v>10</v>
      </c>
      <c r="C165" s="209" t="s">
        <v>3753</v>
      </c>
      <c r="D165" s="208" t="s">
        <v>3727</v>
      </c>
      <c r="E165" s="208" t="s">
        <v>3636</v>
      </c>
      <c r="F165" s="208" t="s">
        <v>390</v>
      </c>
      <c r="G165" s="205"/>
      <c r="H165" s="208" t="str">
        <f t="shared" si="14"/>
        <v>—</v>
      </c>
      <c r="I165" s="208" t="str">
        <f t="shared" si="15"/>
        <v/>
      </c>
      <c r="J165" s="211"/>
      <c r="K165" s="2"/>
    </row>
    <row r="166" spans="1:11" ht="15" customHeight="1" x14ac:dyDescent="0.2">
      <c r="A166" s="203">
        <v>11</v>
      </c>
      <c r="B166" s="203">
        <v>11</v>
      </c>
      <c r="C166" s="204" t="s">
        <v>3754</v>
      </c>
      <c r="D166" s="203" t="s">
        <v>2081</v>
      </c>
      <c r="E166" s="203" t="s">
        <v>3638</v>
      </c>
      <c r="F166" s="203" t="s">
        <v>390</v>
      </c>
      <c r="G166" s="205"/>
      <c r="H166" s="203" t="str">
        <f t="shared" si="14"/>
        <v>—</v>
      </c>
      <c r="I166" s="203" t="str">
        <f t="shared" si="15"/>
        <v/>
      </c>
      <c r="J166" s="207"/>
      <c r="K166" s="2"/>
    </row>
    <row r="167" spans="1:11" ht="15" customHeight="1" x14ac:dyDescent="0.2">
      <c r="A167" s="208">
        <v>12</v>
      </c>
      <c r="B167" s="208">
        <v>12</v>
      </c>
      <c r="C167" s="209" t="s">
        <v>3755</v>
      </c>
      <c r="D167" s="208" t="s">
        <v>2114</v>
      </c>
      <c r="E167" s="208" t="s">
        <v>3640</v>
      </c>
      <c r="F167" s="208" t="s">
        <v>390</v>
      </c>
      <c r="G167" s="205"/>
      <c r="H167" s="208" t="str">
        <f t="shared" si="14"/>
        <v>—</v>
      </c>
      <c r="I167" s="208" t="str">
        <f t="shared" si="15"/>
        <v/>
      </c>
      <c r="J167" s="211" t="s">
        <v>3687</v>
      </c>
      <c r="K167" s="2"/>
    </row>
    <row r="168" spans="1:11" ht="15" customHeight="1" x14ac:dyDescent="0.2">
      <c r="A168" s="203">
        <v>13</v>
      </c>
      <c r="B168" s="203">
        <v>13</v>
      </c>
      <c r="C168" s="204" t="s">
        <v>3756</v>
      </c>
      <c r="D168" s="203" t="s">
        <v>2125</v>
      </c>
      <c r="E168" s="203" t="s">
        <v>3642</v>
      </c>
      <c r="F168" s="203" t="s">
        <v>390</v>
      </c>
      <c r="G168" s="205"/>
      <c r="H168" s="203" t="str">
        <f t="shared" si="14"/>
        <v>—</v>
      </c>
      <c r="I168" s="203" t="str">
        <f t="shared" si="15"/>
        <v/>
      </c>
      <c r="J168" s="207"/>
      <c r="K168" s="2"/>
    </row>
    <row r="169" spans="1:11" ht="15" customHeight="1" x14ac:dyDescent="0.2">
      <c r="A169" s="208">
        <v>14</v>
      </c>
      <c r="B169" s="208">
        <v>14</v>
      </c>
      <c r="C169" s="209" t="s">
        <v>3757</v>
      </c>
      <c r="D169" s="208" t="s">
        <v>3703</v>
      </c>
      <c r="E169" s="208" t="s">
        <v>3667</v>
      </c>
      <c r="F169" s="208" t="s">
        <v>390</v>
      </c>
      <c r="G169" s="205"/>
      <c r="H169" s="208" t="str">
        <f t="shared" si="14"/>
        <v>—</v>
      </c>
      <c r="I169" s="208" t="str">
        <f t="shared" si="15"/>
        <v/>
      </c>
      <c r="J169" s="211"/>
      <c r="K169" s="2"/>
    </row>
    <row r="170" spans="1:11" ht="15" customHeight="1" x14ac:dyDescent="0.2">
      <c r="A170" s="203">
        <v>15</v>
      </c>
      <c r="B170" s="203">
        <v>15</v>
      </c>
      <c r="C170" s="204" t="s">
        <v>3668</v>
      </c>
      <c r="D170" s="203" t="s">
        <v>2101</v>
      </c>
      <c r="E170" s="203" t="s">
        <v>1710</v>
      </c>
      <c r="F170" s="203" t="s">
        <v>390</v>
      </c>
      <c r="G170" s="205"/>
      <c r="H170" s="203" t="str">
        <f t="shared" si="14"/>
        <v>—</v>
      </c>
      <c r="I170" s="203" t="str">
        <f t="shared" si="15"/>
        <v/>
      </c>
      <c r="J170" s="207" t="s">
        <v>3669</v>
      </c>
      <c r="K170" s="2"/>
    </row>
    <row r="171" spans="1:11" ht="15" customHeight="1" x14ac:dyDescent="0.2">
      <c r="A171" s="212"/>
      <c r="B171" s="212"/>
      <c r="C171" s="213" t="s">
        <v>3758</v>
      </c>
      <c r="D171" s="212"/>
      <c r="E171" s="212"/>
      <c r="F171" s="214"/>
      <c r="G171" s="215">
        <f>SUM(G156:G170)</f>
        <v>0</v>
      </c>
      <c r="H171" s="215"/>
      <c r="I171" s="214" t="str">
        <f>IF(H171="","",IF(H171&gt;=0.75,"🟢 On Track",IF(H171&gt;=0.65,"🟡 Watch",IF(H171&gt;=0.6,"🟠 At Risk","🔴 Not Prog"))))</f>
        <v/>
      </c>
      <c r="J171" s="212"/>
      <c r="K171" s="2"/>
    </row>
    <row r="172" spans="1:11" ht="15.7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21.75" customHeight="1" x14ac:dyDescent="0.2">
      <c r="A173" s="199" t="s">
        <v>3759</v>
      </c>
      <c r="B173" s="194"/>
      <c r="C173" s="194"/>
      <c r="D173" s="194"/>
      <c r="E173" s="194"/>
      <c r="F173" s="194"/>
      <c r="G173" s="194"/>
      <c r="H173" s="200" t="s">
        <v>3619</v>
      </c>
      <c r="I173" s="199">
        <f>G190</f>
        <v>0</v>
      </c>
      <c r="J173" s="200" t="s">
        <v>3620</v>
      </c>
      <c r="K173" s="201">
        <f>H190</f>
        <v>0</v>
      </c>
    </row>
    <row r="174" spans="1:11" ht="21.75" customHeight="1" x14ac:dyDescent="0.2">
      <c r="A174" s="202" t="s">
        <v>26</v>
      </c>
      <c r="B174" s="202" t="s">
        <v>3621</v>
      </c>
      <c r="C174" s="202" t="s">
        <v>2081</v>
      </c>
      <c r="D174" s="202" t="s">
        <v>2071</v>
      </c>
      <c r="E174" s="202" t="s">
        <v>2073</v>
      </c>
      <c r="F174" s="202" t="s">
        <v>3622</v>
      </c>
      <c r="G174" s="202" t="s">
        <v>132</v>
      </c>
      <c r="H174" s="202" t="s">
        <v>3623</v>
      </c>
      <c r="I174" s="202" t="s">
        <v>34</v>
      </c>
      <c r="J174" s="202" t="s">
        <v>61</v>
      </c>
      <c r="K174" s="2"/>
    </row>
    <row r="175" spans="1:11" ht="15" customHeight="1" x14ac:dyDescent="0.2">
      <c r="A175" s="203">
        <v>1</v>
      </c>
      <c r="B175" s="203">
        <v>1</v>
      </c>
      <c r="C175" s="204" t="s">
        <v>3760</v>
      </c>
      <c r="D175" s="203" t="s">
        <v>2081</v>
      </c>
      <c r="E175" s="203" t="s">
        <v>2085</v>
      </c>
      <c r="F175" s="203" t="s">
        <v>390</v>
      </c>
      <c r="G175" s="205"/>
      <c r="H175" s="203" t="str">
        <f t="shared" ref="H175:H189" si="16">IF(G175="","—",G175)</f>
        <v>—</v>
      </c>
      <c r="I175" s="203" t="str">
        <f t="shared" ref="I175:I189" si="17">IF(G175="","",G175)</f>
        <v/>
      </c>
      <c r="J175" s="207" t="s">
        <v>3761</v>
      </c>
      <c r="K175" s="2"/>
    </row>
    <row r="176" spans="1:11" ht="15" customHeight="1" x14ac:dyDescent="0.2">
      <c r="A176" s="208">
        <v>2</v>
      </c>
      <c r="B176" s="208">
        <v>2</v>
      </c>
      <c r="C176" s="209" t="s">
        <v>3762</v>
      </c>
      <c r="D176" s="208" t="s">
        <v>2081</v>
      </c>
      <c r="E176" s="208" t="s">
        <v>2088</v>
      </c>
      <c r="F176" s="208" t="s">
        <v>390</v>
      </c>
      <c r="G176" s="205"/>
      <c r="H176" s="208" t="str">
        <f t="shared" si="16"/>
        <v>—</v>
      </c>
      <c r="I176" s="208" t="str">
        <f t="shared" si="17"/>
        <v/>
      </c>
      <c r="J176" s="211"/>
      <c r="K176" s="2"/>
    </row>
    <row r="177" spans="1:11" ht="15" customHeight="1" x14ac:dyDescent="0.2">
      <c r="A177" s="203">
        <v>3</v>
      </c>
      <c r="B177" s="203">
        <v>3</v>
      </c>
      <c r="C177" s="204" t="s">
        <v>3763</v>
      </c>
      <c r="D177" s="203" t="s">
        <v>2081</v>
      </c>
      <c r="E177" s="203" t="s">
        <v>1664</v>
      </c>
      <c r="F177" s="203" t="s">
        <v>390</v>
      </c>
      <c r="G177" s="205"/>
      <c r="H177" s="203" t="str">
        <f t="shared" si="16"/>
        <v>—</v>
      </c>
      <c r="I177" s="203" t="str">
        <f t="shared" si="17"/>
        <v/>
      </c>
      <c r="J177" s="207"/>
      <c r="K177" s="2"/>
    </row>
    <row r="178" spans="1:11" ht="15" customHeight="1" x14ac:dyDescent="0.2">
      <c r="A178" s="208">
        <v>4</v>
      </c>
      <c r="B178" s="208">
        <v>4</v>
      </c>
      <c r="C178" s="209" t="s">
        <v>3764</v>
      </c>
      <c r="D178" s="208" t="s">
        <v>2081</v>
      </c>
      <c r="E178" s="208" t="s">
        <v>2095</v>
      </c>
      <c r="F178" s="208" t="s">
        <v>390</v>
      </c>
      <c r="G178" s="205"/>
      <c r="H178" s="208" t="str">
        <f t="shared" si="16"/>
        <v>—</v>
      </c>
      <c r="I178" s="208" t="str">
        <f t="shared" si="17"/>
        <v/>
      </c>
      <c r="J178" s="211"/>
      <c r="K178" s="2"/>
    </row>
    <row r="179" spans="1:11" ht="15" customHeight="1" x14ac:dyDescent="0.2">
      <c r="A179" s="203">
        <v>5</v>
      </c>
      <c r="B179" s="203">
        <v>5</v>
      </c>
      <c r="C179" s="204" t="s">
        <v>3765</v>
      </c>
      <c r="D179" s="203" t="s">
        <v>2081</v>
      </c>
      <c r="E179" s="203" t="s">
        <v>2106</v>
      </c>
      <c r="F179" s="203" t="s">
        <v>390</v>
      </c>
      <c r="G179" s="205"/>
      <c r="H179" s="203" t="str">
        <f t="shared" si="16"/>
        <v>—</v>
      </c>
      <c r="I179" s="203" t="str">
        <f t="shared" si="17"/>
        <v/>
      </c>
      <c r="J179" s="207"/>
      <c r="K179" s="2"/>
    </row>
    <row r="180" spans="1:11" ht="15" customHeight="1" x14ac:dyDescent="0.2">
      <c r="A180" s="208">
        <v>6</v>
      </c>
      <c r="B180" s="208">
        <v>6</v>
      </c>
      <c r="C180" s="209" t="s">
        <v>3766</v>
      </c>
      <c r="D180" s="208" t="s">
        <v>2101</v>
      </c>
      <c r="E180" s="208" t="s">
        <v>2110</v>
      </c>
      <c r="F180" s="208" t="s">
        <v>390</v>
      </c>
      <c r="G180" s="205"/>
      <c r="H180" s="208" t="str">
        <f t="shared" si="16"/>
        <v>—</v>
      </c>
      <c r="I180" s="208" t="str">
        <f t="shared" si="17"/>
        <v/>
      </c>
      <c r="J180" s="211"/>
      <c r="K180" s="2"/>
    </row>
    <row r="181" spans="1:11" ht="15" customHeight="1" x14ac:dyDescent="0.2">
      <c r="A181" s="203">
        <v>7</v>
      </c>
      <c r="B181" s="203">
        <v>7</v>
      </c>
      <c r="C181" s="204" t="s">
        <v>3767</v>
      </c>
      <c r="D181" s="203" t="s">
        <v>2081</v>
      </c>
      <c r="E181" s="203" t="s">
        <v>1707</v>
      </c>
      <c r="F181" s="203" t="s">
        <v>390</v>
      </c>
      <c r="G181" s="205"/>
      <c r="H181" s="203" t="str">
        <f t="shared" si="16"/>
        <v>—</v>
      </c>
      <c r="I181" s="203" t="str">
        <f t="shared" si="17"/>
        <v/>
      </c>
      <c r="J181" s="207"/>
      <c r="K181" s="2"/>
    </row>
    <row r="182" spans="1:11" ht="15" customHeight="1" x14ac:dyDescent="0.2">
      <c r="A182" s="208">
        <v>8</v>
      </c>
      <c r="B182" s="208">
        <v>8</v>
      </c>
      <c r="C182" s="209" t="s">
        <v>3768</v>
      </c>
      <c r="D182" s="208" t="s">
        <v>2081</v>
      </c>
      <c r="E182" s="208" t="s">
        <v>2126</v>
      </c>
      <c r="F182" s="208" t="s">
        <v>390</v>
      </c>
      <c r="G182" s="205"/>
      <c r="H182" s="208" t="str">
        <f t="shared" si="16"/>
        <v>—</v>
      </c>
      <c r="I182" s="208" t="str">
        <f t="shared" si="17"/>
        <v/>
      </c>
      <c r="J182" s="211"/>
      <c r="K182" s="2"/>
    </row>
    <row r="183" spans="1:11" ht="15" customHeight="1" x14ac:dyDescent="0.2">
      <c r="A183" s="203">
        <v>9</v>
      </c>
      <c r="B183" s="203">
        <v>9</v>
      </c>
      <c r="C183" s="204" t="s">
        <v>3769</v>
      </c>
      <c r="D183" s="203" t="s">
        <v>2081</v>
      </c>
      <c r="E183" s="203" t="s">
        <v>3634</v>
      </c>
      <c r="F183" s="203" t="s">
        <v>390</v>
      </c>
      <c r="G183" s="205"/>
      <c r="H183" s="203" t="str">
        <f t="shared" si="16"/>
        <v>—</v>
      </c>
      <c r="I183" s="203" t="str">
        <f t="shared" si="17"/>
        <v/>
      </c>
      <c r="J183" s="207"/>
      <c r="K183" s="2"/>
    </row>
    <row r="184" spans="1:11" ht="15" customHeight="1" x14ac:dyDescent="0.2">
      <c r="A184" s="208">
        <v>10</v>
      </c>
      <c r="B184" s="208">
        <v>10</v>
      </c>
      <c r="C184" s="209" t="s">
        <v>3770</v>
      </c>
      <c r="D184" s="208" t="s">
        <v>2081</v>
      </c>
      <c r="E184" s="208" t="s">
        <v>3636</v>
      </c>
      <c r="F184" s="208" t="s">
        <v>390</v>
      </c>
      <c r="G184" s="205"/>
      <c r="H184" s="208" t="str">
        <f t="shared" si="16"/>
        <v>—</v>
      </c>
      <c r="I184" s="208" t="str">
        <f t="shared" si="17"/>
        <v/>
      </c>
      <c r="J184" s="211"/>
      <c r="K184" s="2"/>
    </row>
    <row r="185" spans="1:11" ht="15" customHeight="1" x14ac:dyDescent="0.2">
      <c r="A185" s="203">
        <v>11</v>
      </c>
      <c r="B185" s="203">
        <v>11</v>
      </c>
      <c r="C185" s="204" t="s">
        <v>3771</v>
      </c>
      <c r="D185" s="203" t="s">
        <v>2081</v>
      </c>
      <c r="E185" s="203" t="s">
        <v>3638</v>
      </c>
      <c r="F185" s="203" t="s">
        <v>390</v>
      </c>
      <c r="G185" s="205"/>
      <c r="H185" s="203" t="str">
        <f t="shared" si="16"/>
        <v>—</v>
      </c>
      <c r="I185" s="203" t="str">
        <f t="shared" si="17"/>
        <v/>
      </c>
      <c r="J185" s="207"/>
      <c r="K185" s="2"/>
    </row>
    <row r="186" spans="1:11" ht="15" customHeight="1" x14ac:dyDescent="0.2">
      <c r="A186" s="208">
        <v>12</v>
      </c>
      <c r="B186" s="208">
        <v>12</v>
      </c>
      <c r="C186" s="209" t="s">
        <v>3772</v>
      </c>
      <c r="D186" s="208" t="s">
        <v>2081</v>
      </c>
      <c r="E186" s="208" t="s">
        <v>3640</v>
      </c>
      <c r="F186" s="208" t="s">
        <v>390</v>
      </c>
      <c r="G186" s="205"/>
      <c r="H186" s="208" t="str">
        <f t="shared" si="16"/>
        <v>—</v>
      </c>
      <c r="I186" s="208" t="str">
        <f t="shared" si="17"/>
        <v/>
      </c>
      <c r="J186" s="211"/>
      <c r="K186" s="2"/>
    </row>
    <row r="187" spans="1:11" ht="15" customHeight="1" x14ac:dyDescent="0.2">
      <c r="A187" s="203">
        <v>13</v>
      </c>
      <c r="B187" s="203">
        <v>13</v>
      </c>
      <c r="C187" s="204" t="s">
        <v>3773</v>
      </c>
      <c r="D187" s="203" t="s">
        <v>2081</v>
      </c>
      <c r="E187" s="203" t="s">
        <v>3642</v>
      </c>
      <c r="F187" s="203" t="s">
        <v>390</v>
      </c>
      <c r="G187" s="205"/>
      <c r="H187" s="203" t="str">
        <f t="shared" si="16"/>
        <v>—</v>
      </c>
      <c r="I187" s="203" t="str">
        <f t="shared" si="17"/>
        <v/>
      </c>
      <c r="J187" s="207"/>
      <c r="K187" s="2"/>
    </row>
    <row r="188" spans="1:11" ht="15" customHeight="1" x14ac:dyDescent="0.2">
      <c r="A188" s="208">
        <v>14</v>
      </c>
      <c r="B188" s="208">
        <v>14</v>
      </c>
      <c r="C188" s="209" t="s">
        <v>3774</v>
      </c>
      <c r="D188" s="208" t="s">
        <v>2081</v>
      </c>
      <c r="E188" s="208" t="s">
        <v>3667</v>
      </c>
      <c r="F188" s="208" t="s">
        <v>390</v>
      </c>
      <c r="G188" s="205"/>
      <c r="H188" s="208" t="str">
        <f t="shared" si="16"/>
        <v>—</v>
      </c>
      <c r="I188" s="208" t="str">
        <f t="shared" si="17"/>
        <v/>
      </c>
      <c r="J188" s="211"/>
      <c r="K188" s="2"/>
    </row>
    <row r="189" spans="1:11" ht="15" customHeight="1" x14ac:dyDescent="0.2">
      <c r="A189" s="203">
        <v>15</v>
      </c>
      <c r="B189" s="203">
        <v>15</v>
      </c>
      <c r="C189" s="204" t="s">
        <v>3775</v>
      </c>
      <c r="D189" s="203" t="s">
        <v>2101</v>
      </c>
      <c r="E189" s="203" t="s">
        <v>1710</v>
      </c>
      <c r="F189" s="203" t="s">
        <v>390</v>
      </c>
      <c r="G189" s="205"/>
      <c r="H189" s="203" t="str">
        <f t="shared" si="16"/>
        <v>—</v>
      </c>
      <c r="I189" s="203" t="str">
        <f t="shared" si="17"/>
        <v/>
      </c>
      <c r="J189" s="207"/>
      <c r="K189" s="2"/>
    </row>
    <row r="190" spans="1:11" ht="15" customHeight="1" x14ac:dyDescent="0.2">
      <c r="A190" s="212"/>
      <c r="B190" s="212"/>
      <c r="C190" s="213" t="s">
        <v>3776</v>
      </c>
      <c r="D190" s="212"/>
      <c r="E190" s="212"/>
      <c r="F190" s="214"/>
      <c r="G190" s="215">
        <f>SUM(G175:G189)</f>
        <v>0</v>
      </c>
      <c r="H190" s="215"/>
      <c r="I190" s="214" t="str">
        <f>IF(H190="","",IF(H190&gt;=0.75,"🟢 On Track",IF(H190&gt;=0.65,"🟡 Watch",IF(H190&gt;=0.6,"🟠 At Risk","🔴 Not Prog"))))</f>
        <v/>
      </c>
      <c r="J190" s="212"/>
      <c r="K190" s="2"/>
    </row>
    <row r="191" spans="1:11" ht="15.7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5.7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25.5" customHeight="1" x14ac:dyDescent="0.2">
      <c r="A193" s="196" t="s">
        <v>1084</v>
      </c>
      <c r="B193" s="192"/>
      <c r="C193" s="192"/>
      <c r="D193" s="192"/>
      <c r="E193" s="192"/>
      <c r="F193" s="192"/>
      <c r="G193" s="192"/>
      <c r="H193" s="192"/>
      <c r="I193" s="197" t="s">
        <v>3617</v>
      </c>
      <c r="J193" s="198" t="str">
        <f>IF(COUNT(H211)=0,"",AVERAGE(H211))</f>
        <v/>
      </c>
      <c r="K193" s="192"/>
    </row>
    <row r="194" spans="1:11" ht="21.75" customHeight="1" x14ac:dyDescent="0.2">
      <c r="A194" s="199" t="s">
        <v>3744</v>
      </c>
      <c r="B194" s="194"/>
      <c r="C194" s="194"/>
      <c r="D194" s="194"/>
      <c r="E194" s="194"/>
      <c r="F194" s="194"/>
      <c r="G194" s="194"/>
      <c r="H194" s="200" t="s">
        <v>3619</v>
      </c>
      <c r="I194" s="199">
        <f>G211</f>
        <v>0</v>
      </c>
      <c r="J194" s="200" t="s">
        <v>3620</v>
      </c>
      <c r="K194" s="201">
        <f>H211</f>
        <v>0</v>
      </c>
    </row>
    <row r="195" spans="1:11" ht="21.75" customHeight="1" x14ac:dyDescent="0.2">
      <c r="A195" s="202" t="s">
        <v>26</v>
      </c>
      <c r="B195" s="202" t="s">
        <v>3621</v>
      </c>
      <c r="C195" s="202" t="s">
        <v>2081</v>
      </c>
      <c r="D195" s="202" t="s">
        <v>2071</v>
      </c>
      <c r="E195" s="202" t="s">
        <v>2073</v>
      </c>
      <c r="F195" s="202" t="s">
        <v>3622</v>
      </c>
      <c r="G195" s="202" t="s">
        <v>132</v>
      </c>
      <c r="H195" s="202" t="s">
        <v>3623</v>
      </c>
      <c r="I195" s="202" t="s">
        <v>34</v>
      </c>
      <c r="J195" s="202" t="s">
        <v>61</v>
      </c>
      <c r="K195" s="2"/>
    </row>
    <row r="196" spans="1:11" ht="15" customHeight="1" x14ac:dyDescent="0.2">
      <c r="A196" s="203">
        <v>1</v>
      </c>
      <c r="B196" s="203">
        <v>1</v>
      </c>
      <c r="C196" s="204" t="s">
        <v>3745</v>
      </c>
      <c r="D196" s="203" t="s">
        <v>2081</v>
      </c>
      <c r="E196" s="203" t="s">
        <v>2085</v>
      </c>
      <c r="F196" s="203" t="s">
        <v>390</v>
      </c>
      <c r="G196" s="205"/>
      <c r="H196" s="203" t="str">
        <f t="shared" ref="H196:H210" si="18">IF(G196="","—",G196)</f>
        <v>—</v>
      </c>
      <c r="I196" s="203" t="str">
        <f t="shared" ref="I196:I210" si="19">IF(G196="","",G196)</f>
        <v/>
      </c>
      <c r="J196" s="207"/>
      <c r="K196" s="2"/>
    </row>
    <row r="197" spans="1:11" ht="21.75" customHeight="1" x14ac:dyDescent="0.2">
      <c r="A197" s="208">
        <v>2</v>
      </c>
      <c r="B197" s="208">
        <v>2</v>
      </c>
      <c r="C197" s="209" t="s">
        <v>3746</v>
      </c>
      <c r="D197" s="208" t="s">
        <v>3727</v>
      </c>
      <c r="E197" s="208" t="s">
        <v>2088</v>
      </c>
      <c r="F197" s="208" t="s">
        <v>390</v>
      </c>
      <c r="G197" s="205"/>
      <c r="H197" s="208" t="str">
        <f t="shared" si="18"/>
        <v>—</v>
      </c>
      <c r="I197" s="208" t="str">
        <f t="shared" si="19"/>
        <v/>
      </c>
      <c r="J197" s="211"/>
      <c r="K197" s="2"/>
    </row>
    <row r="198" spans="1:11" ht="21.75" customHeight="1" x14ac:dyDescent="0.2">
      <c r="A198" s="203">
        <v>3</v>
      </c>
      <c r="B198" s="203">
        <v>3</v>
      </c>
      <c r="C198" s="204" t="s">
        <v>3747</v>
      </c>
      <c r="D198" s="203" t="s">
        <v>3727</v>
      </c>
      <c r="E198" s="203" t="s">
        <v>1664</v>
      </c>
      <c r="F198" s="203" t="s">
        <v>390</v>
      </c>
      <c r="G198" s="205"/>
      <c r="H198" s="203" t="str">
        <f t="shared" si="18"/>
        <v>—</v>
      </c>
      <c r="I198" s="203" t="str">
        <f t="shared" si="19"/>
        <v/>
      </c>
      <c r="J198" s="207"/>
      <c r="K198" s="2"/>
    </row>
    <row r="199" spans="1:11" ht="15" customHeight="1" x14ac:dyDescent="0.2">
      <c r="A199" s="208">
        <v>4</v>
      </c>
      <c r="B199" s="208">
        <v>4</v>
      </c>
      <c r="C199" s="209" t="s">
        <v>3748</v>
      </c>
      <c r="D199" s="208" t="s">
        <v>2134</v>
      </c>
      <c r="E199" s="208" t="s">
        <v>2095</v>
      </c>
      <c r="F199" s="208" t="s">
        <v>390</v>
      </c>
      <c r="G199" s="205"/>
      <c r="H199" s="208" t="str">
        <f t="shared" si="18"/>
        <v>—</v>
      </c>
      <c r="I199" s="208" t="str">
        <f t="shared" si="19"/>
        <v/>
      </c>
      <c r="J199" s="211"/>
      <c r="K199" s="2"/>
    </row>
    <row r="200" spans="1:11" ht="21.75" customHeight="1" x14ac:dyDescent="0.2">
      <c r="A200" s="203">
        <v>5</v>
      </c>
      <c r="B200" s="203">
        <v>5</v>
      </c>
      <c r="C200" s="204" t="s">
        <v>3749</v>
      </c>
      <c r="D200" s="203" t="s">
        <v>3727</v>
      </c>
      <c r="E200" s="203" t="s">
        <v>2106</v>
      </c>
      <c r="F200" s="203" t="s">
        <v>390</v>
      </c>
      <c r="G200" s="205"/>
      <c r="H200" s="203" t="str">
        <f t="shared" si="18"/>
        <v>—</v>
      </c>
      <c r="I200" s="203" t="str">
        <f t="shared" si="19"/>
        <v/>
      </c>
      <c r="J200" s="207"/>
      <c r="K200" s="2"/>
    </row>
    <row r="201" spans="1:11" ht="15" customHeight="1" x14ac:dyDescent="0.2">
      <c r="A201" s="208">
        <v>6</v>
      </c>
      <c r="B201" s="208">
        <v>6</v>
      </c>
      <c r="C201" s="209" t="s">
        <v>3678</v>
      </c>
      <c r="D201" s="208" t="s">
        <v>2101</v>
      </c>
      <c r="E201" s="208" t="s">
        <v>2110</v>
      </c>
      <c r="F201" s="208" t="s">
        <v>390</v>
      </c>
      <c r="G201" s="205"/>
      <c r="H201" s="208" t="str">
        <f t="shared" si="18"/>
        <v>—</v>
      </c>
      <c r="I201" s="208" t="str">
        <f t="shared" si="19"/>
        <v/>
      </c>
      <c r="J201" s="211" t="s">
        <v>2139</v>
      </c>
      <c r="K201" s="2"/>
    </row>
    <row r="202" spans="1:11" ht="15" customHeight="1" x14ac:dyDescent="0.2">
      <c r="A202" s="203">
        <v>7</v>
      </c>
      <c r="B202" s="203">
        <v>7</v>
      </c>
      <c r="C202" s="204" t="s">
        <v>3750</v>
      </c>
      <c r="D202" s="203" t="s">
        <v>2134</v>
      </c>
      <c r="E202" s="203" t="s">
        <v>1707</v>
      </c>
      <c r="F202" s="203" t="s">
        <v>390</v>
      </c>
      <c r="G202" s="205"/>
      <c r="H202" s="203" t="str">
        <f t="shared" si="18"/>
        <v>—</v>
      </c>
      <c r="I202" s="203" t="str">
        <f t="shared" si="19"/>
        <v/>
      </c>
      <c r="J202" s="207"/>
      <c r="K202" s="2"/>
    </row>
    <row r="203" spans="1:11" ht="15" customHeight="1" x14ac:dyDescent="0.2">
      <c r="A203" s="208">
        <v>8</v>
      </c>
      <c r="B203" s="208">
        <v>8</v>
      </c>
      <c r="C203" s="209" t="s">
        <v>3751</v>
      </c>
      <c r="D203" s="208" t="s">
        <v>2134</v>
      </c>
      <c r="E203" s="208" t="s">
        <v>2126</v>
      </c>
      <c r="F203" s="208" t="s">
        <v>390</v>
      </c>
      <c r="G203" s="205"/>
      <c r="H203" s="208" t="str">
        <f t="shared" si="18"/>
        <v>—</v>
      </c>
      <c r="I203" s="208" t="str">
        <f t="shared" si="19"/>
        <v/>
      </c>
      <c r="J203" s="211"/>
      <c r="K203" s="2"/>
    </row>
    <row r="204" spans="1:11" ht="21.75" customHeight="1" x14ac:dyDescent="0.2">
      <c r="A204" s="203">
        <v>9</v>
      </c>
      <c r="B204" s="203">
        <v>9</v>
      </c>
      <c r="C204" s="204" t="s">
        <v>3752</v>
      </c>
      <c r="D204" s="203" t="s">
        <v>3727</v>
      </c>
      <c r="E204" s="203" t="s">
        <v>3634</v>
      </c>
      <c r="F204" s="203" t="s">
        <v>390</v>
      </c>
      <c r="G204" s="205"/>
      <c r="H204" s="203" t="str">
        <f t="shared" si="18"/>
        <v>—</v>
      </c>
      <c r="I204" s="203" t="str">
        <f t="shared" si="19"/>
        <v/>
      </c>
      <c r="J204" s="207"/>
      <c r="K204" s="2"/>
    </row>
    <row r="205" spans="1:11" ht="21.75" customHeight="1" x14ac:dyDescent="0.2">
      <c r="A205" s="208">
        <v>10</v>
      </c>
      <c r="B205" s="208">
        <v>10</v>
      </c>
      <c r="C205" s="209" t="s">
        <v>3753</v>
      </c>
      <c r="D205" s="208" t="s">
        <v>3727</v>
      </c>
      <c r="E205" s="208" t="s">
        <v>3636</v>
      </c>
      <c r="F205" s="208" t="s">
        <v>390</v>
      </c>
      <c r="G205" s="205"/>
      <c r="H205" s="208" t="str">
        <f t="shared" si="18"/>
        <v>—</v>
      </c>
      <c r="I205" s="208" t="str">
        <f t="shared" si="19"/>
        <v/>
      </c>
      <c r="J205" s="211"/>
      <c r="K205" s="2"/>
    </row>
    <row r="206" spans="1:11" ht="15" customHeight="1" x14ac:dyDescent="0.2">
      <c r="A206" s="203">
        <v>11</v>
      </c>
      <c r="B206" s="203">
        <v>11</v>
      </c>
      <c r="C206" s="204" t="s">
        <v>3754</v>
      </c>
      <c r="D206" s="203" t="s">
        <v>2081</v>
      </c>
      <c r="E206" s="203" t="s">
        <v>3638</v>
      </c>
      <c r="F206" s="203" t="s">
        <v>390</v>
      </c>
      <c r="G206" s="205"/>
      <c r="H206" s="203" t="str">
        <f t="shared" si="18"/>
        <v>—</v>
      </c>
      <c r="I206" s="203" t="str">
        <f t="shared" si="19"/>
        <v/>
      </c>
      <c r="J206" s="207"/>
      <c r="K206" s="2"/>
    </row>
    <row r="207" spans="1:11" ht="15" customHeight="1" x14ac:dyDescent="0.2">
      <c r="A207" s="208">
        <v>12</v>
      </c>
      <c r="B207" s="208">
        <v>12</v>
      </c>
      <c r="C207" s="209" t="s">
        <v>3755</v>
      </c>
      <c r="D207" s="208" t="s">
        <v>2114</v>
      </c>
      <c r="E207" s="208" t="s">
        <v>3640</v>
      </c>
      <c r="F207" s="208" t="s">
        <v>390</v>
      </c>
      <c r="G207" s="205"/>
      <c r="H207" s="208" t="str">
        <f t="shared" si="18"/>
        <v>—</v>
      </c>
      <c r="I207" s="208" t="str">
        <f t="shared" si="19"/>
        <v/>
      </c>
      <c r="J207" s="211" t="s">
        <v>3687</v>
      </c>
      <c r="K207" s="2"/>
    </row>
    <row r="208" spans="1:11" ht="15" customHeight="1" x14ac:dyDescent="0.2">
      <c r="A208" s="203">
        <v>13</v>
      </c>
      <c r="B208" s="203">
        <v>13</v>
      </c>
      <c r="C208" s="204" t="s">
        <v>3756</v>
      </c>
      <c r="D208" s="203" t="s">
        <v>2125</v>
      </c>
      <c r="E208" s="203" t="s">
        <v>3642</v>
      </c>
      <c r="F208" s="203" t="s">
        <v>390</v>
      </c>
      <c r="G208" s="205"/>
      <c r="H208" s="203" t="str">
        <f t="shared" si="18"/>
        <v>—</v>
      </c>
      <c r="I208" s="203" t="str">
        <f t="shared" si="19"/>
        <v/>
      </c>
      <c r="J208" s="207"/>
      <c r="K208" s="2"/>
    </row>
    <row r="209" spans="1:11" ht="15" customHeight="1" x14ac:dyDescent="0.2">
      <c r="A209" s="208">
        <v>14</v>
      </c>
      <c r="B209" s="208">
        <v>14</v>
      </c>
      <c r="C209" s="209" t="s">
        <v>3757</v>
      </c>
      <c r="D209" s="208" t="s">
        <v>3703</v>
      </c>
      <c r="E209" s="208" t="s">
        <v>3667</v>
      </c>
      <c r="F209" s="208" t="s">
        <v>390</v>
      </c>
      <c r="G209" s="205"/>
      <c r="H209" s="208" t="str">
        <f t="shared" si="18"/>
        <v>—</v>
      </c>
      <c r="I209" s="208" t="str">
        <f t="shared" si="19"/>
        <v/>
      </c>
      <c r="J209" s="211"/>
      <c r="K209" s="2"/>
    </row>
    <row r="210" spans="1:11" ht="15" customHeight="1" x14ac:dyDescent="0.2">
      <c r="A210" s="203">
        <v>15</v>
      </c>
      <c r="B210" s="203">
        <v>15</v>
      </c>
      <c r="C210" s="204" t="s">
        <v>3668</v>
      </c>
      <c r="D210" s="203" t="s">
        <v>2101</v>
      </c>
      <c r="E210" s="203" t="s">
        <v>1710</v>
      </c>
      <c r="F210" s="203" t="s">
        <v>390</v>
      </c>
      <c r="G210" s="205"/>
      <c r="H210" s="203" t="str">
        <f t="shared" si="18"/>
        <v>—</v>
      </c>
      <c r="I210" s="203" t="str">
        <f t="shared" si="19"/>
        <v/>
      </c>
      <c r="J210" s="207" t="s">
        <v>3669</v>
      </c>
      <c r="K210" s="2"/>
    </row>
    <row r="211" spans="1:11" ht="15" customHeight="1" x14ac:dyDescent="0.2">
      <c r="A211" s="212"/>
      <c r="B211" s="212"/>
      <c r="C211" s="213" t="s">
        <v>3758</v>
      </c>
      <c r="D211" s="212"/>
      <c r="E211" s="212"/>
      <c r="F211" s="214"/>
      <c r="G211" s="215">
        <f>SUM(G196:G210)</f>
        <v>0</v>
      </c>
      <c r="H211" s="215"/>
      <c r="I211" s="214" t="str">
        <f>IF(H211="","",IF(H211&gt;=0.75,"🟢 On Track",IF(H211&gt;=0.65,"🟡 Watch",IF(H211&gt;=0.6,"🟠 At Risk","🔴 Not Prog"))))</f>
        <v/>
      </c>
      <c r="J211" s="212"/>
      <c r="K211" s="2"/>
    </row>
    <row r="212" spans="1:11" ht="15.7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5.7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25.5" customHeight="1" x14ac:dyDescent="0.2">
      <c r="A214" s="196" t="s">
        <v>1086</v>
      </c>
      <c r="B214" s="192"/>
      <c r="C214" s="192"/>
      <c r="D214" s="192"/>
      <c r="E214" s="192"/>
      <c r="F214" s="192"/>
      <c r="G214" s="192"/>
      <c r="H214" s="192"/>
      <c r="I214" s="197" t="s">
        <v>3617</v>
      </c>
      <c r="J214" s="198" t="str">
        <f>IF(COUNT(H232)=0,"",AVERAGE(H232))</f>
        <v/>
      </c>
      <c r="K214" s="192"/>
    </row>
    <row r="215" spans="1:11" ht="21.75" customHeight="1" x14ac:dyDescent="0.2">
      <c r="A215" s="199" t="s">
        <v>3744</v>
      </c>
      <c r="B215" s="194"/>
      <c r="C215" s="194"/>
      <c r="D215" s="194"/>
      <c r="E215" s="194"/>
      <c r="F215" s="194"/>
      <c r="G215" s="194"/>
      <c r="H215" s="200" t="s">
        <v>3619</v>
      </c>
      <c r="I215" s="199">
        <f>G232</f>
        <v>0</v>
      </c>
      <c r="J215" s="200" t="s">
        <v>3620</v>
      </c>
      <c r="K215" s="201">
        <f>H232</f>
        <v>0</v>
      </c>
    </row>
    <row r="216" spans="1:11" ht="21.75" customHeight="1" x14ac:dyDescent="0.2">
      <c r="A216" s="202" t="s">
        <v>26</v>
      </c>
      <c r="B216" s="202" t="s">
        <v>3621</v>
      </c>
      <c r="C216" s="202" t="s">
        <v>2081</v>
      </c>
      <c r="D216" s="202" t="s">
        <v>2071</v>
      </c>
      <c r="E216" s="202" t="s">
        <v>2073</v>
      </c>
      <c r="F216" s="202" t="s">
        <v>3622</v>
      </c>
      <c r="G216" s="202" t="s">
        <v>132</v>
      </c>
      <c r="H216" s="202" t="s">
        <v>3623</v>
      </c>
      <c r="I216" s="202" t="s">
        <v>34</v>
      </c>
      <c r="J216" s="202" t="s">
        <v>61</v>
      </c>
      <c r="K216" s="2"/>
    </row>
    <row r="217" spans="1:11" ht="15" customHeight="1" x14ac:dyDescent="0.2">
      <c r="A217" s="203">
        <v>1</v>
      </c>
      <c r="B217" s="203">
        <v>1</v>
      </c>
      <c r="C217" s="204" t="s">
        <v>3745</v>
      </c>
      <c r="D217" s="203" t="s">
        <v>2081</v>
      </c>
      <c r="E217" s="203" t="s">
        <v>2085</v>
      </c>
      <c r="F217" s="203" t="s">
        <v>390</v>
      </c>
      <c r="G217" s="205"/>
      <c r="H217" s="203" t="str">
        <f t="shared" ref="H217:H231" si="20">IF(G217="","—",G217)</f>
        <v>—</v>
      </c>
      <c r="I217" s="203" t="str">
        <f t="shared" ref="I217:I231" si="21">IF(G217="","",G217)</f>
        <v/>
      </c>
      <c r="J217" s="207"/>
      <c r="K217" s="2"/>
    </row>
    <row r="218" spans="1:11" ht="21.75" customHeight="1" x14ac:dyDescent="0.2">
      <c r="A218" s="208">
        <v>2</v>
      </c>
      <c r="B218" s="208">
        <v>2</v>
      </c>
      <c r="C218" s="209" t="s">
        <v>3746</v>
      </c>
      <c r="D218" s="208" t="s">
        <v>3727</v>
      </c>
      <c r="E218" s="208" t="s">
        <v>2088</v>
      </c>
      <c r="F218" s="208" t="s">
        <v>390</v>
      </c>
      <c r="G218" s="205"/>
      <c r="H218" s="208" t="str">
        <f t="shared" si="20"/>
        <v>—</v>
      </c>
      <c r="I218" s="208" t="str">
        <f t="shared" si="21"/>
        <v/>
      </c>
      <c r="J218" s="211"/>
      <c r="K218" s="2"/>
    </row>
    <row r="219" spans="1:11" ht="21.75" customHeight="1" x14ac:dyDescent="0.2">
      <c r="A219" s="203">
        <v>3</v>
      </c>
      <c r="B219" s="203">
        <v>3</v>
      </c>
      <c r="C219" s="204" t="s">
        <v>3747</v>
      </c>
      <c r="D219" s="203" t="s">
        <v>3727</v>
      </c>
      <c r="E219" s="203" t="s">
        <v>1664</v>
      </c>
      <c r="F219" s="203" t="s">
        <v>390</v>
      </c>
      <c r="G219" s="205"/>
      <c r="H219" s="203" t="str">
        <f t="shared" si="20"/>
        <v>—</v>
      </c>
      <c r="I219" s="203" t="str">
        <f t="shared" si="21"/>
        <v/>
      </c>
      <c r="J219" s="207"/>
      <c r="K219" s="2"/>
    </row>
    <row r="220" spans="1:11" ht="15" customHeight="1" x14ac:dyDescent="0.2">
      <c r="A220" s="208">
        <v>4</v>
      </c>
      <c r="B220" s="208">
        <v>4</v>
      </c>
      <c r="C220" s="209" t="s">
        <v>3748</v>
      </c>
      <c r="D220" s="208" t="s">
        <v>2134</v>
      </c>
      <c r="E220" s="208" t="s">
        <v>2095</v>
      </c>
      <c r="F220" s="208" t="s">
        <v>390</v>
      </c>
      <c r="G220" s="205"/>
      <c r="H220" s="208" t="str">
        <f t="shared" si="20"/>
        <v>—</v>
      </c>
      <c r="I220" s="208" t="str">
        <f t="shared" si="21"/>
        <v/>
      </c>
      <c r="J220" s="211"/>
      <c r="K220" s="2"/>
    </row>
    <row r="221" spans="1:11" ht="21.75" customHeight="1" x14ac:dyDescent="0.2">
      <c r="A221" s="203">
        <v>5</v>
      </c>
      <c r="B221" s="203">
        <v>5</v>
      </c>
      <c r="C221" s="204" t="s">
        <v>3749</v>
      </c>
      <c r="D221" s="203" t="s">
        <v>3727</v>
      </c>
      <c r="E221" s="203" t="s">
        <v>2106</v>
      </c>
      <c r="F221" s="203" t="s">
        <v>390</v>
      </c>
      <c r="G221" s="205"/>
      <c r="H221" s="203" t="str">
        <f t="shared" si="20"/>
        <v>—</v>
      </c>
      <c r="I221" s="203" t="str">
        <f t="shared" si="21"/>
        <v/>
      </c>
      <c r="J221" s="207"/>
      <c r="K221" s="2"/>
    </row>
    <row r="222" spans="1:11" ht="15" customHeight="1" x14ac:dyDescent="0.2">
      <c r="A222" s="208">
        <v>6</v>
      </c>
      <c r="B222" s="208">
        <v>6</v>
      </c>
      <c r="C222" s="209" t="s">
        <v>3678</v>
      </c>
      <c r="D222" s="208" t="s">
        <v>2101</v>
      </c>
      <c r="E222" s="208" t="s">
        <v>2110</v>
      </c>
      <c r="F222" s="208" t="s">
        <v>390</v>
      </c>
      <c r="G222" s="205"/>
      <c r="H222" s="208" t="str">
        <f t="shared" si="20"/>
        <v>—</v>
      </c>
      <c r="I222" s="208" t="str">
        <f t="shared" si="21"/>
        <v/>
      </c>
      <c r="J222" s="211" t="s">
        <v>2139</v>
      </c>
      <c r="K222" s="2"/>
    </row>
    <row r="223" spans="1:11" ht="15" customHeight="1" x14ac:dyDescent="0.2">
      <c r="A223" s="203">
        <v>7</v>
      </c>
      <c r="B223" s="203">
        <v>7</v>
      </c>
      <c r="C223" s="204" t="s">
        <v>3750</v>
      </c>
      <c r="D223" s="203" t="s">
        <v>2134</v>
      </c>
      <c r="E223" s="203" t="s">
        <v>1707</v>
      </c>
      <c r="F223" s="203" t="s">
        <v>390</v>
      </c>
      <c r="G223" s="205"/>
      <c r="H223" s="203" t="str">
        <f t="shared" si="20"/>
        <v>—</v>
      </c>
      <c r="I223" s="203" t="str">
        <f t="shared" si="21"/>
        <v/>
      </c>
      <c r="J223" s="207"/>
      <c r="K223" s="2"/>
    </row>
    <row r="224" spans="1:11" ht="15" customHeight="1" x14ac:dyDescent="0.2">
      <c r="A224" s="208">
        <v>8</v>
      </c>
      <c r="B224" s="208">
        <v>8</v>
      </c>
      <c r="C224" s="209" t="s">
        <v>3751</v>
      </c>
      <c r="D224" s="208" t="s">
        <v>2134</v>
      </c>
      <c r="E224" s="208" t="s">
        <v>2126</v>
      </c>
      <c r="F224" s="208" t="s">
        <v>390</v>
      </c>
      <c r="G224" s="205"/>
      <c r="H224" s="208" t="str">
        <f t="shared" si="20"/>
        <v>—</v>
      </c>
      <c r="I224" s="208" t="str">
        <f t="shared" si="21"/>
        <v/>
      </c>
      <c r="J224" s="211"/>
      <c r="K224" s="2"/>
    </row>
    <row r="225" spans="1:11" ht="21.75" customHeight="1" x14ac:dyDescent="0.2">
      <c r="A225" s="203">
        <v>9</v>
      </c>
      <c r="B225" s="203">
        <v>9</v>
      </c>
      <c r="C225" s="204" t="s">
        <v>3752</v>
      </c>
      <c r="D225" s="203" t="s">
        <v>3727</v>
      </c>
      <c r="E225" s="203" t="s">
        <v>3634</v>
      </c>
      <c r="F225" s="203" t="s">
        <v>390</v>
      </c>
      <c r="G225" s="205"/>
      <c r="H225" s="203" t="str">
        <f t="shared" si="20"/>
        <v>—</v>
      </c>
      <c r="I225" s="203" t="str">
        <f t="shared" si="21"/>
        <v/>
      </c>
      <c r="J225" s="207"/>
      <c r="K225" s="2"/>
    </row>
    <row r="226" spans="1:11" ht="21.75" customHeight="1" x14ac:dyDescent="0.2">
      <c r="A226" s="208">
        <v>10</v>
      </c>
      <c r="B226" s="208">
        <v>10</v>
      </c>
      <c r="C226" s="209" t="s">
        <v>3753</v>
      </c>
      <c r="D226" s="208" t="s">
        <v>3727</v>
      </c>
      <c r="E226" s="208" t="s">
        <v>3636</v>
      </c>
      <c r="F226" s="208" t="s">
        <v>390</v>
      </c>
      <c r="G226" s="205"/>
      <c r="H226" s="208" t="str">
        <f t="shared" si="20"/>
        <v>—</v>
      </c>
      <c r="I226" s="208" t="str">
        <f t="shared" si="21"/>
        <v/>
      </c>
      <c r="J226" s="211"/>
      <c r="K226" s="2"/>
    </row>
    <row r="227" spans="1:11" ht="15" customHeight="1" x14ac:dyDescent="0.2">
      <c r="A227" s="203">
        <v>11</v>
      </c>
      <c r="B227" s="203">
        <v>11</v>
      </c>
      <c r="C227" s="204" t="s">
        <v>3754</v>
      </c>
      <c r="D227" s="203" t="s">
        <v>2081</v>
      </c>
      <c r="E227" s="203" t="s">
        <v>3638</v>
      </c>
      <c r="F227" s="203" t="s">
        <v>390</v>
      </c>
      <c r="G227" s="205"/>
      <c r="H227" s="203" t="str">
        <f t="shared" si="20"/>
        <v>—</v>
      </c>
      <c r="I227" s="203" t="str">
        <f t="shared" si="21"/>
        <v/>
      </c>
      <c r="J227" s="207"/>
      <c r="K227" s="2"/>
    </row>
    <row r="228" spans="1:11" ht="15" customHeight="1" x14ac:dyDescent="0.2">
      <c r="A228" s="208">
        <v>12</v>
      </c>
      <c r="B228" s="208">
        <v>12</v>
      </c>
      <c r="C228" s="209" t="s">
        <v>3755</v>
      </c>
      <c r="D228" s="208" t="s">
        <v>2114</v>
      </c>
      <c r="E228" s="208" t="s">
        <v>3640</v>
      </c>
      <c r="F228" s="208" t="s">
        <v>390</v>
      </c>
      <c r="G228" s="205"/>
      <c r="H228" s="208" t="str">
        <f t="shared" si="20"/>
        <v>—</v>
      </c>
      <c r="I228" s="208" t="str">
        <f t="shared" si="21"/>
        <v/>
      </c>
      <c r="J228" s="211" t="s">
        <v>3687</v>
      </c>
      <c r="K228" s="2"/>
    </row>
    <row r="229" spans="1:11" ht="15" customHeight="1" x14ac:dyDescent="0.2">
      <c r="A229" s="203">
        <v>13</v>
      </c>
      <c r="B229" s="203">
        <v>13</v>
      </c>
      <c r="C229" s="204" t="s">
        <v>3756</v>
      </c>
      <c r="D229" s="203" t="s">
        <v>2125</v>
      </c>
      <c r="E229" s="203" t="s">
        <v>3642</v>
      </c>
      <c r="F229" s="203" t="s">
        <v>390</v>
      </c>
      <c r="G229" s="205"/>
      <c r="H229" s="203" t="str">
        <f t="shared" si="20"/>
        <v>—</v>
      </c>
      <c r="I229" s="203" t="str">
        <f t="shared" si="21"/>
        <v/>
      </c>
      <c r="J229" s="207"/>
      <c r="K229" s="2"/>
    </row>
    <row r="230" spans="1:11" ht="15" customHeight="1" x14ac:dyDescent="0.2">
      <c r="A230" s="208">
        <v>14</v>
      </c>
      <c r="B230" s="208">
        <v>14</v>
      </c>
      <c r="C230" s="209" t="s">
        <v>3757</v>
      </c>
      <c r="D230" s="208" t="s">
        <v>3703</v>
      </c>
      <c r="E230" s="208" t="s">
        <v>3667</v>
      </c>
      <c r="F230" s="208" t="s">
        <v>390</v>
      </c>
      <c r="G230" s="205"/>
      <c r="H230" s="208" t="str">
        <f t="shared" si="20"/>
        <v>—</v>
      </c>
      <c r="I230" s="208" t="str">
        <f t="shared" si="21"/>
        <v/>
      </c>
      <c r="J230" s="211"/>
      <c r="K230" s="2"/>
    </row>
    <row r="231" spans="1:11" ht="15" customHeight="1" x14ac:dyDescent="0.2">
      <c r="A231" s="203">
        <v>15</v>
      </c>
      <c r="B231" s="203">
        <v>15</v>
      </c>
      <c r="C231" s="204" t="s">
        <v>3668</v>
      </c>
      <c r="D231" s="203" t="s">
        <v>2101</v>
      </c>
      <c r="E231" s="203" t="s">
        <v>1710</v>
      </c>
      <c r="F231" s="203" t="s">
        <v>390</v>
      </c>
      <c r="G231" s="205"/>
      <c r="H231" s="203" t="str">
        <f t="shared" si="20"/>
        <v>—</v>
      </c>
      <c r="I231" s="203" t="str">
        <f t="shared" si="21"/>
        <v/>
      </c>
      <c r="J231" s="207" t="s">
        <v>3669</v>
      </c>
      <c r="K231" s="2"/>
    </row>
    <row r="232" spans="1:11" ht="15" customHeight="1" x14ac:dyDescent="0.2">
      <c r="A232" s="212"/>
      <c r="B232" s="212"/>
      <c r="C232" s="213" t="s">
        <v>3758</v>
      </c>
      <c r="D232" s="212"/>
      <c r="E232" s="212"/>
      <c r="F232" s="214"/>
      <c r="G232" s="215">
        <f>SUM(G217:G231)</f>
        <v>0</v>
      </c>
      <c r="H232" s="215"/>
      <c r="I232" s="214" t="str">
        <f>IF(H232="","",IF(H232&gt;=0.75,"🟢 On Track",IF(H232&gt;=0.65,"🟡 Watch",IF(H232&gt;=0.6,"🟠 At Risk","🔴 Not Prog"))))</f>
        <v/>
      </c>
      <c r="J232" s="212"/>
      <c r="K232" s="2"/>
    </row>
    <row r="233" spans="1:11" ht="15.7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5.7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25.5" customHeight="1" x14ac:dyDescent="0.2">
      <c r="A235" s="196" t="s">
        <v>1087</v>
      </c>
      <c r="B235" s="192"/>
      <c r="C235" s="192"/>
      <c r="D235" s="192"/>
      <c r="E235" s="192"/>
      <c r="F235" s="192"/>
      <c r="G235" s="192"/>
      <c r="H235" s="192"/>
      <c r="I235" s="197" t="s">
        <v>3617</v>
      </c>
      <c r="J235" s="198" t="str">
        <f>IF(COUNT(H253)=0,"",AVERAGE(H253))</f>
        <v/>
      </c>
      <c r="K235" s="192"/>
    </row>
    <row r="236" spans="1:11" ht="21.75" customHeight="1" x14ac:dyDescent="0.2">
      <c r="A236" s="199" t="s">
        <v>3744</v>
      </c>
      <c r="B236" s="194"/>
      <c r="C236" s="194"/>
      <c r="D236" s="194"/>
      <c r="E236" s="194"/>
      <c r="F236" s="194"/>
      <c r="G236" s="194"/>
      <c r="H236" s="200" t="s">
        <v>3619</v>
      </c>
      <c r="I236" s="199">
        <f>G253</f>
        <v>0</v>
      </c>
      <c r="J236" s="200" t="s">
        <v>3620</v>
      </c>
      <c r="K236" s="201">
        <f>H253</f>
        <v>0</v>
      </c>
    </row>
    <row r="237" spans="1:11" ht="21.75" customHeight="1" x14ac:dyDescent="0.2">
      <c r="A237" s="202" t="s">
        <v>26</v>
      </c>
      <c r="B237" s="202" t="s">
        <v>3621</v>
      </c>
      <c r="C237" s="202" t="s">
        <v>2081</v>
      </c>
      <c r="D237" s="202" t="s">
        <v>2071</v>
      </c>
      <c r="E237" s="202" t="s">
        <v>2073</v>
      </c>
      <c r="F237" s="202" t="s">
        <v>3622</v>
      </c>
      <c r="G237" s="202" t="s">
        <v>132</v>
      </c>
      <c r="H237" s="202" t="s">
        <v>3623</v>
      </c>
      <c r="I237" s="202" t="s">
        <v>34</v>
      </c>
      <c r="J237" s="202" t="s">
        <v>61</v>
      </c>
      <c r="K237" s="2"/>
    </row>
    <row r="238" spans="1:11" ht="15" customHeight="1" x14ac:dyDescent="0.2">
      <c r="A238" s="203">
        <v>1</v>
      </c>
      <c r="B238" s="203">
        <v>1</v>
      </c>
      <c r="C238" s="204" t="s">
        <v>3745</v>
      </c>
      <c r="D238" s="203" t="s">
        <v>2081</v>
      </c>
      <c r="E238" s="203" t="s">
        <v>2085</v>
      </c>
      <c r="F238" s="203" t="s">
        <v>390</v>
      </c>
      <c r="G238" s="205"/>
      <c r="H238" s="203" t="str">
        <f t="shared" ref="H238:H252" si="22">IF(G238="","—",G238)</f>
        <v>—</v>
      </c>
      <c r="I238" s="203" t="str">
        <f t="shared" ref="I238:I252" si="23">IF(G238="","",G238)</f>
        <v/>
      </c>
      <c r="J238" s="207"/>
      <c r="K238" s="2"/>
    </row>
    <row r="239" spans="1:11" ht="21.75" customHeight="1" x14ac:dyDescent="0.2">
      <c r="A239" s="208">
        <v>2</v>
      </c>
      <c r="B239" s="208">
        <v>2</v>
      </c>
      <c r="C239" s="209" t="s">
        <v>3746</v>
      </c>
      <c r="D239" s="208" t="s">
        <v>3727</v>
      </c>
      <c r="E239" s="208" t="s">
        <v>2088</v>
      </c>
      <c r="F239" s="208" t="s">
        <v>390</v>
      </c>
      <c r="G239" s="205"/>
      <c r="H239" s="208" t="str">
        <f t="shared" si="22"/>
        <v>—</v>
      </c>
      <c r="I239" s="208" t="str">
        <f t="shared" si="23"/>
        <v/>
      </c>
      <c r="J239" s="211"/>
      <c r="K239" s="2"/>
    </row>
    <row r="240" spans="1:11" ht="21.75" customHeight="1" x14ac:dyDescent="0.2">
      <c r="A240" s="203">
        <v>3</v>
      </c>
      <c r="B240" s="203">
        <v>3</v>
      </c>
      <c r="C240" s="204" t="s">
        <v>3747</v>
      </c>
      <c r="D240" s="203" t="s">
        <v>3727</v>
      </c>
      <c r="E240" s="203" t="s">
        <v>1664</v>
      </c>
      <c r="F240" s="203" t="s">
        <v>390</v>
      </c>
      <c r="G240" s="205"/>
      <c r="H240" s="203" t="str">
        <f t="shared" si="22"/>
        <v>—</v>
      </c>
      <c r="I240" s="203" t="str">
        <f t="shared" si="23"/>
        <v/>
      </c>
      <c r="J240" s="207"/>
      <c r="K240" s="2"/>
    </row>
    <row r="241" spans="1:11" ht="15" customHeight="1" x14ac:dyDescent="0.2">
      <c r="A241" s="208">
        <v>4</v>
      </c>
      <c r="B241" s="208">
        <v>4</v>
      </c>
      <c r="C241" s="209" t="s">
        <v>3748</v>
      </c>
      <c r="D241" s="208" t="s">
        <v>2134</v>
      </c>
      <c r="E241" s="208" t="s">
        <v>2095</v>
      </c>
      <c r="F241" s="208" t="s">
        <v>390</v>
      </c>
      <c r="G241" s="205"/>
      <c r="H241" s="208" t="str">
        <f t="shared" si="22"/>
        <v>—</v>
      </c>
      <c r="I241" s="208" t="str">
        <f t="shared" si="23"/>
        <v/>
      </c>
      <c r="J241" s="211"/>
      <c r="K241" s="2"/>
    </row>
    <row r="242" spans="1:11" ht="21.75" customHeight="1" x14ac:dyDescent="0.2">
      <c r="A242" s="203">
        <v>5</v>
      </c>
      <c r="B242" s="203">
        <v>5</v>
      </c>
      <c r="C242" s="204" t="s">
        <v>3749</v>
      </c>
      <c r="D242" s="203" t="s">
        <v>3727</v>
      </c>
      <c r="E242" s="203" t="s">
        <v>2106</v>
      </c>
      <c r="F242" s="203" t="s">
        <v>390</v>
      </c>
      <c r="G242" s="205"/>
      <c r="H242" s="203" t="str">
        <f t="shared" si="22"/>
        <v>—</v>
      </c>
      <c r="I242" s="203" t="str">
        <f t="shared" si="23"/>
        <v/>
      </c>
      <c r="J242" s="207"/>
      <c r="K242" s="2"/>
    </row>
    <row r="243" spans="1:11" ht="15" customHeight="1" x14ac:dyDescent="0.2">
      <c r="A243" s="208">
        <v>6</v>
      </c>
      <c r="B243" s="208">
        <v>6</v>
      </c>
      <c r="C243" s="209" t="s">
        <v>3678</v>
      </c>
      <c r="D243" s="208" t="s">
        <v>2101</v>
      </c>
      <c r="E243" s="208" t="s">
        <v>2110</v>
      </c>
      <c r="F243" s="208" t="s">
        <v>390</v>
      </c>
      <c r="G243" s="205"/>
      <c r="H243" s="208" t="str">
        <f t="shared" si="22"/>
        <v>—</v>
      </c>
      <c r="I243" s="208" t="str">
        <f t="shared" si="23"/>
        <v/>
      </c>
      <c r="J243" s="211" t="s">
        <v>2139</v>
      </c>
      <c r="K243" s="2"/>
    </row>
    <row r="244" spans="1:11" ht="15" customHeight="1" x14ac:dyDescent="0.2">
      <c r="A244" s="203">
        <v>7</v>
      </c>
      <c r="B244" s="203">
        <v>7</v>
      </c>
      <c r="C244" s="204" t="s">
        <v>3750</v>
      </c>
      <c r="D244" s="203" t="s">
        <v>2134</v>
      </c>
      <c r="E244" s="203" t="s">
        <v>1707</v>
      </c>
      <c r="F244" s="203" t="s">
        <v>390</v>
      </c>
      <c r="G244" s="205"/>
      <c r="H244" s="203" t="str">
        <f t="shared" si="22"/>
        <v>—</v>
      </c>
      <c r="I244" s="203" t="str">
        <f t="shared" si="23"/>
        <v/>
      </c>
      <c r="J244" s="207"/>
      <c r="K244" s="2"/>
    </row>
    <row r="245" spans="1:11" ht="15" customHeight="1" x14ac:dyDescent="0.2">
      <c r="A245" s="208">
        <v>8</v>
      </c>
      <c r="B245" s="208">
        <v>8</v>
      </c>
      <c r="C245" s="209" t="s">
        <v>3751</v>
      </c>
      <c r="D245" s="208" t="s">
        <v>2134</v>
      </c>
      <c r="E245" s="208" t="s">
        <v>2126</v>
      </c>
      <c r="F245" s="208" t="s">
        <v>390</v>
      </c>
      <c r="G245" s="205"/>
      <c r="H245" s="208" t="str">
        <f t="shared" si="22"/>
        <v>—</v>
      </c>
      <c r="I245" s="208" t="str">
        <f t="shared" si="23"/>
        <v/>
      </c>
      <c r="J245" s="211"/>
      <c r="K245" s="2"/>
    </row>
    <row r="246" spans="1:11" ht="21.75" customHeight="1" x14ac:dyDescent="0.2">
      <c r="A246" s="203">
        <v>9</v>
      </c>
      <c r="B246" s="203">
        <v>9</v>
      </c>
      <c r="C246" s="204" t="s">
        <v>3752</v>
      </c>
      <c r="D246" s="203" t="s">
        <v>3727</v>
      </c>
      <c r="E246" s="203" t="s">
        <v>3634</v>
      </c>
      <c r="F246" s="203" t="s">
        <v>390</v>
      </c>
      <c r="G246" s="205"/>
      <c r="H246" s="203" t="str">
        <f t="shared" si="22"/>
        <v>—</v>
      </c>
      <c r="I246" s="203" t="str">
        <f t="shared" si="23"/>
        <v/>
      </c>
      <c r="J246" s="207"/>
      <c r="K246" s="2"/>
    </row>
    <row r="247" spans="1:11" ht="21.75" customHeight="1" x14ac:dyDescent="0.2">
      <c r="A247" s="208">
        <v>10</v>
      </c>
      <c r="B247" s="208">
        <v>10</v>
      </c>
      <c r="C247" s="209" t="s">
        <v>3753</v>
      </c>
      <c r="D247" s="208" t="s">
        <v>3727</v>
      </c>
      <c r="E247" s="208" t="s">
        <v>3636</v>
      </c>
      <c r="F247" s="208" t="s">
        <v>390</v>
      </c>
      <c r="G247" s="205"/>
      <c r="H247" s="208" t="str">
        <f t="shared" si="22"/>
        <v>—</v>
      </c>
      <c r="I247" s="208" t="str">
        <f t="shared" si="23"/>
        <v/>
      </c>
      <c r="J247" s="211"/>
      <c r="K247" s="2"/>
    </row>
    <row r="248" spans="1:11" ht="15" customHeight="1" x14ac:dyDescent="0.2">
      <c r="A248" s="203">
        <v>11</v>
      </c>
      <c r="B248" s="203">
        <v>11</v>
      </c>
      <c r="C248" s="204" t="s">
        <v>3754</v>
      </c>
      <c r="D248" s="203" t="s">
        <v>2081</v>
      </c>
      <c r="E248" s="203" t="s">
        <v>3638</v>
      </c>
      <c r="F248" s="203" t="s">
        <v>390</v>
      </c>
      <c r="G248" s="205"/>
      <c r="H248" s="203" t="str">
        <f t="shared" si="22"/>
        <v>—</v>
      </c>
      <c r="I248" s="203" t="str">
        <f t="shared" si="23"/>
        <v/>
      </c>
      <c r="J248" s="207"/>
      <c r="K248" s="2"/>
    </row>
    <row r="249" spans="1:11" ht="15" customHeight="1" x14ac:dyDescent="0.2">
      <c r="A249" s="208">
        <v>12</v>
      </c>
      <c r="B249" s="208">
        <v>12</v>
      </c>
      <c r="C249" s="209" t="s">
        <v>3755</v>
      </c>
      <c r="D249" s="208" t="s">
        <v>2114</v>
      </c>
      <c r="E249" s="208" t="s">
        <v>3640</v>
      </c>
      <c r="F249" s="208" t="s">
        <v>390</v>
      </c>
      <c r="G249" s="205"/>
      <c r="H249" s="208" t="str">
        <f t="shared" si="22"/>
        <v>—</v>
      </c>
      <c r="I249" s="208" t="str">
        <f t="shared" si="23"/>
        <v/>
      </c>
      <c r="J249" s="211" t="s">
        <v>3687</v>
      </c>
      <c r="K249" s="2"/>
    </row>
    <row r="250" spans="1:11" ht="15" customHeight="1" x14ac:dyDescent="0.2">
      <c r="A250" s="203">
        <v>13</v>
      </c>
      <c r="B250" s="203">
        <v>13</v>
      </c>
      <c r="C250" s="204" t="s">
        <v>3756</v>
      </c>
      <c r="D250" s="203" t="s">
        <v>2125</v>
      </c>
      <c r="E250" s="203" t="s">
        <v>3642</v>
      </c>
      <c r="F250" s="203" t="s">
        <v>390</v>
      </c>
      <c r="G250" s="205"/>
      <c r="H250" s="203" t="str">
        <f t="shared" si="22"/>
        <v>—</v>
      </c>
      <c r="I250" s="203" t="str">
        <f t="shared" si="23"/>
        <v/>
      </c>
      <c r="J250" s="207"/>
      <c r="K250" s="2"/>
    </row>
    <row r="251" spans="1:11" ht="15" customHeight="1" x14ac:dyDescent="0.2">
      <c r="A251" s="208">
        <v>14</v>
      </c>
      <c r="B251" s="208">
        <v>14</v>
      </c>
      <c r="C251" s="209" t="s">
        <v>3757</v>
      </c>
      <c r="D251" s="208" t="s">
        <v>3703</v>
      </c>
      <c r="E251" s="208" t="s">
        <v>3667</v>
      </c>
      <c r="F251" s="208" t="s">
        <v>390</v>
      </c>
      <c r="G251" s="205"/>
      <c r="H251" s="208" t="str">
        <f t="shared" si="22"/>
        <v>—</v>
      </c>
      <c r="I251" s="208" t="str">
        <f t="shared" si="23"/>
        <v/>
      </c>
      <c r="J251" s="211"/>
      <c r="K251" s="2"/>
    </row>
    <row r="252" spans="1:11" ht="15" customHeight="1" x14ac:dyDescent="0.2">
      <c r="A252" s="203">
        <v>15</v>
      </c>
      <c r="B252" s="203">
        <v>15</v>
      </c>
      <c r="C252" s="204" t="s">
        <v>3668</v>
      </c>
      <c r="D252" s="203" t="s">
        <v>2101</v>
      </c>
      <c r="E252" s="203" t="s">
        <v>1710</v>
      </c>
      <c r="F252" s="203" t="s">
        <v>390</v>
      </c>
      <c r="G252" s="205"/>
      <c r="H252" s="203" t="str">
        <f t="shared" si="22"/>
        <v>—</v>
      </c>
      <c r="I252" s="203" t="str">
        <f t="shared" si="23"/>
        <v/>
      </c>
      <c r="J252" s="207" t="s">
        <v>3669</v>
      </c>
      <c r="K252" s="2"/>
    </row>
    <row r="253" spans="1:11" ht="15" customHeight="1" x14ac:dyDescent="0.2">
      <c r="A253" s="212"/>
      <c r="B253" s="212"/>
      <c r="C253" s="213" t="s">
        <v>3758</v>
      </c>
      <c r="D253" s="212"/>
      <c r="E253" s="212"/>
      <c r="F253" s="214"/>
      <c r="G253" s="215">
        <f>SUM(G238:G252)</f>
        <v>0</v>
      </c>
      <c r="H253" s="215"/>
      <c r="I253" s="214" t="str">
        <f>IF(H253="","",IF(H253&gt;=0.75,"🟢 On Track",IF(H253&gt;=0.65,"🟡 Watch",IF(H253&gt;=0.6,"🟠 At Risk","🔴 Not Prog"))))</f>
        <v/>
      </c>
      <c r="J253" s="212"/>
      <c r="K253" s="2"/>
    </row>
    <row r="254" spans="1:11" ht="15.7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5.7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25.5" customHeight="1" x14ac:dyDescent="0.2">
      <c r="A256" s="196" t="s">
        <v>1089</v>
      </c>
      <c r="B256" s="192"/>
      <c r="C256" s="192"/>
      <c r="D256" s="192"/>
      <c r="E256" s="192"/>
      <c r="F256" s="192"/>
      <c r="G256" s="192"/>
      <c r="H256" s="192"/>
      <c r="I256" s="197" t="s">
        <v>3617</v>
      </c>
      <c r="J256" s="198" t="str">
        <f>IF(COUNT(H274)=0,"",AVERAGE(H274))</f>
        <v/>
      </c>
      <c r="K256" s="192"/>
    </row>
    <row r="257" spans="1:11" ht="21.75" customHeight="1" x14ac:dyDescent="0.2">
      <c r="A257" s="199" t="s">
        <v>3744</v>
      </c>
      <c r="B257" s="194"/>
      <c r="C257" s="194"/>
      <c r="D257" s="194"/>
      <c r="E257" s="194"/>
      <c r="F257" s="194"/>
      <c r="G257" s="194"/>
      <c r="H257" s="200" t="s">
        <v>3619</v>
      </c>
      <c r="I257" s="199">
        <f>G274</f>
        <v>0</v>
      </c>
      <c r="J257" s="200" t="s">
        <v>3620</v>
      </c>
      <c r="K257" s="201">
        <f>H274</f>
        <v>0</v>
      </c>
    </row>
    <row r="258" spans="1:11" ht="21.75" customHeight="1" x14ac:dyDescent="0.2">
      <c r="A258" s="202" t="s">
        <v>26</v>
      </c>
      <c r="B258" s="202" t="s">
        <v>3621</v>
      </c>
      <c r="C258" s="202" t="s">
        <v>2081</v>
      </c>
      <c r="D258" s="202" t="s">
        <v>2071</v>
      </c>
      <c r="E258" s="202" t="s">
        <v>2073</v>
      </c>
      <c r="F258" s="202" t="s">
        <v>3622</v>
      </c>
      <c r="G258" s="202" t="s">
        <v>132</v>
      </c>
      <c r="H258" s="202" t="s">
        <v>3623</v>
      </c>
      <c r="I258" s="202" t="s">
        <v>34</v>
      </c>
      <c r="J258" s="202" t="s">
        <v>61</v>
      </c>
      <c r="K258" s="2"/>
    </row>
    <row r="259" spans="1:11" ht="15" customHeight="1" x14ac:dyDescent="0.2">
      <c r="A259" s="203">
        <v>1</v>
      </c>
      <c r="B259" s="203">
        <v>1</v>
      </c>
      <c r="C259" s="204" t="s">
        <v>3745</v>
      </c>
      <c r="D259" s="203" t="s">
        <v>2081</v>
      </c>
      <c r="E259" s="203" t="s">
        <v>2085</v>
      </c>
      <c r="F259" s="203" t="s">
        <v>390</v>
      </c>
      <c r="G259" s="205"/>
      <c r="H259" s="203" t="str">
        <f t="shared" ref="H259:H273" si="24">IF(G259="","—",G259)</f>
        <v>—</v>
      </c>
      <c r="I259" s="203" t="str">
        <f t="shared" ref="I259:I273" si="25">IF(G259="","",G259)</f>
        <v/>
      </c>
      <c r="J259" s="207"/>
      <c r="K259" s="2"/>
    </row>
    <row r="260" spans="1:11" ht="21.75" customHeight="1" x14ac:dyDescent="0.2">
      <c r="A260" s="208">
        <v>2</v>
      </c>
      <c r="B260" s="208">
        <v>2</v>
      </c>
      <c r="C260" s="209" t="s">
        <v>3746</v>
      </c>
      <c r="D260" s="208" t="s">
        <v>3727</v>
      </c>
      <c r="E260" s="208" t="s">
        <v>2088</v>
      </c>
      <c r="F260" s="208" t="s">
        <v>390</v>
      </c>
      <c r="G260" s="205"/>
      <c r="H260" s="208" t="str">
        <f t="shared" si="24"/>
        <v>—</v>
      </c>
      <c r="I260" s="208" t="str">
        <f t="shared" si="25"/>
        <v/>
      </c>
      <c r="J260" s="211"/>
      <c r="K260" s="2"/>
    </row>
    <row r="261" spans="1:11" ht="21.75" customHeight="1" x14ac:dyDescent="0.2">
      <c r="A261" s="203">
        <v>3</v>
      </c>
      <c r="B261" s="203">
        <v>3</v>
      </c>
      <c r="C261" s="204" t="s">
        <v>3747</v>
      </c>
      <c r="D261" s="203" t="s">
        <v>3727</v>
      </c>
      <c r="E261" s="203" t="s">
        <v>1664</v>
      </c>
      <c r="F261" s="203" t="s">
        <v>390</v>
      </c>
      <c r="G261" s="205"/>
      <c r="H261" s="203" t="str">
        <f t="shared" si="24"/>
        <v>—</v>
      </c>
      <c r="I261" s="203" t="str">
        <f t="shared" si="25"/>
        <v/>
      </c>
      <c r="J261" s="207"/>
      <c r="K261" s="2"/>
    </row>
    <row r="262" spans="1:11" ht="15" customHeight="1" x14ac:dyDescent="0.2">
      <c r="A262" s="208">
        <v>4</v>
      </c>
      <c r="B262" s="208">
        <v>4</v>
      </c>
      <c r="C262" s="209" t="s">
        <v>3748</v>
      </c>
      <c r="D262" s="208" t="s">
        <v>2134</v>
      </c>
      <c r="E262" s="208" t="s">
        <v>2095</v>
      </c>
      <c r="F262" s="208" t="s">
        <v>390</v>
      </c>
      <c r="G262" s="205"/>
      <c r="H262" s="208" t="str">
        <f t="shared" si="24"/>
        <v>—</v>
      </c>
      <c r="I262" s="208" t="str">
        <f t="shared" si="25"/>
        <v/>
      </c>
      <c r="J262" s="211"/>
      <c r="K262" s="2"/>
    </row>
    <row r="263" spans="1:11" ht="21.75" customHeight="1" x14ac:dyDescent="0.2">
      <c r="A263" s="203">
        <v>5</v>
      </c>
      <c r="B263" s="203">
        <v>5</v>
      </c>
      <c r="C263" s="204" t="s">
        <v>3749</v>
      </c>
      <c r="D263" s="203" t="s">
        <v>3727</v>
      </c>
      <c r="E263" s="203" t="s">
        <v>2106</v>
      </c>
      <c r="F263" s="203" t="s">
        <v>390</v>
      </c>
      <c r="G263" s="205"/>
      <c r="H263" s="203" t="str">
        <f t="shared" si="24"/>
        <v>—</v>
      </c>
      <c r="I263" s="203" t="str">
        <f t="shared" si="25"/>
        <v/>
      </c>
      <c r="J263" s="207"/>
      <c r="K263" s="2"/>
    </row>
    <row r="264" spans="1:11" ht="15" customHeight="1" x14ac:dyDescent="0.2">
      <c r="A264" s="208">
        <v>6</v>
      </c>
      <c r="B264" s="208">
        <v>6</v>
      </c>
      <c r="C264" s="209" t="s">
        <v>3678</v>
      </c>
      <c r="D264" s="208" t="s">
        <v>2101</v>
      </c>
      <c r="E264" s="208" t="s">
        <v>2110</v>
      </c>
      <c r="F264" s="208" t="s">
        <v>390</v>
      </c>
      <c r="G264" s="205"/>
      <c r="H264" s="208" t="str">
        <f t="shared" si="24"/>
        <v>—</v>
      </c>
      <c r="I264" s="208" t="str">
        <f t="shared" si="25"/>
        <v/>
      </c>
      <c r="J264" s="211" t="s">
        <v>2139</v>
      </c>
      <c r="K264" s="2"/>
    </row>
    <row r="265" spans="1:11" ht="15" customHeight="1" x14ac:dyDescent="0.2">
      <c r="A265" s="203">
        <v>7</v>
      </c>
      <c r="B265" s="203">
        <v>7</v>
      </c>
      <c r="C265" s="204" t="s">
        <v>3750</v>
      </c>
      <c r="D265" s="203" t="s">
        <v>2134</v>
      </c>
      <c r="E265" s="203" t="s">
        <v>1707</v>
      </c>
      <c r="F265" s="203" t="s">
        <v>390</v>
      </c>
      <c r="G265" s="205"/>
      <c r="H265" s="203" t="str">
        <f t="shared" si="24"/>
        <v>—</v>
      </c>
      <c r="I265" s="203" t="str">
        <f t="shared" si="25"/>
        <v/>
      </c>
      <c r="J265" s="207"/>
      <c r="K265" s="2"/>
    </row>
    <row r="266" spans="1:11" ht="15" customHeight="1" x14ac:dyDescent="0.2">
      <c r="A266" s="208">
        <v>8</v>
      </c>
      <c r="B266" s="208">
        <v>8</v>
      </c>
      <c r="C266" s="209" t="s">
        <v>3751</v>
      </c>
      <c r="D266" s="208" t="s">
        <v>2134</v>
      </c>
      <c r="E266" s="208" t="s">
        <v>2126</v>
      </c>
      <c r="F266" s="208" t="s">
        <v>390</v>
      </c>
      <c r="G266" s="205"/>
      <c r="H266" s="208" t="str">
        <f t="shared" si="24"/>
        <v>—</v>
      </c>
      <c r="I266" s="208" t="str">
        <f t="shared" si="25"/>
        <v/>
      </c>
      <c r="J266" s="211"/>
      <c r="K266" s="2"/>
    </row>
    <row r="267" spans="1:11" ht="21.75" customHeight="1" x14ac:dyDescent="0.2">
      <c r="A267" s="203">
        <v>9</v>
      </c>
      <c r="B267" s="203">
        <v>9</v>
      </c>
      <c r="C267" s="204" t="s">
        <v>3752</v>
      </c>
      <c r="D267" s="203" t="s">
        <v>3727</v>
      </c>
      <c r="E267" s="203" t="s">
        <v>3634</v>
      </c>
      <c r="F267" s="203" t="s">
        <v>390</v>
      </c>
      <c r="G267" s="205"/>
      <c r="H267" s="203" t="str">
        <f t="shared" si="24"/>
        <v>—</v>
      </c>
      <c r="I267" s="203" t="str">
        <f t="shared" si="25"/>
        <v/>
      </c>
      <c r="J267" s="207"/>
      <c r="K267" s="2"/>
    </row>
    <row r="268" spans="1:11" ht="21.75" customHeight="1" x14ac:dyDescent="0.2">
      <c r="A268" s="208">
        <v>10</v>
      </c>
      <c r="B268" s="208">
        <v>10</v>
      </c>
      <c r="C268" s="209" t="s">
        <v>3753</v>
      </c>
      <c r="D268" s="208" t="s">
        <v>3727</v>
      </c>
      <c r="E268" s="208" t="s">
        <v>3636</v>
      </c>
      <c r="F268" s="208" t="s">
        <v>390</v>
      </c>
      <c r="G268" s="205"/>
      <c r="H268" s="208" t="str">
        <f t="shared" si="24"/>
        <v>—</v>
      </c>
      <c r="I268" s="208" t="str">
        <f t="shared" si="25"/>
        <v/>
      </c>
      <c r="J268" s="211"/>
      <c r="K268" s="2"/>
    </row>
    <row r="269" spans="1:11" ht="15" customHeight="1" x14ac:dyDescent="0.2">
      <c r="A269" s="203">
        <v>11</v>
      </c>
      <c r="B269" s="203">
        <v>11</v>
      </c>
      <c r="C269" s="204" t="s">
        <v>3754</v>
      </c>
      <c r="D269" s="203" t="s">
        <v>2081</v>
      </c>
      <c r="E269" s="203" t="s">
        <v>3638</v>
      </c>
      <c r="F269" s="203" t="s">
        <v>390</v>
      </c>
      <c r="G269" s="205"/>
      <c r="H269" s="203" t="str">
        <f t="shared" si="24"/>
        <v>—</v>
      </c>
      <c r="I269" s="203" t="str">
        <f t="shared" si="25"/>
        <v/>
      </c>
      <c r="J269" s="207"/>
      <c r="K269" s="2"/>
    </row>
    <row r="270" spans="1:11" ht="15" customHeight="1" x14ac:dyDescent="0.2">
      <c r="A270" s="208">
        <v>12</v>
      </c>
      <c r="B270" s="208">
        <v>12</v>
      </c>
      <c r="C270" s="209" t="s">
        <v>3755</v>
      </c>
      <c r="D270" s="208" t="s">
        <v>2114</v>
      </c>
      <c r="E270" s="208" t="s">
        <v>3640</v>
      </c>
      <c r="F270" s="208" t="s">
        <v>390</v>
      </c>
      <c r="G270" s="205"/>
      <c r="H270" s="208" t="str">
        <f t="shared" si="24"/>
        <v>—</v>
      </c>
      <c r="I270" s="208" t="str">
        <f t="shared" si="25"/>
        <v/>
      </c>
      <c r="J270" s="211" t="s">
        <v>3687</v>
      </c>
      <c r="K270" s="2"/>
    </row>
    <row r="271" spans="1:11" ht="15" customHeight="1" x14ac:dyDescent="0.2">
      <c r="A271" s="203">
        <v>13</v>
      </c>
      <c r="B271" s="203">
        <v>13</v>
      </c>
      <c r="C271" s="204" t="s">
        <v>3756</v>
      </c>
      <c r="D271" s="203" t="s">
        <v>2125</v>
      </c>
      <c r="E271" s="203" t="s">
        <v>3642</v>
      </c>
      <c r="F271" s="203" t="s">
        <v>390</v>
      </c>
      <c r="G271" s="205"/>
      <c r="H271" s="203" t="str">
        <f t="shared" si="24"/>
        <v>—</v>
      </c>
      <c r="I271" s="203" t="str">
        <f t="shared" si="25"/>
        <v/>
      </c>
      <c r="J271" s="207"/>
      <c r="K271" s="2"/>
    </row>
    <row r="272" spans="1:11" ht="15" customHeight="1" x14ac:dyDescent="0.2">
      <c r="A272" s="208">
        <v>14</v>
      </c>
      <c r="B272" s="208">
        <v>14</v>
      </c>
      <c r="C272" s="209" t="s">
        <v>3757</v>
      </c>
      <c r="D272" s="208" t="s">
        <v>3703</v>
      </c>
      <c r="E272" s="208" t="s">
        <v>3667</v>
      </c>
      <c r="F272" s="208" t="s">
        <v>390</v>
      </c>
      <c r="G272" s="205"/>
      <c r="H272" s="208" t="str">
        <f t="shared" si="24"/>
        <v>—</v>
      </c>
      <c r="I272" s="208" t="str">
        <f t="shared" si="25"/>
        <v/>
      </c>
      <c r="J272" s="211"/>
      <c r="K272" s="2"/>
    </row>
    <row r="273" spans="1:11" ht="15" customHeight="1" x14ac:dyDescent="0.2">
      <c r="A273" s="203">
        <v>15</v>
      </c>
      <c r="B273" s="203">
        <v>15</v>
      </c>
      <c r="C273" s="204" t="s">
        <v>3668</v>
      </c>
      <c r="D273" s="203" t="s">
        <v>2101</v>
      </c>
      <c r="E273" s="203" t="s">
        <v>1710</v>
      </c>
      <c r="F273" s="203" t="s">
        <v>390</v>
      </c>
      <c r="G273" s="205"/>
      <c r="H273" s="203" t="str">
        <f t="shared" si="24"/>
        <v>—</v>
      </c>
      <c r="I273" s="203" t="str">
        <f t="shared" si="25"/>
        <v/>
      </c>
      <c r="J273" s="207" t="s">
        <v>3669</v>
      </c>
      <c r="K273" s="2"/>
    </row>
    <row r="274" spans="1:11" ht="15" customHeight="1" x14ac:dyDescent="0.2">
      <c r="A274" s="212"/>
      <c r="B274" s="212"/>
      <c r="C274" s="213" t="s">
        <v>3758</v>
      </c>
      <c r="D274" s="212"/>
      <c r="E274" s="212"/>
      <c r="F274" s="214"/>
      <c r="G274" s="215">
        <f>SUM(G259:G273)</f>
        <v>0</v>
      </c>
      <c r="H274" s="215"/>
      <c r="I274" s="214" t="str">
        <f>IF(H274="","",IF(H274&gt;=0.75,"🟢 On Track",IF(H274&gt;=0.65,"🟡 Watch",IF(H274&gt;=0.6,"🟠 At Risk","🔴 Not Prog"))))</f>
        <v/>
      </c>
      <c r="J274" s="212"/>
      <c r="K274" s="2"/>
    </row>
    <row r="275" spans="1:11" ht="15.7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5.7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25.5" customHeight="1" x14ac:dyDescent="0.2">
      <c r="A277" s="196" t="s">
        <v>1091</v>
      </c>
      <c r="B277" s="192"/>
      <c r="C277" s="192"/>
      <c r="D277" s="192"/>
      <c r="E277" s="192"/>
      <c r="F277" s="192"/>
      <c r="G277" s="192"/>
      <c r="H277" s="192"/>
      <c r="I277" s="197" t="s">
        <v>3617</v>
      </c>
      <c r="J277" s="198" t="str">
        <f>IF(COUNT(H295)=0,"",AVERAGE(H295))</f>
        <v/>
      </c>
      <c r="K277" s="192"/>
    </row>
    <row r="278" spans="1:11" ht="21.75" customHeight="1" x14ac:dyDescent="0.2">
      <c r="A278" s="199" t="s">
        <v>3744</v>
      </c>
      <c r="B278" s="194"/>
      <c r="C278" s="194"/>
      <c r="D278" s="194"/>
      <c r="E278" s="194"/>
      <c r="F278" s="194"/>
      <c r="G278" s="194"/>
      <c r="H278" s="200" t="s">
        <v>3619</v>
      </c>
      <c r="I278" s="199">
        <f>G295</f>
        <v>0</v>
      </c>
      <c r="J278" s="200" t="s">
        <v>3620</v>
      </c>
      <c r="K278" s="201">
        <f>H295</f>
        <v>0</v>
      </c>
    </row>
    <row r="279" spans="1:11" ht="21.75" customHeight="1" x14ac:dyDescent="0.2">
      <c r="A279" s="202" t="s">
        <v>26</v>
      </c>
      <c r="B279" s="202" t="s">
        <v>3621</v>
      </c>
      <c r="C279" s="202" t="s">
        <v>2081</v>
      </c>
      <c r="D279" s="202" t="s">
        <v>2071</v>
      </c>
      <c r="E279" s="202" t="s">
        <v>2073</v>
      </c>
      <c r="F279" s="202" t="s">
        <v>3622</v>
      </c>
      <c r="G279" s="202" t="s">
        <v>132</v>
      </c>
      <c r="H279" s="202" t="s">
        <v>3623</v>
      </c>
      <c r="I279" s="202" t="s">
        <v>34</v>
      </c>
      <c r="J279" s="202" t="s">
        <v>61</v>
      </c>
      <c r="K279" s="2"/>
    </row>
    <row r="280" spans="1:11" ht="15" customHeight="1" x14ac:dyDescent="0.2">
      <c r="A280" s="203">
        <v>1</v>
      </c>
      <c r="B280" s="203">
        <v>1</v>
      </c>
      <c r="C280" s="204" t="s">
        <v>3745</v>
      </c>
      <c r="D280" s="203" t="s">
        <v>2081</v>
      </c>
      <c r="E280" s="203" t="s">
        <v>2085</v>
      </c>
      <c r="F280" s="203" t="s">
        <v>390</v>
      </c>
      <c r="G280" s="205"/>
      <c r="H280" s="203" t="str">
        <f t="shared" ref="H280:H294" si="26">IF(G280="","—",G280)</f>
        <v>—</v>
      </c>
      <c r="I280" s="203" t="str">
        <f t="shared" ref="I280:I294" si="27">IF(G280="","",G280)</f>
        <v/>
      </c>
      <c r="J280" s="207"/>
      <c r="K280" s="2"/>
    </row>
    <row r="281" spans="1:11" ht="21.75" customHeight="1" x14ac:dyDescent="0.2">
      <c r="A281" s="208">
        <v>2</v>
      </c>
      <c r="B281" s="208">
        <v>2</v>
      </c>
      <c r="C281" s="209" t="s">
        <v>3746</v>
      </c>
      <c r="D281" s="208" t="s">
        <v>3727</v>
      </c>
      <c r="E281" s="208" t="s">
        <v>2088</v>
      </c>
      <c r="F281" s="208" t="s">
        <v>390</v>
      </c>
      <c r="G281" s="205"/>
      <c r="H281" s="208" t="str">
        <f t="shared" si="26"/>
        <v>—</v>
      </c>
      <c r="I281" s="208" t="str">
        <f t="shared" si="27"/>
        <v/>
      </c>
      <c r="J281" s="211"/>
      <c r="K281" s="2"/>
    </row>
    <row r="282" spans="1:11" ht="21.75" customHeight="1" x14ac:dyDescent="0.2">
      <c r="A282" s="203">
        <v>3</v>
      </c>
      <c r="B282" s="203">
        <v>3</v>
      </c>
      <c r="C282" s="204" t="s">
        <v>3747</v>
      </c>
      <c r="D282" s="203" t="s">
        <v>3727</v>
      </c>
      <c r="E282" s="203" t="s">
        <v>1664</v>
      </c>
      <c r="F282" s="203" t="s">
        <v>390</v>
      </c>
      <c r="G282" s="205"/>
      <c r="H282" s="203" t="str">
        <f t="shared" si="26"/>
        <v>—</v>
      </c>
      <c r="I282" s="203" t="str">
        <f t="shared" si="27"/>
        <v/>
      </c>
      <c r="J282" s="207"/>
      <c r="K282" s="2"/>
    </row>
    <row r="283" spans="1:11" ht="15" customHeight="1" x14ac:dyDescent="0.2">
      <c r="A283" s="208">
        <v>4</v>
      </c>
      <c r="B283" s="208">
        <v>4</v>
      </c>
      <c r="C283" s="209" t="s">
        <v>3748</v>
      </c>
      <c r="D283" s="208" t="s">
        <v>2134</v>
      </c>
      <c r="E283" s="208" t="s">
        <v>2095</v>
      </c>
      <c r="F283" s="208" t="s">
        <v>390</v>
      </c>
      <c r="G283" s="205"/>
      <c r="H283" s="208" t="str">
        <f t="shared" si="26"/>
        <v>—</v>
      </c>
      <c r="I283" s="208" t="str">
        <f t="shared" si="27"/>
        <v/>
      </c>
      <c r="J283" s="211"/>
      <c r="K283" s="2"/>
    </row>
    <row r="284" spans="1:11" ht="21.75" customHeight="1" x14ac:dyDescent="0.2">
      <c r="A284" s="203">
        <v>5</v>
      </c>
      <c r="B284" s="203">
        <v>5</v>
      </c>
      <c r="C284" s="204" t="s">
        <v>3749</v>
      </c>
      <c r="D284" s="203" t="s">
        <v>3727</v>
      </c>
      <c r="E284" s="203" t="s">
        <v>2106</v>
      </c>
      <c r="F284" s="203" t="s">
        <v>390</v>
      </c>
      <c r="G284" s="205"/>
      <c r="H284" s="203" t="str">
        <f t="shared" si="26"/>
        <v>—</v>
      </c>
      <c r="I284" s="203" t="str">
        <f t="shared" si="27"/>
        <v/>
      </c>
      <c r="J284" s="207"/>
      <c r="K284" s="2"/>
    </row>
    <row r="285" spans="1:11" ht="15" customHeight="1" x14ac:dyDescent="0.2">
      <c r="A285" s="208">
        <v>6</v>
      </c>
      <c r="B285" s="208">
        <v>6</v>
      </c>
      <c r="C285" s="209" t="s">
        <v>3678</v>
      </c>
      <c r="D285" s="208" t="s">
        <v>2101</v>
      </c>
      <c r="E285" s="208" t="s">
        <v>2110</v>
      </c>
      <c r="F285" s="208" t="s">
        <v>390</v>
      </c>
      <c r="G285" s="205"/>
      <c r="H285" s="208" t="str">
        <f t="shared" si="26"/>
        <v>—</v>
      </c>
      <c r="I285" s="208" t="str">
        <f t="shared" si="27"/>
        <v/>
      </c>
      <c r="J285" s="211" t="s">
        <v>2139</v>
      </c>
      <c r="K285" s="2"/>
    </row>
    <row r="286" spans="1:11" ht="15" customHeight="1" x14ac:dyDescent="0.2">
      <c r="A286" s="203">
        <v>7</v>
      </c>
      <c r="B286" s="203">
        <v>7</v>
      </c>
      <c r="C286" s="204" t="s">
        <v>3750</v>
      </c>
      <c r="D286" s="203" t="s">
        <v>2134</v>
      </c>
      <c r="E286" s="203" t="s">
        <v>1707</v>
      </c>
      <c r="F286" s="203" t="s">
        <v>390</v>
      </c>
      <c r="G286" s="205"/>
      <c r="H286" s="203" t="str">
        <f t="shared" si="26"/>
        <v>—</v>
      </c>
      <c r="I286" s="203" t="str">
        <f t="shared" si="27"/>
        <v/>
      </c>
      <c r="J286" s="207"/>
      <c r="K286" s="2"/>
    </row>
    <row r="287" spans="1:11" ht="15" customHeight="1" x14ac:dyDescent="0.2">
      <c r="A287" s="208">
        <v>8</v>
      </c>
      <c r="B287" s="208">
        <v>8</v>
      </c>
      <c r="C287" s="209" t="s">
        <v>3751</v>
      </c>
      <c r="D287" s="208" t="s">
        <v>2134</v>
      </c>
      <c r="E287" s="208" t="s">
        <v>2126</v>
      </c>
      <c r="F287" s="208" t="s">
        <v>390</v>
      </c>
      <c r="G287" s="205"/>
      <c r="H287" s="208" t="str">
        <f t="shared" si="26"/>
        <v>—</v>
      </c>
      <c r="I287" s="208" t="str">
        <f t="shared" si="27"/>
        <v/>
      </c>
      <c r="J287" s="211"/>
      <c r="K287" s="2"/>
    </row>
    <row r="288" spans="1:11" ht="21.75" customHeight="1" x14ac:dyDescent="0.2">
      <c r="A288" s="203">
        <v>9</v>
      </c>
      <c r="B288" s="203">
        <v>9</v>
      </c>
      <c r="C288" s="204" t="s">
        <v>3752</v>
      </c>
      <c r="D288" s="203" t="s">
        <v>3727</v>
      </c>
      <c r="E288" s="203" t="s">
        <v>3634</v>
      </c>
      <c r="F288" s="203" t="s">
        <v>390</v>
      </c>
      <c r="G288" s="205"/>
      <c r="H288" s="203" t="str">
        <f t="shared" si="26"/>
        <v>—</v>
      </c>
      <c r="I288" s="203" t="str">
        <f t="shared" si="27"/>
        <v/>
      </c>
      <c r="J288" s="207"/>
      <c r="K288" s="2"/>
    </row>
    <row r="289" spans="1:11" ht="21.75" customHeight="1" x14ac:dyDescent="0.2">
      <c r="A289" s="208">
        <v>10</v>
      </c>
      <c r="B289" s="208">
        <v>10</v>
      </c>
      <c r="C289" s="209" t="s">
        <v>3753</v>
      </c>
      <c r="D289" s="208" t="s">
        <v>3727</v>
      </c>
      <c r="E289" s="208" t="s">
        <v>3636</v>
      </c>
      <c r="F289" s="208" t="s">
        <v>390</v>
      </c>
      <c r="G289" s="205"/>
      <c r="H289" s="208" t="str">
        <f t="shared" si="26"/>
        <v>—</v>
      </c>
      <c r="I289" s="208" t="str">
        <f t="shared" si="27"/>
        <v/>
      </c>
      <c r="J289" s="211"/>
      <c r="K289" s="2"/>
    </row>
    <row r="290" spans="1:11" ht="15" customHeight="1" x14ac:dyDescent="0.2">
      <c r="A290" s="203">
        <v>11</v>
      </c>
      <c r="B290" s="203">
        <v>11</v>
      </c>
      <c r="C290" s="204" t="s">
        <v>3754</v>
      </c>
      <c r="D290" s="203" t="s">
        <v>2081</v>
      </c>
      <c r="E290" s="203" t="s">
        <v>3638</v>
      </c>
      <c r="F290" s="203" t="s">
        <v>390</v>
      </c>
      <c r="G290" s="205"/>
      <c r="H290" s="203" t="str">
        <f t="shared" si="26"/>
        <v>—</v>
      </c>
      <c r="I290" s="203" t="str">
        <f t="shared" si="27"/>
        <v/>
      </c>
      <c r="J290" s="207"/>
      <c r="K290" s="2"/>
    </row>
    <row r="291" spans="1:11" ht="15" customHeight="1" x14ac:dyDescent="0.2">
      <c r="A291" s="208">
        <v>12</v>
      </c>
      <c r="B291" s="208">
        <v>12</v>
      </c>
      <c r="C291" s="209" t="s">
        <v>3755</v>
      </c>
      <c r="D291" s="208" t="s">
        <v>2114</v>
      </c>
      <c r="E291" s="208" t="s">
        <v>3640</v>
      </c>
      <c r="F291" s="208" t="s">
        <v>390</v>
      </c>
      <c r="G291" s="205"/>
      <c r="H291" s="208" t="str">
        <f t="shared" si="26"/>
        <v>—</v>
      </c>
      <c r="I291" s="208" t="str">
        <f t="shared" si="27"/>
        <v/>
      </c>
      <c r="J291" s="211" t="s">
        <v>3687</v>
      </c>
      <c r="K291" s="2"/>
    </row>
    <row r="292" spans="1:11" ht="15" customHeight="1" x14ac:dyDescent="0.2">
      <c r="A292" s="203">
        <v>13</v>
      </c>
      <c r="B292" s="203">
        <v>13</v>
      </c>
      <c r="C292" s="204" t="s">
        <v>3756</v>
      </c>
      <c r="D292" s="203" t="s">
        <v>2125</v>
      </c>
      <c r="E292" s="203" t="s">
        <v>3642</v>
      </c>
      <c r="F292" s="203" t="s">
        <v>390</v>
      </c>
      <c r="G292" s="205"/>
      <c r="H292" s="203" t="str">
        <f t="shared" si="26"/>
        <v>—</v>
      </c>
      <c r="I292" s="203" t="str">
        <f t="shared" si="27"/>
        <v/>
      </c>
      <c r="J292" s="207"/>
      <c r="K292" s="2"/>
    </row>
    <row r="293" spans="1:11" ht="15" customHeight="1" x14ac:dyDescent="0.2">
      <c r="A293" s="208">
        <v>14</v>
      </c>
      <c r="B293" s="208">
        <v>14</v>
      </c>
      <c r="C293" s="209" t="s">
        <v>3757</v>
      </c>
      <c r="D293" s="208" t="s">
        <v>3703</v>
      </c>
      <c r="E293" s="208" t="s">
        <v>3667</v>
      </c>
      <c r="F293" s="208" t="s">
        <v>390</v>
      </c>
      <c r="G293" s="205"/>
      <c r="H293" s="208" t="str">
        <f t="shared" si="26"/>
        <v>—</v>
      </c>
      <c r="I293" s="208" t="str">
        <f t="shared" si="27"/>
        <v/>
      </c>
      <c r="J293" s="211"/>
      <c r="K293" s="2"/>
    </row>
    <row r="294" spans="1:11" ht="15" customHeight="1" x14ac:dyDescent="0.2">
      <c r="A294" s="203">
        <v>15</v>
      </c>
      <c r="B294" s="203">
        <v>15</v>
      </c>
      <c r="C294" s="204" t="s">
        <v>3668</v>
      </c>
      <c r="D294" s="203" t="s">
        <v>2101</v>
      </c>
      <c r="E294" s="203" t="s">
        <v>1710</v>
      </c>
      <c r="F294" s="203" t="s">
        <v>390</v>
      </c>
      <c r="G294" s="205"/>
      <c r="H294" s="203" t="str">
        <f t="shared" si="26"/>
        <v>—</v>
      </c>
      <c r="I294" s="203" t="str">
        <f t="shared" si="27"/>
        <v/>
      </c>
      <c r="J294" s="207" t="s">
        <v>3669</v>
      </c>
      <c r="K294" s="2"/>
    </row>
    <row r="295" spans="1:11" ht="15" customHeight="1" x14ac:dyDescent="0.2">
      <c r="A295" s="212"/>
      <c r="B295" s="212"/>
      <c r="C295" s="213" t="s">
        <v>3758</v>
      </c>
      <c r="D295" s="212"/>
      <c r="E295" s="212"/>
      <c r="F295" s="214"/>
      <c r="G295" s="215">
        <f>SUM(G280:G294)</f>
        <v>0</v>
      </c>
      <c r="H295" s="215"/>
      <c r="I295" s="214" t="str">
        <f>IF(H295="","",IF(H295&gt;=0.75,"🟢 On Track",IF(H295&gt;=0.65,"🟡 Watch",IF(H295&gt;=0.6,"🟠 At Risk","🔴 Not Prog"))))</f>
        <v/>
      </c>
      <c r="J295" s="212"/>
      <c r="K295" s="2"/>
    </row>
    <row r="296" spans="1:11" ht="15.7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5.7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25.5" customHeight="1" x14ac:dyDescent="0.2">
      <c r="A298" s="196" t="s">
        <v>1093</v>
      </c>
      <c r="B298" s="192"/>
      <c r="C298" s="192"/>
      <c r="D298" s="192"/>
      <c r="E298" s="192"/>
      <c r="F298" s="192"/>
      <c r="G298" s="192"/>
      <c r="H298" s="192"/>
      <c r="I298" s="197" t="s">
        <v>3617</v>
      </c>
      <c r="J298" s="198" t="str">
        <f>IF(COUNT(H316)=0,"",AVERAGE(H316))</f>
        <v/>
      </c>
      <c r="K298" s="192"/>
    </row>
    <row r="299" spans="1:11" ht="21.75" customHeight="1" x14ac:dyDescent="0.2">
      <c r="A299" s="199" t="s">
        <v>3744</v>
      </c>
      <c r="B299" s="194"/>
      <c r="C299" s="194"/>
      <c r="D299" s="194"/>
      <c r="E299" s="194"/>
      <c r="F299" s="194"/>
      <c r="G299" s="194"/>
      <c r="H299" s="200" t="s">
        <v>3619</v>
      </c>
      <c r="I299" s="199">
        <f>G316</f>
        <v>0</v>
      </c>
      <c r="J299" s="200" t="s">
        <v>3620</v>
      </c>
      <c r="K299" s="201">
        <f>H316</f>
        <v>0</v>
      </c>
    </row>
    <row r="300" spans="1:11" ht="21.75" customHeight="1" x14ac:dyDescent="0.2">
      <c r="A300" s="202" t="s">
        <v>26</v>
      </c>
      <c r="B300" s="202" t="s">
        <v>3621</v>
      </c>
      <c r="C300" s="202" t="s">
        <v>2081</v>
      </c>
      <c r="D300" s="202" t="s">
        <v>2071</v>
      </c>
      <c r="E300" s="202" t="s">
        <v>2073</v>
      </c>
      <c r="F300" s="202" t="s">
        <v>3622</v>
      </c>
      <c r="G300" s="202" t="s">
        <v>132</v>
      </c>
      <c r="H300" s="202" t="s">
        <v>3623</v>
      </c>
      <c r="I300" s="202" t="s">
        <v>34</v>
      </c>
      <c r="J300" s="202" t="s">
        <v>61</v>
      </c>
      <c r="K300" s="2"/>
    </row>
    <row r="301" spans="1:11" ht="15" customHeight="1" x14ac:dyDescent="0.2">
      <c r="A301" s="203">
        <v>1</v>
      </c>
      <c r="B301" s="203">
        <v>1</v>
      </c>
      <c r="C301" s="204" t="s">
        <v>3745</v>
      </c>
      <c r="D301" s="203" t="s">
        <v>2081</v>
      </c>
      <c r="E301" s="203" t="s">
        <v>2085</v>
      </c>
      <c r="F301" s="203" t="s">
        <v>390</v>
      </c>
      <c r="G301" s="205"/>
      <c r="H301" s="203" t="str">
        <f t="shared" ref="H301:H315" si="28">IF(G301="","—",G301)</f>
        <v>—</v>
      </c>
      <c r="I301" s="203" t="str">
        <f t="shared" ref="I301:I315" si="29">IF(G301="","",G301)</f>
        <v/>
      </c>
      <c r="J301" s="207"/>
      <c r="K301" s="2"/>
    </row>
    <row r="302" spans="1:11" ht="21.75" customHeight="1" x14ac:dyDescent="0.2">
      <c r="A302" s="208">
        <v>2</v>
      </c>
      <c r="B302" s="208">
        <v>2</v>
      </c>
      <c r="C302" s="209" t="s">
        <v>3746</v>
      </c>
      <c r="D302" s="208" t="s">
        <v>3727</v>
      </c>
      <c r="E302" s="208" t="s">
        <v>2088</v>
      </c>
      <c r="F302" s="208" t="s">
        <v>390</v>
      </c>
      <c r="G302" s="205"/>
      <c r="H302" s="208" t="str">
        <f t="shared" si="28"/>
        <v>—</v>
      </c>
      <c r="I302" s="208" t="str">
        <f t="shared" si="29"/>
        <v/>
      </c>
      <c r="J302" s="211"/>
      <c r="K302" s="2"/>
    </row>
    <row r="303" spans="1:11" ht="21.75" customHeight="1" x14ac:dyDescent="0.2">
      <c r="A303" s="203">
        <v>3</v>
      </c>
      <c r="B303" s="203">
        <v>3</v>
      </c>
      <c r="C303" s="204" t="s">
        <v>3747</v>
      </c>
      <c r="D303" s="203" t="s">
        <v>3727</v>
      </c>
      <c r="E303" s="203" t="s">
        <v>1664</v>
      </c>
      <c r="F303" s="203" t="s">
        <v>390</v>
      </c>
      <c r="G303" s="205"/>
      <c r="H303" s="203" t="str">
        <f t="shared" si="28"/>
        <v>—</v>
      </c>
      <c r="I303" s="203" t="str">
        <f t="shared" si="29"/>
        <v/>
      </c>
      <c r="J303" s="207"/>
      <c r="K303" s="2"/>
    </row>
    <row r="304" spans="1:11" ht="15" customHeight="1" x14ac:dyDescent="0.2">
      <c r="A304" s="208">
        <v>4</v>
      </c>
      <c r="B304" s="208">
        <v>4</v>
      </c>
      <c r="C304" s="209" t="s">
        <v>3748</v>
      </c>
      <c r="D304" s="208" t="s">
        <v>2134</v>
      </c>
      <c r="E304" s="208" t="s">
        <v>2095</v>
      </c>
      <c r="F304" s="208" t="s">
        <v>390</v>
      </c>
      <c r="G304" s="205"/>
      <c r="H304" s="208" t="str">
        <f t="shared" si="28"/>
        <v>—</v>
      </c>
      <c r="I304" s="208" t="str">
        <f t="shared" si="29"/>
        <v/>
      </c>
      <c r="J304" s="211"/>
      <c r="K304" s="2"/>
    </row>
    <row r="305" spans="1:11" ht="21.75" customHeight="1" x14ac:dyDescent="0.2">
      <c r="A305" s="203">
        <v>5</v>
      </c>
      <c r="B305" s="203">
        <v>5</v>
      </c>
      <c r="C305" s="204" t="s">
        <v>3749</v>
      </c>
      <c r="D305" s="203" t="s">
        <v>3727</v>
      </c>
      <c r="E305" s="203" t="s">
        <v>2106</v>
      </c>
      <c r="F305" s="203" t="s">
        <v>390</v>
      </c>
      <c r="G305" s="205"/>
      <c r="H305" s="203" t="str">
        <f t="shared" si="28"/>
        <v>—</v>
      </c>
      <c r="I305" s="203" t="str">
        <f t="shared" si="29"/>
        <v/>
      </c>
      <c r="J305" s="207"/>
      <c r="K305" s="2"/>
    </row>
    <row r="306" spans="1:11" ht="15" customHeight="1" x14ac:dyDescent="0.2">
      <c r="A306" s="208">
        <v>6</v>
      </c>
      <c r="B306" s="208">
        <v>6</v>
      </c>
      <c r="C306" s="209" t="s">
        <v>3678</v>
      </c>
      <c r="D306" s="208" t="s">
        <v>2101</v>
      </c>
      <c r="E306" s="208" t="s">
        <v>2110</v>
      </c>
      <c r="F306" s="208" t="s">
        <v>390</v>
      </c>
      <c r="G306" s="205"/>
      <c r="H306" s="208" t="str">
        <f t="shared" si="28"/>
        <v>—</v>
      </c>
      <c r="I306" s="208" t="str">
        <f t="shared" si="29"/>
        <v/>
      </c>
      <c r="J306" s="211" t="s">
        <v>2139</v>
      </c>
      <c r="K306" s="2"/>
    </row>
    <row r="307" spans="1:11" ht="15" customHeight="1" x14ac:dyDescent="0.2">
      <c r="A307" s="203">
        <v>7</v>
      </c>
      <c r="B307" s="203">
        <v>7</v>
      </c>
      <c r="C307" s="204" t="s">
        <v>3750</v>
      </c>
      <c r="D307" s="203" t="s">
        <v>2134</v>
      </c>
      <c r="E307" s="203" t="s">
        <v>1707</v>
      </c>
      <c r="F307" s="203" t="s">
        <v>390</v>
      </c>
      <c r="G307" s="205"/>
      <c r="H307" s="203" t="str">
        <f t="shared" si="28"/>
        <v>—</v>
      </c>
      <c r="I307" s="203" t="str">
        <f t="shared" si="29"/>
        <v/>
      </c>
      <c r="J307" s="207"/>
      <c r="K307" s="2"/>
    </row>
    <row r="308" spans="1:11" ht="15" customHeight="1" x14ac:dyDescent="0.2">
      <c r="A308" s="208">
        <v>8</v>
      </c>
      <c r="B308" s="208">
        <v>8</v>
      </c>
      <c r="C308" s="209" t="s">
        <v>3751</v>
      </c>
      <c r="D308" s="208" t="s">
        <v>2134</v>
      </c>
      <c r="E308" s="208" t="s">
        <v>2126</v>
      </c>
      <c r="F308" s="208" t="s">
        <v>390</v>
      </c>
      <c r="G308" s="205"/>
      <c r="H308" s="208" t="str">
        <f t="shared" si="28"/>
        <v>—</v>
      </c>
      <c r="I308" s="208" t="str">
        <f t="shared" si="29"/>
        <v/>
      </c>
      <c r="J308" s="211"/>
      <c r="K308" s="2"/>
    </row>
    <row r="309" spans="1:11" ht="21.75" customHeight="1" x14ac:dyDescent="0.2">
      <c r="A309" s="203">
        <v>9</v>
      </c>
      <c r="B309" s="203">
        <v>9</v>
      </c>
      <c r="C309" s="204" t="s">
        <v>3752</v>
      </c>
      <c r="D309" s="203" t="s">
        <v>3727</v>
      </c>
      <c r="E309" s="203" t="s">
        <v>3634</v>
      </c>
      <c r="F309" s="203" t="s">
        <v>390</v>
      </c>
      <c r="G309" s="205"/>
      <c r="H309" s="203" t="str">
        <f t="shared" si="28"/>
        <v>—</v>
      </c>
      <c r="I309" s="203" t="str">
        <f t="shared" si="29"/>
        <v/>
      </c>
      <c r="J309" s="207"/>
      <c r="K309" s="2"/>
    </row>
    <row r="310" spans="1:11" ht="21.75" customHeight="1" x14ac:dyDescent="0.2">
      <c r="A310" s="208">
        <v>10</v>
      </c>
      <c r="B310" s="208">
        <v>10</v>
      </c>
      <c r="C310" s="209" t="s">
        <v>3753</v>
      </c>
      <c r="D310" s="208" t="s">
        <v>3727</v>
      </c>
      <c r="E310" s="208" t="s">
        <v>3636</v>
      </c>
      <c r="F310" s="208" t="s">
        <v>390</v>
      </c>
      <c r="G310" s="205"/>
      <c r="H310" s="208" t="str">
        <f t="shared" si="28"/>
        <v>—</v>
      </c>
      <c r="I310" s="208" t="str">
        <f t="shared" si="29"/>
        <v/>
      </c>
      <c r="J310" s="211"/>
      <c r="K310" s="2"/>
    </row>
    <row r="311" spans="1:11" ht="15" customHeight="1" x14ac:dyDescent="0.2">
      <c r="A311" s="203">
        <v>11</v>
      </c>
      <c r="B311" s="203">
        <v>11</v>
      </c>
      <c r="C311" s="204" t="s">
        <v>3754</v>
      </c>
      <c r="D311" s="203" t="s">
        <v>2081</v>
      </c>
      <c r="E311" s="203" t="s">
        <v>3638</v>
      </c>
      <c r="F311" s="203" t="s">
        <v>390</v>
      </c>
      <c r="G311" s="205"/>
      <c r="H311" s="203" t="str">
        <f t="shared" si="28"/>
        <v>—</v>
      </c>
      <c r="I311" s="203" t="str">
        <f t="shared" si="29"/>
        <v/>
      </c>
      <c r="J311" s="207"/>
      <c r="K311" s="2"/>
    </row>
    <row r="312" spans="1:11" ht="15" customHeight="1" x14ac:dyDescent="0.2">
      <c r="A312" s="208">
        <v>12</v>
      </c>
      <c r="B312" s="208">
        <v>12</v>
      </c>
      <c r="C312" s="209" t="s">
        <v>3755</v>
      </c>
      <c r="D312" s="208" t="s">
        <v>2114</v>
      </c>
      <c r="E312" s="208" t="s">
        <v>3640</v>
      </c>
      <c r="F312" s="208" t="s">
        <v>390</v>
      </c>
      <c r="G312" s="205"/>
      <c r="H312" s="208" t="str">
        <f t="shared" si="28"/>
        <v>—</v>
      </c>
      <c r="I312" s="208" t="str">
        <f t="shared" si="29"/>
        <v/>
      </c>
      <c r="J312" s="211" t="s">
        <v>3687</v>
      </c>
      <c r="K312" s="2"/>
    </row>
    <row r="313" spans="1:11" ht="15" customHeight="1" x14ac:dyDescent="0.2">
      <c r="A313" s="203">
        <v>13</v>
      </c>
      <c r="B313" s="203">
        <v>13</v>
      </c>
      <c r="C313" s="204" t="s">
        <v>3756</v>
      </c>
      <c r="D313" s="203" t="s">
        <v>2125</v>
      </c>
      <c r="E313" s="203" t="s">
        <v>3642</v>
      </c>
      <c r="F313" s="203" t="s">
        <v>390</v>
      </c>
      <c r="G313" s="205"/>
      <c r="H313" s="203" t="str">
        <f t="shared" si="28"/>
        <v>—</v>
      </c>
      <c r="I313" s="203" t="str">
        <f t="shared" si="29"/>
        <v/>
      </c>
      <c r="J313" s="207"/>
      <c r="K313" s="2"/>
    </row>
    <row r="314" spans="1:11" ht="15" customHeight="1" x14ac:dyDescent="0.2">
      <c r="A314" s="208">
        <v>14</v>
      </c>
      <c r="B314" s="208">
        <v>14</v>
      </c>
      <c r="C314" s="209" t="s">
        <v>3757</v>
      </c>
      <c r="D314" s="208" t="s">
        <v>3703</v>
      </c>
      <c r="E314" s="208" t="s">
        <v>3667</v>
      </c>
      <c r="F314" s="208" t="s">
        <v>390</v>
      </c>
      <c r="G314" s="205"/>
      <c r="H314" s="208" t="str">
        <f t="shared" si="28"/>
        <v>—</v>
      </c>
      <c r="I314" s="208" t="str">
        <f t="shared" si="29"/>
        <v/>
      </c>
      <c r="J314" s="211"/>
      <c r="K314" s="2"/>
    </row>
    <row r="315" spans="1:11" ht="15" customHeight="1" x14ac:dyDescent="0.2">
      <c r="A315" s="203">
        <v>15</v>
      </c>
      <c r="B315" s="203">
        <v>15</v>
      </c>
      <c r="C315" s="204" t="s">
        <v>3668</v>
      </c>
      <c r="D315" s="203" t="s">
        <v>2101</v>
      </c>
      <c r="E315" s="203" t="s">
        <v>1710</v>
      </c>
      <c r="F315" s="203" t="s">
        <v>390</v>
      </c>
      <c r="G315" s="205"/>
      <c r="H315" s="203" t="str">
        <f t="shared" si="28"/>
        <v>—</v>
      </c>
      <c r="I315" s="203" t="str">
        <f t="shared" si="29"/>
        <v/>
      </c>
      <c r="J315" s="207" t="s">
        <v>3669</v>
      </c>
      <c r="K315" s="2"/>
    </row>
    <row r="316" spans="1:11" ht="15" customHeight="1" x14ac:dyDescent="0.2">
      <c r="A316" s="212"/>
      <c r="B316" s="212"/>
      <c r="C316" s="213" t="s">
        <v>3758</v>
      </c>
      <c r="D316" s="212"/>
      <c r="E316" s="212"/>
      <c r="F316" s="214"/>
      <c r="G316" s="215">
        <f>SUM(G301:G315)</f>
        <v>0</v>
      </c>
      <c r="H316" s="215"/>
      <c r="I316" s="214" t="str">
        <f>IF(H316="","",IF(H316&gt;=0.75,"🟢 On Track",IF(H316&gt;=0.65,"🟡 Watch",IF(H316&gt;=0.6,"🟠 At Risk","🔴 Not Prog"))))</f>
        <v/>
      </c>
      <c r="J316" s="212"/>
      <c r="K316" s="2"/>
    </row>
    <row r="317" spans="1:11" ht="15.7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5.7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25.5" customHeight="1" x14ac:dyDescent="0.2">
      <c r="A319" s="196" t="s">
        <v>1095</v>
      </c>
      <c r="B319" s="192"/>
      <c r="C319" s="192"/>
      <c r="D319" s="192"/>
      <c r="E319" s="192"/>
      <c r="F319" s="192"/>
      <c r="G319" s="192"/>
      <c r="H319" s="192"/>
      <c r="I319" s="197" t="s">
        <v>3617</v>
      </c>
      <c r="J319" s="198" t="str">
        <f>IF(COUNT(H337)=0,"",AVERAGE(H337))</f>
        <v/>
      </c>
      <c r="K319" s="192"/>
    </row>
    <row r="320" spans="1:11" ht="21.75" customHeight="1" x14ac:dyDescent="0.2">
      <c r="A320" s="199" t="s">
        <v>3744</v>
      </c>
      <c r="B320" s="194"/>
      <c r="C320" s="194"/>
      <c r="D320" s="194"/>
      <c r="E320" s="194"/>
      <c r="F320" s="194"/>
      <c r="G320" s="194"/>
      <c r="H320" s="200" t="s">
        <v>3619</v>
      </c>
      <c r="I320" s="199">
        <f>G337</f>
        <v>0</v>
      </c>
      <c r="J320" s="200" t="s">
        <v>3620</v>
      </c>
      <c r="K320" s="201">
        <f>H337</f>
        <v>0</v>
      </c>
    </row>
    <row r="321" spans="1:11" ht="21.75" customHeight="1" x14ac:dyDescent="0.2">
      <c r="A321" s="202" t="s">
        <v>26</v>
      </c>
      <c r="B321" s="202" t="s">
        <v>3621</v>
      </c>
      <c r="C321" s="202" t="s">
        <v>2081</v>
      </c>
      <c r="D321" s="202" t="s">
        <v>2071</v>
      </c>
      <c r="E321" s="202" t="s">
        <v>2073</v>
      </c>
      <c r="F321" s="202" t="s">
        <v>3622</v>
      </c>
      <c r="G321" s="202" t="s">
        <v>132</v>
      </c>
      <c r="H321" s="202" t="s">
        <v>3623</v>
      </c>
      <c r="I321" s="202" t="s">
        <v>34</v>
      </c>
      <c r="J321" s="202" t="s">
        <v>61</v>
      </c>
      <c r="K321" s="2"/>
    </row>
    <row r="322" spans="1:11" ht="15" customHeight="1" x14ac:dyDescent="0.2">
      <c r="A322" s="203">
        <v>1</v>
      </c>
      <c r="B322" s="203">
        <v>1</v>
      </c>
      <c r="C322" s="204" t="s">
        <v>3745</v>
      </c>
      <c r="D322" s="203" t="s">
        <v>2081</v>
      </c>
      <c r="E322" s="203" t="s">
        <v>2085</v>
      </c>
      <c r="F322" s="203" t="s">
        <v>390</v>
      </c>
      <c r="G322" s="205"/>
      <c r="H322" s="203" t="str">
        <f t="shared" ref="H322:H336" si="30">IF(G322="","—",G322)</f>
        <v>—</v>
      </c>
      <c r="I322" s="203" t="str">
        <f t="shared" ref="I322:I336" si="31">IF(G322="","",G322)</f>
        <v/>
      </c>
      <c r="J322" s="207"/>
      <c r="K322" s="2"/>
    </row>
    <row r="323" spans="1:11" ht="21.75" customHeight="1" x14ac:dyDescent="0.2">
      <c r="A323" s="208">
        <v>2</v>
      </c>
      <c r="B323" s="208">
        <v>2</v>
      </c>
      <c r="C323" s="209" t="s">
        <v>3746</v>
      </c>
      <c r="D323" s="208" t="s">
        <v>3727</v>
      </c>
      <c r="E323" s="208" t="s">
        <v>2088</v>
      </c>
      <c r="F323" s="208" t="s">
        <v>390</v>
      </c>
      <c r="G323" s="205"/>
      <c r="H323" s="208" t="str">
        <f t="shared" si="30"/>
        <v>—</v>
      </c>
      <c r="I323" s="208" t="str">
        <f t="shared" si="31"/>
        <v/>
      </c>
      <c r="J323" s="211"/>
      <c r="K323" s="2"/>
    </row>
    <row r="324" spans="1:11" ht="21.75" customHeight="1" x14ac:dyDescent="0.2">
      <c r="A324" s="203">
        <v>3</v>
      </c>
      <c r="B324" s="203">
        <v>3</v>
      </c>
      <c r="C324" s="204" t="s">
        <v>3747</v>
      </c>
      <c r="D324" s="203" t="s">
        <v>3727</v>
      </c>
      <c r="E324" s="203" t="s">
        <v>1664</v>
      </c>
      <c r="F324" s="203" t="s">
        <v>390</v>
      </c>
      <c r="G324" s="205"/>
      <c r="H324" s="203" t="str">
        <f t="shared" si="30"/>
        <v>—</v>
      </c>
      <c r="I324" s="203" t="str">
        <f t="shared" si="31"/>
        <v/>
      </c>
      <c r="J324" s="207"/>
      <c r="K324" s="2"/>
    </row>
    <row r="325" spans="1:11" ht="15" customHeight="1" x14ac:dyDescent="0.2">
      <c r="A325" s="208">
        <v>4</v>
      </c>
      <c r="B325" s="208">
        <v>4</v>
      </c>
      <c r="C325" s="209" t="s">
        <v>3748</v>
      </c>
      <c r="D325" s="208" t="s">
        <v>2134</v>
      </c>
      <c r="E325" s="208" t="s">
        <v>2095</v>
      </c>
      <c r="F325" s="208" t="s">
        <v>390</v>
      </c>
      <c r="G325" s="205"/>
      <c r="H325" s="208" t="str">
        <f t="shared" si="30"/>
        <v>—</v>
      </c>
      <c r="I325" s="208" t="str">
        <f t="shared" si="31"/>
        <v/>
      </c>
      <c r="J325" s="211"/>
      <c r="K325" s="2"/>
    </row>
    <row r="326" spans="1:11" ht="21.75" customHeight="1" x14ac:dyDescent="0.2">
      <c r="A326" s="203">
        <v>5</v>
      </c>
      <c r="B326" s="203">
        <v>5</v>
      </c>
      <c r="C326" s="204" t="s">
        <v>3749</v>
      </c>
      <c r="D326" s="203" t="s">
        <v>3727</v>
      </c>
      <c r="E326" s="203" t="s">
        <v>2106</v>
      </c>
      <c r="F326" s="203" t="s">
        <v>390</v>
      </c>
      <c r="G326" s="205"/>
      <c r="H326" s="203" t="str">
        <f t="shared" si="30"/>
        <v>—</v>
      </c>
      <c r="I326" s="203" t="str">
        <f t="shared" si="31"/>
        <v/>
      </c>
      <c r="J326" s="207"/>
      <c r="K326" s="2"/>
    </row>
    <row r="327" spans="1:11" ht="15" customHeight="1" x14ac:dyDescent="0.2">
      <c r="A327" s="208">
        <v>6</v>
      </c>
      <c r="B327" s="208">
        <v>6</v>
      </c>
      <c r="C327" s="209" t="s">
        <v>3678</v>
      </c>
      <c r="D327" s="208" t="s">
        <v>2101</v>
      </c>
      <c r="E327" s="208" t="s">
        <v>2110</v>
      </c>
      <c r="F327" s="208" t="s">
        <v>390</v>
      </c>
      <c r="G327" s="205"/>
      <c r="H327" s="208" t="str">
        <f t="shared" si="30"/>
        <v>—</v>
      </c>
      <c r="I327" s="208" t="str">
        <f t="shared" si="31"/>
        <v/>
      </c>
      <c r="J327" s="211" t="s">
        <v>2139</v>
      </c>
      <c r="K327" s="2"/>
    </row>
    <row r="328" spans="1:11" ht="15" customHeight="1" x14ac:dyDescent="0.2">
      <c r="A328" s="203">
        <v>7</v>
      </c>
      <c r="B328" s="203">
        <v>7</v>
      </c>
      <c r="C328" s="204" t="s">
        <v>3750</v>
      </c>
      <c r="D328" s="203" t="s">
        <v>2134</v>
      </c>
      <c r="E328" s="203" t="s">
        <v>1707</v>
      </c>
      <c r="F328" s="203" t="s">
        <v>390</v>
      </c>
      <c r="G328" s="205"/>
      <c r="H328" s="203" t="str">
        <f t="shared" si="30"/>
        <v>—</v>
      </c>
      <c r="I328" s="203" t="str">
        <f t="shared" si="31"/>
        <v/>
      </c>
      <c r="J328" s="207"/>
      <c r="K328" s="2"/>
    </row>
    <row r="329" spans="1:11" ht="15" customHeight="1" x14ac:dyDescent="0.2">
      <c r="A329" s="208">
        <v>8</v>
      </c>
      <c r="B329" s="208">
        <v>8</v>
      </c>
      <c r="C329" s="209" t="s">
        <v>3751</v>
      </c>
      <c r="D329" s="208" t="s">
        <v>2134</v>
      </c>
      <c r="E329" s="208" t="s">
        <v>2126</v>
      </c>
      <c r="F329" s="208" t="s">
        <v>390</v>
      </c>
      <c r="G329" s="205"/>
      <c r="H329" s="208" t="str">
        <f t="shared" si="30"/>
        <v>—</v>
      </c>
      <c r="I329" s="208" t="str">
        <f t="shared" si="31"/>
        <v/>
      </c>
      <c r="J329" s="211"/>
      <c r="K329" s="2"/>
    </row>
    <row r="330" spans="1:11" ht="21.75" customHeight="1" x14ac:dyDescent="0.2">
      <c r="A330" s="203">
        <v>9</v>
      </c>
      <c r="B330" s="203">
        <v>9</v>
      </c>
      <c r="C330" s="204" t="s">
        <v>3752</v>
      </c>
      <c r="D330" s="203" t="s">
        <v>3727</v>
      </c>
      <c r="E330" s="203" t="s">
        <v>3634</v>
      </c>
      <c r="F330" s="203" t="s">
        <v>390</v>
      </c>
      <c r="G330" s="205"/>
      <c r="H330" s="203" t="str">
        <f t="shared" si="30"/>
        <v>—</v>
      </c>
      <c r="I330" s="203" t="str">
        <f t="shared" si="31"/>
        <v/>
      </c>
      <c r="J330" s="207"/>
      <c r="K330" s="2"/>
    </row>
    <row r="331" spans="1:11" ht="21.75" customHeight="1" x14ac:dyDescent="0.2">
      <c r="A331" s="208">
        <v>10</v>
      </c>
      <c r="B331" s="208">
        <v>10</v>
      </c>
      <c r="C331" s="209" t="s">
        <v>3753</v>
      </c>
      <c r="D331" s="208" t="s">
        <v>3727</v>
      </c>
      <c r="E331" s="208" t="s">
        <v>3636</v>
      </c>
      <c r="F331" s="208" t="s">
        <v>390</v>
      </c>
      <c r="G331" s="205"/>
      <c r="H331" s="208" t="str">
        <f t="shared" si="30"/>
        <v>—</v>
      </c>
      <c r="I331" s="208" t="str">
        <f t="shared" si="31"/>
        <v/>
      </c>
      <c r="J331" s="211"/>
      <c r="K331" s="2"/>
    </row>
    <row r="332" spans="1:11" ht="15" customHeight="1" x14ac:dyDescent="0.2">
      <c r="A332" s="203">
        <v>11</v>
      </c>
      <c r="B332" s="203">
        <v>11</v>
      </c>
      <c r="C332" s="204" t="s">
        <v>3754</v>
      </c>
      <c r="D332" s="203" t="s">
        <v>2081</v>
      </c>
      <c r="E332" s="203" t="s">
        <v>3638</v>
      </c>
      <c r="F332" s="203" t="s">
        <v>390</v>
      </c>
      <c r="G332" s="205"/>
      <c r="H332" s="203" t="str">
        <f t="shared" si="30"/>
        <v>—</v>
      </c>
      <c r="I332" s="203" t="str">
        <f t="shared" si="31"/>
        <v/>
      </c>
      <c r="J332" s="207"/>
      <c r="K332" s="2"/>
    </row>
    <row r="333" spans="1:11" ht="15" customHeight="1" x14ac:dyDescent="0.2">
      <c r="A333" s="208">
        <v>12</v>
      </c>
      <c r="B333" s="208">
        <v>12</v>
      </c>
      <c r="C333" s="209" t="s">
        <v>3755</v>
      </c>
      <c r="D333" s="208" t="s">
        <v>2114</v>
      </c>
      <c r="E333" s="208" t="s">
        <v>3640</v>
      </c>
      <c r="F333" s="208" t="s">
        <v>390</v>
      </c>
      <c r="G333" s="205"/>
      <c r="H333" s="208" t="str">
        <f t="shared" si="30"/>
        <v>—</v>
      </c>
      <c r="I333" s="208" t="str">
        <f t="shared" si="31"/>
        <v/>
      </c>
      <c r="J333" s="211" t="s">
        <v>3687</v>
      </c>
      <c r="K333" s="2"/>
    </row>
    <row r="334" spans="1:11" ht="15" customHeight="1" x14ac:dyDescent="0.2">
      <c r="A334" s="203">
        <v>13</v>
      </c>
      <c r="B334" s="203">
        <v>13</v>
      </c>
      <c r="C334" s="204" t="s">
        <v>3756</v>
      </c>
      <c r="D334" s="203" t="s">
        <v>2125</v>
      </c>
      <c r="E334" s="203" t="s">
        <v>3642</v>
      </c>
      <c r="F334" s="203" t="s">
        <v>390</v>
      </c>
      <c r="G334" s="205"/>
      <c r="H334" s="203" t="str">
        <f t="shared" si="30"/>
        <v>—</v>
      </c>
      <c r="I334" s="203" t="str">
        <f t="shared" si="31"/>
        <v/>
      </c>
      <c r="J334" s="207"/>
      <c r="K334" s="2"/>
    </row>
    <row r="335" spans="1:11" ht="15" customHeight="1" x14ac:dyDescent="0.2">
      <c r="A335" s="208">
        <v>14</v>
      </c>
      <c r="B335" s="208">
        <v>14</v>
      </c>
      <c r="C335" s="209" t="s">
        <v>3757</v>
      </c>
      <c r="D335" s="208" t="s">
        <v>3703</v>
      </c>
      <c r="E335" s="208" t="s">
        <v>3667</v>
      </c>
      <c r="F335" s="208" t="s">
        <v>390</v>
      </c>
      <c r="G335" s="205"/>
      <c r="H335" s="208" t="str">
        <f t="shared" si="30"/>
        <v>—</v>
      </c>
      <c r="I335" s="208" t="str">
        <f t="shared" si="31"/>
        <v/>
      </c>
      <c r="J335" s="211"/>
      <c r="K335" s="2"/>
    </row>
    <row r="336" spans="1:11" ht="15" customHeight="1" x14ac:dyDescent="0.2">
      <c r="A336" s="203">
        <v>15</v>
      </c>
      <c r="B336" s="203">
        <v>15</v>
      </c>
      <c r="C336" s="204" t="s">
        <v>3668</v>
      </c>
      <c r="D336" s="203" t="s">
        <v>2101</v>
      </c>
      <c r="E336" s="203" t="s">
        <v>1710</v>
      </c>
      <c r="F336" s="203" t="s">
        <v>390</v>
      </c>
      <c r="G336" s="205"/>
      <c r="H336" s="203" t="str">
        <f t="shared" si="30"/>
        <v>—</v>
      </c>
      <c r="I336" s="203" t="str">
        <f t="shared" si="31"/>
        <v/>
      </c>
      <c r="J336" s="207" t="s">
        <v>3669</v>
      </c>
      <c r="K336" s="2"/>
    </row>
    <row r="337" spans="1:11" ht="15" customHeight="1" x14ac:dyDescent="0.2">
      <c r="A337" s="212"/>
      <c r="B337" s="212"/>
      <c r="C337" s="213" t="s">
        <v>3758</v>
      </c>
      <c r="D337" s="212"/>
      <c r="E337" s="212"/>
      <c r="F337" s="214"/>
      <c r="G337" s="215">
        <f>SUM(G322:G336)</f>
        <v>0</v>
      </c>
      <c r="H337" s="215"/>
      <c r="I337" s="214" t="str">
        <f>IF(H337="","",IF(H337&gt;=0.75,"🟢 On Track",IF(H337&gt;=0.65,"🟡 Watch",IF(H337&gt;=0.6,"🟠 At Risk","🔴 Not Prog"))))</f>
        <v/>
      </c>
      <c r="J337" s="212"/>
      <c r="K337" s="2"/>
    </row>
    <row r="338" spans="1:11" ht="15.7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5.7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25.5" customHeight="1" x14ac:dyDescent="0.2">
      <c r="A340" s="196" t="s">
        <v>1097</v>
      </c>
      <c r="B340" s="192"/>
      <c r="C340" s="192"/>
      <c r="D340" s="192"/>
      <c r="E340" s="192"/>
      <c r="F340" s="192"/>
      <c r="G340" s="192"/>
      <c r="H340" s="192"/>
      <c r="I340" s="197" t="s">
        <v>3617</v>
      </c>
      <c r="J340" s="198" t="str">
        <f>IF(COUNT(H358)=0,"",AVERAGE(H358))</f>
        <v/>
      </c>
      <c r="K340" s="192"/>
    </row>
    <row r="341" spans="1:11" ht="21.75" customHeight="1" x14ac:dyDescent="0.2">
      <c r="A341" s="199" t="s">
        <v>3744</v>
      </c>
      <c r="B341" s="194"/>
      <c r="C341" s="194"/>
      <c r="D341" s="194"/>
      <c r="E341" s="194"/>
      <c r="F341" s="194"/>
      <c r="G341" s="194"/>
      <c r="H341" s="200" t="s">
        <v>3619</v>
      </c>
      <c r="I341" s="199">
        <f>G358</f>
        <v>0</v>
      </c>
      <c r="J341" s="200" t="s">
        <v>3620</v>
      </c>
      <c r="K341" s="201">
        <f>H358</f>
        <v>0</v>
      </c>
    </row>
    <row r="342" spans="1:11" ht="21.75" customHeight="1" x14ac:dyDescent="0.2">
      <c r="A342" s="202" t="s">
        <v>26</v>
      </c>
      <c r="B342" s="202" t="s">
        <v>3621</v>
      </c>
      <c r="C342" s="202" t="s">
        <v>2081</v>
      </c>
      <c r="D342" s="202" t="s">
        <v>2071</v>
      </c>
      <c r="E342" s="202" t="s">
        <v>2073</v>
      </c>
      <c r="F342" s="202" t="s">
        <v>3622</v>
      </c>
      <c r="G342" s="202" t="s">
        <v>132</v>
      </c>
      <c r="H342" s="202" t="s">
        <v>3623</v>
      </c>
      <c r="I342" s="202" t="s">
        <v>34</v>
      </c>
      <c r="J342" s="202" t="s">
        <v>61</v>
      </c>
      <c r="K342" s="2"/>
    </row>
    <row r="343" spans="1:11" ht="15" customHeight="1" x14ac:dyDescent="0.2">
      <c r="A343" s="203">
        <v>1</v>
      </c>
      <c r="B343" s="203">
        <v>1</v>
      </c>
      <c r="C343" s="204" t="s">
        <v>3745</v>
      </c>
      <c r="D343" s="203" t="s">
        <v>2081</v>
      </c>
      <c r="E343" s="203" t="s">
        <v>2085</v>
      </c>
      <c r="F343" s="203" t="s">
        <v>390</v>
      </c>
      <c r="G343" s="205"/>
      <c r="H343" s="203" t="str">
        <f t="shared" ref="H343:H357" si="32">IF(G343="","—",G343)</f>
        <v>—</v>
      </c>
      <c r="I343" s="203" t="str">
        <f t="shared" ref="I343:I357" si="33">IF(G343="","",G343)</f>
        <v/>
      </c>
      <c r="J343" s="207"/>
      <c r="K343" s="2"/>
    </row>
    <row r="344" spans="1:11" ht="21.75" customHeight="1" x14ac:dyDescent="0.2">
      <c r="A344" s="208">
        <v>2</v>
      </c>
      <c r="B344" s="208">
        <v>2</v>
      </c>
      <c r="C344" s="209" t="s">
        <v>3746</v>
      </c>
      <c r="D344" s="208" t="s">
        <v>3727</v>
      </c>
      <c r="E344" s="208" t="s">
        <v>2088</v>
      </c>
      <c r="F344" s="208" t="s">
        <v>390</v>
      </c>
      <c r="G344" s="205"/>
      <c r="H344" s="208" t="str">
        <f t="shared" si="32"/>
        <v>—</v>
      </c>
      <c r="I344" s="208" t="str">
        <f t="shared" si="33"/>
        <v/>
      </c>
      <c r="J344" s="211"/>
      <c r="K344" s="2"/>
    </row>
    <row r="345" spans="1:11" ht="21.75" customHeight="1" x14ac:dyDescent="0.2">
      <c r="A345" s="203">
        <v>3</v>
      </c>
      <c r="B345" s="203">
        <v>3</v>
      </c>
      <c r="C345" s="204" t="s">
        <v>3747</v>
      </c>
      <c r="D345" s="203" t="s">
        <v>3727</v>
      </c>
      <c r="E345" s="203" t="s">
        <v>1664</v>
      </c>
      <c r="F345" s="203" t="s">
        <v>390</v>
      </c>
      <c r="G345" s="205"/>
      <c r="H345" s="203" t="str">
        <f t="shared" si="32"/>
        <v>—</v>
      </c>
      <c r="I345" s="203" t="str">
        <f t="shared" si="33"/>
        <v/>
      </c>
      <c r="J345" s="207"/>
      <c r="K345" s="2"/>
    </row>
    <row r="346" spans="1:11" ht="15" customHeight="1" x14ac:dyDescent="0.2">
      <c r="A346" s="208">
        <v>4</v>
      </c>
      <c r="B346" s="208">
        <v>4</v>
      </c>
      <c r="C346" s="209" t="s">
        <v>3748</v>
      </c>
      <c r="D346" s="208" t="s">
        <v>2134</v>
      </c>
      <c r="E346" s="208" t="s">
        <v>2095</v>
      </c>
      <c r="F346" s="208" t="s">
        <v>390</v>
      </c>
      <c r="G346" s="205"/>
      <c r="H346" s="208" t="str">
        <f t="shared" si="32"/>
        <v>—</v>
      </c>
      <c r="I346" s="208" t="str">
        <f t="shared" si="33"/>
        <v/>
      </c>
      <c r="J346" s="211"/>
      <c r="K346" s="2"/>
    </row>
    <row r="347" spans="1:11" ht="21.75" customHeight="1" x14ac:dyDescent="0.2">
      <c r="A347" s="203">
        <v>5</v>
      </c>
      <c r="B347" s="203">
        <v>5</v>
      </c>
      <c r="C347" s="204" t="s">
        <v>3749</v>
      </c>
      <c r="D347" s="203" t="s">
        <v>3727</v>
      </c>
      <c r="E347" s="203" t="s">
        <v>2106</v>
      </c>
      <c r="F347" s="203" t="s">
        <v>390</v>
      </c>
      <c r="G347" s="205"/>
      <c r="H347" s="203" t="str">
        <f t="shared" si="32"/>
        <v>—</v>
      </c>
      <c r="I347" s="203" t="str">
        <f t="shared" si="33"/>
        <v/>
      </c>
      <c r="J347" s="207"/>
      <c r="K347" s="2"/>
    </row>
    <row r="348" spans="1:11" ht="15" customHeight="1" x14ac:dyDescent="0.2">
      <c r="A348" s="208">
        <v>6</v>
      </c>
      <c r="B348" s="208">
        <v>6</v>
      </c>
      <c r="C348" s="209" t="s">
        <v>3678</v>
      </c>
      <c r="D348" s="208" t="s">
        <v>2101</v>
      </c>
      <c r="E348" s="208" t="s">
        <v>2110</v>
      </c>
      <c r="F348" s="208" t="s">
        <v>390</v>
      </c>
      <c r="G348" s="205"/>
      <c r="H348" s="208" t="str">
        <f t="shared" si="32"/>
        <v>—</v>
      </c>
      <c r="I348" s="208" t="str">
        <f t="shared" si="33"/>
        <v/>
      </c>
      <c r="J348" s="211" t="s">
        <v>2139</v>
      </c>
      <c r="K348" s="2"/>
    </row>
    <row r="349" spans="1:11" ht="15" customHeight="1" x14ac:dyDescent="0.2">
      <c r="A349" s="203">
        <v>7</v>
      </c>
      <c r="B349" s="203">
        <v>7</v>
      </c>
      <c r="C349" s="204" t="s">
        <v>3750</v>
      </c>
      <c r="D349" s="203" t="s">
        <v>2134</v>
      </c>
      <c r="E349" s="203" t="s">
        <v>1707</v>
      </c>
      <c r="F349" s="203" t="s">
        <v>390</v>
      </c>
      <c r="G349" s="205"/>
      <c r="H349" s="203" t="str">
        <f t="shared" si="32"/>
        <v>—</v>
      </c>
      <c r="I349" s="203" t="str">
        <f t="shared" si="33"/>
        <v/>
      </c>
      <c r="J349" s="207"/>
      <c r="K349" s="2"/>
    </row>
    <row r="350" spans="1:11" ht="15" customHeight="1" x14ac:dyDescent="0.2">
      <c r="A350" s="208">
        <v>8</v>
      </c>
      <c r="B350" s="208">
        <v>8</v>
      </c>
      <c r="C350" s="209" t="s">
        <v>3751</v>
      </c>
      <c r="D350" s="208" t="s">
        <v>2134</v>
      </c>
      <c r="E350" s="208" t="s">
        <v>2126</v>
      </c>
      <c r="F350" s="208" t="s">
        <v>390</v>
      </c>
      <c r="G350" s="205"/>
      <c r="H350" s="208" t="str">
        <f t="shared" si="32"/>
        <v>—</v>
      </c>
      <c r="I350" s="208" t="str">
        <f t="shared" si="33"/>
        <v/>
      </c>
      <c r="J350" s="211"/>
      <c r="K350" s="2"/>
    </row>
    <row r="351" spans="1:11" ht="21.75" customHeight="1" x14ac:dyDescent="0.2">
      <c r="A351" s="203">
        <v>9</v>
      </c>
      <c r="B351" s="203">
        <v>9</v>
      </c>
      <c r="C351" s="204" t="s">
        <v>3752</v>
      </c>
      <c r="D351" s="203" t="s">
        <v>3727</v>
      </c>
      <c r="E351" s="203" t="s">
        <v>3634</v>
      </c>
      <c r="F351" s="203" t="s">
        <v>390</v>
      </c>
      <c r="G351" s="205"/>
      <c r="H351" s="203" t="str">
        <f t="shared" si="32"/>
        <v>—</v>
      </c>
      <c r="I351" s="203" t="str">
        <f t="shared" si="33"/>
        <v/>
      </c>
      <c r="J351" s="207"/>
      <c r="K351" s="2"/>
    </row>
    <row r="352" spans="1:11" ht="21.75" customHeight="1" x14ac:dyDescent="0.2">
      <c r="A352" s="208">
        <v>10</v>
      </c>
      <c r="B352" s="208">
        <v>10</v>
      </c>
      <c r="C352" s="209" t="s">
        <v>3753</v>
      </c>
      <c r="D352" s="208" t="s">
        <v>3727</v>
      </c>
      <c r="E352" s="208" t="s">
        <v>3636</v>
      </c>
      <c r="F352" s="208" t="s">
        <v>390</v>
      </c>
      <c r="G352" s="205"/>
      <c r="H352" s="208" t="str">
        <f t="shared" si="32"/>
        <v>—</v>
      </c>
      <c r="I352" s="208" t="str">
        <f t="shared" si="33"/>
        <v/>
      </c>
      <c r="J352" s="211"/>
      <c r="K352" s="2"/>
    </row>
    <row r="353" spans="1:11" ht="15" customHeight="1" x14ac:dyDescent="0.2">
      <c r="A353" s="203">
        <v>11</v>
      </c>
      <c r="B353" s="203">
        <v>11</v>
      </c>
      <c r="C353" s="204" t="s">
        <v>3754</v>
      </c>
      <c r="D353" s="203" t="s">
        <v>2081</v>
      </c>
      <c r="E353" s="203" t="s">
        <v>3638</v>
      </c>
      <c r="F353" s="203" t="s">
        <v>390</v>
      </c>
      <c r="G353" s="205"/>
      <c r="H353" s="203" t="str">
        <f t="shared" si="32"/>
        <v>—</v>
      </c>
      <c r="I353" s="203" t="str">
        <f t="shared" si="33"/>
        <v/>
      </c>
      <c r="J353" s="207"/>
      <c r="K353" s="2"/>
    </row>
    <row r="354" spans="1:11" ht="15" customHeight="1" x14ac:dyDescent="0.2">
      <c r="A354" s="208">
        <v>12</v>
      </c>
      <c r="B354" s="208">
        <v>12</v>
      </c>
      <c r="C354" s="209" t="s">
        <v>3755</v>
      </c>
      <c r="D354" s="208" t="s">
        <v>2114</v>
      </c>
      <c r="E354" s="208" t="s">
        <v>3640</v>
      </c>
      <c r="F354" s="208" t="s">
        <v>390</v>
      </c>
      <c r="G354" s="205"/>
      <c r="H354" s="208" t="str">
        <f t="shared" si="32"/>
        <v>—</v>
      </c>
      <c r="I354" s="208" t="str">
        <f t="shared" si="33"/>
        <v/>
      </c>
      <c r="J354" s="211" t="s">
        <v>3687</v>
      </c>
      <c r="K354" s="2"/>
    </row>
    <row r="355" spans="1:11" ht="15" customHeight="1" x14ac:dyDescent="0.2">
      <c r="A355" s="203">
        <v>13</v>
      </c>
      <c r="B355" s="203">
        <v>13</v>
      </c>
      <c r="C355" s="204" t="s">
        <v>3756</v>
      </c>
      <c r="D355" s="203" t="s">
        <v>2125</v>
      </c>
      <c r="E355" s="203" t="s">
        <v>3642</v>
      </c>
      <c r="F355" s="203" t="s">
        <v>390</v>
      </c>
      <c r="G355" s="205"/>
      <c r="H355" s="203" t="str">
        <f t="shared" si="32"/>
        <v>—</v>
      </c>
      <c r="I355" s="203" t="str">
        <f t="shared" si="33"/>
        <v/>
      </c>
      <c r="J355" s="207"/>
      <c r="K355" s="2"/>
    </row>
    <row r="356" spans="1:11" ht="15" customHeight="1" x14ac:dyDescent="0.2">
      <c r="A356" s="208">
        <v>14</v>
      </c>
      <c r="B356" s="208">
        <v>14</v>
      </c>
      <c r="C356" s="209" t="s">
        <v>3757</v>
      </c>
      <c r="D356" s="208" t="s">
        <v>3703</v>
      </c>
      <c r="E356" s="208" t="s">
        <v>3667</v>
      </c>
      <c r="F356" s="208" t="s">
        <v>390</v>
      </c>
      <c r="G356" s="205"/>
      <c r="H356" s="208" t="str">
        <f t="shared" si="32"/>
        <v>—</v>
      </c>
      <c r="I356" s="208" t="str">
        <f t="shared" si="33"/>
        <v/>
      </c>
      <c r="J356" s="211"/>
      <c r="K356" s="2"/>
    </row>
    <row r="357" spans="1:11" ht="15" customHeight="1" x14ac:dyDescent="0.2">
      <c r="A357" s="203">
        <v>15</v>
      </c>
      <c r="B357" s="203">
        <v>15</v>
      </c>
      <c r="C357" s="204" t="s">
        <v>3668</v>
      </c>
      <c r="D357" s="203" t="s">
        <v>2101</v>
      </c>
      <c r="E357" s="203" t="s">
        <v>1710</v>
      </c>
      <c r="F357" s="203" t="s">
        <v>390</v>
      </c>
      <c r="G357" s="205"/>
      <c r="H357" s="203" t="str">
        <f t="shared" si="32"/>
        <v>—</v>
      </c>
      <c r="I357" s="203" t="str">
        <f t="shared" si="33"/>
        <v/>
      </c>
      <c r="J357" s="207" t="s">
        <v>3669</v>
      </c>
      <c r="K357" s="2"/>
    </row>
    <row r="358" spans="1:11" ht="15" customHeight="1" x14ac:dyDescent="0.2">
      <c r="A358" s="212"/>
      <c r="B358" s="212"/>
      <c r="C358" s="213" t="s">
        <v>3758</v>
      </c>
      <c r="D358" s="212"/>
      <c r="E358" s="212"/>
      <c r="F358" s="214"/>
      <c r="G358" s="215">
        <f>SUM(G343:G357)</f>
        <v>0</v>
      </c>
      <c r="H358" s="215"/>
      <c r="I358" s="214" t="str">
        <f>IF(H358="","",IF(H358&gt;=0.75,"🟢 On Track",IF(H358&gt;=0.65,"🟡 Watch",IF(H358&gt;=0.6,"🟠 At Risk","🔴 Not Prog"))))</f>
        <v/>
      </c>
      <c r="J358" s="212"/>
      <c r="K358" s="2"/>
    </row>
    <row r="359" spans="1:11" ht="15.7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5.7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25.5" customHeight="1" x14ac:dyDescent="0.2">
      <c r="A361" s="196" t="s">
        <v>1099</v>
      </c>
      <c r="B361" s="192"/>
      <c r="C361" s="192"/>
      <c r="D361" s="192"/>
      <c r="E361" s="192"/>
      <c r="F361" s="192"/>
      <c r="G361" s="192"/>
      <c r="H361" s="192"/>
      <c r="I361" s="197" t="s">
        <v>3617</v>
      </c>
      <c r="J361" s="198" t="str">
        <f>IF(COUNT(H379)=0,"",AVERAGE(H379))</f>
        <v/>
      </c>
      <c r="K361" s="192"/>
    </row>
    <row r="362" spans="1:11" ht="21.75" customHeight="1" x14ac:dyDescent="0.2">
      <c r="A362" s="199" t="s">
        <v>3744</v>
      </c>
      <c r="B362" s="194"/>
      <c r="C362" s="194"/>
      <c r="D362" s="194"/>
      <c r="E362" s="194"/>
      <c r="F362" s="194"/>
      <c r="G362" s="194"/>
      <c r="H362" s="200" t="s">
        <v>3619</v>
      </c>
      <c r="I362" s="199">
        <f>G379</f>
        <v>0</v>
      </c>
      <c r="J362" s="200" t="s">
        <v>3620</v>
      </c>
      <c r="K362" s="201">
        <f>H379</f>
        <v>0</v>
      </c>
    </row>
    <row r="363" spans="1:11" ht="21.75" customHeight="1" x14ac:dyDescent="0.2">
      <c r="A363" s="202" t="s">
        <v>26</v>
      </c>
      <c r="B363" s="202" t="s">
        <v>3621</v>
      </c>
      <c r="C363" s="202" t="s">
        <v>2081</v>
      </c>
      <c r="D363" s="202" t="s">
        <v>2071</v>
      </c>
      <c r="E363" s="202" t="s">
        <v>2073</v>
      </c>
      <c r="F363" s="202" t="s">
        <v>3622</v>
      </c>
      <c r="G363" s="202" t="s">
        <v>132</v>
      </c>
      <c r="H363" s="202" t="s">
        <v>3623</v>
      </c>
      <c r="I363" s="202" t="s">
        <v>34</v>
      </c>
      <c r="J363" s="202" t="s">
        <v>61</v>
      </c>
      <c r="K363" s="2"/>
    </row>
    <row r="364" spans="1:11" ht="15" customHeight="1" x14ac:dyDescent="0.2">
      <c r="A364" s="203">
        <v>1</v>
      </c>
      <c r="B364" s="203">
        <v>1</v>
      </c>
      <c r="C364" s="204" t="s">
        <v>3745</v>
      </c>
      <c r="D364" s="203" t="s">
        <v>2081</v>
      </c>
      <c r="E364" s="203" t="s">
        <v>2085</v>
      </c>
      <c r="F364" s="203" t="s">
        <v>390</v>
      </c>
      <c r="G364" s="205"/>
      <c r="H364" s="203" t="str">
        <f t="shared" ref="H364:H378" si="34">IF(G364="","—",G364)</f>
        <v>—</v>
      </c>
      <c r="I364" s="203" t="str">
        <f t="shared" ref="I364:I378" si="35">IF(G364="","",G364)</f>
        <v/>
      </c>
      <c r="J364" s="207"/>
      <c r="K364" s="2"/>
    </row>
    <row r="365" spans="1:11" ht="21.75" customHeight="1" x14ac:dyDescent="0.2">
      <c r="A365" s="208">
        <v>2</v>
      </c>
      <c r="B365" s="208">
        <v>2</v>
      </c>
      <c r="C365" s="209" t="s">
        <v>3746</v>
      </c>
      <c r="D365" s="208" t="s">
        <v>3727</v>
      </c>
      <c r="E365" s="208" t="s">
        <v>2088</v>
      </c>
      <c r="F365" s="208" t="s">
        <v>390</v>
      </c>
      <c r="G365" s="205"/>
      <c r="H365" s="208" t="str">
        <f t="shared" si="34"/>
        <v>—</v>
      </c>
      <c r="I365" s="208" t="str">
        <f t="shared" si="35"/>
        <v/>
      </c>
      <c r="J365" s="211"/>
      <c r="K365" s="2"/>
    </row>
    <row r="366" spans="1:11" ht="21.75" customHeight="1" x14ac:dyDescent="0.2">
      <c r="A366" s="203">
        <v>3</v>
      </c>
      <c r="B366" s="203">
        <v>3</v>
      </c>
      <c r="C366" s="204" t="s">
        <v>3747</v>
      </c>
      <c r="D366" s="203" t="s">
        <v>3727</v>
      </c>
      <c r="E366" s="203" t="s">
        <v>1664</v>
      </c>
      <c r="F366" s="203" t="s">
        <v>390</v>
      </c>
      <c r="G366" s="205"/>
      <c r="H366" s="203" t="str">
        <f t="shared" si="34"/>
        <v>—</v>
      </c>
      <c r="I366" s="203" t="str">
        <f t="shared" si="35"/>
        <v/>
      </c>
      <c r="J366" s="207"/>
      <c r="K366" s="2"/>
    </row>
    <row r="367" spans="1:11" ht="15" customHeight="1" x14ac:dyDescent="0.2">
      <c r="A367" s="208">
        <v>4</v>
      </c>
      <c r="B367" s="208">
        <v>4</v>
      </c>
      <c r="C367" s="209" t="s">
        <v>3748</v>
      </c>
      <c r="D367" s="208" t="s">
        <v>2134</v>
      </c>
      <c r="E367" s="208" t="s">
        <v>2095</v>
      </c>
      <c r="F367" s="208" t="s">
        <v>390</v>
      </c>
      <c r="G367" s="205"/>
      <c r="H367" s="208" t="str">
        <f t="shared" si="34"/>
        <v>—</v>
      </c>
      <c r="I367" s="208" t="str">
        <f t="shared" si="35"/>
        <v/>
      </c>
      <c r="J367" s="211"/>
      <c r="K367" s="2"/>
    </row>
    <row r="368" spans="1:11" ht="21.75" customHeight="1" x14ac:dyDescent="0.2">
      <c r="A368" s="203">
        <v>5</v>
      </c>
      <c r="B368" s="203">
        <v>5</v>
      </c>
      <c r="C368" s="204" t="s">
        <v>3749</v>
      </c>
      <c r="D368" s="203" t="s">
        <v>3727</v>
      </c>
      <c r="E368" s="203" t="s">
        <v>2106</v>
      </c>
      <c r="F368" s="203" t="s">
        <v>390</v>
      </c>
      <c r="G368" s="205"/>
      <c r="H368" s="203" t="str">
        <f t="shared" si="34"/>
        <v>—</v>
      </c>
      <c r="I368" s="203" t="str">
        <f t="shared" si="35"/>
        <v/>
      </c>
      <c r="J368" s="207"/>
      <c r="K368" s="2"/>
    </row>
    <row r="369" spans="1:11" ht="15" customHeight="1" x14ac:dyDescent="0.2">
      <c r="A369" s="208">
        <v>6</v>
      </c>
      <c r="B369" s="208">
        <v>6</v>
      </c>
      <c r="C369" s="209" t="s">
        <v>3678</v>
      </c>
      <c r="D369" s="208" t="s">
        <v>2101</v>
      </c>
      <c r="E369" s="208" t="s">
        <v>2110</v>
      </c>
      <c r="F369" s="208" t="s">
        <v>390</v>
      </c>
      <c r="G369" s="205"/>
      <c r="H369" s="208" t="str">
        <f t="shared" si="34"/>
        <v>—</v>
      </c>
      <c r="I369" s="208" t="str">
        <f t="shared" si="35"/>
        <v/>
      </c>
      <c r="J369" s="211" t="s">
        <v>2139</v>
      </c>
      <c r="K369" s="2"/>
    </row>
    <row r="370" spans="1:11" ht="15" customHeight="1" x14ac:dyDescent="0.2">
      <c r="A370" s="203">
        <v>7</v>
      </c>
      <c r="B370" s="203">
        <v>7</v>
      </c>
      <c r="C370" s="204" t="s">
        <v>3750</v>
      </c>
      <c r="D370" s="203" t="s">
        <v>2134</v>
      </c>
      <c r="E370" s="203" t="s">
        <v>1707</v>
      </c>
      <c r="F370" s="203" t="s">
        <v>390</v>
      </c>
      <c r="G370" s="205"/>
      <c r="H370" s="203" t="str">
        <f t="shared" si="34"/>
        <v>—</v>
      </c>
      <c r="I370" s="203" t="str">
        <f t="shared" si="35"/>
        <v/>
      </c>
      <c r="J370" s="207"/>
      <c r="K370" s="2"/>
    </row>
    <row r="371" spans="1:11" ht="15" customHeight="1" x14ac:dyDescent="0.2">
      <c r="A371" s="208">
        <v>8</v>
      </c>
      <c r="B371" s="208">
        <v>8</v>
      </c>
      <c r="C371" s="209" t="s">
        <v>3751</v>
      </c>
      <c r="D371" s="208" t="s">
        <v>2134</v>
      </c>
      <c r="E371" s="208" t="s">
        <v>2126</v>
      </c>
      <c r="F371" s="208" t="s">
        <v>390</v>
      </c>
      <c r="G371" s="205"/>
      <c r="H371" s="208" t="str">
        <f t="shared" si="34"/>
        <v>—</v>
      </c>
      <c r="I371" s="208" t="str">
        <f t="shared" si="35"/>
        <v/>
      </c>
      <c r="J371" s="211"/>
      <c r="K371" s="2"/>
    </row>
    <row r="372" spans="1:11" ht="21.75" customHeight="1" x14ac:dyDescent="0.2">
      <c r="A372" s="203">
        <v>9</v>
      </c>
      <c r="B372" s="203">
        <v>9</v>
      </c>
      <c r="C372" s="204" t="s">
        <v>3752</v>
      </c>
      <c r="D372" s="203" t="s">
        <v>3727</v>
      </c>
      <c r="E372" s="203" t="s">
        <v>3634</v>
      </c>
      <c r="F372" s="203" t="s">
        <v>390</v>
      </c>
      <c r="G372" s="205"/>
      <c r="H372" s="203" t="str">
        <f t="shared" si="34"/>
        <v>—</v>
      </c>
      <c r="I372" s="203" t="str">
        <f t="shared" si="35"/>
        <v/>
      </c>
      <c r="J372" s="207"/>
      <c r="K372" s="2"/>
    </row>
    <row r="373" spans="1:11" ht="21.75" customHeight="1" x14ac:dyDescent="0.2">
      <c r="A373" s="208">
        <v>10</v>
      </c>
      <c r="B373" s="208">
        <v>10</v>
      </c>
      <c r="C373" s="209" t="s">
        <v>3753</v>
      </c>
      <c r="D373" s="208" t="s">
        <v>3727</v>
      </c>
      <c r="E373" s="208" t="s">
        <v>3636</v>
      </c>
      <c r="F373" s="208" t="s">
        <v>390</v>
      </c>
      <c r="G373" s="205"/>
      <c r="H373" s="208" t="str">
        <f t="shared" si="34"/>
        <v>—</v>
      </c>
      <c r="I373" s="208" t="str">
        <f t="shared" si="35"/>
        <v/>
      </c>
      <c r="J373" s="211"/>
      <c r="K373" s="2"/>
    </row>
    <row r="374" spans="1:11" ht="15" customHeight="1" x14ac:dyDescent="0.2">
      <c r="A374" s="203">
        <v>11</v>
      </c>
      <c r="B374" s="203">
        <v>11</v>
      </c>
      <c r="C374" s="204" t="s">
        <v>3754</v>
      </c>
      <c r="D374" s="203" t="s">
        <v>2081</v>
      </c>
      <c r="E374" s="203" t="s">
        <v>3638</v>
      </c>
      <c r="F374" s="203" t="s">
        <v>390</v>
      </c>
      <c r="G374" s="205"/>
      <c r="H374" s="203" t="str">
        <f t="shared" si="34"/>
        <v>—</v>
      </c>
      <c r="I374" s="203" t="str">
        <f t="shared" si="35"/>
        <v/>
      </c>
      <c r="J374" s="207"/>
      <c r="K374" s="2"/>
    </row>
    <row r="375" spans="1:11" ht="15" customHeight="1" x14ac:dyDescent="0.2">
      <c r="A375" s="208">
        <v>12</v>
      </c>
      <c r="B375" s="208">
        <v>12</v>
      </c>
      <c r="C375" s="209" t="s">
        <v>3755</v>
      </c>
      <c r="D375" s="208" t="s">
        <v>2114</v>
      </c>
      <c r="E375" s="208" t="s">
        <v>3640</v>
      </c>
      <c r="F375" s="208" t="s">
        <v>390</v>
      </c>
      <c r="G375" s="205"/>
      <c r="H375" s="208" t="str">
        <f t="shared" si="34"/>
        <v>—</v>
      </c>
      <c r="I375" s="208" t="str">
        <f t="shared" si="35"/>
        <v/>
      </c>
      <c r="J375" s="211" t="s">
        <v>3687</v>
      </c>
      <c r="K375" s="2"/>
    </row>
    <row r="376" spans="1:11" ht="15" customHeight="1" x14ac:dyDescent="0.2">
      <c r="A376" s="203">
        <v>13</v>
      </c>
      <c r="B376" s="203">
        <v>13</v>
      </c>
      <c r="C376" s="204" t="s">
        <v>3756</v>
      </c>
      <c r="D376" s="203" t="s">
        <v>2125</v>
      </c>
      <c r="E376" s="203" t="s">
        <v>3642</v>
      </c>
      <c r="F376" s="203" t="s">
        <v>390</v>
      </c>
      <c r="G376" s="205"/>
      <c r="H376" s="203" t="str">
        <f t="shared" si="34"/>
        <v>—</v>
      </c>
      <c r="I376" s="203" t="str">
        <f t="shared" si="35"/>
        <v/>
      </c>
      <c r="J376" s="207"/>
      <c r="K376" s="2"/>
    </row>
    <row r="377" spans="1:11" ht="15" customHeight="1" x14ac:dyDescent="0.2">
      <c r="A377" s="208">
        <v>14</v>
      </c>
      <c r="B377" s="208">
        <v>14</v>
      </c>
      <c r="C377" s="209" t="s">
        <v>3757</v>
      </c>
      <c r="D377" s="208" t="s">
        <v>3703</v>
      </c>
      <c r="E377" s="208" t="s">
        <v>3667</v>
      </c>
      <c r="F377" s="208" t="s">
        <v>390</v>
      </c>
      <c r="G377" s="205"/>
      <c r="H377" s="208" t="str">
        <f t="shared" si="34"/>
        <v>—</v>
      </c>
      <c r="I377" s="208" t="str">
        <f t="shared" si="35"/>
        <v/>
      </c>
      <c r="J377" s="211"/>
      <c r="K377" s="2"/>
    </row>
    <row r="378" spans="1:11" ht="15" customHeight="1" x14ac:dyDescent="0.2">
      <c r="A378" s="203">
        <v>15</v>
      </c>
      <c r="B378" s="203">
        <v>15</v>
      </c>
      <c r="C378" s="204" t="s">
        <v>3668</v>
      </c>
      <c r="D378" s="203" t="s">
        <v>2101</v>
      </c>
      <c r="E378" s="203" t="s">
        <v>1710</v>
      </c>
      <c r="F378" s="203" t="s">
        <v>390</v>
      </c>
      <c r="G378" s="205"/>
      <c r="H378" s="203" t="str">
        <f t="shared" si="34"/>
        <v>—</v>
      </c>
      <c r="I378" s="203" t="str">
        <f t="shared" si="35"/>
        <v/>
      </c>
      <c r="J378" s="207" t="s">
        <v>3669</v>
      </c>
      <c r="K378" s="2"/>
    </row>
    <row r="379" spans="1:11" ht="15" customHeight="1" x14ac:dyDescent="0.2">
      <c r="A379" s="212"/>
      <c r="B379" s="212"/>
      <c r="C379" s="213" t="s">
        <v>3758</v>
      </c>
      <c r="D379" s="212"/>
      <c r="E379" s="212"/>
      <c r="F379" s="214"/>
      <c r="G379" s="215">
        <f>SUM(G364:G378)</f>
        <v>0</v>
      </c>
      <c r="H379" s="215"/>
      <c r="I379" s="214" t="str">
        <f>IF(H379="","",IF(H379&gt;=0.75,"🟢 On Track",IF(H379&gt;=0.65,"🟡 Watch",IF(H379&gt;=0.6,"🟠 At Risk","🔴 Not Prog"))))</f>
        <v/>
      </c>
      <c r="J379" s="212"/>
      <c r="K379" s="2"/>
    </row>
    <row r="380" spans="1:11" ht="15.7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5.7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5.7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5.7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5.7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5.7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5.7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5.7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5.7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5.7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5.7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5.7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5.7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5.7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5.7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5.7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5.7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5.7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5.7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5.7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5.7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5.7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5.7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5.7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5.7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5.7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5.7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5.7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5.7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5.7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5.7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5.7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5.7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5.7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5.7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5.7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5.7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5.7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5.7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5.7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5.7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5.7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5.7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5.7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5.7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5.7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5.7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5.7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5.7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5.7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5.7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5.7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5.7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5.7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5.7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5.7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5.7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5.7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5.7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5.7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5.7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5.7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5.7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5.7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5.7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5.7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5.7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5.7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5.7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5.7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5.7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5.7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5.7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5.7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5.7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5.7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5.7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5.7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5.7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5.7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5.7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5.7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5.7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5.7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5.7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5.7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5.7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5.7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5.7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5.7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5.7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5.7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5.7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5.7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5.7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5.7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5.7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5.7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5.7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5.7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5.7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5.7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5.7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5.7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5.7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5.7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5.7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5.7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5.7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5.7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5.7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5.7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5.7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5.7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5.7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5.7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5.7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5.7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5.7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5.7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5.7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5.7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5.7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5.7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5.7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5.7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5.7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5.7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5.7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5.7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5.7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5.7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5.7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5.7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5.7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5.7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5.7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5.7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5.7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5.7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5.7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5.7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5.7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5.7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5.7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5.7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5.7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5.7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5.7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5.7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5.7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5.7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5.7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5.7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5.7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5.7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5.7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5.7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5.7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5.7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5.7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5.7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5.7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5.7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5.7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5.7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5.7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5.7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5.7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5.7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5.7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5.7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5.7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5.7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5.7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5.7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5.7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5.7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5.7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5.7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5.7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5.7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5.7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5.7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5.7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5.7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5.7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5.7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5.7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5.7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5.7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5.7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5.7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5.7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5.7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5.7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5.7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5.7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5.7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5.7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5.7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5.7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5.7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5.7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5.7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5.7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5.7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5.7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5.7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5.7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5.7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5.7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5.7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5.7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5.7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5.7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5.7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5.7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5.7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5.7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5.7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5.7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5.7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5.7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5.7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5.7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5.7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5.7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5.7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5.7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5.7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5.7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5.7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5.7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5.7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5.7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5.7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5.7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5.7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5.7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5.7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5.7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5.7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5.7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5.7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5.7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5.7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5.7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5.7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5.7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5.7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5.7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5.7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5.7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5.7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5.7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5.7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5.7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5.7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5.7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5.7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5.7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5.7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5.7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5.7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5.7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5.7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5.7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5.7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5.7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5.7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5.7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5.7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5.7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5.7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5.7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5.7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5.7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5.7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5.7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5.7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5.7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5.7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5.7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5.7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5.7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5.7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5.7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5.7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5.7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5.7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5.7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5.7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5.7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5.7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5.7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5.7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5.7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5.7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5.7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5.7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5.7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5.7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5.7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5.7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5.7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5.7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5.7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5.7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5.7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5.7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5.7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5.7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5.7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5.7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5.7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5.7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5.7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5.7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5.7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5.7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5.7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5.7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5.7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5.7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5.7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5.7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5.7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5.7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5.7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5.7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5.7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5.7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5.7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5.7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5.7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5.7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5.7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5.7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5.7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5.7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5.7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5.7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5.7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5.7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5.7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5.7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5.7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5.7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5.7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5.7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5.7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5.7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5.7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5.7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5.7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5.7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5.7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5.7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5.7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5.7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5.7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5.7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5.7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5.7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5.7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5.7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5.7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5.7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5.7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5.7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5.7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5.7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5.7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5.7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5.7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5.7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5.7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5.7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5.7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5.7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5.7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5.7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5.7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5.7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5.7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5.7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5.7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5.7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5.7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5.7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5.7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5.7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5.7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5.7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5.7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5.7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5.7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5.7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5.7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5.7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5.7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5.7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5.7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5.7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5.7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5.7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5.7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5.7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5.7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5.7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5.7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5.7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5.7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5.7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5.7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5.7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5.7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5.7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5.7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5.7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5.7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5.7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5.7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5.7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5.7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5.7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5.7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5.7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5.7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5.7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5.7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5.7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5.7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5.7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5.7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5.7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5.7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5.7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5.7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5.7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5.7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5.7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5.7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5.7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5.7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5.7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5.7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5.7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5.7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5.7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5.7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5.7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5.7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5.7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5.7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5.7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5.7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5.7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5.7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5.7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5.7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5.7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5.7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5.7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5.7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5.7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5.7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5.7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5.7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5.7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5.7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5.7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5.7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5.7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5.7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5.7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5.7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5.7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5.7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5.7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5.7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5.7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5.7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5.7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5.7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5.7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5.7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5.7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5.7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5.7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5.7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5.7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5.7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5.7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5.7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5.7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5.7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5.7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5.7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5.7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5.7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5.7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5.7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5.7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5.7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5.7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5.7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5.7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5.7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5.7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5.7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5.7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5.7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5.7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5.7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5.7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5.7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5.7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5.7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5.7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5.7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5.7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5.7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5.7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5.7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5.7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5.7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5.7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5.7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5.7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5.7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5.7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5.7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5.7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5.7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5.7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5.7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5.7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5.7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5.7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5.7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5.7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5.7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5.7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5.7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5.7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5.7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5.7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5.7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5.7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5.7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5.7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5.7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5.7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5.7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5.7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5.7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5.7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5.7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5.7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5.7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5.7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5.7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5.7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5.7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5.7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5.7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5.7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5.7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5.7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5.7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5.7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5.7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5.7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5.7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5.7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5.7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5.7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5.7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5.7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5.7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5.7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5.7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5.7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5.7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5.7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5.7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5.7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5.7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5.7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5.7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5.7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5.7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5.7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5.7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5.7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5.7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5.7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5.7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5.7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5.7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5.7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5.7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5.7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5.7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5.7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5.7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5.7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5.7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 spans="1:11" ht="15.7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 spans="1:11" ht="15.7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 spans="1:11" ht="15.7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 spans="1:11" ht="15.7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 spans="1:11" ht="15.7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 spans="1:11" ht="15.7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 spans="1:11" ht="15.7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 spans="1:11" ht="15.7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 spans="1:11" ht="15.7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 spans="1:11" ht="15.7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1:11" ht="15.7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pageMargins left="0.75" right="0.75" top="1" bottom="1" header="0" footer="0"/>
  <pageSetup fitToHeight="0" orientation="landscape"/>
  <headerFooter>
    <oddHeader>&amp;CTalent Ready IT Program | Largo High School | PGCC</oddHeader>
    <oddFooter>&amp;LMaryland Blueprint for Maryland's Future | FERPA PROTECTED&amp;RPage &amp;P of  | 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Access Control</vt:lpstr>
      <vt:lpstr>Student Master</vt:lpstr>
      <vt:lpstr>Command Center</vt:lpstr>
      <vt:lpstr>📍 Navigation Hub</vt:lpstr>
      <vt:lpstr>Academic Calendar</vt:lpstr>
      <vt:lpstr>Cohort 2026 — Grades</vt:lpstr>
      <vt:lpstr>Cohort 2027 — Grades</vt:lpstr>
      <vt:lpstr>Cohort 2028 — Grades</vt:lpstr>
      <vt:lpstr>Cohort 2029 — Grades</vt:lpstr>
      <vt:lpstr>Predictive Analytics</vt:lpstr>
      <vt:lpstr>Executive Dashboard</vt:lpstr>
      <vt:lpstr>Intervention Planner</vt:lpstr>
      <vt:lpstr>MTSS Tracker</vt:lpstr>
      <vt:lpstr>Course Performance</vt:lpstr>
      <vt:lpstr>Grade Velocity</vt:lpstr>
      <vt:lpstr>Compliance Center</vt:lpstr>
      <vt:lpstr>Blueprint Metrics</vt:lpstr>
      <vt:lpstr>Parent Engagement</vt:lpstr>
      <vt:lpstr>Parent Contacts</vt:lpstr>
      <vt:lpstr>Email Log</vt:lpstr>
      <vt:lpstr>Syllabus Calendar</vt:lpstr>
      <vt:lpstr>Assignment Grades</vt:lpstr>
      <vt:lpstr>Weekly Intake</vt:lpstr>
      <vt:lpstr>Missing Assignments</vt:lpstr>
      <vt:lpstr>Makeup Celebrations</vt:lpstr>
      <vt:lpstr>Prior Week Snapshot</vt:lpstr>
      <vt:lpstr>Resource Planning</vt:lpstr>
      <vt:lpstr>Budget Forecast</vt:lpstr>
      <vt:lpstr>IEP Monitoring</vt:lpstr>
      <vt:lpstr>Peer Tutoring</vt:lpstr>
      <vt:lpstr>Cert Prep Tracker</vt:lpstr>
      <vt:lpstr>Student Portal</vt:lpstr>
      <vt:lpstr>Longitudinal Analytics</vt:lpstr>
      <vt:lpstr>ASI Recommendations</vt:lpstr>
      <vt:lpstr>System Map</vt:lpstr>
      <vt:lpstr>Brand Guide</vt:lpstr>
      <vt:lpstr>How To Use</vt:lpstr>
      <vt:lpstr>Audit Log</vt:lpstr>
      <vt:lpstr>Alumni — Class of 2025</vt:lpstr>
      <vt:lpstr>History — Cohort 2026</vt:lpstr>
      <vt:lpstr>History — Cohort 2027</vt:lpstr>
      <vt:lpstr>History — Cohort 2028</vt:lpstr>
      <vt:lpstr>History — Cohort 2029</vt:lpstr>
      <vt:lpstr>Program Trend Summary</vt:lpstr>
      <vt:lpstr>Semester Grade Archive</vt:lpstr>
      <vt:lpstr>Student Assignments — 2026</vt:lpstr>
      <vt:lpstr>Student Assignments — 2027</vt:lpstr>
      <vt:lpstr>Student Assignments — 2028</vt:lpstr>
      <vt:lpstr>Student Assignments — 2029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Carlton James</cp:lastModifiedBy>
  <dcterms:created xsi:type="dcterms:W3CDTF">2026-02-13T15:35:55Z</dcterms:created>
  <dcterms:modified xsi:type="dcterms:W3CDTF">2026-03-25T20:16:13Z</dcterms:modified>
</cp:coreProperties>
</file>