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账\2023年上半年\"/>
    </mc:Choice>
  </mc:AlternateContent>
  <xr:revisionPtr revIDLastSave="0" documentId="13_ncr:1_{4CE18C63-58CF-4DC5-AA60-DD025F217AE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P3" i="1"/>
  <c r="P4" i="1"/>
  <c r="P6" i="1"/>
  <c r="P7" i="1"/>
  <c r="P8" i="1"/>
  <c r="P9" i="1"/>
  <c r="P10" i="1"/>
  <c r="P11" i="1"/>
  <c r="P12" i="1"/>
  <c r="P13" i="1"/>
  <c r="P2" i="1"/>
  <c r="M10" i="1"/>
  <c r="K10" i="1"/>
  <c r="I10" i="1" s="1"/>
  <c r="I3" i="1"/>
  <c r="I4" i="1"/>
  <c r="I5" i="1"/>
  <c r="P5" i="1" s="1"/>
  <c r="P14" i="1" s="1"/>
  <c r="I6" i="1"/>
  <c r="I7" i="1"/>
  <c r="I8" i="1"/>
  <c r="I9" i="1"/>
  <c r="I11" i="1"/>
  <c r="I12" i="1"/>
  <c r="I13" i="1"/>
  <c r="I2" i="1"/>
  <c r="J3" i="1"/>
  <c r="J4" i="1"/>
  <c r="J5" i="1"/>
  <c r="J6" i="1"/>
  <c r="J7" i="1"/>
  <c r="J8" i="1"/>
  <c r="J9" i="1"/>
  <c r="J10" i="1"/>
  <c r="J11" i="1"/>
  <c r="J12" i="1"/>
  <c r="J13" i="1"/>
  <c r="J2" i="1"/>
  <c r="M4" i="1"/>
  <c r="M14" i="1"/>
  <c r="L14" i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H11" i="1"/>
  <c r="O11" i="1" s="1"/>
  <c r="H12" i="1"/>
  <c r="O12" i="1" s="1"/>
  <c r="H13" i="1"/>
  <c r="O13" i="1" s="1"/>
  <c r="H2" i="1"/>
  <c r="O2" i="1" s="1"/>
  <c r="N9" i="1"/>
  <c r="N3" i="1"/>
  <c r="N4" i="1"/>
  <c r="N5" i="1"/>
  <c r="N6" i="1"/>
  <c r="N7" i="1"/>
  <c r="N8" i="1"/>
  <c r="N10" i="1"/>
  <c r="N11" i="1"/>
  <c r="N12" i="1"/>
  <c r="N13" i="1"/>
  <c r="N2" i="1"/>
  <c r="N14" i="1" l="1"/>
  <c r="O10" i="1"/>
  <c r="O14" i="1" s="1"/>
</calcChain>
</file>

<file path=xl/sharedStrings.xml><?xml version="1.0" encoding="utf-8"?>
<sst xmlns="http://schemas.openxmlformats.org/spreadsheetml/2006/main" count="28" uniqueCount="28">
  <si>
    <t>班级</t>
    <phoneticPr fontId="1" type="noConversion"/>
  </si>
  <si>
    <t>现金</t>
    <phoneticPr fontId="1" type="noConversion"/>
  </si>
  <si>
    <t>微信</t>
    <phoneticPr fontId="1" type="noConversion"/>
  </si>
  <si>
    <t>一（1）</t>
    <phoneticPr fontId="1" type="noConversion"/>
  </si>
  <si>
    <t>一（2）</t>
    <phoneticPr fontId="1" type="noConversion"/>
  </si>
  <si>
    <t>二（1）</t>
    <phoneticPr fontId="1" type="noConversion"/>
  </si>
  <si>
    <t>二（2）</t>
    <phoneticPr fontId="1" type="noConversion"/>
  </si>
  <si>
    <t>三（1）</t>
    <phoneticPr fontId="1" type="noConversion"/>
  </si>
  <si>
    <t>三（2）</t>
    <phoneticPr fontId="1" type="noConversion"/>
  </si>
  <si>
    <t>四（1）</t>
    <phoneticPr fontId="1" type="noConversion"/>
  </si>
  <si>
    <t>四（2）</t>
    <phoneticPr fontId="1" type="noConversion"/>
  </si>
  <si>
    <t>五（1）</t>
    <phoneticPr fontId="1" type="noConversion"/>
  </si>
  <si>
    <t>五（2）</t>
    <phoneticPr fontId="1" type="noConversion"/>
  </si>
  <si>
    <t>六（1）</t>
    <phoneticPr fontId="1" type="noConversion"/>
  </si>
  <si>
    <t>六（2）</t>
    <phoneticPr fontId="1" type="noConversion"/>
  </si>
  <si>
    <t>参加课后服务人数</t>
    <phoneticPr fontId="1" type="noConversion"/>
  </si>
  <si>
    <t>校服/元</t>
    <phoneticPr fontId="1" type="noConversion"/>
  </si>
  <si>
    <t>作业本/元</t>
    <phoneticPr fontId="1" type="noConversion"/>
  </si>
  <si>
    <t>课后服务</t>
    <phoneticPr fontId="1" type="noConversion"/>
  </si>
  <si>
    <t>课练</t>
    <phoneticPr fontId="1" type="noConversion"/>
  </si>
  <si>
    <t>不参加课后服务人数</t>
    <phoneticPr fontId="1" type="noConversion"/>
  </si>
  <si>
    <t>是否相符</t>
    <phoneticPr fontId="1" type="noConversion"/>
  </si>
  <si>
    <t>总金额</t>
    <phoneticPr fontId="1" type="noConversion"/>
  </si>
  <si>
    <t>总人数</t>
    <phoneticPr fontId="1" type="noConversion"/>
  </si>
  <si>
    <t>已报名人数</t>
    <phoneticPr fontId="1" type="noConversion"/>
  </si>
  <si>
    <t>不参加课后服务报名费</t>
    <phoneticPr fontId="1" type="noConversion"/>
  </si>
  <si>
    <t>参加课后服务报名费</t>
    <phoneticPr fontId="1" type="noConversion"/>
  </si>
  <si>
    <t>课后服务费用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</si>
</sst>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等线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E5500-B741-435E-957D-65F7A7D96C28}" name="表1" displayName="表1" ref="A1:P14" totalsRowCount="1" headerRowDxfId="33" dataDxfId="32">
  <autoFilter ref="A1:P13" xr:uid="{519E5500-B741-435E-957D-65F7A7D96C28}"/>
  <tableColumns count="16">
    <tableColumn id="1" xr3:uid="{55721260-7CA3-4A76-A6CD-073E14E80F09}" name="班级" dataDxfId="31" totalsRowDxfId="15"/>
    <tableColumn id="2" xr3:uid="{8F85BDA8-3790-4AA0-8D5E-139E1087BEE8}" name="校服/元" dataDxfId="30" totalsRowDxfId="14"/>
    <tableColumn id="3" xr3:uid="{5B044D25-DA9A-4118-8E9B-E191439E3553}" name="作业本/元" dataDxfId="29" totalsRowDxfId="13"/>
    <tableColumn id="4" xr3:uid="{40D6A53E-7621-49E2-AA2C-07206C1C57A9}" name="课后服务" dataDxfId="28" totalsRowDxfId="12"/>
    <tableColumn id="5" xr3:uid="{D9B77806-41D1-42E0-8BE7-CF2B521EE166}" name="课练" dataDxfId="27" totalsRowDxfId="11"/>
    <tableColumn id="12" xr3:uid="{78CECCFC-247B-4995-AF5B-5A30B21C7437}" name="总人数" dataDxfId="26" totalsRowDxfId="10"/>
    <tableColumn id="6" xr3:uid="{BA70D527-C9BC-4CC9-AE1F-EAAA2ABAA1EA}" name="不参加课后服务人数" dataDxfId="25" totalsRowDxfId="9"/>
    <tableColumn id="15" xr3:uid="{586CD1BC-0DD9-47F1-BC64-FD8852237ED6}" name="不参加课后服务报名费" dataDxfId="24" totalsRowDxfId="8">
      <calculatedColumnFormula>表1[[#This Row],[校服/元]]+表1[[#This Row],[作业本/元]]+表1[[#This Row],[课练]]</calculatedColumnFormula>
    </tableColumn>
    <tableColumn id="7" xr3:uid="{7094D711-0849-4391-9CE1-0A4D114EA665}" name="参加课后服务人数" dataDxfId="23" totalsRowDxfId="7">
      <calculatedColumnFormula>表1[[#This Row],[已报名人数]]-表1[[#This Row],[不参加课后服务人数]]</calculatedColumnFormula>
    </tableColumn>
    <tableColumn id="16" xr3:uid="{8DDB698D-3272-478C-A2C9-64B90767171C}" name="参加课后服务报名费" dataDxfId="22" totalsRowDxfId="6">
      <calculatedColumnFormula>表1[[#This Row],[校服/元]]+表1[[#This Row],[作业本/元]]+表1[[#This Row],[课后服务]]+表1[[#This Row],[课练]]</calculatedColumnFormula>
    </tableColumn>
    <tableColumn id="13" xr3:uid="{3387306D-9D5A-43E2-A76A-CA9C35815248}" name="已报名人数" dataDxfId="21" totalsRowDxfId="5"/>
    <tableColumn id="8" xr3:uid="{7789C419-C13D-498B-AFCF-AB74AE6CC050}" name="现金" totalsRowFunction="custom" dataDxfId="20" totalsRowDxfId="4">
      <totalsRowFormula>SUM(表1[现金])</totalsRowFormula>
    </tableColumn>
    <tableColumn id="9" xr3:uid="{E743E2FB-1433-4C78-BD63-CE01DDD5147B}" name="微信" totalsRowFunction="custom" dataDxfId="19" totalsRowDxfId="3">
      <totalsRowFormula>SUM(表1[微信])</totalsRowFormula>
    </tableColumn>
    <tableColumn id="11" xr3:uid="{5F5062DF-0102-4C10-8B4E-FBE140D705F4}" name="总金额" totalsRowFunction="custom" dataDxfId="18" totalsRowDxfId="2">
      <calculatedColumnFormula>表1[[#This Row],[现金]]+表1[[#This Row],[微信]]</calculatedColumnFormula>
      <totalsRowFormula>SUM(表1[总金额])</totalsRowFormula>
    </tableColumn>
    <tableColumn id="10" xr3:uid="{BD7F0A54-0086-4C7F-98FD-CAA52E8621EE}" name="是否相符" totalsRowFunction="custom" dataDxfId="17" totalsRowDxfId="1">
      <calculatedColumnFormula>表1[[#This Row],[不参加课后服务人数]]*表1[[#This Row],[不参加课后服务报名费]]+表1[[#This Row],[参加课后服务人数]]*表1[[#This Row],[参加课后服务报名费]]</calculatedColumnFormula>
      <totalsRowFormula>SUM(表1[是否相符])</totalsRowFormula>
    </tableColumn>
    <tableColumn id="14" xr3:uid="{11E4ACFE-9CD0-49DE-8043-3D51810F6DAB}" name="课后服务费用" totalsRowFunction="custom" dataDxfId="16" totalsRowDxfId="0">
      <calculatedColumnFormula>表1[[#This Row],[参加课后服务人数]]*表1[[#This Row],[课后服务]]</calculatedColumnFormula>
      <totalsRowFormula>SUM(表1[课后服务费用])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pane xSplit="1" topLeftCell="G1" activePane="topRight" state="frozen"/>
      <selection pane="topRight" activeCell="L20" sqref="L20"/>
    </sheetView>
  </sheetViews>
  <sheetFormatPr defaultRowHeight="14" x14ac:dyDescent="0.3"/>
  <cols>
    <col min="1" max="1" width="9" style="1" bestFit="1" customWidth="1"/>
    <col min="2" max="2" width="11.58203125" style="1" bestFit="1" customWidth="1"/>
    <col min="3" max="3" width="13.4140625" style="1" bestFit="1" customWidth="1"/>
    <col min="4" max="4" width="12.6640625" style="1" bestFit="1" customWidth="1"/>
    <col min="5" max="5" width="9" style="1" bestFit="1" customWidth="1"/>
    <col min="6" max="6" width="10.83203125" style="1" bestFit="1" customWidth="1"/>
    <col min="7" max="7" width="22.4140625" style="1" bestFit="1" customWidth="1"/>
    <col min="8" max="8" width="22.4140625" style="1" customWidth="1"/>
    <col min="9" max="9" width="20.4140625" style="1" bestFit="1" customWidth="1"/>
    <col min="10" max="10" width="22.4140625" style="1" bestFit="1" customWidth="1"/>
    <col min="11" max="11" width="14.58203125" style="1" bestFit="1" customWidth="1"/>
    <col min="12" max="12" width="9" style="1" bestFit="1" customWidth="1"/>
    <col min="13" max="13" width="9" style="2" bestFit="1" customWidth="1"/>
    <col min="14" max="14" width="10.83203125" style="1" bestFit="1" customWidth="1"/>
    <col min="15" max="15" width="12.6640625" style="1" bestFit="1" customWidth="1"/>
    <col min="16" max="16" width="16.5" style="1" bestFit="1" customWidth="1"/>
    <col min="17" max="16384" width="8.6640625" style="1"/>
  </cols>
  <sheetData>
    <row r="1" spans="1:16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23</v>
      </c>
      <c r="G1" s="1" t="s">
        <v>20</v>
      </c>
      <c r="H1" s="1" t="s">
        <v>25</v>
      </c>
      <c r="I1" s="1" t="s">
        <v>15</v>
      </c>
      <c r="J1" s="1" t="s">
        <v>26</v>
      </c>
      <c r="K1" s="1" t="s">
        <v>24</v>
      </c>
      <c r="L1" s="1" t="s">
        <v>1</v>
      </c>
      <c r="M1" s="2" t="s">
        <v>2</v>
      </c>
      <c r="N1" s="1" t="s">
        <v>22</v>
      </c>
      <c r="O1" s="1" t="s">
        <v>21</v>
      </c>
      <c r="P1" s="1" t="s">
        <v>27</v>
      </c>
    </row>
    <row r="2" spans="1:16" x14ac:dyDescent="0.3">
      <c r="A2" s="1" t="s">
        <v>3</v>
      </c>
      <c r="B2" s="1">
        <v>62</v>
      </c>
      <c r="C2" s="1">
        <v>10</v>
      </c>
      <c r="D2" s="1">
        <v>350</v>
      </c>
      <c r="E2" s="1">
        <v>0</v>
      </c>
      <c r="F2" s="1">
        <v>30</v>
      </c>
      <c r="G2" s="1">
        <v>0</v>
      </c>
      <c r="H2" s="1">
        <f>表1[[#This Row],[校服/元]]+表1[[#This Row],[作业本/元]]+表1[[#This Row],[课练]]</f>
        <v>72</v>
      </c>
      <c r="I2" s="1">
        <f>表1[[#This Row],[已报名人数]]-表1[[#This Row],[不参加课后服务人数]]</f>
        <v>27</v>
      </c>
      <c r="J2" s="1">
        <f>表1[[#This Row],[校服/元]]+表1[[#This Row],[作业本/元]]+表1[[#This Row],[课后服务]]+表1[[#This Row],[课练]]</f>
        <v>422</v>
      </c>
      <c r="K2" s="1">
        <v>27</v>
      </c>
      <c r="L2" s="1">
        <v>2110</v>
      </c>
      <c r="M2" s="3">
        <v>9284</v>
      </c>
      <c r="N2" s="1">
        <f>表1[[#This Row],[现金]]+表1[[#This Row],[微信]]</f>
        <v>11394</v>
      </c>
      <c r="O2" s="1">
        <f>表1[[#This Row],[不参加课后服务人数]]*表1[[#This Row],[不参加课后服务报名费]]+表1[[#This Row],[参加课后服务人数]]*表1[[#This Row],[参加课后服务报名费]]</f>
        <v>11394</v>
      </c>
      <c r="P2" s="1">
        <f>表1[[#This Row],[参加课后服务人数]]*表1[[#This Row],[课后服务]]</f>
        <v>9450</v>
      </c>
    </row>
    <row r="3" spans="1:16" x14ac:dyDescent="0.3">
      <c r="A3" s="1" t="s">
        <v>4</v>
      </c>
      <c r="B3" s="1">
        <v>62</v>
      </c>
      <c r="C3" s="1">
        <v>10</v>
      </c>
      <c r="D3" s="1">
        <v>350</v>
      </c>
      <c r="E3" s="1">
        <v>0</v>
      </c>
      <c r="F3" s="1">
        <v>29</v>
      </c>
      <c r="G3" s="1">
        <v>0</v>
      </c>
      <c r="H3" s="1">
        <f>表1[[#This Row],[校服/元]]+表1[[#This Row],[作业本/元]]+表1[[#This Row],[课练]]</f>
        <v>72</v>
      </c>
      <c r="I3" s="1">
        <f>表1[[#This Row],[已报名人数]]-表1[[#This Row],[不参加课后服务人数]]</f>
        <v>0</v>
      </c>
      <c r="J3" s="1">
        <f>表1[[#This Row],[校服/元]]+表1[[#This Row],[作业本/元]]+表1[[#This Row],[课后服务]]+表1[[#This Row],[课练]]</f>
        <v>422</v>
      </c>
      <c r="M3" s="3"/>
      <c r="N3" s="1">
        <f>表1[[#This Row],[现金]]+表1[[#This Row],[微信]]</f>
        <v>0</v>
      </c>
      <c r="O3" s="1">
        <f>表1[[#This Row],[不参加课后服务人数]]*表1[[#This Row],[不参加课后服务报名费]]+表1[[#This Row],[参加课后服务人数]]*表1[[#This Row],[参加课后服务报名费]]</f>
        <v>0</v>
      </c>
      <c r="P3" s="1">
        <f>表1[[#This Row],[参加课后服务人数]]*表1[[#This Row],[课后服务]]</f>
        <v>0</v>
      </c>
    </row>
    <row r="4" spans="1:16" s="5" customFormat="1" x14ac:dyDescent="0.3">
      <c r="A4" s="4" t="s">
        <v>5</v>
      </c>
      <c r="B4" s="5">
        <v>62</v>
      </c>
      <c r="C4" s="5">
        <v>10</v>
      </c>
      <c r="D4" s="5">
        <v>350</v>
      </c>
      <c r="E4" s="5">
        <v>0</v>
      </c>
      <c r="F4" s="5">
        <v>30</v>
      </c>
      <c r="G4" s="5">
        <v>1</v>
      </c>
      <c r="H4" s="5">
        <f>表1[[#This Row],[校服/元]]+表1[[#This Row],[作业本/元]]+表1[[#This Row],[课练]]</f>
        <v>72</v>
      </c>
      <c r="I4" s="5">
        <f>表1[[#This Row],[已报名人数]]-表1[[#This Row],[不参加课后服务人数]]</f>
        <v>29</v>
      </c>
      <c r="J4" s="5">
        <f>表1[[#This Row],[校服/元]]+表1[[#This Row],[作业本/元]]+表1[[#This Row],[课后服务]]+表1[[#This Row],[课练]]</f>
        <v>422</v>
      </c>
      <c r="K4" s="6">
        <v>30</v>
      </c>
      <c r="L4" s="5">
        <v>450</v>
      </c>
      <c r="M4" s="7">
        <f>11438+422</f>
        <v>11860</v>
      </c>
      <c r="N4" s="5">
        <f>表1[[#This Row],[现金]]+表1[[#This Row],[微信]]</f>
        <v>12310</v>
      </c>
      <c r="O4" s="5">
        <f>表1[[#This Row],[不参加课后服务人数]]*表1[[#This Row],[不参加课后服务报名费]]+表1[[#This Row],[参加课后服务人数]]*表1[[#This Row],[参加课后服务报名费]]</f>
        <v>12310</v>
      </c>
      <c r="P4" s="5">
        <f>表1[[#This Row],[参加课后服务人数]]*表1[[#This Row],[课后服务]]</f>
        <v>10150</v>
      </c>
    </row>
    <row r="5" spans="1:16" x14ac:dyDescent="0.3">
      <c r="A5" s="1" t="s">
        <v>6</v>
      </c>
      <c r="B5" s="1">
        <v>62</v>
      </c>
      <c r="C5" s="1">
        <v>10</v>
      </c>
      <c r="D5" s="1">
        <v>350</v>
      </c>
      <c r="E5" s="1">
        <v>0</v>
      </c>
      <c r="F5" s="1">
        <v>28</v>
      </c>
      <c r="G5" s="1">
        <v>0</v>
      </c>
      <c r="H5" s="1">
        <f>表1[[#This Row],[校服/元]]+表1[[#This Row],[作业本/元]]+表1[[#This Row],[课练]]</f>
        <v>72</v>
      </c>
      <c r="I5" s="1">
        <f>表1[[#This Row],[已报名人数]]-表1[[#This Row],[不参加课后服务人数]]</f>
        <v>27</v>
      </c>
      <c r="J5" s="1">
        <f>表1[[#This Row],[校服/元]]+表1[[#This Row],[作业本/元]]+表1[[#This Row],[课后服务]]+表1[[#This Row],[课练]]</f>
        <v>422</v>
      </c>
      <c r="K5" s="1">
        <v>27</v>
      </c>
      <c r="L5" s="1">
        <f>8*422</f>
        <v>3376</v>
      </c>
      <c r="M5" s="3">
        <f>422*19</f>
        <v>8018</v>
      </c>
      <c r="N5" s="1">
        <f>表1[[#This Row],[现金]]+表1[[#This Row],[微信]]</f>
        <v>11394</v>
      </c>
      <c r="O5" s="1">
        <f>表1[[#This Row],[不参加课后服务人数]]*表1[[#This Row],[不参加课后服务报名费]]+表1[[#This Row],[参加课后服务人数]]*表1[[#This Row],[参加课后服务报名费]]</f>
        <v>11394</v>
      </c>
      <c r="P5" s="1">
        <f>表1[[#This Row],[参加课后服务人数]]*表1[[#This Row],[课后服务]]</f>
        <v>9450</v>
      </c>
    </row>
    <row r="6" spans="1:16" x14ac:dyDescent="0.3">
      <c r="A6" s="1" t="s">
        <v>7</v>
      </c>
      <c r="B6" s="1">
        <v>62</v>
      </c>
      <c r="C6" s="1">
        <v>10</v>
      </c>
      <c r="D6" s="1">
        <v>350</v>
      </c>
      <c r="E6" s="1">
        <v>38</v>
      </c>
      <c r="F6" s="1">
        <v>40</v>
      </c>
      <c r="G6" s="1">
        <v>1</v>
      </c>
      <c r="H6" s="1">
        <f>表1[[#This Row],[校服/元]]+表1[[#This Row],[作业本/元]]+表1[[#This Row],[课练]]</f>
        <v>110</v>
      </c>
      <c r="I6" s="1">
        <f>表1[[#This Row],[已报名人数]]-表1[[#This Row],[不参加课后服务人数]]</f>
        <v>35</v>
      </c>
      <c r="J6" s="1">
        <f>表1[[#This Row],[校服/元]]+表1[[#This Row],[作业本/元]]+表1[[#This Row],[课后服务]]+表1[[#This Row],[课练]]</f>
        <v>460</v>
      </c>
      <c r="K6" s="1">
        <v>36</v>
      </c>
      <c r="L6" s="1">
        <v>570</v>
      </c>
      <c r="M6" s="3">
        <v>15640</v>
      </c>
      <c r="N6" s="1">
        <f>表1[[#This Row],[现金]]+表1[[#This Row],[微信]]</f>
        <v>16210</v>
      </c>
      <c r="O6" s="1">
        <f>表1[[#This Row],[不参加课后服务人数]]*表1[[#This Row],[不参加课后服务报名费]]+表1[[#This Row],[参加课后服务人数]]*表1[[#This Row],[参加课后服务报名费]]</f>
        <v>16210</v>
      </c>
      <c r="P6" s="1">
        <f>表1[[#This Row],[参加课后服务人数]]*表1[[#This Row],[课后服务]]</f>
        <v>12250</v>
      </c>
    </row>
    <row r="7" spans="1:16" x14ac:dyDescent="0.3">
      <c r="A7" s="1" t="s">
        <v>8</v>
      </c>
      <c r="B7" s="1">
        <v>62</v>
      </c>
      <c r="C7" s="1">
        <v>10</v>
      </c>
      <c r="D7" s="1">
        <v>350</v>
      </c>
      <c r="E7" s="1">
        <v>38</v>
      </c>
      <c r="F7" s="1">
        <v>40</v>
      </c>
      <c r="G7" s="1">
        <v>0</v>
      </c>
      <c r="H7" s="1">
        <f>表1[[#This Row],[校服/元]]+表1[[#This Row],[作业本/元]]+表1[[#This Row],[课练]]</f>
        <v>110</v>
      </c>
      <c r="I7" s="1">
        <f>表1[[#This Row],[已报名人数]]-表1[[#This Row],[不参加课后服务人数]]</f>
        <v>39</v>
      </c>
      <c r="J7" s="1">
        <f>表1[[#This Row],[校服/元]]+表1[[#This Row],[作业本/元]]+表1[[#This Row],[课后服务]]+表1[[#This Row],[课练]]</f>
        <v>460</v>
      </c>
      <c r="K7" s="1">
        <v>39</v>
      </c>
      <c r="L7" s="1">
        <v>3160</v>
      </c>
      <c r="M7" s="3">
        <v>14780</v>
      </c>
      <c r="N7" s="1">
        <f>表1[[#This Row],[现金]]+表1[[#This Row],[微信]]</f>
        <v>17940</v>
      </c>
      <c r="O7" s="1">
        <f>表1[[#This Row],[不参加课后服务人数]]*表1[[#This Row],[不参加课后服务报名费]]+表1[[#This Row],[参加课后服务人数]]*表1[[#This Row],[参加课后服务报名费]]</f>
        <v>17940</v>
      </c>
      <c r="P7" s="1">
        <f>表1[[#This Row],[参加课后服务人数]]*表1[[#This Row],[课后服务]]</f>
        <v>13650</v>
      </c>
    </row>
    <row r="8" spans="1:16" x14ac:dyDescent="0.3">
      <c r="A8" s="1" t="s">
        <v>9</v>
      </c>
      <c r="B8" s="1">
        <v>65</v>
      </c>
      <c r="C8" s="1">
        <v>10</v>
      </c>
      <c r="D8" s="1">
        <v>350</v>
      </c>
      <c r="E8" s="1">
        <v>38</v>
      </c>
      <c r="F8" s="1">
        <v>38</v>
      </c>
      <c r="G8" s="1">
        <v>0</v>
      </c>
      <c r="H8" s="1">
        <f>表1[[#This Row],[校服/元]]+表1[[#This Row],[作业本/元]]+表1[[#This Row],[课练]]</f>
        <v>113</v>
      </c>
      <c r="I8" s="1">
        <f>表1[[#This Row],[已报名人数]]-表1[[#This Row],[不参加课后服务人数]]</f>
        <v>31</v>
      </c>
      <c r="J8" s="1">
        <f>表1[[#This Row],[校服/元]]+表1[[#This Row],[作业本/元]]+表1[[#This Row],[课后服务]]+表1[[#This Row],[课练]]</f>
        <v>463</v>
      </c>
      <c r="K8" s="1">
        <v>31</v>
      </c>
      <c r="L8" s="1">
        <v>2353</v>
      </c>
      <c r="M8" s="3">
        <v>12000</v>
      </c>
      <c r="N8" s="1">
        <f>表1[[#This Row],[现金]]+表1[[#This Row],[微信]]</f>
        <v>14353</v>
      </c>
      <c r="O8" s="1">
        <f>表1[[#This Row],[不参加课后服务人数]]*表1[[#This Row],[不参加课后服务报名费]]+表1[[#This Row],[参加课后服务人数]]*表1[[#This Row],[参加课后服务报名费]]</f>
        <v>14353</v>
      </c>
      <c r="P8" s="1">
        <f>表1[[#This Row],[参加课后服务人数]]*表1[[#This Row],[课后服务]]</f>
        <v>10850</v>
      </c>
    </row>
    <row r="9" spans="1:16" x14ac:dyDescent="0.3">
      <c r="A9" s="1" t="s">
        <v>10</v>
      </c>
      <c r="B9" s="1">
        <v>65</v>
      </c>
      <c r="C9" s="1">
        <v>10</v>
      </c>
      <c r="D9" s="1">
        <v>350</v>
      </c>
      <c r="E9" s="1">
        <v>38</v>
      </c>
      <c r="G9" s="1">
        <v>0</v>
      </c>
      <c r="H9" s="1">
        <f>表1[[#This Row],[校服/元]]+表1[[#This Row],[作业本/元]]+表1[[#This Row],[课练]]</f>
        <v>113</v>
      </c>
      <c r="I9" s="1">
        <f>表1[[#This Row],[已报名人数]]-表1[[#This Row],[不参加课后服务人数]]</f>
        <v>0</v>
      </c>
      <c r="J9" s="1">
        <f>表1[[#This Row],[校服/元]]+表1[[#This Row],[作业本/元]]+表1[[#This Row],[课后服务]]+表1[[#This Row],[课练]]</f>
        <v>463</v>
      </c>
      <c r="M9" s="3"/>
      <c r="N9" s="1">
        <f>表1[[#This Row],[现金]]+表1[[#This Row],[微信]]</f>
        <v>0</v>
      </c>
      <c r="O9" s="1">
        <f>表1[[#This Row],[不参加课后服务人数]]*表1[[#This Row],[不参加课后服务报名费]]+表1[[#This Row],[参加课后服务人数]]*表1[[#This Row],[参加课后服务报名费]]</f>
        <v>0</v>
      </c>
      <c r="P9" s="1">
        <f>表1[[#This Row],[参加课后服务人数]]*表1[[#This Row],[课后服务]]</f>
        <v>0</v>
      </c>
    </row>
    <row r="10" spans="1:16" s="5" customFormat="1" x14ac:dyDescent="0.3">
      <c r="A10" s="4" t="s">
        <v>11</v>
      </c>
      <c r="B10" s="5">
        <v>65</v>
      </c>
      <c r="C10" s="5">
        <v>10</v>
      </c>
      <c r="D10" s="5">
        <v>350</v>
      </c>
      <c r="E10" s="5">
        <v>49</v>
      </c>
      <c r="F10" s="5">
        <v>40</v>
      </c>
      <c r="G10" s="5">
        <v>0</v>
      </c>
      <c r="H10" s="5">
        <f>表1[[#This Row],[校服/元]]+表1[[#This Row],[作业本/元]]+表1[[#This Row],[课练]]</f>
        <v>124</v>
      </c>
      <c r="I10" s="5">
        <f>表1[[#This Row],[已报名人数]]-表1[[#This Row],[不参加课后服务人数]]</f>
        <v>40</v>
      </c>
      <c r="J10" s="5">
        <f>表1[[#This Row],[校服/元]]+表1[[#This Row],[作业本/元]]+表1[[#This Row],[课后服务]]+表1[[#This Row],[课练]]</f>
        <v>474</v>
      </c>
      <c r="K10" s="5">
        <f>39+1</f>
        <v>40</v>
      </c>
      <c r="L10" s="5">
        <v>1819</v>
      </c>
      <c r="M10" s="7">
        <f>16667+474</f>
        <v>17141</v>
      </c>
      <c r="N10" s="5">
        <f>表1[[#This Row],[现金]]+表1[[#This Row],[微信]]</f>
        <v>18960</v>
      </c>
      <c r="O10" s="5">
        <f>表1[[#This Row],[不参加课后服务人数]]*表1[[#This Row],[不参加课后服务报名费]]+表1[[#This Row],[参加课后服务人数]]*表1[[#This Row],[参加课后服务报名费]]</f>
        <v>18960</v>
      </c>
      <c r="P10" s="5">
        <f>表1[[#This Row],[参加课后服务人数]]*表1[[#This Row],[课后服务]]</f>
        <v>14000</v>
      </c>
    </row>
    <row r="11" spans="1:16" s="5" customFormat="1" x14ac:dyDescent="0.3">
      <c r="A11" s="5" t="s">
        <v>12</v>
      </c>
      <c r="B11" s="5">
        <v>65</v>
      </c>
      <c r="C11" s="5">
        <v>10</v>
      </c>
      <c r="D11" s="5">
        <v>350</v>
      </c>
      <c r="E11" s="5">
        <v>49</v>
      </c>
      <c r="F11" s="5">
        <v>43</v>
      </c>
      <c r="G11" s="5">
        <v>0</v>
      </c>
      <c r="H11" s="5">
        <f>表1[[#This Row],[校服/元]]+表1[[#This Row],[作业本/元]]+表1[[#This Row],[课练]]</f>
        <v>124</v>
      </c>
      <c r="I11" s="5">
        <f>表1[[#This Row],[已报名人数]]-表1[[#This Row],[不参加课后服务人数]]</f>
        <v>30</v>
      </c>
      <c r="J11" s="5">
        <f>表1[[#This Row],[校服/元]]+表1[[#This Row],[作业本/元]]+表1[[#This Row],[课后服务]]+表1[[#This Row],[课练]]</f>
        <v>474</v>
      </c>
      <c r="K11" s="5">
        <v>30</v>
      </c>
      <c r="M11" s="7">
        <v>14220</v>
      </c>
      <c r="N11" s="5">
        <f>表1[[#This Row],[现金]]+表1[[#This Row],[微信]]</f>
        <v>14220</v>
      </c>
      <c r="O11" s="5">
        <f>表1[[#This Row],[不参加课后服务人数]]*表1[[#This Row],[不参加课后服务报名费]]+表1[[#This Row],[参加课后服务人数]]*表1[[#This Row],[参加课后服务报名费]]</f>
        <v>14220</v>
      </c>
      <c r="P11" s="5">
        <f>表1[[#This Row],[参加课后服务人数]]*表1[[#This Row],[课后服务]]</f>
        <v>10500</v>
      </c>
    </row>
    <row r="12" spans="1:16" s="5" customFormat="1" x14ac:dyDescent="0.3">
      <c r="A12" s="4" t="s">
        <v>13</v>
      </c>
      <c r="B12" s="5">
        <v>65</v>
      </c>
      <c r="C12" s="5">
        <v>10</v>
      </c>
      <c r="D12" s="5">
        <v>350</v>
      </c>
      <c r="E12" s="5">
        <v>33</v>
      </c>
      <c r="F12" s="5">
        <v>42</v>
      </c>
      <c r="G12" s="5">
        <v>0</v>
      </c>
      <c r="H12" s="5">
        <f>表1[[#This Row],[校服/元]]+表1[[#This Row],[作业本/元]]+表1[[#This Row],[课练]]</f>
        <v>108</v>
      </c>
      <c r="I12" s="5">
        <f>表1[[#This Row],[已报名人数]]-表1[[#This Row],[不参加课后服务人数]]</f>
        <v>42</v>
      </c>
      <c r="J12" s="5">
        <f>表1[[#This Row],[校服/元]]+表1[[#This Row],[作业本/元]]+表1[[#This Row],[课后服务]]+表1[[#This Row],[课练]]</f>
        <v>458</v>
      </c>
      <c r="K12" s="5">
        <v>42</v>
      </c>
      <c r="L12" s="5">
        <v>0</v>
      </c>
      <c r="M12" s="7">
        <v>19236</v>
      </c>
      <c r="N12" s="5">
        <f>表1[[#This Row],[现金]]+表1[[#This Row],[微信]]</f>
        <v>19236</v>
      </c>
      <c r="O12" s="5">
        <f>表1[[#This Row],[不参加课后服务人数]]*表1[[#This Row],[不参加课后服务报名费]]+表1[[#This Row],[参加课后服务人数]]*表1[[#This Row],[参加课后服务报名费]]</f>
        <v>19236</v>
      </c>
      <c r="P12" s="5">
        <f>表1[[#This Row],[参加课后服务人数]]*表1[[#This Row],[课后服务]]</f>
        <v>14700</v>
      </c>
    </row>
    <row r="13" spans="1:16" s="5" customFormat="1" x14ac:dyDescent="0.3">
      <c r="A13" s="4" t="s">
        <v>14</v>
      </c>
      <c r="B13" s="5">
        <v>65</v>
      </c>
      <c r="C13" s="5">
        <v>10</v>
      </c>
      <c r="D13" s="5">
        <v>350</v>
      </c>
      <c r="E13" s="5">
        <v>33</v>
      </c>
      <c r="F13" s="5">
        <v>41</v>
      </c>
      <c r="G13" s="5">
        <v>0</v>
      </c>
      <c r="H13" s="5">
        <f>表1[[#This Row],[校服/元]]+表1[[#This Row],[作业本/元]]+表1[[#This Row],[课练]]</f>
        <v>108</v>
      </c>
      <c r="I13" s="5">
        <f>表1[[#This Row],[已报名人数]]-表1[[#This Row],[不参加课后服务人数]]</f>
        <v>41</v>
      </c>
      <c r="J13" s="5">
        <f>表1[[#This Row],[校服/元]]+表1[[#This Row],[作业本/元]]+表1[[#This Row],[课后服务]]+表1[[#This Row],[课练]]</f>
        <v>458</v>
      </c>
      <c r="K13" s="5">
        <v>41</v>
      </c>
      <c r="L13" s="5">
        <v>3664</v>
      </c>
      <c r="M13" s="7">
        <v>15114</v>
      </c>
      <c r="N13" s="5">
        <f>表1[[#This Row],[现金]]+表1[[#This Row],[微信]]</f>
        <v>18778</v>
      </c>
      <c r="O13" s="5">
        <f>表1[[#This Row],[不参加课后服务人数]]*表1[[#This Row],[不参加课后服务报名费]]+表1[[#This Row],[参加课后服务人数]]*表1[[#This Row],[参加课后服务报名费]]</f>
        <v>18778</v>
      </c>
      <c r="P13" s="5">
        <f>表1[[#This Row],[参加课后服务人数]]*表1[[#This Row],[课后服务]]</f>
        <v>14350</v>
      </c>
    </row>
    <row r="14" spans="1:16" x14ac:dyDescent="0.3">
      <c r="L14" s="1">
        <f>SUM(表1[现金])</f>
        <v>17502</v>
      </c>
      <c r="M14" s="3">
        <f>SUM(表1[微信])</f>
        <v>137293</v>
      </c>
      <c r="N14" s="1">
        <f>SUM(表1[总金额])</f>
        <v>154795</v>
      </c>
      <c r="O14" s="1">
        <f>SUM(表1[是否相符])</f>
        <v>154795</v>
      </c>
      <c r="P14" s="1">
        <f>SUM(表1[课后服务费用])</f>
        <v>119350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2023-02-05T11:36:04Z</dcterms:modified>
</cp:coreProperties>
</file>