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ISM\Trimester 4\Portfolio Analysis\"/>
    </mc:Choice>
  </mc:AlternateContent>
  <bookViews>
    <workbookView xWindow="360" yWindow="90" windowWidth="11355" windowHeight="8700" firstSheet="1" activeTab="2"/>
  </bookViews>
  <sheets>
    <sheet name="Title Page" sheetId="6" r:id="rId1"/>
    <sheet name="Monthly Returns" sheetId="1" r:id="rId2"/>
    <sheet name="ANS 1&amp;2" sheetId="8" r:id="rId3"/>
    <sheet name="Expected Return " sheetId="7" r:id="rId4"/>
    <sheet name="Graph of Portfolio Two Assets" sheetId="3" r:id="rId5"/>
    <sheet name="Graph of Portfolio Three Assets" sheetId="5" r:id="rId6"/>
  </sheets>
  <definedNames>
    <definedName name="solver_adj" localSheetId="1" hidden="1">'Monthly Returns'!$R$43:$R$45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'Monthly Returns'!$R$46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'Monthly Returns'!$R$54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N22" i="1" l="1"/>
  <c r="Y8" i="1"/>
  <c r="R46" i="1" l="1"/>
  <c r="R53" i="1" a="1"/>
  <c r="R53" i="1" s="1"/>
  <c r="R52" i="1" a="1"/>
  <c r="R52" i="1" s="1"/>
  <c r="O11" i="7"/>
  <c r="P11" i="7"/>
  <c r="N11" i="7"/>
  <c r="M11" i="7"/>
  <c r="R54" i="1" l="1"/>
  <c r="R56" i="1" s="1"/>
  <c r="I254" i="1"/>
  <c r="J254" i="1"/>
  <c r="K254" i="1"/>
  <c r="H254" i="1"/>
  <c r="K253" i="1"/>
  <c r="I253" i="1"/>
  <c r="J253" i="1"/>
  <c r="H253" i="1"/>
  <c r="R94" i="5" l="1"/>
  <c r="Q94" i="5"/>
  <c r="P95" i="5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O95" i="5"/>
  <c r="O94" i="5"/>
  <c r="N96" i="5"/>
  <c r="N97" i="5" s="1"/>
  <c r="N98" i="5" s="1"/>
  <c r="N99" i="5" s="1"/>
  <c r="N100" i="5" s="1"/>
  <c r="N101" i="5" s="1"/>
  <c r="N102" i="5" s="1"/>
  <c r="N103" i="5" s="1"/>
  <c r="N104" i="5" s="1"/>
  <c r="N105" i="5" s="1"/>
  <c r="N106" i="5" s="1"/>
  <c r="N107" i="5" s="1"/>
  <c r="N108" i="5" s="1"/>
  <c r="N109" i="5" s="1"/>
  <c r="R109" i="5" s="1"/>
  <c r="N95" i="5"/>
  <c r="R95" i="5" s="1"/>
  <c r="O109" i="5" l="1"/>
  <c r="Q109" i="5" s="1"/>
  <c r="O105" i="5"/>
  <c r="Q105" i="5" s="1"/>
  <c r="O101" i="5"/>
  <c r="O97" i="5"/>
  <c r="R106" i="5"/>
  <c r="R102" i="5"/>
  <c r="R98" i="5"/>
  <c r="O108" i="5"/>
  <c r="O104" i="5"/>
  <c r="O100" i="5"/>
  <c r="Q100" i="5" s="1"/>
  <c r="O96" i="5"/>
  <c r="Q96" i="5" s="1"/>
  <c r="Q101" i="5"/>
  <c r="Q97" i="5"/>
  <c r="R105" i="5"/>
  <c r="R101" i="5"/>
  <c r="R97" i="5"/>
  <c r="O107" i="5"/>
  <c r="Q107" i="5" s="1"/>
  <c r="O103" i="5"/>
  <c r="O99" i="5"/>
  <c r="Q108" i="5"/>
  <c r="Q104" i="5"/>
  <c r="R108" i="5"/>
  <c r="R104" i="5"/>
  <c r="R100" i="5"/>
  <c r="R96" i="5"/>
  <c r="O106" i="5"/>
  <c r="Q106" i="5" s="1"/>
  <c r="O102" i="5"/>
  <c r="Q102" i="5" s="1"/>
  <c r="O98" i="5"/>
  <c r="Q98" i="5" s="1"/>
  <c r="Q103" i="5"/>
  <c r="Q99" i="5"/>
  <c r="Q95" i="5"/>
  <c r="R107" i="5"/>
  <c r="R103" i="5"/>
  <c r="R99" i="5"/>
  <c r="R68" i="1" l="1"/>
  <c r="Q67" i="1"/>
  <c r="P66" i="1"/>
  <c r="O65" i="1"/>
  <c r="N64" i="1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11" i="1"/>
  <c r="P5" i="5" l="1"/>
  <c r="Q5" i="5"/>
  <c r="Q6" i="5" s="1"/>
  <c r="X6" i="5" s="1"/>
  <c r="R5" i="5"/>
  <c r="R6" i="5" s="1"/>
  <c r="Y6" i="5" s="1"/>
  <c r="O5" i="5"/>
  <c r="O6" i="5" s="1"/>
  <c r="V6" i="5" s="1"/>
  <c r="P4" i="5"/>
  <c r="Q4" i="5"/>
  <c r="X4" i="5" s="1"/>
  <c r="R4" i="5"/>
  <c r="Y4" i="5" s="1"/>
  <c r="O4" i="5"/>
  <c r="V4" i="5" s="1"/>
  <c r="P6" i="5"/>
  <c r="W4" i="5"/>
  <c r="W6" i="5" l="1"/>
  <c r="S4" i="5"/>
  <c r="Z4" i="5" s="1"/>
  <c r="X5" i="5"/>
  <c r="Y5" i="5"/>
  <c r="V5" i="5"/>
  <c r="W5" i="5"/>
  <c r="L32" i="3" l="1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31" i="3"/>
  <c r="J33" i="3"/>
  <c r="J34" i="3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32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31" i="3"/>
  <c r="H33" i="3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32" i="3"/>
  <c r="K17" i="3"/>
  <c r="K18" i="3"/>
  <c r="K19" i="3"/>
  <c r="K20" i="3"/>
  <c r="K21" i="3"/>
  <c r="K22" i="3"/>
  <c r="K23" i="3"/>
  <c r="K24" i="3"/>
  <c r="K25" i="3"/>
  <c r="K26" i="3"/>
  <c r="K16" i="3"/>
  <c r="N55" i="1" a="1"/>
  <c r="N55" i="1" s="1"/>
  <c r="R36" i="1" a="1"/>
  <c r="R36" i="1" s="1"/>
  <c r="N36" i="1" a="1"/>
  <c r="N36" i="1" s="1"/>
  <c r="V20" i="1"/>
  <c r="W20" i="1"/>
  <c r="X20" i="1"/>
  <c r="V21" i="1"/>
  <c r="W21" i="1"/>
  <c r="X21" i="1"/>
  <c r="W19" i="1"/>
  <c r="X19" i="1"/>
  <c r="V19" i="1"/>
  <c r="J17" i="3"/>
  <c r="J18" i="3"/>
  <c r="J19" i="3"/>
  <c r="J20" i="3"/>
  <c r="J21" i="3"/>
  <c r="J22" i="3"/>
  <c r="J23" i="3"/>
  <c r="J24" i="3"/>
  <c r="J25" i="3"/>
  <c r="J26" i="3"/>
  <c r="J16" i="3"/>
  <c r="I17" i="3"/>
  <c r="I18" i="3"/>
  <c r="I19" i="3"/>
  <c r="I20" i="3"/>
  <c r="I21" i="3"/>
  <c r="I22" i="3"/>
  <c r="I23" i="3"/>
  <c r="I24" i="3"/>
  <c r="I25" i="3"/>
  <c r="I26" i="3"/>
  <c r="I16" i="3"/>
  <c r="H18" i="3"/>
  <c r="H19" i="3" s="1"/>
  <c r="H20" i="3" s="1"/>
  <c r="H21" i="3" s="1"/>
  <c r="H22" i="3" s="1"/>
  <c r="H23" i="3" s="1"/>
  <c r="H24" i="3" s="1"/>
  <c r="H25" i="3" s="1"/>
  <c r="H26" i="3" s="1"/>
  <c r="H17" i="3"/>
  <c r="I12" i="3"/>
  <c r="J11" i="3"/>
  <c r="I11" i="3"/>
  <c r="J10" i="3"/>
  <c r="J9" i="3"/>
  <c r="I10" i="3"/>
  <c r="I9" i="3"/>
  <c r="J7" i="3"/>
  <c r="I7" i="3"/>
  <c r="J6" i="3"/>
  <c r="I6" i="3"/>
  <c r="J5" i="3"/>
  <c r="I5" i="3"/>
  <c r="N48" i="1" l="1"/>
  <c r="N54" i="1" l="1" a="1"/>
  <c r="N54" i="1" s="1"/>
  <c r="R29" i="1"/>
  <c r="R35" i="1" a="1"/>
  <c r="R35" i="1" s="1"/>
  <c r="N28" i="1" l="1"/>
  <c r="N27" i="1"/>
  <c r="N26" i="1"/>
  <c r="N35" i="1" l="1" a="1"/>
  <c r="N35" i="1" s="1"/>
  <c r="N14" i="1"/>
  <c r="N15" i="1"/>
  <c r="N13" i="1"/>
  <c r="I11" i="1"/>
  <c r="I12" i="1"/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11" i="1"/>
  <c r="I13" i="1"/>
  <c r="R20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11" i="1"/>
  <c r="S21" i="1" l="1"/>
  <c r="N21" i="1"/>
  <c r="Q19" i="1"/>
  <c r="N20" i="1"/>
  <c r="N19" i="1"/>
  <c r="Q8" i="1"/>
  <c r="Q7" i="1"/>
  <c r="X7" i="1" s="1"/>
  <c r="N7" i="1"/>
  <c r="N8" i="1"/>
  <c r="O8" i="1"/>
  <c r="O7" i="1"/>
  <c r="V7" i="1" s="1"/>
  <c r="P7" i="1"/>
  <c r="W7" i="1" s="1"/>
  <c r="P8" i="1"/>
  <c r="C41" i="5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B248" i="5"/>
  <c r="B246" i="5"/>
  <c r="B242" i="5"/>
  <c r="B243" i="5" s="1"/>
  <c r="B244" i="5" s="1"/>
  <c r="B237" i="5"/>
  <c r="B238" i="5" s="1"/>
  <c r="B239" i="5" s="1"/>
  <c r="B240" i="5" s="1"/>
  <c r="B231" i="5"/>
  <c r="B232" i="5" s="1"/>
  <c r="B233" i="5" s="1"/>
  <c r="B234" i="5" s="1"/>
  <c r="B235" i="5" s="1"/>
  <c r="B224" i="5"/>
  <c r="B225" i="5" s="1"/>
  <c r="B226" i="5" s="1"/>
  <c r="B227" i="5" s="1"/>
  <c r="B228" i="5" s="1"/>
  <c r="B229" i="5" s="1"/>
  <c r="B216" i="5"/>
  <c r="B217" i="5" s="1"/>
  <c r="B218" i="5" s="1"/>
  <c r="B219" i="5" s="1"/>
  <c r="B220" i="5" s="1"/>
  <c r="B221" i="5" s="1"/>
  <c r="B222" i="5" s="1"/>
  <c r="B206" i="5"/>
  <c r="B196" i="5"/>
  <c r="B197" i="5"/>
  <c r="B198" i="5" s="1"/>
  <c r="B199" i="5" s="1"/>
  <c r="B200" i="5" s="1"/>
  <c r="B201" i="5" s="1"/>
  <c r="B202" i="5" s="1"/>
  <c r="B203" i="5" s="1"/>
  <c r="B204" i="5" s="1"/>
  <c r="B185" i="5"/>
  <c r="B186" i="5" s="1"/>
  <c r="B187" i="5" s="1"/>
  <c r="B188" i="5" s="1"/>
  <c r="B189" i="5" s="1"/>
  <c r="B190" i="5" s="1"/>
  <c r="B191" i="5" s="1"/>
  <c r="B192" i="5" s="1"/>
  <c r="B193" i="5" s="1"/>
  <c r="B194" i="5" s="1"/>
  <c r="B173" i="5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60" i="5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46" i="5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31" i="5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15" i="5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98" i="5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80" i="5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61" i="5"/>
  <c r="B41" i="5"/>
  <c r="B42" i="5" s="1"/>
  <c r="B43" i="5" s="1"/>
  <c r="D40" i="5"/>
  <c r="E40" i="5" s="1"/>
  <c r="B21" i="5"/>
  <c r="D21" i="5" s="1"/>
  <c r="F21" i="5" s="1"/>
  <c r="D20" i="5"/>
  <c r="F20" i="5" s="1"/>
  <c r="A17" i="3"/>
  <c r="A18" i="3" s="1"/>
  <c r="D41" i="5"/>
  <c r="B62" i="5"/>
  <c r="B63" i="5" s="1"/>
  <c r="B207" i="5"/>
  <c r="B208" i="5" s="1"/>
  <c r="B209" i="5" s="1"/>
  <c r="B210" i="5" s="1"/>
  <c r="B211" i="5" s="1"/>
  <c r="B212" i="5" s="1"/>
  <c r="B213" i="5" s="1"/>
  <c r="B214" i="5" s="1"/>
  <c r="B17" i="3"/>
  <c r="B16" i="3"/>
  <c r="C16" i="3"/>
  <c r="C17" i="3"/>
  <c r="E20" i="5"/>
  <c r="D42" i="5"/>
  <c r="D60" i="5"/>
  <c r="E60" i="5" s="1"/>
  <c r="F40" i="5" l="1"/>
  <c r="B22" i="5"/>
  <c r="D22" i="5" s="1"/>
  <c r="F22" i="5" s="1"/>
  <c r="D43" i="5"/>
  <c r="E43" i="5" s="1"/>
  <c r="D61" i="5"/>
  <c r="F61" i="5" s="1"/>
  <c r="N56" i="1"/>
  <c r="N58" i="1" s="1"/>
  <c r="R37" i="1"/>
  <c r="R39" i="1" s="1"/>
  <c r="N37" i="1"/>
  <c r="N39" i="1" s="1"/>
  <c r="P9" i="1"/>
  <c r="W9" i="1" s="1"/>
  <c r="W8" i="1"/>
  <c r="B23" i="5"/>
  <c r="U12" i="1"/>
  <c r="U7" i="1"/>
  <c r="F60" i="5"/>
  <c r="O9" i="1"/>
  <c r="V8" i="1"/>
  <c r="Q9" i="1"/>
  <c r="X9" i="1" s="1"/>
  <c r="X8" i="1"/>
  <c r="N9" i="1"/>
  <c r="U9" i="1" s="1"/>
  <c r="U8" i="1"/>
  <c r="R7" i="1"/>
  <c r="Y7" i="1" s="1"/>
  <c r="C63" i="5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D79" i="5" s="1"/>
  <c r="F79" i="5" s="1"/>
  <c r="D62" i="5"/>
  <c r="E21" i="5"/>
  <c r="E22" i="5"/>
  <c r="B44" i="5"/>
  <c r="B45" i="5" s="1"/>
  <c r="B94" i="5"/>
  <c r="F62" i="5"/>
  <c r="E62" i="5"/>
  <c r="F42" i="5"/>
  <c r="E42" i="5"/>
  <c r="B64" i="5"/>
  <c r="B24" i="5"/>
  <c r="D23" i="5"/>
  <c r="E23" i="5" s="1"/>
  <c r="B18" i="3"/>
  <c r="C18" i="3"/>
  <c r="A19" i="3"/>
  <c r="F41" i="5"/>
  <c r="E41" i="5"/>
  <c r="E61" i="5" l="1"/>
  <c r="C80" i="5"/>
  <c r="V9" i="1"/>
  <c r="R9" i="1"/>
  <c r="Y9" i="1" s="1"/>
  <c r="F43" i="5"/>
  <c r="D44" i="5"/>
  <c r="D63" i="5"/>
  <c r="A20" i="3"/>
  <c r="B19" i="3"/>
  <c r="C19" i="3"/>
  <c r="F23" i="5"/>
  <c r="F80" i="5"/>
  <c r="C81" i="5"/>
  <c r="D80" i="5"/>
  <c r="E80" i="5" s="1"/>
  <c r="E24" i="5"/>
  <c r="B25" i="5"/>
  <c r="D24" i="5"/>
  <c r="F24" i="5" s="1"/>
  <c r="B65" i="5"/>
  <c r="D64" i="5"/>
  <c r="E64" i="5" s="1"/>
  <c r="B46" i="5"/>
  <c r="D45" i="5"/>
  <c r="E45" i="5" s="1"/>
  <c r="E79" i="5"/>
  <c r="B95" i="5"/>
  <c r="F63" i="5" l="1"/>
  <c r="E63" i="5"/>
  <c r="F45" i="5"/>
  <c r="F44" i="5"/>
  <c r="E44" i="5"/>
  <c r="F64" i="5"/>
  <c r="B66" i="5"/>
  <c r="D65" i="5"/>
  <c r="F65" i="5" s="1"/>
  <c r="C82" i="5"/>
  <c r="D81" i="5"/>
  <c r="E81" i="5" s="1"/>
  <c r="B96" i="5"/>
  <c r="B47" i="5"/>
  <c r="D46" i="5"/>
  <c r="E46" i="5" s="1"/>
  <c r="B26" i="5"/>
  <c r="D25" i="5"/>
  <c r="F25" i="5" s="1"/>
  <c r="E25" i="5"/>
  <c r="B20" i="3"/>
  <c r="C20" i="3"/>
  <c r="A21" i="3"/>
  <c r="F46" i="5" l="1"/>
  <c r="A22" i="3"/>
  <c r="C21" i="3"/>
  <c r="B21" i="3"/>
  <c r="D82" i="5"/>
  <c r="E82" i="5" s="1"/>
  <c r="C83" i="5"/>
  <c r="E65" i="5"/>
  <c r="F81" i="5"/>
  <c r="B27" i="5"/>
  <c r="D26" i="5"/>
  <c r="E26" i="5" s="1"/>
  <c r="B48" i="5"/>
  <c r="D47" i="5"/>
  <c r="E47" i="5" s="1"/>
  <c r="B67" i="5"/>
  <c r="D66" i="5"/>
  <c r="E66" i="5" s="1"/>
  <c r="F47" i="5" l="1"/>
  <c r="F82" i="5"/>
  <c r="F66" i="5"/>
  <c r="F26" i="5"/>
  <c r="D27" i="5"/>
  <c r="F27" i="5" s="1"/>
  <c r="B28" i="5"/>
  <c r="D83" i="5"/>
  <c r="F83" i="5" s="1"/>
  <c r="C84" i="5"/>
  <c r="B68" i="5"/>
  <c r="D67" i="5"/>
  <c r="F67" i="5" s="1"/>
  <c r="D48" i="5"/>
  <c r="E48" i="5" s="1"/>
  <c r="B49" i="5"/>
  <c r="B22" i="3"/>
  <c r="C22" i="3"/>
  <c r="A23" i="3"/>
  <c r="E83" i="5" l="1"/>
  <c r="E67" i="5"/>
  <c r="F48" i="5"/>
  <c r="E27" i="5"/>
  <c r="B50" i="5"/>
  <c r="D49" i="5"/>
  <c r="E49" i="5" s="1"/>
  <c r="B23" i="3"/>
  <c r="A24" i="3"/>
  <c r="C23" i="3"/>
  <c r="B69" i="5"/>
  <c r="D68" i="5"/>
  <c r="F68" i="5" s="1"/>
  <c r="E68" i="5"/>
  <c r="D84" i="5"/>
  <c r="E84" i="5" s="1"/>
  <c r="C85" i="5"/>
  <c r="B29" i="5"/>
  <c r="D28" i="5"/>
  <c r="F28" i="5" s="1"/>
  <c r="E28" i="5"/>
  <c r="F84" i="5" l="1"/>
  <c r="B30" i="5"/>
  <c r="D29" i="5"/>
  <c r="F29" i="5" s="1"/>
  <c r="B70" i="5"/>
  <c r="D69" i="5"/>
  <c r="E69" i="5" s="1"/>
  <c r="F49" i="5"/>
  <c r="D85" i="5"/>
  <c r="F85" i="5" s="1"/>
  <c r="E85" i="5"/>
  <c r="C86" i="5"/>
  <c r="A25" i="3"/>
  <c r="C24" i="3"/>
  <c r="B24" i="3"/>
  <c r="B51" i="5"/>
  <c r="D50" i="5"/>
  <c r="E50" i="5"/>
  <c r="F50" i="5"/>
  <c r="F69" i="5" l="1"/>
  <c r="B71" i="5"/>
  <c r="D70" i="5"/>
  <c r="E70" i="5" s="1"/>
  <c r="D30" i="5"/>
  <c r="F30" i="5" s="1"/>
  <c r="B31" i="5"/>
  <c r="B25" i="3"/>
  <c r="C25" i="3"/>
  <c r="A26" i="3"/>
  <c r="E29" i="5"/>
  <c r="B52" i="5"/>
  <c r="D51" i="5"/>
  <c r="E51" i="5" s="1"/>
  <c r="C87" i="5"/>
  <c r="D86" i="5"/>
  <c r="F86" i="5" s="1"/>
  <c r="E86" i="5" l="1"/>
  <c r="F51" i="5"/>
  <c r="D87" i="5"/>
  <c r="E87" i="5" s="1"/>
  <c r="C88" i="5"/>
  <c r="B53" i="5"/>
  <c r="D52" i="5"/>
  <c r="F52" i="5" s="1"/>
  <c r="E52" i="5"/>
  <c r="E30" i="5"/>
  <c r="F70" i="5"/>
  <c r="C26" i="3"/>
  <c r="A27" i="3"/>
  <c r="B26" i="3"/>
  <c r="B32" i="5"/>
  <c r="D31" i="5"/>
  <c r="E31" i="5" s="1"/>
  <c r="F31" i="5"/>
  <c r="B72" i="5"/>
  <c r="D71" i="5"/>
  <c r="E71" i="5" s="1"/>
  <c r="F71" i="5" l="1"/>
  <c r="C27" i="3"/>
  <c r="A28" i="3"/>
  <c r="B27" i="3"/>
  <c r="C89" i="5"/>
  <c r="D88" i="5"/>
  <c r="E88" i="5" s="1"/>
  <c r="F87" i="5"/>
  <c r="B73" i="5"/>
  <c r="D72" i="5"/>
  <c r="E72" i="5" s="1"/>
  <c r="B33" i="5"/>
  <c r="D32" i="5"/>
  <c r="E32" i="5" s="1"/>
  <c r="D53" i="5"/>
  <c r="E53" i="5" s="1"/>
  <c r="F53" i="5"/>
  <c r="B54" i="5"/>
  <c r="F32" i="5" l="1"/>
  <c r="B55" i="5"/>
  <c r="D54" i="5"/>
  <c r="E54" i="5" s="1"/>
  <c r="F72" i="5"/>
  <c r="F88" i="5"/>
  <c r="A29" i="3"/>
  <c r="B28" i="3"/>
  <c r="C28" i="3"/>
  <c r="B34" i="5"/>
  <c r="D33" i="5"/>
  <c r="E33" i="5" s="1"/>
  <c r="B74" i="5"/>
  <c r="D73" i="5"/>
  <c r="F73" i="5" s="1"/>
  <c r="D89" i="5"/>
  <c r="E89" i="5" s="1"/>
  <c r="C90" i="5"/>
  <c r="E73" i="5" l="1"/>
  <c r="F54" i="5"/>
  <c r="F89" i="5"/>
  <c r="F33" i="5"/>
  <c r="D90" i="5"/>
  <c r="F90" i="5" s="1"/>
  <c r="C91" i="5"/>
  <c r="D34" i="5"/>
  <c r="F34" i="5" s="1"/>
  <c r="B35" i="5"/>
  <c r="A30" i="3"/>
  <c r="C29" i="3"/>
  <c r="B29" i="3"/>
  <c r="B56" i="5"/>
  <c r="D55" i="5"/>
  <c r="E55" i="5" s="1"/>
  <c r="B75" i="5"/>
  <c r="D74" i="5"/>
  <c r="F74" i="5" s="1"/>
  <c r="E34" i="5" l="1"/>
  <c r="E74" i="5"/>
  <c r="F55" i="5"/>
  <c r="B76" i="5"/>
  <c r="D75" i="5"/>
  <c r="E75" i="5" s="1"/>
  <c r="C30" i="3"/>
  <c r="A31" i="3"/>
  <c r="B30" i="3"/>
  <c r="B36" i="5"/>
  <c r="D35" i="5"/>
  <c r="F35" i="5" s="1"/>
  <c r="D91" i="5"/>
  <c r="F91" i="5" s="1"/>
  <c r="C92" i="5"/>
  <c r="E90" i="5"/>
  <c r="F56" i="5"/>
  <c r="B57" i="5"/>
  <c r="D56" i="5"/>
  <c r="E56" i="5" s="1"/>
  <c r="E91" i="5" l="1"/>
  <c r="E35" i="5"/>
  <c r="F75" i="5"/>
  <c r="D92" i="5"/>
  <c r="F92" i="5" s="1"/>
  <c r="E92" i="5"/>
  <c r="C93" i="5"/>
  <c r="B58" i="5"/>
  <c r="D57" i="5"/>
  <c r="E57" i="5" s="1"/>
  <c r="A32" i="3"/>
  <c r="B31" i="3"/>
  <c r="C31" i="3"/>
  <c r="B37" i="5"/>
  <c r="D36" i="5"/>
  <c r="E36" i="5" s="1"/>
  <c r="B77" i="5"/>
  <c r="D76" i="5"/>
  <c r="E76" i="5" s="1"/>
  <c r="F76" i="5" l="1"/>
  <c r="F57" i="5"/>
  <c r="B78" i="5"/>
  <c r="D77" i="5"/>
  <c r="F77" i="5" s="1"/>
  <c r="F36" i="5"/>
  <c r="D37" i="5"/>
  <c r="F37" i="5" s="1"/>
  <c r="B38" i="5"/>
  <c r="C32" i="3"/>
  <c r="B32" i="3"/>
  <c r="A33" i="3"/>
  <c r="B59" i="5"/>
  <c r="D58" i="5"/>
  <c r="F58" i="5" s="1"/>
  <c r="C94" i="5"/>
  <c r="D93" i="5"/>
  <c r="F93" i="5" s="1"/>
  <c r="E77" i="5" l="1"/>
  <c r="E93" i="5"/>
  <c r="E58" i="5"/>
  <c r="E37" i="5"/>
  <c r="B33" i="3"/>
  <c r="A34" i="3"/>
  <c r="C33" i="3"/>
  <c r="C95" i="5"/>
  <c r="D94" i="5"/>
  <c r="F94" i="5" s="1"/>
  <c r="D59" i="5"/>
  <c r="F59" i="5" s="1"/>
  <c r="D38" i="5"/>
  <c r="E38" i="5" s="1"/>
  <c r="B39" i="5"/>
  <c r="D78" i="5"/>
  <c r="E78" i="5" s="1"/>
  <c r="E59" i="5" l="1"/>
  <c r="F38" i="5"/>
  <c r="E94" i="5"/>
  <c r="F78" i="5"/>
  <c r="C96" i="5"/>
  <c r="D95" i="5"/>
  <c r="F95" i="5" s="1"/>
  <c r="D39" i="5"/>
  <c r="F39" i="5"/>
  <c r="E39" i="5"/>
  <c r="A35" i="3"/>
  <c r="C34" i="3"/>
  <c r="B34" i="3"/>
  <c r="E95" i="5" l="1"/>
  <c r="A36" i="3"/>
  <c r="B35" i="3"/>
  <c r="C35" i="3"/>
  <c r="C97" i="5"/>
  <c r="D96" i="5"/>
  <c r="F96" i="5"/>
  <c r="E96" i="5"/>
  <c r="D97" i="5" l="1"/>
  <c r="E97" i="5" s="1"/>
  <c r="C98" i="5"/>
  <c r="A37" i="3"/>
  <c r="B36" i="3"/>
  <c r="C36" i="3"/>
  <c r="F97" i="5" l="1"/>
  <c r="A38" i="3"/>
  <c r="C37" i="3"/>
  <c r="B37" i="3"/>
  <c r="D98" i="5"/>
  <c r="F98" i="5" s="1"/>
  <c r="C99" i="5"/>
  <c r="E98" i="5" l="1"/>
  <c r="C100" i="5"/>
  <c r="D99" i="5"/>
  <c r="F99" i="5"/>
  <c r="E99" i="5"/>
  <c r="A39" i="3"/>
  <c r="C38" i="3"/>
  <c r="B38" i="3"/>
  <c r="C39" i="3" l="1"/>
  <c r="A40" i="3"/>
  <c r="B39" i="3"/>
  <c r="D100" i="5"/>
  <c r="F100" i="5" s="1"/>
  <c r="C101" i="5"/>
  <c r="E100" i="5" l="1"/>
  <c r="C102" i="5"/>
  <c r="D101" i="5"/>
  <c r="E101" i="5" s="1"/>
  <c r="A41" i="3"/>
  <c r="B40" i="3"/>
  <c r="C40" i="3"/>
  <c r="F101" i="5" l="1"/>
  <c r="C41" i="3"/>
  <c r="A42" i="3"/>
  <c r="B41" i="3"/>
  <c r="C103" i="5"/>
  <c r="D102" i="5"/>
  <c r="F102" i="5" s="1"/>
  <c r="C104" i="5" l="1"/>
  <c r="D103" i="5"/>
  <c r="E103" i="5" s="1"/>
  <c r="E102" i="5"/>
  <c r="A43" i="3"/>
  <c r="C42" i="3"/>
  <c r="B42" i="3"/>
  <c r="F103" i="5" l="1"/>
  <c r="B43" i="3"/>
  <c r="C43" i="3"/>
  <c r="A44" i="3"/>
  <c r="D104" i="5"/>
  <c r="F104" i="5" s="1"/>
  <c r="C105" i="5"/>
  <c r="E104" i="5" l="1"/>
  <c r="C106" i="5"/>
  <c r="D105" i="5"/>
  <c r="E105" i="5" s="1"/>
  <c r="C44" i="3"/>
  <c r="B44" i="3"/>
  <c r="A45" i="3"/>
  <c r="B45" i="3" l="1"/>
  <c r="A46" i="3"/>
  <c r="C45" i="3"/>
  <c r="C107" i="5"/>
  <c r="D106" i="5"/>
  <c r="F106" i="5" s="1"/>
  <c r="F105" i="5"/>
  <c r="E106" i="5" l="1"/>
  <c r="C108" i="5"/>
  <c r="D107" i="5"/>
  <c r="E107" i="5" s="1"/>
  <c r="C46" i="3"/>
  <c r="A47" i="3"/>
  <c r="B46" i="3"/>
  <c r="F107" i="5" l="1"/>
  <c r="B47" i="3"/>
  <c r="A48" i="3"/>
  <c r="C47" i="3"/>
  <c r="C109" i="5"/>
  <c r="D108" i="5"/>
  <c r="E108" i="5" s="1"/>
  <c r="D109" i="5" l="1"/>
  <c r="F109" i="5" s="1"/>
  <c r="C110" i="5"/>
  <c r="F108" i="5"/>
  <c r="B48" i="3"/>
  <c r="A49" i="3"/>
  <c r="C48" i="3"/>
  <c r="E109" i="5" l="1"/>
  <c r="C49" i="3"/>
  <c r="B49" i="3"/>
  <c r="A50" i="3"/>
  <c r="D110" i="5"/>
  <c r="E110" i="5" s="1"/>
  <c r="C111" i="5"/>
  <c r="F110" i="5" l="1"/>
  <c r="D111" i="5"/>
  <c r="E111" i="5" s="1"/>
  <c r="C112" i="5"/>
  <c r="C50" i="3"/>
  <c r="B50" i="3"/>
  <c r="A51" i="3"/>
  <c r="D112" i="5" l="1"/>
  <c r="E112" i="5" s="1"/>
  <c r="F112" i="5"/>
  <c r="C113" i="5"/>
  <c r="B51" i="3"/>
  <c r="C51" i="3"/>
  <c r="A52" i="3"/>
  <c r="F111" i="5"/>
  <c r="D113" i="5" l="1"/>
  <c r="E113" i="5" s="1"/>
  <c r="C114" i="5"/>
  <c r="C52" i="3"/>
  <c r="A53" i="3"/>
  <c r="B52" i="3"/>
  <c r="D114" i="5" l="1"/>
  <c r="E114" i="5" s="1"/>
  <c r="C115" i="5"/>
  <c r="F113" i="5"/>
  <c r="A54" i="3"/>
  <c r="C53" i="3"/>
  <c r="B53" i="3"/>
  <c r="F114" i="5" l="1"/>
  <c r="C116" i="5"/>
  <c r="D115" i="5"/>
  <c r="E115" i="5" s="1"/>
  <c r="C54" i="3"/>
  <c r="B54" i="3"/>
  <c r="A55" i="3"/>
  <c r="A56" i="3" l="1"/>
  <c r="C55" i="3"/>
  <c r="B55" i="3"/>
  <c r="D116" i="5"/>
  <c r="F116" i="5" s="1"/>
  <c r="C117" i="5"/>
  <c r="F115" i="5"/>
  <c r="E116" i="5" l="1"/>
  <c r="D117" i="5"/>
  <c r="F117" i="5" s="1"/>
  <c r="C118" i="5"/>
  <c r="C56" i="3"/>
  <c r="A57" i="3"/>
  <c r="B56" i="3"/>
  <c r="E117" i="5" l="1"/>
  <c r="C119" i="5"/>
  <c r="D118" i="5"/>
  <c r="F118" i="5" s="1"/>
  <c r="B57" i="3"/>
  <c r="C57" i="3"/>
  <c r="A58" i="3"/>
  <c r="B58" i="3" l="1"/>
  <c r="C58" i="3"/>
  <c r="A59" i="3"/>
  <c r="E118" i="5"/>
  <c r="C120" i="5"/>
  <c r="D119" i="5"/>
  <c r="F119" i="5" s="1"/>
  <c r="E119" i="5" l="1"/>
  <c r="B59" i="3"/>
  <c r="A60" i="3"/>
  <c r="C59" i="3"/>
  <c r="C121" i="5"/>
  <c r="D120" i="5"/>
  <c r="F120" i="5" s="1"/>
  <c r="E120" i="5" l="1"/>
  <c r="D121" i="5"/>
  <c r="F121" i="5" s="1"/>
  <c r="C122" i="5"/>
  <c r="A61" i="3"/>
  <c r="C60" i="3"/>
  <c r="B60" i="3"/>
  <c r="E121" i="5" l="1"/>
  <c r="C123" i="5"/>
  <c r="D122" i="5"/>
  <c r="F122" i="5" s="1"/>
  <c r="C61" i="3"/>
  <c r="A62" i="3"/>
  <c r="B61" i="3"/>
  <c r="C124" i="5" l="1"/>
  <c r="D123" i="5"/>
  <c r="E123" i="5" s="1"/>
  <c r="E122" i="5"/>
  <c r="B62" i="3"/>
  <c r="A63" i="3"/>
  <c r="C62" i="3"/>
  <c r="F123" i="5" l="1"/>
  <c r="B63" i="3"/>
  <c r="A64" i="3"/>
  <c r="C63" i="3"/>
  <c r="C125" i="5"/>
  <c r="D124" i="5"/>
  <c r="F124" i="5" s="1"/>
  <c r="E124" i="5" l="1"/>
  <c r="C126" i="5"/>
  <c r="D125" i="5"/>
  <c r="F125" i="5" s="1"/>
  <c r="A65" i="3"/>
  <c r="B64" i="3"/>
  <c r="C64" i="3"/>
  <c r="E125" i="5" l="1"/>
  <c r="B65" i="3"/>
  <c r="C65" i="3"/>
  <c r="A66" i="3"/>
  <c r="C127" i="5"/>
  <c r="D126" i="5"/>
  <c r="F126" i="5" s="1"/>
  <c r="E126" i="5" l="1"/>
  <c r="A67" i="3"/>
  <c r="B66" i="3"/>
  <c r="C66" i="3"/>
  <c r="D127" i="5"/>
  <c r="E127" i="5" s="1"/>
  <c r="C128" i="5"/>
  <c r="F127" i="5" l="1"/>
  <c r="C129" i="5"/>
  <c r="D128" i="5"/>
  <c r="F128" i="5" s="1"/>
  <c r="E128" i="5"/>
  <c r="B67" i="3"/>
  <c r="C67" i="3"/>
  <c r="A68" i="3"/>
  <c r="A69" i="3" l="1"/>
  <c r="B68" i="3"/>
  <c r="C68" i="3"/>
  <c r="C130" i="5"/>
  <c r="D129" i="5"/>
  <c r="F129" i="5" s="1"/>
  <c r="E129" i="5" l="1"/>
  <c r="D130" i="5"/>
  <c r="E130" i="5" s="1"/>
  <c r="C131" i="5"/>
  <c r="A70" i="3"/>
  <c r="B69" i="3"/>
  <c r="C69" i="3"/>
  <c r="F130" i="5" l="1"/>
  <c r="C132" i="5"/>
  <c r="D131" i="5"/>
  <c r="E131" i="5" s="1"/>
  <c r="B70" i="3"/>
  <c r="A71" i="3"/>
  <c r="C70" i="3"/>
  <c r="F131" i="5" l="1"/>
  <c r="C133" i="5"/>
  <c r="D132" i="5"/>
  <c r="E132" i="5" s="1"/>
  <c r="B71" i="3"/>
  <c r="A72" i="3"/>
  <c r="C71" i="3"/>
  <c r="F132" i="5" l="1"/>
  <c r="A73" i="3"/>
  <c r="B72" i="3"/>
  <c r="C72" i="3"/>
  <c r="C134" i="5"/>
  <c r="D133" i="5"/>
  <c r="F133" i="5" s="1"/>
  <c r="E133" i="5"/>
  <c r="D134" i="5" l="1"/>
  <c r="F134" i="5" s="1"/>
  <c r="C135" i="5"/>
  <c r="C73" i="3"/>
  <c r="A74" i="3"/>
  <c r="B73" i="3"/>
  <c r="C136" i="5" l="1"/>
  <c r="D135" i="5"/>
  <c r="E135" i="5" s="1"/>
  <c r="A75" i="3"/>
  <c r="C74" i="3"/>
  <c r="B74" i="3"/>
  <c r="E134" i="5"/>
  <c r="F135" i="5" l="1"/>
  <c r="B75" i="3"/>
  <c r="A76" i="3"/>
  <c r="C75" i="3"/>
  <c r="C137" i="5"/>
  <c r="D136" i="5"/>
  <c r="F136" i="5" s="1"/>
  <c r="E136" i="5" l="1"/>
  <c r="A77" i="3"/>
  <c r="C76" i="3"/>
  <c r="B76" i="3"/>
  <c r="C138" i="5"/>
  <c r="D137" i="5"/>
  <c r="F137" i="5" s="1"/>
  <c r="E137" i="5"/>
  <c r="C139" i="5" l="1"/>
  <c r="D138" i="5"/>
  <c r="E138" i="5" s="1"/>
  <c r="C77" i="3"/>
  <c r="A78" i="3"/>
  <c r="B77" i="3"/>
  <c r="F138" i="5" l="1"/>
  <c r="B78" i="3"/>
  <c r="A79" i="3"/>
  <c r="C78" i="3"/>
  <c r="C140" i="5"/>
  <c r="D139" i="5"/>
  <c r="F139" i="5" s="1"/>
  <c r="E139" i="5" l="1"/>
  <c r="C141" i="5"/>
  <c r="D140" i="5"/>
  <c r="E140" i="5" s="1"/>
  <c r="B79" i="3"/>
  <c r="A80" i="3"/>
  <c r="C79" i="3"/>
  <c r="F140" i="5" l="1"/>
  <c r="C142" i="5"/>
  <c r="D141" i="5"/>
  <c r="F141" i="5" s="1"/>
  <c r="A81" i="3"/>
  <c r="B80" i="3"/>
  <c r="C80" i="3"/>
  <c r="B81" i="3" l="1"/>
  <c r="C81" i="3"/>
  <c r="A82" i="3"/>
  <c r="E141" i="5"/>
  <c r="D142" i="5"/>
  <c r="F142" i="5" s="1"/>
  <c r="C143" i="5"/>
  <c r="B82" i="3" l="1"/>
  <c r="A83" i="3"/>
  <c r="C82" i="3"/>
  <c r="F143" i="5"/>
  <c r="C144" i="5"/>
  <c r="D143" i="5"/>
  <c r="E143" i="5" s="1"/>
  <c r="E142" i="5"/>
  <c r="C145" i="5" l="1"/>
  <c r="D144" i="5"/>
  <c r="E144" i="5" s="1"/>
  <c r="B83" i="3"/>
  <c r="C83" i="3"/>
  <c r="A84" i="3"/>
  <c r="F144" i="5" l="1"/>
  <c r="C146" i="5"/>
  <c r="D145" i="5"/>
  <c r="E145" i="5" s="1"/>
  <c r="A85" i="3"/>
  <c r="B84" i="3"/>
  <c r="C84" i="3"/>
  <c r="F145" i="5" l="1"/>
  <c r="C85" i="3"/>
  <c r="A86" i="3"/>
  <c r="B85" i="3"/>
  <c r="C147" i="5"/>
  <c r="D146" i="5"/>
  <c r="E146" i="5"/>
  <c r="F146" i="5"/>
  <c r="B86" i="3" l="1"/>
  <c r="A87" i="3"/>
  <c r="C86" i="3"/>
  <c r="C148" i="5"/>
  <c r="D147" i="5"/>
  <c r="E147" i="5" s="1"/>
  <c r="F147" i="5" l="1"/>
  <c r="C149" i="5"/>
  <c r="D148" i="5"/>
  <c r="F148" i="5" s="1"/>
  <c r="B87" i="3"/>
  <c r="C87" i="3"/>
  <c r="A88" i="3"/>
  <c r="E148" i="5" l="1"/>
  <c r="A89" i="3"/>
  <c r="B88" i="3"/>
  <c r="C88" i="3"/>
  <c r="C150" i="5"/>
  <c r="D149" i="5"/>
  <c r="E149" i="5" s="1"/>
  <c r="F149" i="5" l="1"/>
  <c r="C151" i="5"/>
  <c r="D150" i="5"/>
  <c r="F150" i="5" s="1"/>
  <c r="E150" i="5"/>
  <c r="C89" i="3"/>
  <c r="A90" i="3"/>
  <c r="B89" i="3"/>
  <c r="B90" i="3" l="1"/>
  <c r="A91" i="3"/>
  <c r="C90" i="3"/>
  <c r="C152" i="5"/>
  <c r="D151" i="5"/>
  <c r="F151" i="5" s="1"/>
  <c r="E151" i="5" l="1"/>
  <c r="C153" i="5"/>
  <c r="D152" i="5"/>
  <c r="F152" i="5" s="1"/>
  <c r="B91" i="3"/>
  <c r="C91" i="3"/>
  <c r="A92" i="3"/>
  <c r="D153" i="5" l="1"/>
  <c r="E153" i="5" s="1"/>
  <c r="C154" i="5"/>
  <c r="E152" i="5"/>
  <c r="A93" i="3"/>
  <c r="B92" i="3"/>
  <c r="C92" i="3"/>
  <c r="C155" i="5" l="1"/>
  <c r="D154" i="5"/>
  <c r="F154" i="5" s="1"/>
  <c r="E154" i="5"/>
  <c r="F153" i="5"/>
  <c r="C93" i="3"/>
  <c r="A94" i="3"/>
  <c r="B93" i="3"/>
  <c r="B94" i="3" l="1"/>
  <c r="A95" i="3"/>
  <c r="C94" i="3"/>
  <c r="C156" i="5"/>
  <c r="D155" i="5"/>
  <c r="E155" i="5" s="1"/>
  <c r="F155" i="5"/>
  <c r="C157" i="5" l="1"/>
  <c r="D156" i="5"/>
  <c r="E156" i="5" s="1"/>
  <c r="B95" i="3"/>
  <c r="C95" i="3"/>
  <c r="A96" i="3"/>
  <c r="F156" i="5" l="1"/>
  <c r="A97" i="3"/>
  <c r="B96" i="3"/>
  <c r="C96" i="3"/>
  <c r="D157" i="5"/>
  <c r="E157" i="5" s="1"/>
  <c r="C158" i="5"/>
  <c r="C159" i="5" l="1"/>
  <c r="D158" i="5"/>
  <c r="F158" i="5"/>
  <c r="E158" i="5"/>
  <c r="F157" i="5"/>
  <c r="C97" i="3"/>
  <c r="A98" i="3"/>
  <c r="B97" i="3"/>
  <c r="B98" i="3" l="1"/>
  <c r="A99" i="3"/>
  <c r="C98" i="3"/>
  <c r="D159" i="5"/>
  <c r="E159" i="5" s="1"/>
  <c r="C160" i="5"/>
  <c r="F159" i="5" l="1"/>
  <c r="C161" i="5"/>
  <c r="D160" i="5"/>
  <c r="F160" i="5" s="1"/>
  <c r="B99" i="3"/>
  <c r="C99" i="3"/>
  <c r="A100" i="3"/>
  <c r="E160" i="5" l="1"/>
  <c r="C162" i="5"/>
  <c r="D161" i="5"/>
  <c r="F161" i="5" s="1"/>
  <c r="A101" i="3"/>
  <c r="B100" i="3"/>
  <c r="C100" i="3"/>
  <c r="E161" i="5" l="1"/>
  <c r="C101" i="3"/>
  <c r="A102" i="3"/>
  <c r="B101" i="3"/>
  <c r="D162" i="5"/>
  <c r="F162" i="5" s="1"/>
  <c r="C163" i="5"/>
  <c r="E162" i="5" l="1"/>
  <c r="C164" i="5"/>
  <c r="D163" i="5"/>
  <c r="E163" i="5" s="1"/>
  <c r="A103" i="3"/>
  <c r="B102" i="3"/>
  <c r="C102" i="3"/>
  <c r="B103" i="3" l="1"/>
  <c r="C103" i="3"/>
  <c r="A104" i="3"/>
  <c r="F163" i="5"/>
  <c r="D164" i="5"/>
  <c r="F164" i="5" s="1"/>
  <c r="C165" i="5"/>
  <c r="D165" i="5" l="1"/>
  <c r="F165" i="5" s="1"/>
  <c r="C166" i="5"/>
  <c r="A105" i="3"/>
  <c r="B104" i="3"/>
  <c r="C104" i="3"/>
  <c r="E164" i="5"/>
  <c r="E165" i="5" l="1"/>
  <c r="C167" i="5"/>
  <c r="D166" i="5"/>
  <c r="E166" i="5" s="1"/>
  <c r="C105" i="3"/>
  <c r="A106" i="3"/>
  <c r="B105" i="3"/>
  <c r="D167" i="5" l="1"/>
  <c r="F167" i="5" s="1"/>
  <c r="C168" i="5"/>
  <c r="F166" i="5"/>
  <c r="A107" i="3"/>
  <c r="C106" i="3"/>
  <c r="B106" i="3"/>
  <c r="C169" i="5" l="1"/>
  <c r="D168" i="5"/>
  <c r="F168" i="5" s="1"/>
  <c r="C107" i="3"/>
  <c r="B107" i="3"/>
  <c r="A108" i="3"/>
  <c r="E167" i="5"/>
  <c r="A109" i="3" l="1"/>
  <c r="B108" i="3"/>
  <c r="C108" i="3"/>
  <c r="E169" i="5"/>
  <c r="D169" i="5"/>
  <c r="F169" i="5" s="1"/>
  <c r="C170" i="5"/>
  <c r="E168" i="5"/>
  <c r="C109" i="3" l="1"/>
  <c r="A110" i="3"/>
  <c r="B109" i="3"/>
  <c r="F170" i="5"/>
  <c r="C171" i="5"/>
  <c r="D170" i="5"/>
  <c r="E170" i="5" s="1"/>
  <c r="D171" i="5" l="1"/>
  <c r="E171" i="5" s="1"/>
  <c r="C172" i="5"/>
  <c r="B110" i="3"/>
  <c r="C110" i="3"/>
  <c r="A111" i="3"/>
  <c r="F171" i="5" l="1"/>
  <c r="C173" i="5"/>
  <c r="D172" i="5"/>
  <c r="E172" i="5" s="1"/>
  <c r="B111" i="3"/>
  <c r="C111" i="3"/>
  <c r="A112" i="3"/>
  <c r="A113" i="3" l="1"/>
  <c r="B112" i="3"/>
  <c r="C112" i="3"/>
  <c r="D173" i="5"/>
  <c r="E173" i="5" s="1"/>
  <c r="C174" i="5"/>
  <c r="F172" i="5"/>
  <c r="F173" i="5" l="1"/>
  <c r="C175" i="5"/>
  <c r="D174" i="5"/>
  <c r="E174" i="5" s="1"/>
  <c r="C113" i="3"/>
  <c r="A114" i="3"/>
  <c r="B113" i="3"/>
  <c r="D175" i="5" l="1"/>
  <c r="F175" i="5" s="1"/>
  <c r="C176" i="5"/>
  <c r="A115" i="3"/>
  <c r="B114" i="3"/>
  <c r="C114" i="3"/>
  <c r="F174" i="5"/>
  <c r="C177" i="5" l="1"/>
  <c r="D176" i="5"/>
  <c r="E176" i="5" s="1"/>
  <c r="E175" i="5"/>
  <c r="B115" i="3"/>
  <c r="C115" i="3"/>
  <c r="A116" i="3"/>
  <c r="F176" i="5" l="1"/>
  <c r="C116" i="3"/>
  <c r="B116" i="3"/>
  <c r="D177" i="5"/>
  <c r="F177" i="5" s="1"/>
  <c r="C178" i="5"/>
  <c r="E177" i="5" l="1"/>
  <c r="D178" i="5"/>
  <c r="E178" i="5" s="1"/>
  <c r="C179" i="5"/>
  <c r="F178" i="5" l="1"/>
  <c r="C180" i="5"/>
  <c r="D179" i="5"/>
  <c r="F179" i="5" s="1"/>
  <c r="C181" i="5" l="1"/>
  <c r="D180" i="5"/>
  <c r="E180" i="5" s="1"/>
  <c r="E179" i="5"/>
  <c r="D181" i="5" l="1"/>
  <c r="F181" i="5" s="1"/>
  <c r="C182" i="5"/>
  <c r="F180" i="5"/>
  <c r="C183" i="5" l="1"/>
  <c r="D182" i="5"/>
  <c r="E182" i="5" s="1"/>
  <c r="E181" i="5"/>
  <c r="D183" i="5" l="1"/>
  <c r="F183" i="5" s="1"/>
  <c r="C184" i="5"/>
  <c r="F182" i="5"/>
  <c r="E183" i="5" l="1"/>
  <c r="C185" i="5"/>
  <c r="D184" i="5"/>
  <c r="E184" i="5" s="1"/>
  <c r="F184" i="5" l="1"/>
  <c r="C186" i="5"/>
  <c r="D185" i="5"/>
  <c r="E185" i="5" s="1"/>
  <c r="F185" i="5"/>
  <c r="D186" i="5" l="1"/>
  <c r="E186" i="5" s="1"/>
  <c r="C187" i="5"/>
  <c r="F186" i="5" l="1"/>
  <c r="D187" i="5"/>
  <c r="E187" i="5" s="1"/>
  <c r="F187" i="5"/>
  <c r="C188" i="5"/>
  <c r="C189" i="5" l="1"/>
  <c r="D188" i="5"/>
  <c r="F188" i="5" s="1"/>
  <c r="C190" i="5" l="1"/>
  <c r="D189" i="5"/>
  <c r="F189" i="5" s="1"/>
  <c r="E189" i="5"/>
  <c r="E188" i="5"/>
  <c r="C191" i="5" l="1"/>
  <c r="D190" i="5"/>
  <c r="E190" i="5" s="1"/>
  <c r="F190" i="5" l="1"/>
  <c r="D191" i="5"/>
  <c r="E191" i="5" s="1"/>
  <c r="C192" i="5"/>
  <c r="F191" i="5" l="1"/>
  <c r="C193" i="5"/>
  <c r="D192" i="5"/>
  <c r="F192" i="5" s="1"/>
  <c r="D193" i="5" l="1"/>
  <c r="F193" i="5" s="1"/>
  <c r="C194" i="5"/>
  <c r="E192" i="5"/>
  <c r="E193" i="5" l="1"/>
  <c r="C195" i="5"/>
  <c r="D194" i="5"/>
  <c r="F194" i="5" s="1"/>
  <c r="E194" i="5"/>
  <c r="D195" i="5" l="1"/>
  <c r="E195" i="5" s="1"/>
  <c r="C196" i="5"/>
  <c r="F195" i="5" l="1"/>
  <c r="C197" i="5"/>
  <c r="D196" i="5"/>
  <c r="F196" i="5" s="1"/>
  <c r="C198" i="5" l="1"/>
  <c r="D197" i="5"/>
  <c r="F197" i="5" s="1"/>
  <c r="E196" i="5"/>
  <c r="E197" i="5" l="1"/>
  <c r="C199" i="5"/>
  <c r="D198" i="5"/>
  <c r="F198" i="5" s="1"/>
  <c r="E198" i="5" l="1"/>
  <c r="D199" i="5"/>
  <c r="F199" i="5" s="1"/>
  <c r="C200" i="5"/>
  <c r="E199" i="5" l="1"/>
  <c r="C201" i="5"/>
  <c r="D200" i="5"/>
  <c r="E200" i="5" s="1"/>
  <c r="F200" i="5" l="1"/>
  <c r="D201" i="5"/>
  <c r="F201" i="5" s="1"/>
  <c r="C202" i="5"/>
  <c r="E201" i="5" l="1"/>
  <c r="C203" i="5"/>
  <c r="D202" i="5"/>
  <c r="E202" i="5" s="1"/>
  <c r="F202" i="5"/>
  <c r="D203" i="5" l="1"/>
  <c r="E203" i="5" s="1"/>
  <c r="C204" i="5"/>
  <c r="F203" i="5" l="1"/>
  <c r="C205" i="5"/>
  <c r="D204" i="5"/>
  <c r="E204" i="5" s="1"/>
  <c r="C206" i="5" l="1"/>
  <c r="D205" i="5"/>
  <c r="F205" i="5" s="1"/>
  <c r="E205" i="5"/>
  <c r="F204" i="5"/>
  <c r="C207" i="5" l="1"/>
  <c r="D206" i="5"/>
  <c r="F206" i="5" s="1"/>
  <c r="E206" i="5" l="1"/>
  <c r="D207" i="5"/>
  <c r="F207" i="5" s="1"/>
  <c r="E207" i="5"/>
  <c r="C208" i="5"/>
  <c r="C209" i="5" l="1"/>
  <c r="D208" i="5"/>
  <c r="F208" i="5" s="1"/>
  <c r="E208" i="5" l="1"/>
  <c r="D209" i="5"/>
  <c r="F209" i="5" s="1"/>
  <c r="C210" i="5"/>
  <c r="E209" i="5" l="1"/>
  <c r="C211" i="5"/>
  <c r="D210" i="5"/>
  <c r="F210" i="5" s="1"/>
  <c r="E210" i="5" l="1"/>
  <c r="C212" i="5"/>
  <c r="D211" i="5"/>
  <c r="F211" i="5" s="1"/>
  <c r="E211" i="5" l="1"/>
  <c r="D212" i="5"/>
  <c r="E212" i="5" s="1"/>
  <c r="C213" i="5"/>
  <c r="F212" i="5"/>
  <c r="C214" i="5" l="1"/>
  <c r="D213" i="5"/>
  <c r="E213" i="5" s="1"/>
  <c r="F213" i="5" l="1"/>
  <c r="C215" i="5"/>
  <c r="D214" i="5"/>
  <c r="E214" i="5" s="1"/>
  <c r="F214" i="5" l="1"/>
  <c r="C216" i="5"/>
  <c r="D215" i="5"/>
  <c r="F215" i="5" s="1"/>
  <c r="D216" i="5" l="1"/>
  <c r="F216" i="5" s="1"/>
  <c r="C217" i="5"/>
  <c r="E215" i="5"/>
  <c r="E216" i="5" l="1"/>
  <c r="D217" i="5"/>
  <c r="E217" i="5" s="1"/>
  <c r="F217" i="5"/>
  <c r="C218" i="5"/>
  <c r="D218" i="5" l="1"/>
  <c r="F218" i="5" s="1"/>
  <c r="C219" i="5"/>
  <c r="E218" i="5" l="1"/>
  <c r="C220" i="5"/>
  <c r="D219" i="5"/>
  <c r="F219" i="5" s="1"/>
  <c r="E219" i="5" l="1"/>
  <c r="D220" i="5"/>
  <c r="E220" i="5" s="1"/>
  <c r="C221" i="5"/>
  <c r="F220" i="5" l="1"/>
  <c r="D221" i="5"/>
  <c r="E221" i="5" s="1"/>
  <c r="F221" i="5"/>
  <c r="C222" i="5"/>
  <c r="C223" i="5" l="1"/>
  <c r="D222" i="5"/>
  <c r="E222" i="5" s="1"/>
  <c r="F222" i="5" l="1"/>
  <c r="C224" i="5"/>
  <c r="D223" i="5"/>
  <c r="E223" i="5" s="1"/>
  <c r="F223" i="5" l="1"/>
  <c r="C225" i="5"/>
  <c r="D224" i="5"/>
  <c r="E224" i="5" s="1"/>
  <c r="C226" i="5" l="1"/>
  <c r="D225" i="5"/>
  <c r="F225" i="5" s="1"/>
  <c r="F224" i="5"/>
  <c r="E225" i="5" l="1"/>
  <c r="C227" i="5"/>
  <c r="D226" i="5"/>
  <c r="E226" i="5" s="1"/>
  <c r="F226" i="5" l="1"/>
  <c r="C228" i="5"/>
  <c r="D227" i="5"/>
  <c r="E227" i="5" s="1"/>
  <c r="F227" i="5"/>
  <c r="C229" i="5" l="1"/>
  <c r="D228" i="5"/>
  <c r="F228" i="5" s="1"/>
  <c r="D229" i="5" l="1"/>
  <c r="E229" i="5" s="1"/>
  <c r="C230" i="5"/>
  <c r="E228" i="5"/>
  <c r="F229" i="5" l="1"/>
  <c r="C231" i="5"/>
  <c r="D230" i="5"/>
  <c r="E230" i="5" s="1"/>
  <c r="F230" i="5"/>
  <c r="C232" i="5" l="1"/>
  <c r="D231" i="5"/>
  <c r="E231" i="5" s="1"/>
  <c r="F231" i="5" l="1"/>
  <c r="C233" i="5"/>
  <c r="D232" i="5"/>
  <c r="E232" i="5" s="1"/>
  <c r="F232" i="5"/>
  <c r="C234" i="5" l="1"/>
  <c r="D233" i="5"/>
  <c r="E233" i="5" s="1"/>
  <c r="F233" i="5" l="1"/>
  <c r="D234" i="5"/>
  <c r="E234" i="5" s="1"/>
  <c r="F234" i="5"/>
  <c r="C235" i="5"/>
  <c r="D235" i="5" l="1"/>
  <c r="F235" i="5" s="1"/>
  <c r="C236" i="5"/>
  <c r="C237" i="5" l="1"/>
  <c r="D236" i="5"/>
  <c r="E236" i="5" s="1"/>
  <c r="E235" i="5"/>
  <c r="F236" i="5" l="1"/>
  <c r="C238" i="5"/>
  <c r="D237" i="5"/>
  <c r="F237" i="5" s="1"/>
  <c r="E237" i="5"/>
  <c r="D238" i="5" l="1"/>
  <c r="E238" i="5" s="1"/>
  <c r="F238" i="5"/>
  <c r="C239" i="5"/>
  <c r="C240" i="5" l="1"/>
  <c r="D239" i="5"/>
  <c r="E239" i="5" s="1"/>
  <c r="F239" i="5"/>
  <c r="C241" i="5" l="1"/>
  <c r="D240" i="5"/>
  <c r="E240" i="5"/>
  <c r="F240" i="5"/>
  <c r="C242" i="5" l="1"/>
  <c r="D241" i="5"/>
  <c r="E241" i="5" s="1"/>
  <c r="F241" i="5"/>
  <c r="C243" i="5" l="1"/>
  <c r="D242" i="5"/>
  <c r="E242" i="5" s="1"/>
  <c r="F242" i="5" l="1"/>
  <c r="D243" i="5"/>
  <c r="F243" i="5" s="1"/>
  <c r="C244" i="5"/>
  <c r="E243" i="5" l="1"/>
  <c r="C245" i="5"/>
  <c r="D244" i="5"/>
  <c r="E244" i="5" s="1"/>
  <c r="F244" i="5" l="1"/>
  <c r="C246" i="5"/>
  <c r="D245" i="5"/>
  <c r="E245" i="5" s="1"/>
  <c r="F245" i="5"/>
  <c r="C247" i="5" l="1"/>
  <c r="D246" i="5"/>
  <c r="F246" i="5" s="1"/>
  <c r="E246" i="5" l="1"/>
  <c r="D247" i="5"/>
  <c r="E247" i="5" s="1"/>
  <c r="C248" i="5"/>
  <c r="F247" i="5" l="1"/>
  <c r="D248" i="5"/>
  <c r="F248" i="5" s="1"/>
  <c r="C249" i="5"/>
  <c r="E248" i="5" l="1"/>
  <c r="D249" i="5"/>
  <c r="F249" i="5" s="1"/>
  <c r="E249" i="5" l="1"/>
</calcChain>
</file>

<file path=xl/sharedStrings.xml><?xml version="1.0" encoding="utf-8"?>
<sst xmlns="http://schemas.openxmlformats.org/spreadsheetml/2006/main" count="274" uniqueCount="98">
  <si>
    <t>Return</t>
  </si>
  <si>
    <t>S&amp;P</t>
  </si>
  <si>
    <t>C</t>
  </si>
  <si>
    <t>Mean</t>
  </si>
  <si>
    <t>Standard Dev</t>
  </si>
  <si>
    <t>Portfolio Expectations:</t>
  </si>
  <si>
    <t>Portfolio Characteristics</t>
  </si>
  <si>
    <t>Weights</t>
  </si>
  <si>
    <t xml:space="preserve">Standard  </t>
  </si>
  <si>
    <t>Deviation</t>
  </si>
  <si>
    <t>A</t>
  </si>
  <si>
    <t>B</t>
  </si>
  <si>
    <t>Weight</t>
  </si>
  <si>
    <t>Name</t>
  </si>
  <si>
    <t>Security Monthly Return Data</t>
  </si>
  <si>
    <t>Short Name</t>
  </si>
  <si>
    <t>S&amp;P 500 Index</t>
  </si>
  <si>
    <t>Harris</t>
  </si>
  <si>
    <t>Harris Packaged Goods</t>
  </si>
  <si>
    <t>Urban</t>
  </si>
  <si>
    <t>Maya</t>
  </si>
  <si>
    <t>Maya Medical Technologies</t>
  </si>
  <si>
    <t>Small and young firm with good prospects developing educational products</t>
  </si>
  <si>
    <t>Description</t>
  </si>
  <si>
    <t>Year</t>
  </si>
  <si>
    <t>Month</t>
  </si>
  <si>
    <t>Plug in variables for two stocks below:</t>
  </si>
  <si>
    <t>Portfolio Expectations Standard Deviation and Returns</t>
  </si>
  <si>
    <t>Plug in variables for three stocks below:</t>
  </si>
  <si>
    <t>Returns in Percent and for Month Indicated (not annualized)</t>
  </si>
  <si>
    <t>Stock 1</t>
  </si>
  <si>
    <t>Stock 2</t>
  </si>
  <si>
    <t>Stock 3</t>
  </si>
  <si>
    <t>Correlation of 1 with 2</t>
  </si>
  <si>
    <t>Correlation of 1 with 3</t>
  </si>
  <si>
    <t>Correlation of 2 with 3</t>
  </si>
  <si>
    <t>This spreadsheet supports STUDENT analysis of the case “Portfolio Selection and the Capital Asset Pricing Model” (UVA-F-1604).</t>
  </si>
  <si>
    <t>Standard Deviation</t>
  </si>
  <si>
    <t>Urban Educational Products</t>
  </si>
  <si>
    <t>Producer of packaged food products that food chains brand with their own name</t>
  </si>
  <si>
    <t>Medium-size biotechnology firm</t>
  </si>
  <si>
    <r>
      <rPr>
        <sz val="10"/>
        <color indexed="8"/>
        <rFont val="Times New Roman"/>
        <family val="1"/>
      </rPr>
      <t xml:space="preserve">This spreadsheet was prepared by Associate Professor Marc Lipson. Copyright © 2010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</t>
    </r>
    <r>
      <rPr>
        <sz val="10"/>
        <color indexed="8"/>
        <rFont val="Times New Roman"/>
        <family val="1"/>
      </rPr>
      <t>September 29, 2010.</t>
    </r>
    <r>
      <rPr>
        <i/>
        <sz val="10"/>
        <color indexed="8"/>
        <rFont val="Times New Roman"/>
        <family val="1"/>
      </rPr>
      <t xml:space="preserve">  </t>
    </r>
  </si>
  <si>
    <t>Harris %</t>
  </si>
  <si>
    <t>Urban %</t>
  </si>
  <si>
    <t>Maya%</t>
  </si>
  <si>
    <t>S&amp;P %</t>
  </si>
  <si>
    <t>Avg Return</t>
  </si>
  <si>
    <t>Variance</t>
  </si>
  <si>
    <t>SD</t>
  </si>
  <si>
    <t>Monthly</t>
  </si>
  <si>
    <t>Equally Wtd Portfolio</t>
  </si>
  <si>
    <t xml:space="preserve">weights </t>
  </si>
  <si>
    <t xml:space="preserve">Correlation </t>
  </si>
  <si>
    <t>Harris - Urban</t>
  </si>
  <si>
    <t>Harris - Maya</t>
  </si>
  <si>
    <t>Maya - Urban</t>
  </si>
  <si>
    <t xml:space="preserve">Harris </t>
  </si>
  <si>
    <t xml:space="preserve">Urban </t>
  </si>
  <si>
    <t xml:space="preserve">portfolio return </t>
  </si>
  <si>
    <t>variance</t>
  </si>
  <si>
    <t>sd</t>
  </si>
  <si>
    <t xml:space="preserve">Risk Free Rate </t>
  </si>
  <si>
    <t>Sharpe Ratio</t>
  </si>
  <si>
    <t>Annual</t>
  </si>
  <si>
    <t>When Equally Weighted Investment</t>
  </si>
  <si>
    <t>Sharpe Ratio Max (Efficient Portfolio)</t>
  </si>
  <si>
    <t>For Max Portfolio Return</t>
  </si>
  <si>
    <t>Annual Return</t>
  </si>
  <si>
    <t>Annual Variance</t>
  </si>
  <si>
    <t>Annual SD</t>
  </si>
  <si>
    <t>Correlation</t>
  </si>
  <si>
    <t>Urban Weights</t>
  </si>
  <si>
    <t>Maya Weights</t>
  </si>
  <si>
    <t>Return Of Portfolio</t>
  </si>
  <si>
    <t>SDp</t>
  </si>
  <si>
    <t>Efficient Portfolio</t>
  </si>
  <si>
    <t>Weights to optimal</t>
  </si>
  <si>
    <t>Return on portfolio</t>
  </si>
  <si>
    <t>SD of portfolio</t>
  </si>
  <si>
    <t>Risk Free Investment</t>
  </si>
  <si>
    <t>Risk Free Return</t>
  </si>
  <si>
    <t>Equal Weight Portfolio</t>
  </si>
  <si>
    <t>Equity Weights</t>
  </si>
  <si>
    <t>Riske Free weights</t>
  </si>
  <si>
    <t xml:space="preserve">Beta </t>
  </si>
  <si>
    <t>Alpha</t>
  </si>
  <si>
    <t>Expected Return</t>
  </si>
  <si>
    <t>Equal Wt Portfolio</t>
  </si>
  <si>
    <t>Risk Premium</t>
  </si>
  <si>
    <t>Min SD</t>
  </si>
  <si>
    <t>S&amp;P - Eql Wt PT</t>
  </si>
  <si>
    <t>Good Investment for 60 year old</t>
  </si>
  <si>
    <t>Good Investment for 28 year old</t>
  </si>
  <si>
    <t>As return is good and Sd is also managable for 60 year old , plus he would need a constant return which he will get by investing half amount in fixed bonds</t>
  </si>
  <si>
    <t>As a 28 year old can take more risk so SD is managable by him in this portfolio , plus he will get some constant return from his investment is fixed bonds</t>
  </si>
  <si>
    <t>EQ WT Pt</t>
  </si>
  <si>
    <t>Answer 1</t>
  </si>
  <si>
    <t>Answer2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</si>
</sst>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(* #,##0.00_);_(* \(#,##0.00\);_(* &quot;-&quot;??_);_(@_)"/>
    <numFmt numFmtId="165" formatCode="_(* #,##0.000_);_(* \(#,##0.000\);_(* &quot;-&quot;??_);_(@_)"/>
    <numFmt numFmtId="166" formatCode="_(* #,##0.0000_);_(* \(#,##0.0000\);_(* &quot;-&quot;??_);_(@_)"/>
    <numFmt numFmtId="167" formatCode="0.0000"/>
    <numFmt numFmtId="168" formatCode="_(* #,##0.00000_);_(* \(#,##0.00000\);_(* &quot;-&quot;??_);_(@_)"/>
    <numFmt numFmtId="169" formatCode="0.000%"/>
    <numFmt numFmtId="170" formatCode="0.0000%"/>
    <numFmt numFmtId="171" formatCode="0.00000%"/>
    <numFmt numFmtId="172" formatCode="0.00000"/>
    <numFmt numFmtId="173" formatCode="0.0"/>
    <numFmt numFmtId="174" formatCode="0.0%"/>
    <numFmt numFmtId="175" formatCode="0.00000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b/>
      <sz val="14"/>
      <name val="Times"/>
    </font>
    <font>
      <sz val="10"/>
      <name val="Times"/>
    </font>
    <font>
      <b/>
      <sz val="10"/>
      <name val="Times"/>
    </font>
    <font>
      <sz val="10"/>
      <color rgb="FFFF0000"/>
      <name val="Times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">
    <xf numFmtId="0" fontId="0" fillId="0" borderId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0" fillId="0" borderId="0"/>
    <xf numFmtId="0" fontId="10" fillId="0" borderId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0" fontId="15" fillId="0" borderId="0"/>
  </cellStyleXfs>
  <cellXfs count="159">
    <xf numFmtId="0" fontId="0" fillId="0" borderId="0" xfId="0"/>
    <xf numFmtId="0" fontId="4" fillId="0" borderId="0" xfId="0" applyFont="1"/>
    <xf numFmtId="49" fontId="6" fillId="0" borderId="0" xfId="0" applyNumberFormat="1" applyFont="1"/>
    <xf numFmtId="0" fontId="6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1" xfId="0" applyFont="1" applyBorder="1"/>
    <xf numFmtId="49" fontId="7" fillId="0" borderId="1" xfId="0" applyNumberFormat="1" applyFont="1" applyBorder="1"/>
    <xf numFmtId="0" fontId="7" fillId="0" borderId="1" xfId="0" applyFont="1" applyBorder="1"/>
    <xf numFmtId="49" fontId="8" fillId="0" borderId="0" xfId="0" applyNumberFormat="1" applyFont="1"/>
    <xf numFmtId="0" fontId="8" fillId="0" borderId="0" xfId="0" applyFont="1"/>
    <xf numFmtId="0" fontId="4" fillId="0" borderId="0" xfId="11" applyFont="1"/>
    <xf numFmtId="1" fontId="4" fillId="0" borderId="0" xfId="11" applyNumberFormat="1" applyFont="1" applyBorder="1" applyAlignment="1">
      <alignment horizontal="right" wrapText="1"/>
    </xf>
    <xf numFmtId="4" fontId="11" fillId="0" borderId="0" xfId="11" applyNumberFormat="1" applyFont="1"/>
    <xf numFmtId="1" fontId="4" fillId="0" borderId="0" xfId="3" applyNumberFormat="1" applyFont="1" applyBorder="1" applyAlignment="1">
      <alignment horizontal="right" wrapText="1"/>
    </xf>
    <xf numFmtId="49" fontId="7" fillId="0" borderId="0" xfId="11" applyNumberFormat="1" applyFont="1" applyAlignment="1">
      <alignment horizontal="right" vertical="center"/>
    </xf>
    <xf numFmtId="4" fontId="12" fillId="0" borderId="0" xfId="11" applyNumberFormat="1" applyFont="1" applyBorder="1" applyAlignment="1">
      <alignment horizontal="right" vertical="top" wrapText="1"/>
    </xf>
    <xf numFmtId="0" fontId="7" fillId="0" borderId="0" xfId="11" applyNumberFormat="1" applyFont="1" applyAlignment="1">
      <alignment horizontal="right" vertical="center"/>
    </xf>
    <xf numFmtId="0" fontId="1" fillId="0" borderId="0" xfId="21"/>
    <xf numFmtId="0" fontId="13" fillId="2" borderId="0" xfId="22" applyFont="1" applyFill="1" applyAlignment="1">
      <alignment horizontal="center" vertical="center" wrapText="1"/>
    </xf>
    <xf numFmtId="0" fontId="14" fillId="0" borderId="0" xfId="22" applyFont="1" applyFill="1" applyAlignment="1">
      <alignment horizontal="center" vertical="center" wrapText="1"/>
    </xf>
    <xf numFmtId="0" fontId="1" fillId="0" borderId="0" xfId="21" applyBorder="1"/>
    <xf numFmtId="0" fontId="7" fillId="0" borderId="0" xfId="0" applyFont="1"/>
    <xf numFmtId="0" fontId="7" fillId="0" borderId="1" xfId="0" applyFont="1" applyBorder="1" applyAlignment="1">
      <alignment horizontal="right"/>
    </xf>
    <xf numFmtId="164" fontId="18" fillId="0" borderId="0" xfId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64" fontId="22" fillId="0" borderId="0" xfId="1" applyFont="1"/>
    <xf numFmtId="165" fontId="20" fillId="0" borderId="0" xfId="1" applyNumberFormat="1" applyFont="1"/>
    <xf numFmtId="0" fontId="20" fillId="0" borderId="0" xfId="0" applyFont="1" applyAlignment="1">
      <alignment horizontal="right"/>
    </xf>
    <xf numFmtId="164" fontId="20" fillId="0" borderId="0" xfId="1" applyFont="1"/>
    <xf numFmtId="168" fontId="20" fillId="0" borderId="0" xfId="1" applyNumberFormat="1" applyFont="1"/>
    <xf numFmtId="10" fontId="7" fillId="0" borderId="1" xfId="13" applyNumberFormat="1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4" fillId="0" borderId="0" xfId="0" applyNumberFormat="1" applyFont="1"/>
    <xf numFmtId="166" fontId="4" fillId="0" borderId="0" xfId="1" applyNumberFormat="1" applyFont="1"/>
    <xf numFmtId="164" fontId="4" fillId="0" borderId="0" xfId="0" applyNumberFormat="1" applyFont="1"/>
    <xf numFmtId="2" fontId="20" fillId="0" borderId="0" xfId="1" applyNumberFormat="1" applyFont="1"/>
    <xf numFmtId="10" fontId="6" fillId="0" borderId="0" xfId="0" applyNumberFormat="1" applyFont="1"/>
    <xf numFmtId="10" fontId="8" fillId="0" borderId="0" xfId="0" applyNumberFormat="1" applyFont="1"/>
    <xf numFmtId="10" fontId="4" fillId="0" borderId="0" xfId="0" applyNumberFormat="1" applyFont="1"/>
    <xf numFmtId="10" fontId="7" fillId="0" borderId="0" xfId="11" applyNumberFormat="1" applyFont="1" applyAlignment="1">
      <alignment horizontal="right" vertical="center"/>
    </xf>
    <xf numFmtId="10" fontId="12" fillId="0" borderId="0" xfId="11" applyNumberFormat="1" applyFont="1" applyBorder="1" applyAlignment="1">
      <alignment horizontal="right" vertical="top" wrapText="1"/>
    </xf>
    <xf numFmtId="169" fontId="6" fillId="0" borderId="0" xfId="13" applyNumberFormat="1" applyFont="1"/>
    <xf numFmtId="169" fontId="8" fillId="0" borderId="0" xfId="13" applyNumberFormat="1" applyFont="1"/>
    <xf numFmtId="169" fontId="4" fillId="0" borderId="0" xfId="13" applyNumberFormat="1" applyFont="1"/>
    <xf numFmtId="169" fontId="4" fillId="0" borderId="0" xfId="13" applyNumberFormat="1" applyFont="1" applyBorder="1"/>
    <xf numFmtId="169" fontId="7" fillId="0" borderId="0" xfId="13" applyNumberFormat="1" applyFont="1" applyAlignment="1">
      <alignment horizontal="right" vertical="center"/>
    </xf>
    <xf numFmtId="169" fontId="11" fillId="0" borderId="0" xfId="13" applyNumberFormat="1" applyFont="1"/>
    <xf numFmtId="169" fontId="7" fillId="0" borderId="0" xfId="13" applyNumberFormat="1" applyFont="1"/>
    <xf numFmtId="169" fontId="7" fillId="0" borderId="0" xfId="13" applyNumberFormat="1" applyFont="1" applyAlignment="1">
      <alignment horizontal="center" vertical="center"/>
    </xf>
    <xf numFmtId="170" fontId="4" fillId="0" borderId="0" xfId="0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3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10" fontId="4" fillId="0" borderId="0" xfId="13" applyNumberFormat="1" applyFont="1"/>
    <xf numFmtId="170" fontId="4" fillId="0" borderId="0" xfId="13" applyNumberFormat="1" applyFont="1"/>
    <xf numFmtId="171" fontId="4" fillId="0" borderId="0" xfId="13" applyNumberFormat="1" applyFont="1"/>
    <xf numFmtId="172" fontId="4" fillId="0" borderId="0" xfId="0" applyNumberFormat="1" applyFont="1"/>
    <xf numFmtId="173" fontId="4" fillId="0" borderId="0" xfId="0" applyNumberFormat="1" applyFont="1"/>
    <xf numFmtId="10" fontId="20" fillId="0" borderId="0" xfId="13" applyNumberFormat="1" applyFont="1"/>
    <xf numFmtId="169" fontId="20" fillId="0" borderId="0" xfId="13" applyNumberFormat="1" applyFont="1"/>
    <xf numFmtId="175" fontId="20" fillId="0" borderId="0" xfId="0" applyNumberFormat="1" applyFont="1"/>
    <xf numFmtId="9" fontId="20" fillId="0" borderId="0" xfId="0" applyNumberFormat="1" applyFont="1"/>
    <xf numFmtId="174" fontId="20" fillId="0" borderId="0" xfId="0" applyNumberFormat="1" applyFont="1"/>
    <xf numFmtId="170" fontId="4" fillId="3" borderId="4" xfId="13" applyNumberFormat="1" applyFont="1" applyFill="1" applyBorder="1"/>
    <xf numFmtId="10" fontId="20" fillId="0" borderId="0" xfId="0" applyNumberFormat="1" applyFont="1"/>
    <xf numFmtId="10" fontId="7" fillId="0" borderId="0" xfId="0" applyNumberFormat="1" applyFont="1" applyBorder="1"/>
    <xf numFmtId="167" fontId="4" fillId="0" borderId="0" xfId="0" applyNumberFormat="1" applyFont="1"/>
    <xf numFmtId="0" fontId="4" fillId="4" borderId="4" xfId="0" applyFont="1" applyFill="1" applyBorder="1"/>
    <xf numFmtId="2" fontId="4" fillId="4" borderId="4" xfId="0" applyNumberFormat="1" applyFont="1" applyFill="1" applyBorder="1"/>
    <xf numFmtId="169" fontId="4" fillId="4" borderId="4" xfId="13" applyNumberFormat="1" applyFont="1" applyFill="1" applyBorder="1"/>
    <xf numFmtId="171" fontId="4" fillId="4" borderId="4" xfId="13" applyNumberFormat="1" applyFont="1" applyFill="1" applyBorder="1"/>
    <xf numFmtId="10" fontId="4" fillId="4" borderId="4" xfId="0" applyNumberFormat="1" applyFont="1" applyFill="1" applyBorder="1"/>
    <xf numFmtId="0" fontId="7" fillId="4" borderId="4" xfId="0" applyFont="1" applyFill="1" applyBorder="1"/>
    <xf numFmtId="170" fontId="18" fillId="4" borderId="4" xfId="13" applyNumberFormat="1" applyFont="1" applyFill="1" applyBorder="1"/>
    <xf numFmtId="172" fontId="18" fillId="4" borderId="4" xfId="0" applyNumberFormat="1" applyFont="1" applyFill="1" applyBorder="1"/>
    <xf numFmtId="0" fontId="4" fillId="5" borderId="0" xfId="0" applyFont="1" applyFill="1"/>
    <xf numFmtId="2" fontId="4" fillId="5" borderId="4" xfId="0" applyNumberFormat="1" applyFont="1" applyFill="1" applyBorder="1"/>
    <xf numFmtId="170" fontId="18" fillId="5" borderId="4" xfId="13" applyNumberFormat="1" applyFont="1" applyFill="1" applyBorder="1"/>
    <xf numFmtId="169" fontId="0" fillId="0" borderId="0" xfId="13" applyNumberFormat="1" applyFont="1"/>
    <xf numFmtId="9" fontId="4" fillId="0" borderId="0" xfId="0" applyNumberFormat="1" applyFont="1"/>
    <xf numFmtId="169" fontId="4" fillId="0" borderId="0" xfId="0" applyNumberFormat="1" applyFont="1"/>
    <xf numFmtId="0" fontId="20" fillId="0" borderId="4" xfId="0" applyFont="1" applyBorder="1"/>
    <xf numFmtId="170" fontId="20" fillId="0" borderId="4" xfId="13" applyNumberFormat="1" applyFont="1" applyBorder="1"/>
    <xf numFmtId="169" fontId="20" fillId="0" borderId="4" xfId="13" applyNumberFormat="1" applyFont="1" applyBorder="1"/>
    <xf numFmtId="10" fontId="20" fillId="0" borderId="4" xfId="13" applyNumberFormat="1" applyFont="1" applyBorder="1"/>
    <xf numFmtId="175" fontId="20" fillId="0" borderId="4" xfId="0" applyNumberFormat="1" applyFont="1" applyBorder="1"/>
    <xf numFmtId="10" fontId="20" fillId="0" borderId="4" xfId="0" applyNumberFormat="1" applyFont="1" applyBorder="1"/>
    <xf numFmtId="0" fontId="20" fillId="0" borderId="7" xfId="0" applyFont="1" applyBorder="1"/>
    <xf numFmtId="0" fontId="20" fillId="0" borderId="6" xfId="0" applyFont="1" applyBorder="1"/>
    <xf numFmtId="0" fontId="20" fillId="0" borderId="9" xfId="0" applyFont="1" applyBorder="1"/>
    <xf numFmtId="0" fontId="20" fillId="0" borderId="8" xfId="0" applyFont="1" applyBorder="1"/>
    <xf numFmtId="0" fontId="20" fillId="0" borderId="5" xfId="0" applyFont="1" applyBorder="1"/>
    <xf numFmtId="10" fontId="7" fillId="0" borderId="0" xfId="0" applyNumberFormat="1" applyFont="1" applyAlignment="1">
      <alignment horizontal="center" vertical="center"/>
    </xf>
    <xf numFmtId="2" fontId="4" fillId="5" borderId="4" xfId="13" applyNumberFormat="1" applyFont="1" applyFill="1" applyBorder="1"/>
    <xf numFmtId="172" fontId="4" fillId="5" borderId="4" xfId="13" applyNumberFormat="1" applyFont="1" applyFill="1" applyBorder="1"/>
    <xf numFmtId="0" fontId="4" fillId="5" borderId="8" xfId="0" applyFont="1" applyFill="1" applyBorder="1"/>
    <xf numFmtId="10" fontId="4" fillId="5" borderId="10" xfId="0" applyNumberFormat="1" applyFont="1" applyFill="1" applyBorder="1"/>
    <xf numFmtId="10" fontId="4" fillId="5" borderId="9" xfId="0" applyNumberFormat="1" applyFont="1" applyFill="1" applyBorder="1"/>
    <xf numFmtId="169" fontId="4" fillId="0" borderId="4" xfId="13" applyNumberFormat="1" applyFont="1" applyBorder="1"/>
    <xf numFmtId="0" fontId="20" fillId="3" borderId="4" xfId="0" applyFont="1" applyFill="1" applyBorder="1"/>
    <xf numFmtId="0" fontId="2" fillId="0" borderId="0" xfId="0" applyFont="1"/>
    <xf numFmtId="10" fontId="0" fillId="0" borderId="0" xfId="0" applyNumberFormat="1"/>
    <xf numFmtId="0" fontId="16" fillId="0" borderId="0" xfId="23" applyFont="1" applyBorder="1" applyAlignment="1">
      <alignment horizontal="justify" vertical="top" wrapText="1"/>
    </xf>
    <xf numFmtId="0" fontId="15" fillId="0" borderId="0" xfId="23" applyAlignment="1">
      <alignment wrapText="1"/>
    </xf>
    <xf numFmtId="0" fontId="4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7" borderId="4" xfId="0" applyFont="1" applyFill="1" applyBorder="1"/>
    <xf numFmtId="2" fontId="4" fillId="7" borderId="4" xfId="0" applyNumberFormat="1" applyFont="1" applyFill="1" applyBorder="1"/>
    <xf numFmtId="169" fontId="4" fillId="7" borderId="4" xfId="13" applyNumberFormat="1" applyFont="1" applyFill="1" applyBorder="1"/>
    <xf numFmtId="170" fontId="4" fillId="7" borderId="4" xfId="13" applyNumberFormat="1" applyFont="1" applyFill="1" applyBorder="1"/>
    <xf numFmtId="171" fontId="4" fillId="7" borderId="4" xfId="13" applyNumberFormat="1" applyFont="1" applyFill="1" applyBorder="1"/>
    <xf numFmtId="10" fontId="4" fillId="7" borderId="4" xfId="0" applyNumberFormat="1" applyFont="1" applyFill="1" applyBorder="1"/>
    <xf numFmtId="172" fontId="4" fillId="7" borderId="4" xfId="0" applyNumberFormat="1" applyFont="1" applyFill="1" applyBorder="1"/>
    <xf numFmtId="0" fontId="7" fillId="8" borderId="12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top" wrapText="1"/>
    </xf>
    <xf numFmtId="0" fontId="7" fillId="5" borderId="17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9" fontId="4" fillId="5" borderId="8" xfId="0" applyNumberFormat="1" applyFont="1" applyFill="1" applyBorder="1"/>
    <xf numFmtId="9" fontId="4" fillId="5" borderId="5" xfId="0" applyNumberFormat="1" applyFont="1" applyFill="1" applyBorder="1"/>
    <xf numFmtId="10" fontId="4" fillId="5" borderId="5" xfId="0" applyNumberFormat="1" applyFont="1" applyFill="1" applyBorder="1"/>
    <xf numFmtId="169" fontId="4" fillId="5" borderId="5" xfId="0" applyNumberFormat="1" applyFont="1" applyFill="1" applyBorder="1"/>
    <xf numFmtId="170" fontId="4" fillId="5" borderId="9" xfId="0" applyNumberFormat="1" applyFont="1" applyFill="1" applyBorder="1"/>
    <xf numFmtId="9" fontId="4" fillId="8" borderId="8" xfId="0" applyNumberFormat="1" applyFont="1" applyFill="1" applyBorder="1"/>
    <xf numFmtId="9" fontId="4" fillId="8" borderId="5" xfId="0" applyNumberFormat="1" applyFont="1" applyFill="1" applyBorder="1"/>
    <xf numFmtId="10" fontId="4" fillId="8" borderId="5" xfId="0" applyNumberFormat="1" applyFont="1" applyFill="1" applyBorder="1"/>
    <xf numFmtId="169" fontId="4" fillId="8" borderId="5" xfId="0" applyNumberFormat="1" applyFont="1" applyFill="1" applyBorder="1"/>
    <xf numFmtId="170" fontId="4" fillId="8" borderId="9" xfId="0" applyNumberFormat="1" applyFont="1" applyFill="1" applyBorder="1"/>
    <xf numFmtId="0" fontId="13" fillId="0" borderId="0" xfId="0" applyFont="1"/>
    <xf numFmtId="0" fontId="2" fillId="8" borderId="0" xfId="0" applyFont="1" applyFill="1"/>
    <xf numFmtId="0" fontId="2" fillId="6" borderId="0" xfId="0" applyFont="1" applyFill="1"/>
  </cellXfs>
  <cellStyles count="24">
    <cellStyle name="Comma" xfId="1" builtinId="3"/>
    <cellStyle name="Comma 2" xfId="2"/>
    <cellStyle name="Comma 2 2" xfId="3"/>
    <cellStyle name="Comma 2 3" xfId="4"/>
    <cellStyle name="Comma 3" xfId="5"/>
    <cellStyle name="Comma 3 2" xfId="6"/>
    <cellStyle name="Comma 4" xfId="7"/>
    <cellStyle name="Comma 5" xfId="8"/>
    <cellStyle name="Normal" xfId="0" builtinId="0"/>
    <cellStyle name="Normal 2" xfId="21"/>
    <cellStyle name="Normal 2 2" xfId="9"/>
    <cellStyle name="Normal 2 2 2" xfId="22"/>
    <cellStyle name="Normal 3" xfId="23"/>
    <cellStyle name="Normal 3 2" xfId="10"/>
    <cellStyle name="Normal 4" xfId="11"/>
    <cellStyle name="Normal 5" xfId="12"/>
    <cellStyle name="Percent" xfId="13" builtinId="5"/>
    <cellStyle name="Percent 2" xfId="14"/>
    <cellStyle name="Percent 2 2" xfId="15"/>
    <cellStyle name="Percent 2 3" xfId="16"/>
    <cellStyle name="Percent 3" xfId="17"/>
    <cellStyle name="Percent 3 2" xfId="18"/>
    <cellStyle name="Percent 4" xfId="19"/>
    <cellStyle name="Percent 5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Portfolios with Two Assets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83452837835004"/>
          <c:y val="9.0441405972902039E-2"/>
          <c:w val="0.81710771942750704"/>
          <c:h val="0.76020979641058384"/>
        </c:manualLayout>
      </c:layout>
      <c:scatterChart>
        <c:scatterStyle val="smoothMarker"/>
        <c:varyColors val="0"/>
        <c:ser>
          <c:idx val="1"/>
          <c:order val="0"/>
          <c:tx>
            <c:v>EF</c:v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'Graph of Portfolio Two Assets'!$K$16:$K$26</c:f>
              <c:numCache>
                <c:formatCode>0.00%</c:formatCode>
                <c:ptCount val="11"/>
                <c:pt idx="0">
                  <c:v>0.43553830077472866</c:v>
                </c:pt>
                <c:pt idx="1">
                  <c:v>0.39946990372718916</c:v>
                </c:pt>
                <c:pt idx="2">
                  <c:v>0.36570613768282362</c:v>
                </c:pt>
                <c:pt idx="3">
                  <c:v>0.33494467738265904</c:v>
                </c:pt>
                <c:pt idx="4">
                  <c:v>0.30808615237959902</c:v>
                </c:pt>
                <c:pt idx="5">
                  <c:v>0.2862313754328204</c:v>
                </c:pt>
                <c:pt idx="6">
                  <c:v>0.27059546538933282</c:v>
                </c:pt>
                <c:pt idx="7">
                  <c:v>0.26229295474598957</c:v>
                </c:pt>
                <c:pt idx="8">
                  <c:v>0.26202187874774996</c:v>
                </c:pt>
                <c:pt idx="9">
                  <c:v>0.26980644615840105</c:v>
                </c:pt>
                <c:pt idx="10">
                  <c:v>0.28498728822134939</c:v>
                </c:pt>
              </c:numCache>
            </c:numRef>
          </c:xVal>
          <c:yVal>
            <c:numRef>
              <c:f>'Graph of Portfolio Two Assets'!$J$16:$J$26</c:f>
              <c:numCache>
                <c:formatCode>0.00%</c:formatCode>
                <c:ptCount val="11"/>
                <c:pt idx="0">
                  <c:v>0.12945324499999986</c:v>
                </c:pt>
                <c:pt idx="1">
                  <c:v>0.12641199249999988</c:v>
                </c:pt>
                <c:pt idx="2">
                  <c:v>0.12337073999999988</c:v>
                </c:pt>
                <c:pt idx="3">
                  <c:v>0.12032948749999987</c:v>
                </c:pt>
                <c:pt idx="4">
                  <c:v>0.11728823499999988</c:v>
                </c:pt>
                <c:pt idx="5">
                  <c:v>0.1142469824999999</c:v>
                </c:pt>
                <c:pt idx="6">
                  <c:v>0.11120572999999992</c:v>
                </c:pt>
                <c:pt idx="7">
                  <c:v>0.10816447749999991</c:v>
                </c:pt>
                <c:pt idx="8">
                  <c:v>0.10512322499999993</c:v>
                </c:pt>
                <c:pt idx="9">
                  <c:v>0.10208197249999994</c:v>
                </c:pt>
                <c:pt idx="10">
                  <c:v>9.9040719999999929E-2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3-4660-BCC3-9D1A3351DE1A}"/>
            </c:ext>
          </c:extLst>
        </c:ser>
        <c:ser>
          <c:idx val="0"/>
          <c:order val="1"/>
          <c:tx>
            <c:v>CML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'Graph of Portfolio Two Assets'!$L$31:$L$46</c:f>
              <c:numCache>
                <c:formatCode>0.00%</c:formatCode>
                <c:ptCount val="16"/>
                <c:pt idx="0">
                  <c:v>0</c:v>
                </c:pt>
                <c:pt idx="1">
                  <c:v>2.6745563648997703E-2</c:v>
                </c:pt>
                <c:pt idx="2">
                  <c:v>5.3491127297995406E-2</c:v>
                </c:pt>
                <c:pt idx="3">
                  <c:v>8.0236690946993108E-2</c:v>
                </c:pt>
                <c:pt idx="4">
                  <c:v>0.10698225459599081</c:v>
                </c:pt>
                <c:pt idx="5">
                  <c:v>0.1337278182449885</c:v>
                </c:pt>
                <c:pt idx="6">
                  <c:v>0.16047338189398619</c:v>
                </c:pt>
                <c:pt idx="7">
                  <c:v>0.18721894554298388</c:v>
                </c:pt>
                <c:pt idx="8">
                  <c:v>0.21396450919198159</c:v>
                </c:pt>
                <c:pt idx="9">
                  <c:v>0.24071007284097928</c:v>
                </c:pt>
                <c:pt idx="10">
                  <c:v>0.26745563648997694</c:v>
                </c:pt>
                <c:pt idx="11">
                  <c:v>0.29420120013897466</c:v>
                </c:pt>
                <c:pt idx="12">
                  <c:v>0.32094676378797238</c:v>
                </c:pt>
                <c:pt idx="13">
                  <c:v>0.34769232743697009</c:v>
                </c:pt>
                <c:pt idx="14">
                  <c:v>0.37443789108596781</c:v>
                </c:pt>
                <c:pt idx="15">
                  <c:v>0.40118345473496558</c:v>
                </c:pt>
              </c:numCache>
            </c:numRef>
          </c:xVal>
          <c:yVal>
            <c:numRef>
              <c:f>'Graph of Portfolio Two Assets'!$K$31:$K$46</c:f>
              <c:numCache>
                <c:formatCode>0.00%</c:formatCode>
                <c:ptCount val="16"/>
                <c:pt idx="0">
                  <c:v>5.5E-2</c:v>
                </c:pt>
                <c:pt idx="1">
                  <c:v>6.0584146509339402E-2</c:v>
                </c:pt>
                <c:pt idx="2">
                  <c:v>6.6168293018678798E-2</c:v>
                </c:pt>
                <c:pt idx="3">
                  <c:v>7.17524395280182E-2</c:v>
                </c:pt>
                <c:pt idx="4">
                  <c:v>7.7336586037357602E-2</c:v>
                </c:pt>
                <c:pt idx="5">
                  <c:v>8.292073254669699E-2</c:v>
                </c:pt>
                <c:pt idx="6">
                  <c:v>8.8504879056036392E-2</c:v>
                </c:pt>
                <c:pt idx="7">
                  <c:v>9.4089025565375781E-2</c:v>
                </c:pt>
                <c:pt idx="8">
                  <c:v>9.9673172074715197E-2</c:v>
                </c:pt>
                <c:pt idx="9">
                  <c:v>0.10525731858405458</c:v>
                </c:pt>
                <c:pt idx="10">
                  <c:v>0.11084146509339397</c:v>
                </c:pt>
                <c:pt idx="11">
                  <c:v>0.11642561160273338</c:v>
                </c:pt>
                <c:pt idx="12">
                  <c:v>0.12200975811207278</c:v>
                </c:pt>
                <c:pt idx="13">
                  <c:v>0.12759390462141218</c:v>
                </c:pt>
                <c:pt idx="14">
                  <c:v>0.13317805113075157</c:v>
                </c:pt>
                <c:pt idx="15">
                  <c:v>0.13876219764009098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63-4660-BCC3-9D1A3351DE1A}"/>
            </c:ext>
          </c:extLst>
        </c:ser>
        <c:ser>
          <c:idx val="2"/>
          <c:order val="2"/>
          <c:tx>
            <c:v>Ef Portfolio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'Graph of Portfolio Two Assets'!$K$27</c:f>
              <c:numCache>
                <c:formatCode>0.0000%</c:formatCode>
                <c:ptCount val="1"/>
                <c:pt idx="0">
                  <c:v>0.267455636489977</c:v>
                </c:pt>
              </c:numCache>
            </c:numRef>
          </c:xVal>
          <c:yVal>
            <c:numRef>
              <c:f>'Graph of Portfolio Two Assets'!$J$27</c:f>
              <c:numCache>
                <c:formatCode>0.0000%</c:formatCode>
                <c:ptCount val="1"/>
                <c:pt idx="0">
                  <c:v>0.11084146509339399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63-4660-BCC3-9D1A3351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08320"/>
        <c:axId val="70810624"/>
      </c:scatterChart>
      <c:valAx>
        <c:axId val="70808320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Standard Deviation</a:t>
                </a:r>
              </a:p>
            </c:rich>
          </c:tx>
          <c:layout>
            <c:manualLayout>
              <c:xMode val="edge"/>
              <c:yMode val="edge"/>
              <c:x val="0.44897128497235717"/>
              <c:y val="0.90786233612022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10624"/>
        <c:crosses val="autoZero"/>
        <c:crossBetween val="midCat"/>
        <c:majorUnit val="0.1"/>
      </c:valAx>
      <c:valAx>
        <c:axId val="70810624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Return</a:t>
                </a:r>
              </a:p>
            </c:rich>
          </c:tx>
          <c:layout>
            <c:manualLayout>
              <c:xMode val="edge"/>
              <c:yMode val="edge"/>
              <c:x val="3.2653117313215442E-2"/>
              <c:y val="0.387447011112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8320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16542134360863"/>
          <c:y val="0.94839278588322318"/>
          <c:w val="0.39311683699112077"/>
          <c:h val="5.1607214116776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 of Portfolio Two Assets'!$B$16:$B$116</c:f>
              <c:numCache>
                <c:formatCode>_(* #,##0.00_);_(* \(#,##0.00\);_(* "-"??_);_(@_)</c:formatCode>
                <c:ptCount val="101"/>
                <c:pt idx="0">
                  <c:v>0.43553830077472866</c:v>
                </c:pt>
                <c:pt idx="1">
                  <c:v>0.43184392143268602</c:v>
                </c:pt>
                <c:pt idx="2">
                  <c:v>0.42816767199440903</c:v>
                </c:pt>
                <c:pt idx="3">
                  <c:v>0.42451002347411521</c:v>
                </c:pt>
                <c:pt idx="4">
                  <c:v>0.42087146083454735</c:v>
                </c:pt>
                <c:pt idx="5">
                  <c:v>0.41725248337924609</c:v>
                </c:pt>
                <c:pt idx="6">
                  <c:v>0.41365360514979232</c:v>
                </c:pt>
                <c:pt idx="7">
                  <c:v>0.4100753553273136</c:v>
                </c:pt>
                <c:pt idx="8">
                  <c:v>0.40651827863744938</c:v>
                </c:pt>
                <c:pt idx="9">
                  <c:v>0.40298293575785232</c:v>
                </c:pt>
                <c:pt idx="10">
                  <c:v>0.39946990372718916</c:v>
                </c:pt>
                <c:pt idx="11">
                  <c:v>0.3959797763544653</c:v>
                </c:pt>
                <c:pt idx="12">
                  <c:v>0.39251316462735997</c:v>
                </c:pt>
                <c:pt idx="13">
                  <c:v>0.38907069711810427</c:v>
                </c:pt>
                <c:pt idx="14">
                  <c:v>0.38565302038526861</c:v>
                </c:pt>
                <c:pt idx="15">
                  <c:v>0.38226079936964918</c:v>
                </c:pt>
                <c:pt idx="16">
                  <c:v>0.37889471778225686</c:v>
                </c:pt>
                <c:pt idx="17">
                  <c:v>0.37555547848220644</c:v>
                </c:pt>
                <c:pt idx="18">
                  <c:v>0.37224380384209493</c:v>
                </c:pt>
                <c:pt idx="19">
                  <c:v>0.36896043609822876</c:v>
                </c:pt>
                <c:pt idx="20">
                  <c:v>0.36570613768282356</c:v>
                </c:pt>
                <c:pt idx="21">
                  <c:v>0.3624816915350505</c:v>
                </c:pt>
                <c:pt idx="22">
                  <c:v>0.35928790138754296</c:v>
                </c:pt>
                <c:pt idx="23">
                  <c:v>0.35612559202470717</c:v>
                </c:pt>
                <c:pt idx="24">
                  <c:v>0.35299560950890252</c:v>
                </c:pt>
                <c:pt idx="25">
                  <c:v>0.3498988213702714</c:v>
                </c:pt>
                <c:pt idx="26">
                  <c:v>0.3468361167557073</c:v>
                </c:pt>
                <c:pt idx="27">
                  <c:v>0.34380840653215894</c:v>
                </c:pt>
                <c:pt idx="28">
                  <c:v>0.34081662333917334</c:v>
                </c:pt>
                <c:pt idx="29">
                  <c:v>0.33786172158529548</c:v>
                </c:pt>
                <c:pt idx="30">
                  <c:v>0.33494467738265904</c:v>
                </c:pt>
                <c:pt idx="31">
                  <c:v>0.33206648841383773</c:v>
                </c:pt>
                <c:pt idx="32">
                  <c:v>0.32922817372477614</c:v>
                </c:pt>
                <c:pt idx="33">
                  <c:v>0.32643077343739424</c:v>
                </c:pt>
                <c:pt idx="34">
                  <c:v>0.32367534837526551</c:v>
                </c:pt>
                <c:pt idx="35">
                  <c:v>0.32096297959561265</c:v>
                </c:pt>
                <c:pt idx="36">
                  <c:v>0.31829476782075433</c:v>
                </c:pt>
                <c:pt idx="37">
                  <c:v>0.31567183276208255</c:v>
                </c:pt>
                <c:pt idx="38">
                  <c:v>0.31309531232965876</c:v>
                </c:pt>
                <c:pt idx="39">
                  <c:v>0.3105663617206007</c:v>
                </c:pt>
                <c:pt idx="40">
                  <c:v>0.30808615237959902</c:v>
                </c:pt>
                <c:pt idx="41">
                  <c:v>0.30565587082516515</c:v>
                </c:pt>
                <c:pt idx="42">
                  <c:v>0.30327671733557898</c:v>
                </c:pt>
                <c:pt idx="43">
                  <c:v>0.30094990448898529</c:v>
                </c:pt>
                <c:pt idx="44">
                  <c:v>0.29867665555269657</c:v>
                </c:pt>
                <c:pt idx="45">
                  <c:v>0.29645820271749773</c:v>
                </c:pt>
                <c:pt idx="46">
                  <c:v>0.29429578517363086</c:v>
                </c:pt>
                <c:pt idx="47">
                  <c:v>0.29219064702616482</c:v>
                </c:pt>
                <c:pt idx="48">
                  <c:v>0.29014403504863562</c:v>
                </c:pt>
                <c:pt idx="49">
                  <c:v>0.28815719627517372</c:v>
                </c:pt>
                <c:pt idx="50">
                  <c:v>0.28623137543282035</c:v>
                </c:pt>
                <c:pt idx="51">
                  <c:v>0.28436781221736296</c:v>
                </c:pt>
                <c:pt idx="52">
                  <c:v>0.2825677384177902</c:v>
                </c:pt>
                <c:pt idx="53">
                  <c:v>0.28083237489636065</c:v>
                </c:pt>
                <c:pt idx="54">
                  <c:v>0.27916292843328161</c:v>
                </c:pt>
                <c:pt idx="55">
                  <c:v>0.27756058844708309</c:v>
                </c:pt>
                <c:pt idx="56">
                  <c:v>0.27602652360392216</c:v>
                </c:pt>
                <c:pt idx="57">
                  <c:v>0.27456187833122836</c:v>
                </c:pt>
                <c:pt idx="58">
                  <c:v>0.27316776925327035</c:v>
                </c:pt>
                <c:pt idx="59">
                  <c:v>0.27184528156834675</c:v>
                </c:pt>
                <c:pt idx="60">
                  <c:v>0.27059546538933277</c:v>
                </c:pt>
                <c:pt idx="61">
                  <c:v>0.26941933207120733</c:v>
                </c:pt>
                <c:pt idx="62">
                  <c:v>0.26831785055089319</c:v>
                </c:pt>
                <c:pt idx="63">
                  <c:v>0.2672919437262139</c:v>
                </c:pt>
                <c:pt idx="64">
                  <c:v>0.26634248490196533</c:v>
                </c:pt>
                <c:pt idx="65">
                  <c:v>0.2654702943319644</c:v>
                </c:pt>
                <c:pt idx="66">
                  <c:v>0.26467613588643774</c:v>
                </c:pt>
                <c:pt idx="67">
                  <c:v>0.26396071387420966</c:v>
                </c:pt>
                <c:pt idx="68">
                  <c:v>0.26332467004881777</c:v>
                </c:pt>
                <c:pt idx="69">
                  <c:v>0.26276858082690402</c:v>
                </c:pt>
                <c:pt idx="70">
                  <c:v>0.26229295474598951</c:v>
                </c:pt>
                <c:pt idx="71">
                  <c:v>0.26189823018704861</c:v>
                </c:pt>
                <c:pt idx="72">
                  <c:v>0.26158477338515895</c:v>
                </c:pt>
                <c:pt idx="73">
                  <c:v>0.26135287674894964</c:v>
                </c:pt>
                <c:pt idx="74">
                  <c:v>0.26120275750663213</c:v>
                </c:pt>
                <c:pt idx="75">
                  <c:v>0.2611345566931258</c:v>
                </c:pt>
                <c:pt idx="76">
                  <c:v>0.26114833848924301</c:v>
                </c:pt>
                <c:pt idx="77">
                  <c:v>0.26124408992013431</c:v>
                </c:pt>
                <c:pt idx="78">
                  <c:v>0.26142172091629318</c:v>
                </c:pt>
                <c:pt idx="79">
                  <c:v>0.26168106473645242</c:v>
                </c:pt>
                <c:pt idx="80">
                  <c:v>0.26202187874774996</c:v>
                </c:pt>
                <c:pt idx="81">
                  <c:v>0.26244384555467837</c:v>
                </c:pt>
                <c:pt idx="82">
                  <c:v>0.26294657446463371</c:v>
                </c:pt>
                <c:pt idx="83">
                  <c:v>0.26352960327441882</c:v>
                </c:pt>
                <c:pt idx="84">
                  <c:v>0.26419240035888625</c:v>
                </c:pt>
                <c:pt idx="85">
                  <c:v>0.26493436704009837</c:v>
                </c:pt>
                <c:pt idx="86">
                  <c:v>0.26575484021295859</c:v>
                </c:pt>
                <c:pt idx="87">
                  <c:v>0.26665309520127983</c:v>
                </c:pt>
                <c:pt idx="88">
                  <c:v>0.2676283488167136</c:v>
                </c:pt>
                <c:pt idx="89">
                  <c:v>0.26867976259187876</c:v>
                </c:pt>
                <c:pt idx="90">
                  <c:v>0.2698064461584011</c:v>
                </c:pt>
                <c:pt idx="91">
                  <c:v>0.27100746074039017</c:v>
                </c:pt>
                <c:pt idx="92">
                  <c:v>0.27228182273411522</c:v>
                </c:pt>
                <c:pt idx="93">
                  <c:v>0.2736285073452695</c:v>
                </c:pt>
                <c:pt idx="94">
                  <c:v>0.27504645225619312</c:v>
                </c:pt>
                <c:pt idx="95">
                  <c:v>0.27653456129671483</c:v>
                </c:pt>
                <c:pt idx="96">
                  <c:v>0.27809170809383149</c:v>
                </c:pt>
                <c:pt idx="97">
                  <c:v>0.27971673967721905</c:v>
                </c:pt>
                <c:pt idx="98">
                  <c:v>0.28140848001951102</c:v>
                </c:pt>
                <c:pt idx="99">
                  <c:v>0.28316573349234897</c:v>
                </c:pt>
                <c:pt idx="100">
                  <c:v>0.2849872882213495</c:v>
                </c:pt>
              </c:numCache>
            </c:numRef>
          </c:xVal>
          <c:yVal>
            <c:numRef>
              <c:f>'Graph of Portfolio Two Assets'!$C$16:$C$116</c:f>
              <c:numCache>
                <c:formatCode>_(* #,##0.00000_);_(* \(#,##0.00000\);_(* "-"??_);_(@_)</c:formatCode>
                <c:ptCount val="101"/>
                <c:pt idx="0">
                  <c:v>0.12945324499999986</c:v>
                </c:pt>
                <c:pt idx="1">
                  <c:v>0.12914911974999985</c:v>
                </c:pt>
                <c:pt idx="2">
                  <c:v>0.12884499449999987</c:v>
                </c:pt>
                <c:pt idx="3">
                  <c:v>0.12854086924999986</c:v>
                </c:pt>
                <c:pt idx="4">
                  <c:v>0.12823674399999985</c:v>
                </c:pt>
                <c:pt idx="5">
                  <c:v>0.12793261874999987</c:v>
                </c:pt>
                <c:pt idx="6">
                  <c:v>0.12762849349999986</c:v>
                </c:pt>
                <c:pt idx="7">
                  <c:v>0.12732436824999985</c:v>
                </c:pt>
                <c:pt idx="8">
                  <c:v>0.12702024299999987</c:v>
                </c:pt>
                <c:pt idx="9">
                  <c:v>0.12671611774999986</c:v>
                </c:pt>
                <c:pt idx="10">
                  <c:v>0.12641199249999988</c:v>
                </c:pt>
                <c:pt idx="11">
                  <c:v>0.12610786724999987</c:v>
                </c:pt>
                <c:pt idx="12">
                  <c:v>0.12580374199999986</c:v>
                </c:pt>
                <c:pt idx="13">
                  <c:v>0.12549961674999988</c:v>
                </c:pt>
                <c:pt idx="14">
                  <c:v>0.12519549149999987</c:v>
                </c:pt>
                <c:pt idx="15">
                  <c:v>0.12489136624999987</c:v>
                </c:pt>
                <c:pt idx="16">
                  <c:v>0.12458724099999986</c:v>
                </c:pt>
                <c:pt idx="17">
                  <c:v>0.12428311574999987</c:v>
                </c:pt>
                <c:pt idx="18">
                  <c:v>0.12397899049999987</c:v>
                </c:pt>
                <c:pt idx="19">
                  <c:v>0.12367486524999988</c:v>
                </c:pt>
                <c:pt idx="20">
                  <c:v>0.12337073999999987</c:v>
                </c:pt>
                <c:pt idx="21">
                  <c:v>0.12306661474999986</c:v>
                </c:pt>
                <c:pt idx="22">
                  <c:v>0.12276248949999986</c:v>
                </c:pt>
                <c:pt idx="23">
                  <c:v>0.12245836424999987</c:v>
                </c:pt>
                <c:pt idx="24">
                  <c:v>0.12215423899999987</c:v>
                </c:pt>
                <c:pt idx="25">
                  <c:v>0.12185011374999988</c:v>
                </c:pt>
                <c:pt idx="26">
                  <c:v>0.12154598849999988</c:v>
                </c:pt>
                <c:pt idx="27">
                  <c:v>0.12124186324999989</c:v>
                </c:pt>
                <c:pt idx="28">
                  <c:v>0.12093773799999989</c:v>
                </c:pt>
                <c:pt idx="29">
                  <c:v>0.1206336127499999</c:v>
                </c:pt>
                <c:pt idx="30">
                  <c:v>0.12032948749999989</c:v>
                </c:pt>
                <c:pt idx="31">
                  <c:v>0.12002536224999988</c:v>
                </c:pt>
                <c:pt idx="32">
                  <c:v>0.1197212369999999</c:v>
                </c:pt>
                <c:pt idx="33">
                  <c:v>0.11941711174999989</c:v>
                </c:pt>
                <c:pt idx="34">
                  <c:v>0.11911298649999988</c:v>
                </c:pt>
                <c:pt idx="35">
                  <c:v>0.11880886124999988</c:v>
                </c:pt>
                <c:pt idx="36">
                  <c:v>0.11850473599999989</c:v>
                </c:pt>
                <c:pt idx="37">
                  <c:v>0.11820061074999989</c:v>
                </c:pt>
                <c:pt idx="38">
                  <c:v>0.1178964854999999</c:v>
                </c:pt>
                <c:pt idx="39">
                  <c:v>0.11759236024999989</c:v>
                </c:pt>
                <c:pt idx="40">
                  <c:v>0.11728823499999988</c:v>
                </c:pt>
                <c:pt idx="41">
                  <c:v>0.1169841097499999</c:v>
                </c:pt>
                <c:pt idx="42">
                  <c:v>0.11667998449999989</c:v>
                </c:pt>
                <c:pt idx="43">
                  <c:v>0.11637585924999988</c:v>
                </c:pt>
                <c:pt idx="44">
                  <c:v>0.1160717339999999</c:v>
                </c:pt>
                <c:pt idx="45">
                  <c:v>0.11576760874999989</c:v>
                </c:pt>
                <c:pt idx="46">
                  <c:v>0.11546348349999991</c:v>
                </c:pt>
                <c:pt idx="47">
                  <c:v>0.1151593582499999</c:v>
                </c:pt>
                <c:pt idx="48">
                  <c:v>0.11485523299999989</c:v>
                </c:pt>
                <c:pt idx="49">
                  <c:v>0.11455110774999989</c:v>
                </c:pt>
                <c:pt idx="50">
                  <c:v>0.1142469824999999</c:v>
                </c:pt>
                <c:pt idx="51">
                  <c:v>0.11394285724999989</c:v>
                </c:pt>
                <c:pt idx="52">
                  <c:v>0.1136387319999999</c:v>
                </c:pt>
                <c:pt idx="53">
                  <c:v>0.1133346067499999</c:v>
                </c:pt>
                <c:pt idx="54">
                  <c:v>0.11303048149999989</c:v>
                </c:pt>
                <c:pt idx="55">
                  <c:v>0.1127263562499999</c:v>
                </c:pt>
                <c:pt idx="56">
                  <c:v>0.1124222309999999</c:v>
                </c:pt>
                <c:pt idx="57">
                  <c:v>0.11211810574999989</c:v>
                </c:pt>
                <c:pt idx="58">
                  <c:v>0.1118139804999999</c:v>
                </c:pt>
                <c:pt idx="59">
                  <c:v>0.1115098552499999</c:v>
                </c:pt>
                <c:pt idx="60">
                  <c:v>0.11120572999999989</c:v>
                </c:pt>
                <c:pt idx="61">
                  <c:v>0.1109016047499999</c:v>
                </c:pt>
                <c:pt idx="62">
                  <c:v>0.1105974794999999</c:v>
                </c:pt>
                <c:pt idx="63">
                  <c:v>0.11029335424999989</c:v>
                </c:pt>
                <c:pt idx="64">
                  <c:v>0.10998922899999991</c:v>
                </c:pt>
                <c:pt idx="65">
                  <c:v>0.1096851037499999</c:v>
                </c:pt>
                <c:pt idx="66">
                  <c:v>0.10938097849999989</c:v>
                </c:pt>
                <c:pt idx="67">
                  <c:v>0.1090768532499999</c:v>
                </c:pt>
                <c:pt idx="68">
                  <c:v>0.1087727279999999</c:v>
                </c:pt>
                <c:pt idx="69">
                  <c:v>0.10846860274999989</c:v>
                </c:pt>
                <c:pt idx="70">
                  <c:v>0.10816447749999991</c:v>
                </c:pt>
                <c:pt idx="71">
                  <c:v>0.1078603522499999</c:v>
                </c:pt>
                <c:pt idx="72">
                  <c:v>0.10755622699999991</c:v>
                </c:pt>
                <c:pt idx="73">
                  <c:v>0.10725210174999991</c:v>
                </c:pt>
                <c:pt idx="74">
                  <c:v>0.1069479764999999</c:v>
                </c:pt>
                <c:pt idx="75">
                  <c:v>0.10664385124999992</c:v>
                </c:pt>
                <c:pt idx="76">
                  <c:v>0.10633972599999991</c:v>
                </c:pt>
                <c:pt idx="77">
                  <c:v>0.10603560074999992</c:v>
                </c:pt>
                <c:pt idx="78">
                  <c:v>0.10573147549999991</c:v>
                </c:pt>
                <c:pt idx="79">
                  <c:v>0.10542735024999991</c:v>
                </c:pt>
                <c:pt idx="80">
                  <c:v>0.1051232249999999</c:v>
                </c:pt>
                <c:pt idx="81">
                  <c:v>0.10481909974999991</c:v>
                </c:pt>
                <c:pt idx="82">
                  <c:v>0.10451497449999991</c:v>
                </c:pt>
                <c:pt idx="83">
                  <c:v>0.1042108492499999</c:v>
                </c:pt>
                <c:pt idx="84">
                  <c:v>0.10390672399999991</c:v>
                </c:pt>
                <c:pt idx="85">
                  <c:v>0.10360259874999991</c:v>
                </c:pt>
                <c:pt idx="86">
                  <c:v>0.10329847349999992</c:v>
                </c:pt>
                <c:pt idx="87">
                  <c:v>0.10299434824999992</c:v>
                </c:pt>
                <c:pt idx="88">
                  <c:v>0.10269022299999991</c:v>
                </c:pt>
                <c:pt idx="89">
                  <c:v>0.10238609774999992</c:v>
                </c:pt>
                <c:pt idx="90">
                  <c:v>0.10208197249999992</c:v>
                </c:pt>
                <c:pt idx="91">
                  <c:v>0.10177784724999991</c:v>
                </c:pt>
                <c:pt idx="92">
                  <c:v>0.10147372199999992</c:v>
                </c:pt>
                <c:pt idx="93">
                  <c:v>0.10116959674999991</c:v>
                </c:pt>
                <c:pt idx="94">
                  <c:v>0.10086547149999991</c:v>
                </c:pt>
                <c:pt idx="95">
                  <c:v>0.10056134624999992</c:v>
                </c:pt>
                <c:pt idx="96">
                  <c:v>0.10025722099999992</c:v>
                </c:pt>
                <c:pt idx="97">
                  <c:v>9.9953095749999915E-2</c:v>
                </c:pt>
                <c:pt idx="98">
                  <c:v>9.964897049999992E-2</c:v>
                </c:pt>
                <c:pt idx="99">
                  <c:v>9.9344845249999925E-2</c:v>
                </c:pt>
                <c:pt idx="100">
                  <c:v>9.9040719999999929E-2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53-4B1C-A6D8-9345CC373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162975"/>
        <c:axId val="1461167551"/>
      </c:scatterChart>
      <c:valAx>
        <c:axId val="146116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67551"/>
        <c:crosses val="autoZero"/>
        <c:crossBetween val="midCat"/>
      </c:valAx>
      <c:valAx>
        <c:axId val="146116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_);_(* \(#,##0.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6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Portfolios with Three Assets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11130553125305"/>
          <c:y val="0.14919364512708308"/>
          <c:w val="0.76851990834763517"/>
          <c:h val="0.65322644951255504"/>
        </c:manualLayout>
      </c:layout>
      <c:scatterChart>
        <c:scatterStyle val="lineMarker"/>
        <c:varyColors val="0"/>
        <c:ser>
          <c:idx val="0"/>
          <c:order val="0"/>
          <c:tx>
            <c:v>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 of Portfolio Three Assets'!$E$20:$E$250</c:f>
              <c:numCache>
                <c:formatCode>0.00%</c:formatCode>
                <c:ptCount val="231"/>
                <c:pt idx="0">
                  <c:v>0.43553830077472866</c:v>
                </c:pt>
                <c:pt idx="1">
                  <c:v>0.4146846897742944</c:v>
                </c:pt>
                <c:pt idx="2">
                  <c:v>0.39409718371476232</c:v>
                </c:pt>
                <c:pt idx="3">
                  <c:v>0.37381975105370108</c:v>
                </c:pt>
                <c:pt idx="4">
                  <c:v>0.35390569383811071</c:v>
                </c:pt>
                <c:pt idx="5">
                  <c:v>0.3344199332747041</c:v>
                </c:pt>
                <c:pt idx="6">
                  <c:v>0.31544185074133735</c:v>
                </c:pt>
                <c:pt idx="7">
                  <c:v>0.29706876041418817</c:v>
                </c:pt>
                <c:pt idx="8">
                  <c:v>0.27942003044907865</c:v>
                </c:pt>
                <c:pt idx="9">
                  <c:v>0.26264172594152912</c:v>
                </c:pt>
                <c:pt idx="10">
                  <c:v>0.24691135409730783</c:v>
                </c:pt>
                <c:pt idx="11">
                  <c:v>0.23244176721498772</c:v>
                </c:pt>
                <c:pt idx="12">
                  <c:v>0.21948246239079444</c:v>
                </c:pt>
                <c:pt idx="13">
                  <c:v>0.20831549446804482</c:v>
                </c:pt>
                <c:pt idx="14">
                  <c:v>0.19924245772687377</c:v>
                </c:pt>
                <c:pt idx="15">
                  <c:v>0.19255956604091037</c:v>
                </c:pt>
                <c:pt idx="16">
                  <c:v>0.18852117592971337</c:v>
                </c:pt>
                <c:pt idx="17">
                  <c:v>0.1872984219400145</c:v>
                </c:pt>
                <c:pt idx="18">
                  <c:v>0.18894597570670046</c:v>
                </c:pt>
                <c:pt idx="19">
                  <c:v>0.19339049200396058</c:v>
                </c:pt>
                <c:pt idx="20">
                  <c:v>0.41725248337924609</c:v>
                </c:pt>
                <c:pt idx="21">
                  <c:v>0.39651945691101914</c:v>
                </c:pt>
                <c:pt idx="22">
                  <c:v>0.37607863847752715</c:v>
                </c:pt>
                <c:pt idx="23">
                  <c:v>0.35598036844249037</c:v>
                </c:pt>
                <c:pt idx="24">
                  <c:v>0.33628607003715061</c:v>
                </c:pt>
                <c:pt idx="25">
                  <c:v>0.31707102811964877</c:v>
                </c:pt>
                <c:pt idx="26">
                  <c:v>0.29842783153035568</c:v>
                </c:pt>
                <c:pt idx="27">
                  <c:v>0.28047053709473524</c:v>
                </c:pt>
                <c:pt idx="28">
                  <c:v>0.26333949857882627</c:v>
                </c:pt>
                <c:pt idx="29">
                  <c:v>0.24720655054533977</c:v>
                </c:pt>
                <c:pt idx="30">
                  <c:v>0.23227975275633292</c:v>
                </c:pt>
                <c:pt idx="31">
                  <c:v>0.21880609277577318</c:v>
                </c:pt>
                <c:pt idx="32">
                  <c:v>0.20706942487556418</c:v>
                </c:pt>
                <c:pt idx="33">
                  <c:v>0.19737984949845599</c:v>
                </c:pt>
                <c:pt idx="34">
                  <c:v>0.19005073281892101</c:v>
                </c:pt>
                <c:pt idx="35">
                  <c:v>0.18536228011444036</c:v>
                </c:pt>
                <c:pt idx="36">
                  <c:v>0.18351699245759001</c:v>
                </c:pt>
                <c:pt idx="37">
                  <c:v>0.18460015151503431</c:v>
                </c:pt>
                <c:pt idx="38">
                  <c:v>0.18856129811100591</c:v>
                </c:pt>
                <c:pt idx="39">
                  <c:v>0.19522532658054703</c:v>
                </c:pt>
                <c:pt idx="40">
                  <c:v>0.39946990372718916</c:v>
                </c:pt>
                <c:pt idx="41">
                  <c:v>0.37889644117894267</c:v>
                </c:pt>
                <c:pt idx="42">
                  <c:v>0.35864779391426033</c:v>
                </c:pt>
                <c:pt idx="43">
                  <c:v>0.33878220851795482</c:v>
                </c:pt>
                <c:pt idx="44">
                  <c:v>0.31937117484876421</c:v>
                </c:pt>
                <c:pt idx="45">
                  <c:v>0.30050279138053998</c:v>
                </c:pt>
                <c:pt idx="46">
                  <c:v>0.28228589358654166</c:v>
                </c:pt>
                <c:pt idx="47">
                  <c:v>0.26485494444251528</c:v>
                </c:pt>
                <c:pt idx="48">
                  <c:v>0.24837547234093585</c:v>
                </c:pt>
                <c:pt idx="49">
                  <c:v>0.23304940830810458</c:v>
                </c:pt>
                <c:pt idx="50">
                  <c:v>0.21911890824885896</c:v>
                </c:pt>
                <c:pt idx="51">
                  <c:v>0.20686609915311324</c:v>
                </c:pt>
                <c:pt idx="52">
                  <c:v>0.19660490276877388</c:v>
                </c:pt>
                <c:pt idx="53">
                  <c:v>0.18866056926091349</c:v>
                </c:pt>
                <c:pt idx="54">
                  <c:v>0.18333453243244824</c:v>
                </c:pt>
                <c:pt idx="55">
                  <c:v>0.18085825653764456</c:v>
                </c:pt>
                <c:pt idx="56">
                  <c:v>0.18134851783427416</c:v>
                </c:pt>
                <c:pt idx="57">
                  <c:v>0.18478170545478584</c:v>
                </c:pt>
                <c:pt idx="58">
                  <c:v>0.19099918902474416</c:v>
                </c:pt>
                <c:pt idx="59">
                  <c:v>0.38226079936964918</c:v>
                </c:pt>
                <c:pt idx="60">
                  <c:v>0.36189486348990652</c:v>
                </c:pt>
                <c:pt idx="61">
                  <c:v>0.34189455025383564</c:v>
                </c:pt>
                <c:pt idx="62">
                  <c:v>0.32232792704543384</c:v>
                </c:pt>
                <c:pt idx="63">
                  <c:v>0.30327894651752552</c:v>
                </c:pt>
                <c:pt idx="64">
                  <c:v>0.284851477151503</c:v>
                </c:pt>
                <c:pt idx="65">
                  <c:v>0.2671741500543155</c:v>
                </c:pt>
                <c:pt idx="66">
                  <c:v>0.25040588384927809</c:v>
                </c:pt>
                <c:pt idx="67">
                  <c:v>0.23474156995016876</c:v>
                </c:pt>
                <c:pt idx="68">
                  <c:v>0.22041669729455918</c:v>
                </c:pt>
                <c:pt idx="69">
                  <c:v>0.20770857954608485</c:v>
                </c:pt>
                <c:pt idx="70">
                  <c:v>0.19693045822092314</c:v>
                </c:pt>
                <c:pt idx="71">
                  <c:v>0.18841383845246826</c:v>
                </c:pt>
                <c:pt idx="72">
                  <c:v>0.18247564619127238</c:v>
                </c:pt>
                <c:pt idx="73">
                  <c:v>0.17937214436107854</c:v>
                </c:pt>
                <c:pt idx="74">
                  <c:v>0.17925063090460894</c:v>
                </c:pt>
                <c:pt idx="75">
                  <c:v>0.18211707491047793</c:v>
                </c:pt>
                <c:pt idx="76">
                  <c:v>0.18783473335737594</c:v>
                </c:pt>
                <c:pt idx="77">
                  <c:v>0.36570613768282362</c:v>
                </c:pt>
                <c:pt idx="78">
                  <c:v>0.34560644808212115</c:v>
                </c:pt>
                <c:pt idx="79">
                  <c:v>0.32592341517637391</c:v>
                </c:pt>
                <c:pt idx="80">
                  <c:v>0.30673725882546726</c:v>
                </c:pt>
                <c:pt idx="81">
                  <c:v>0.28814724904210348</c:v>
                </c:pt>
                <c:pt idx="82">
                  <c:v>0.27027642534365037</c:v>
                </c:pt>
                <c:pt idx="83">
                  <c:v>0.25327706735863625</c:v>
                </c:pt>
                <c:pt idx="84">
                  <c:v>0.23733650665306449</c:v>
                </c:pt>
                <c:pt idx="85">
                  <c:v>0.22268223934119366</c:v>
                </c:pt>
                <c:pt idx="86">
                  <c:v>0.20958425473536105</c:v>
                </c:pt>
                <c:pt idx="87">
                  <c:v>0.19835109713632623</c:v>
                </c:pt>
                <c:pt idx="88">
                  <c:v>0.18931501109164992</c:v>
                </c:pt>
                <c:pt idx="89">
                  <c:v>0.18280209763927294</c:v>
                </c:pt>
                <c:pt idx="90">
                  <c:v>0.17908785041214995</c:v>
                </c:pt>
                <c:pt idx="91">
                  <c:v>0.17834720972420751</c:v>
                </c:pt>
                <c:pt idx="92">
                  <c:v>0.18061676017140796</c:v>
                </c:pt>
                <c:pt idx="93">
                  <c:v>0.18578621768167008</c:v>
                </c:pt>
                <c:pt idx="94">
                  <c:v>0.3498988213702714</c:v>
                </c:pt>
                <c:pt idx="95">
                  <c:v>0.33013677066445257</c:v>
                </c:pt>
                <c:pt idx="96">
                  <c:v>0.31085496180765915</c:v>
                </c:pt>
                <c:pt idx="97">
                  <c:v>0.29214849820488314</c:v>
                </c:pt>
                <c:pt idx="98">
                  <c:v>0.27413518656592695</c:v>
                </c:pt>
                <c:pt idx="99">
                  <c:v>0.25696084100683919</c:v>
                </c:pt>
                <c:pt idx="100">
                  <c:v>0.2408050350295611</c:v>
                </c:pt>
                <c:pt idx="101">
                  <c:v>0.22588641784638977</c:v>
                </c:pt>
                <c:pt idx="102">
                  <c:v>0.21246576295158479</c:v>
                </c:pt>
                <c:pt idx="103">
                  <c:v>0.20084358310128747</c:v>
                </c:pt>
                <c:pt idx="104">
                  <c:v>0.19134786935466014</c:v>
                </c:pt>
                <c:pt idx="105">
                  <c:v>0.18430758836090277</c:v>
                </c:pt>
                <c:pt idx="106">
                  <c:v>0.18001106892492869</c:v>
                </c:pt>
                <c:pt idx="107">
                  <c:v>0.17865637556722805</c:v>
                </c:pt>
                <c:pt idx="108">
                  <c:v>0.18030982755629546</c:v>
                </c:pt>
                <c:pt idx="109">
                  <c:v>0.18489073822986146</c:v>
                </c:pt>
                <c:pt idx="110">
                  <c:v>0.33494467738265904</c:v>
                </c:pt>
                <c:pt idx="111">
                  <c:v>0.31560624738242821</c:v>
                </c:pt>
                <c:pt idx="112">
                  <c:v>0.29682669632953007</c:v>
                </c:pt>
                <c:pt idx="113">
                  <c:v>0.27871901569183821</c:v>
                </c:pt>
                <c:pt idx="114">
                  <c:v>0.26142285582900132</c:v>
                </c:pt>
                <c:pt idx="115">
                  <c:v>0.24511007155682937</c:v>
                </c:pt>
                <c:pt idx="116">
                  <c:v>0.22999000542335921</c:v>
                </c:pt>
                <c:pt idx="117">
                  <c:v>0.21631291176885198</c:v>
                </c:pt>
                <c:pt idx="118">
                  <c:v>0.2043687030551426</c:v>
                </c:pt>
                <c:pt idx="119">
                  <c:v>0.19447692810768713</c:v>
                </c:pt>
                <c:pt idx="120">
                  <c:v>0.18696363852686307</c:v>
                </c:pt>
                <c:pt idx="121">
                  <c:v>0.18212343749074172</c:v>
                </c:pt>
                <c:pt idx="122">
                  <c:v>0.18017188632781825</c:v>
                </c:pt>
                <c:pt idx="123">
                  <c:v>0.18120234145739941</c:v>
                </c:pt>
                <c:pt idx="124">
                  <c:v>0.18516502440688751</c:v>
                </c:pt>
                <c:pt idx="125">
                  <c:v>0.32096297959561271</c:v>
                </c:pt>
                <c:pt idx="126">
                  <c:v>0.30215040142640115</c:v>
                </c:pt>
                <c:pt idx="127">
                  <c:v>0.28399280568460988</c:v>
                </c:pt>
                <c:pt idx="128">
                  <c:v>0.26662404255118738</c:v>
                </c:pt>
                <c:pt idx="129">
                  <c:v>0.25020844158280858</c:v>
                </c:pt>
                <c:pt idx="130">
                  <c:v>0.23494587929882416</c:v>
                </c:pt>
                <c:pt idx="131">
                  <c:v>0.22107529474578816</c:v>
                </c:pt>
                <c:pt idx="132">
                  <c:v>0.20887418098371124</c:v>
                </c:pt>
                <c:pt idx="133">
                  <c:v>0.19865039341399446</c:v>
                </c:pt>
                <c:pt idx="134">
                  <c:v>0.19072218516127828</c:v>
                </c:pt>
                <c:pt idx="135">
                  <c:v>0.18538431111906595</c:v>
                </c:pt>
                <c:pt idx="136">
                  <c:v>0.18286375117208967</c:v>
                </c:pt>
                <c:pt idx="137">
                  <c:v>0.18327677966290429</c:v>
                </c:pt>
                <c:pt idx="138">
                  <c:v>0.18660391802350015</c:v>
                </c:pt>
                <c:pt idx="139">
                  <c:v>0.30808615237959902</c:v>
                </c:pt>
                <c:pt idx="140">
                  <c:v>0.28991890664581338</c:v>
                </c:pt>
                <c:pt idx="141">
                  <c:v>0.2725220823356922</c:v>
                </c:pt>
                <c:pt idx="142">
                  <c:v>0.25605276033993324</c:v>
                </c:pt>
                <c:pt idx="143">
                  <c:v>0.24070140128810294</c:v>
                </c:pt>
                <c:pt idx="144">
                  <c:v>0.22669523787158158</c:v>
                </c:pt>
                <c:pt idx="145">
                  <c:v>0.21429819166873323</c:v>
                </c:pt>
                <c:pt idx="146">
                  <c:v>0.20380411384112163</c:v>
                </c:pt>
                <c:pt idx="147">
                  <c:v>0.19551965750757688</c:v>
                </c:pt>
                <c:pt idx="148">
                  <c:v>0.18973448266573745</c:v>
                </c:pt>
                <c:pt idx="149">
                  <c:v>0.18668108940176409</c:v>
                </c:pt>
                <c:pt idx="150">
                  <c:v>0.18649370540386456</c:v>
                </c:pt>
                <c:pt idx="151">
                  <c:v>0.18918084722703024</c:v>
                </c:pt>
                <c:pt idx="152">
                  <c:v>0.29645820271749779</c:v>
                </c:pt>
                <c:pt idx="153">
                  <c:v>0.27907279593776974</c:v>
                </c:pt>
                <c:pt idx="154">
                  <c:v>0.26259322667159318</c:v>
                </c:pt>
                <c:pt idx="155">
                  <c:v>0.24720072358776154</c:v>
                </c:pt>
                <c:pt idx="156">
                  <c:v>0.23311072600390281</c:v>
                </c:pt>
                <c:pt idx="157">
                  <c:v>0.22057298384221932</c:v>
                </c:pt>
                <c:pt idx="158">
                  <c:v>0.20986588482002694</c:v>
                </c:pt>
                <c:pt idx="159">
                  <c:v>0.20128178210847908</c:v>
                </c:pt>
                <c:pt idx="160">
                  <c:v>0.19510110146659154</c:v>
                </c:pt>
                <c:pt idx="161">
                  <c:v>0.19155662756853079</c:v>
                </c:pt>
                <c:pt idx="162">
                  <c:v>0.19079533831993881</c:v>
                </c:pt>
                <c:pt idx="163">
                  <c:v>0.19285019696917757</c:v>
                </c:pt>
                <c:pt idx="164">
                  <c:v>0.2862313754328204</c:v>
                </c:pt>
                <c:pt idx="165">
                  <c:v>0.26977921359436857</c:v>
                </c:pt>
                <c:pt idx="166">
                  <c:v>0.25438684258480682</c:v>
                </c:pt>
                <c:pt idx="167">
                  <c:v>0.24025803849232216</c:v>
                </c:pt>
                <c:pt idx="168">
                  <c:v>0.227628210526131</c:v>
                </c:pt>
                <c:pt idx="169">
                  <c:v>0.21675953769492731</c:v>
                </c:pt>
                <c:pt idx="170">
                  <c:v>0.20792837690740573</c:v>
                </c:pt>
                <c:pt idx="171">
                  <c:v>0.20140293059490796</c:v>
                </c:pt>
                <c:pt idx="172">
                  <c:v>0.19741197726664414</c:v>
                </c:pt>
                <c:pt idx="173">
                  <c:v>0.19611031301712376</c:v>
                </c:pt>
                <c:pt idx="174">
                  <c:v>0.19755110417879743</c:v>
                </c:pt>
                <c:pt idx="175">
                  <c:v>0.27756058844708315</c:v>
                </c:pt>
                <c:pt idx="176">
                  <c:v>0.26220329592878788</c:v>
                </c:pt>
                <c:pt idx="177">
                  <c:v>0.2480739291420756</c:v>
                </c:pt>
                <c:pt idx="178">
                  <c:v>0.23539370856353642</c:v>
                </c:pt>
                <c:pt idx="179">
                  <c:v>0.22440842125428864</c:v>
                </c:pt>
                <c:pt idx="180">
                  <c:v>0.21537757268487584</c:v>
                </c:pt>
                <c:pt idx="181">
                  <c:v>0.20855521064853605</c:v>
                </c:pt>
                <c:pt idx="182">
                  <c:v>0.20416285349916391</c:v>
                </c:pt>
                <c:pt idx="183">
                  <c:v>0.20235879866323198</c:v>
                </c:pt>
                <c:pt idx="184">
                  <c:v>0.20321199234093298</c:v>
                </c:pt>
                <c:pt idx="185">
                  <c:v>0.27059546538933282</c:v>
                </c:pt>
                <c:pt idx="186">
                  <c:v>0.2564972872322332</c:v>
                </c:pt>
                <c:pt idx="187">
                  <c:v>0.24380161733048342</c:v>
                </c:pt>
                <c:pt idx="188">
                  <c:v>0.23273808595858084</c:v>
                </c:pt>
                <c:pt idx="189">
                  <c:v>0.2235491500444759</c:v>
                </c:pt>
                <c:pt idx="190">
                  <c:v>0.21647366145282201</c:v>
                </c:pt>
                <c:pt idx="191">
                  <c:v>0.21172361112359189</c:v>
                </c:pt>
                <c:pt idx="192">
                  <c:v>0.20945726699944428</c:v>
                </c:pt>
                <c:pt idx="193">
                  <c:v>0.20975515173119966</c:v>
                </c:pt>
                <c:pt idx="194">
                  <c:v>0.21260648730440998</c:v>
                </c:pt>
                <c:pt idx="195">
                  <c:v>0.2654702943319644</c:v>
                </c:pt>
                <c:pt idx="196">
                  <c:v>0.25278784379855307</c:v>
                </c:pt>
                <c:pt idx="197">
                  <c:v>0.2416781507691233</c:v>
                </c:pt>
                <c:pt idx="198">
                  <c:v>0.23236691015134678</c:v>
                </c:pt>
                <c:pt idx="199">
                  <c:v>0.22507743355259902</c:v>
                </c:pt>
                <c:pt idx="200">
                  <c:v>0.22001077028910362</c:v>
                </c:pt>
                <c:pt idx="201">
                  <c:v>0.21732244425973213</c:v>
                </c:pt>
                <c:pt idx="202">
                  <c:v>0.21710082519899276</c:v>
                </c:pt>
                <c:pt idx="203">
                  <c:v>0.26229295474598957</c:v>
                </c:pt>
                <c:pt idx="204">
                  <c:v>0.25116344328026774</c:v>
                </c:pt>
                <c:pt idx="205">
                  <c:v>0.24176015833602194</c:v>
                </c:pt>
                <c:pt idx="206">
                  <c:v>0.23429103880463731</c:v>
                </c:pt>
                <c:pt idx="207">
                  <c:v>0.2289454637176577</c:v>
                </c:pt>
                <c:pt idx="208">
                  <c:v>0.22587425182359788</c:v>
                </c:pt>
                <c:pt idx="209">
                  <c:v>0.22517048586368171</c:v>
                </c:pt>
                <c:pt idx="210">
                  <c:v>0.2611345566931258</c:v>
                </c:pt>
                <c:pt idx="211">
                  <c:v>0.25166446344633275</c:v>
                </c:pt>
                <c:pt idx="212">
                  <c:v>0.24404541669817403</c:v>
                </c:pt>
                <c:pt idx="213">
                  <c:v>0.23845491491743206</c:v>
                </c:pt>
                <c:pt idx="214">
                  <c:v>0.23503775286624426</c:v>
                </c:pt>
                <c:pt idx="215">
                  <c:v>0.23388920856633641</c:v>
                </c:pt>
                <c:pt idx="216">
                  <c:v>0.26202187874774996</c:v>
                </c:pt>
                <c:pt idx="217">
                  <c:v>0.25427834106803615</c:v>
                </c:pt>
                <c:pt idx="218">
                  <c:v>0.2484731420442943</c:v>
                </c:pt>
                <c:pt idx="219">
                  <c:v>0.24474424954563312</c:v>
                </c:pt>
                <c:pt idx="220">
                  <c:v>0.24318719300404323</c:v>
                </c:pt>
                <c:pt idx="221">
                  <c:v>0.26493436704009832</c:v>
                </c:pt>
                <c:pt idx="222">
                  <c:v>0.25894109941093979</c:v>
                </c:pt>
                <c:pt idx="223">
                  <c:v>0.25493172591224189</c:v>
                </c:pt>
                <c:pt idx="224">
                  <c:v>0.25300058216589583</c:v>
                </c:pt>
                <c:pt idx="225">
                  <c:v>0.26980644615840105</c:v>
                </c:pt>
                <c:pt idx="226">
                  <c:v>0.26554483019865316</c:v>
                </c:pt>
                <c:pt idx="227">
                  <c:v>0.27653456129671478</c:v>
                </c:pt>
                <c:pt idx="228">
                  <c:v>0.27394920401338746</c:v>
                </c:pt>
                <c:pt idx="229">
                  <c:v>0.28498728822134944</c:v>
                </c:pt>
                <c:pt idx="230" formatCode="0.0000%">
                  <c:v>0.267455636489977</c:v>
                </c:pt>
              </c:numCache>
            </c:numRef>
          </c:xVal>
          <c:yVal>
            <c:numRef>
              <c:f>'Graph of Portfolio Three Assets'!$F$20:$F$250</c:f>
              <c:numCache>
                <c:formatCode>0.00%</c:formatCode>
                <c:ptCount val="231"/>
                <c:pt idx="0">
                  <c:v>0.12945324499999986</c:v>
                </c:pt>
                <c:pt idx="1">
                  <c:v>0.12647769974999987</c:v>
                </c:pt>
                <c:pt idx="2">
                  <c:v>0.12350215449999988</c:v>
                </c:pt>
                <c:pt idx="3">
                  <c:v>0.12052660924999989</c:v>
                </c:pt>
                <c:pt idx="4">
                  <c:v>0.1175510639999999</c:v>
                </c:pt>
                <c:pt idx="5">
                  <c:v>0.11457551874999988</c:v>
                </c:pt>
                <c:pt idx="6">
                  <c:v>0.11159997349999989</c:v>
                </c:pt>
                <c:pt idx="7">
                  <c:v>0.1086244282499999</c:v>
                </c:pt>
                <c:pt idx="8">
                  <c:v>0.10564888299999992</c:v>
                </c:pt>
                <c:pt idx="9">
                  <c:v>0.10267333774999993</c:v>
                </c:pt>
                <c:pt idx="10">
                  <c:v>9.9697792499999924E-2</c:v>
                </c:pt>
                <c:pt idx="11">
                  <c:v>9.6722247249999949E-2</c:v>
                </c:pt>
                <c:pt idx="12">
                  <c:v>9.374670199999996E-2</c:v>
                </c:pt>
                <c:pt idx="13">
                  <c:v>9.0771156749999943E-2</c:v>
                </c:pt>
                <c:pt idx="14">
                  <c:v>8.7795611499999954E-2</c:v>
                </c:pt>
                <c:pt idx="15">
                  <c:v>8.4820066249999965E-2</c:v>
                </c:pt>
                <c:pt idx="16">
                  <c:v>8.1844520999999962E-2</c:v>
                </c:pt>
                <c:pt idx="17">
                  <c:v>7.8868975749999973E-2</c:v>
                </c:pt>
                <c:pt idx="18">
                  <c:v>7.589343049999997E-2</c:v>
                </c:pt>
                <c:pt idx="19">
                  <c:v>7.2917885249999981E-2</c:v>
                </c:pt>
                <c:pt idx="20">
                  <c:v>0.12793261874999987</c:v>
                </c:pt>
                <c:pt idx="21">
                  <c:v>0.12495707349999986</c:v>
                </c:pt>
                <c:pt idx="22">
                  <c:v>0.12198152824999987</c:v>
                </c:pt>
                <c:pt idx="23">
                  <c:v>0.11900598299999988</c:v>
                </c:pt>
                <c:pt idx="24">
                  <c:v>0.11603043774999988</c:v>
                </c:pt>
                <c:pt idx="25">
                  <c:v>0.11305489249999989</c:v>
                </c:pt>
                <c:pt idx="26">
                  <c:v>0.11007934724999989</c:v>
                </c:pt>
                <c:pt idx="27">
                  <c:v>0.1071038019999999</c:v>
                </c:pt>
                <c:pt idx="28">
                  <c:v>0.10412825674999993</c:v>
                </c:pt>
                <c:pt idx="29">
                  <c:v>0.10115271149999994</c:v>
                </c:pt>
                <c:pt idx="30">
                  <c:v>9.8177166249999934E-2</c:v>
                </c:pt>
                <c:pt idx="31">
                  <c:v>9.5201620999999959E-2</c:v>
                </c:pt>
                <c:pt idx="32">
                  <c:v>9.2226075749999956E-2</c:v>
                </c:pt>
                <c:pt idx="33">
                  <c:v>8.9250530499999953E-2</c:v>
                </c:pt>
                <c:pt idx="34">
                  <c:v>8.6274985249999964E-2</c:v>
                </c:pt>
                <c:pt idx="35">
                  <c:v>8.3299439999999975E-2</c:v>
                </c:pt>
                <c:pt idx="36">
                  <c:v>8.0323894749999972E-2</c:v>
                </c:pt>
                <c:pt idx="37">
                  <c:v>7.7348349499999969E-2</c:v>
                </c:pt>
                <c:pt idx="38">
                  <c:v>7.4372804249999966E-2</c:v>
                </c:pt>
                <c:pt idx="39">
                  <c:v>7.1397258999999977E-2</c:v>
                </c:pt>
                <c:pt idx="40">
                  <c:v>0.12641199249999988</c:v>
                </c:pt>
                <c:pt idx="41">
                  <c:v>0.12343644724999987</c:v>
                </c:pt>
                <c:pt idx="42">
                  <c:v>0.1204609019999999</c:v>
                </c:pt>
                <c:pt idx="43">
                  <c:v>0.11748535674999988</c:v>
                </c:pt>
                <c:pt idx="44">
                  <c:v>0.11450981149999989</c:v>
                </c:pt>
                <c:pt idx="45">
                  <c:v>0.1115342662499999</c:v>
                </c:pt>
                <c:pt idx="46">
                  <c:v>0.10855872099999991</c:v>
                </c:pt>
                <c:pt idx="47">
                  <c:v>0.10558317574999992</c:v>
                </c:pt>
                <c:pt idx="48">
                  <c:v>0.10260763049999994</c:v>
                </c:pt>
                <c:pt idx="49">
                  <c:v>9.9632085249999947E-2</c:v>
                </c:pt>
                <c:pt idx="50">
                  <c:v>9.665653999999993E-2</c:v>
                </c:pt>
                <c:pt idx="51">
                  <c:v>9.3680994749999941E-2</c:v>
                </c:pt>
                <c:pt idx="52">
                  <c:v>9.0705449499999952E-2</c:v>
                </c:pt>
                <c:pt idx="53">
                  <c:v>8.7729904249999963E-2</c:v>
                </c:pt>
                <c:pt idx="54">
                  <c:v>8.475435899999996E-2</c:v>
                </c:pt>
                <c:pt idx="55">
                  <c:v>8.1778813749999971E-2</c:v>
                </c:pt>
                <c:pt idx="56">
                  <c:v>7.8803268499999982E-2</c:v>
                </c:pt>
                <c:pt idx="57">
                  <c:v>7.5827723249999979E-2</c:v>
                </c:pt>
                <c:pt idx="58">
                  <c:v>7.285217799999999E-2</c:v>
                </c:pt>
                <c:pt idx="59">
                  <c:v>0.12489136624999987</c:v>
                </c:pt>
                <c:pt idx="60">
                  <c:v>0.12191582099999987</c:v>
                </c:pt>
                <c:pt idx="61">
                  <c:v>0.11894027574999988</c:v>
                </c:pt>
                <c:pt idx="62">
                  <c:v>0.11596473049999989</c:v>
                </c:pt>
                <c:pt idx="63">
                  <c:v>0.1129891852499999</c:v>
                </c:pt>
                <c:pt idx="64">
                  <c:v>0.1100136399999999</c:v>
                </c:pt>
                <c:pt idx="65">
                  <c:v>0.10703809474999991</c:v>
                </c:pt>
                <c:pt idx="66">
                  <c:v>0.10406254949999992</c:v>
                </c:pt>
                <c:pt idx="67">
                  <c:v>0.10108700424999995</c:v>
                </c:pt>
                <c:pt idx="68">
                  <c:v>9.8111458999999943E-2</c:v>
                </c:pt>
                <c:pt idx="69">
                  <c:v>9.513591374999994E-2</c:v>
                </c:pt>
                <c:pt idx="70">
                  <c:v>9.2160368499999951E-2</c:v>
                </c:pt>
                <c:pt idx="71">
                  <c:v>8.9184823249999962E-2</c:v>
                </c:pt>
                <c:pt idx="72">
                  <c:v>8.6209277999999973E-2</c:v>
                </c:pt>
                <c:pt idx="73">
                  <c:v>8.323373274999997E-2</c:v>
                </c:pt>
                <c:pt idx="74">
                  <c:v>8.0258187499999967E-2</c:v>
                </c:pt>
                <c:pt idx="75">
                  <c:v>7.7282642249999978E-2</c:v>
                </c:pt>
                <c:pt idx="76">
                  <c:v>7.4307096999999989E-2</c:v>
                </c:pt>
                <c:pt idx="77">
                  <c:v>0.12337073999999988</c:v>
                </c:pt>
                <c:pt idx="78">
                  <c:v>0.12039519474999988</c:v>
                </c:pt>
                <c:pt idx="79">
                  <c:v>0.11741964949999988</c:v>
                </c:pt>
                <c:pt idx="80">
                  <c:v>0.11444410424999989</c:v>
                </c:pt>
                <c:pt idx="81">
                  <c:v>0.11146855899999991</c:v>
                </c:pt>
                <c:pt idx="82">
                  <c:v>0.10849301374999992</c:v>
                </c:pt>
                <c:pt idx="83">
                  <c:v>0.10551746849999991</c:v>
                </c:pt>
                <c:pt idx="84">
                  <c:v>0.10254192324999992</c:v>
                </c:pt>
                <c:pt idx="85">
                  <c:v>9.9566377999999955E-2</c:v>
                </c:pt>
                <c:pt idx="86">
                  <c:v>9.6590832749999939E-2</c:v>
                </c:pt>
                <c:pt idx="87">
                  <c:v>9.3615287499999936E-2</c:v>
                </c:pt>
                <c:pt idx="88">
                  <c:v>9.0639742249999961E-2</c:v>
                </c:pt>
                <c:pt idx="89">
                  <c:v>8.7664196999999972E-2</c:v>
                </c:pt>
                <c:pt idx="90">
                  <c:v>8.4688651749999969E-2</c:v>
                </c:pt>
                <c:pt idx="91">
                  <c:v>8.171310649999998E-2</c:v>
                </c:pt>
                <c:pt idx="92">
                  <c:v>7.8737561249999991E-2</c:v>
                </c:pt>
                <c:pt idx="93">
                  <c:v>7.5762016000000001E-2</c:v>
                </c:pt>
                <c:pt idx="94">
                  <c:v>0.12185011374999988</c:v>
                </c:pt>
                <c:pt idx="95">
                  <c:v>0.11887456849999987</c:v>
                </c:pt>
                <c:pt idx="96">
                  <c:v>0.1158990232499999</c:v>
                </c:pt>
                <c:pt idx="97">
                  <c:v>0.1129234779999999</c:v>
                </c:pt>
                <c:pt idx="98">
                  <c:v>0.10994793274999992</c:v>
                </c:pt>
                <c:pt idx="99">
                  <c:v>0.10697238749999992</c:v>
                </c:pt>
                <c:pt idx="100">
                  <c:v>0.10399684224999992</c:v>
                </c:pt>
                <c:pt idx="101">
                  <c:v>0.10102129699999993</c:v>
                </c:pt>
                <c:pt idx="102">
                  <c:v>9.8045751749999938E-2</c:v>
                </c:pt>
                <c:pt idx="103">
                  <c:v>9.5070206499999949E-2</c:v>
                </c:pt>
                <c:pt idx="104">
                  <c:v>9.2094661249999946E-2</c:v>
                </c:pt>
                <c:pt idx="105">
                  <c:v>8.911911599999997E-2</c:v>
                </c:pt>
                <c:pt idx="106">
                  <c:v>8.6143570749999968E-2</c:v>
                </c:pt>
                <c:pt idx="107">
                  <c:v>8.3168025499999979E-2</c:v>
                </c:pt>
                <c:pt idx="108">
                  <c:v>8.0192480249999976E-2</c:v>
                </c:pt>
                <c:pt idx="109">
                  <c:v>7.7216935E-2</c:v>
                </c:pt>
                <c:pt idx="110">
                  <c:v>0.12032948749999987</c:v>
                </c:pt>
                <c:pt idx="111">
                  <c:v>0.11735394224999987</c:v>
                </c:pt>
                <c:pt idx="112">
                  <c:v>0.11437839699999991</c:v>
                </c:pt>
                <c:pt idx="113">
                  <c:v>0.11140285174999991</c:v>
                </c:pt>
                <c:pt idx="114">
                  <c:v>0.1084273064999999</c:v>
                </c:pt>
                <c:pt idx="115">
                  <c:v>0.10545176124999991</c:v>
                </c:pt>
                <c:pt idx="116">
                  <c:v>0.10247621599999993</c:v>
                </c:pt>
                <c:pt idx="117">
                  <c:v>9.9500670749999937E-2</c:v>
                </c:pt>
                <c:pt idx="118">
                  <c:v>9.6525125499999948E-2</c:v>
                </c:pt>
                <c:pt idx="119">
                  <c:v>9.3549580249999958E-2</c:v>
                </c:pt>
                <c:pt idx="120">
                  <c:v>9.0574034999999956E-2</c:v>
                </c:pt>
                <c:pt idx="121">
                  <c:v>8.7598489749999967E-2</c:v>
                </c:pt>
                <c:pt idx="122">
                  <c:v>8.4622944499999977E-2</c:v>
                </c:pt>
                <c:pt idx="123">
                  <c:v>8.1647399249999988E-2</c:v>
                </c:pt>
                <c:pt idx="124">
                  <c:v>7.8671853999999986E-2</c:v>
                </c:pt>
                <c:pt idx="125">
                  <c:v>0.11880886124999988</c:v>
                </c:pt>
                <c:pt idx="126">
                  <c:v>0.11583331599999988</c:v>
                </c:pt>
                <c:pt idx="127">
                  <c:v>0.11285777074999991</c:v>
                </c:pt>
                <c:pt idx="128">
                  <c:v>0.1098822254999999</c:v>
                </c:pt>
                <c:pt idx="129">
                  <c:v>0.10690668024999993</c:v>
                </c:pt>
                <c:pt idx="130">
                  <c:v>0.10393113499999992</c:v>
                </c:pt>
                <c:pt idx="131">
                  <c:v>0.10095558974999994</c:v>
                </c:pt>
                <c:pt idx="132">
                  <c:v>9.7980044499999946E-2</c:v>
                </c:pt>
                <c:pt idx="133">
                  <c:v>9.5004499249999957E-2</c:v>
                </c:pt>
                <c:pt idx="134">
                  <c:v>9.2028953999999968E-2</c:v>
                </c:pt>
                <c:pt idx="135">
                  <c:v>8.9053408749999952E-2</c:v>
                </c:pt>
                <c:pt idx="136">
                  <c:v>8.6077863499999963E-2</c:v>
                </c:pt>
                <c:pt idx="137">
                  <c:v>8.3102318249999987E-2</c:v>
                </c:pt>
                <c:pt idx="138">
                  <c:v>8.0126772999999984E-2</c:v>
                </c:pt>
                <c:pt idx="139">
                  <c:v>0.11728823499999989</c:v>
                </c:pt>
                <c:pt idx="140">
                  <c:v>0.11431268974999989</c:v>
                </c:pt>
                <c:pt idx="141">
                  <c:v>0.1113371444999999</c:v>
                </c:pt>
                <c:pt idx="142">
                  <c:v>0.10836159924999991</c:v>
                </c:pt>
                <c:pt idx="143">
                  <c:v>0.10538605399999992</c:v>
                </c:pt>
                <c:pt idx="144">
                  <c:v>0.10241050874999992</c:v>
                </c:pt>
                <c:pt idx="145">
                  <c:v>9.9434963499999932E-2</c:v>
                </c:pt>
                <c:pt idx="146">
                  <c:v>9.6459418249999943E-2</c:v>
                </c:pt>
                <c:pt idx="147">
                  <c:v>9.3483872999999967E-2</c:v>
                </c:pt>
                <c:pt idx="148">
                  <c:v>9.0508327749999964E-2</c:v>
                </c:pt>
                <c:pt idx="149">
                  <c:v>8.7532782499999962E-2</c:v>
                </c:pt>
                <c:pt idx="150">
                  <c:v>8.4557237249999972E-2</c:v>
                </c:pt>
                <c:pt idx="151">
                  <c:v>8.1581691999999983E-2</c:v>
                </c:pt>
                <c:pt idx="152">
                  <c:v>0.11576760874999989</c:v>
                </c:pt>
                <c:pt idx="153">
                  <c:v>0.1127920634999999</c:v>
                </c:pt>
                <c:pt idx="154">
                  <c:v>0.10981651824999991</c:v>
                </c:pt>
                <c:pt idx="155">
                  <c:v>0.10684097299999992</c:v>
                </c:pt>
                <c:pt idx="156">
                  <c:v>0.10386542774999993</c:v>
                </c:pt>
                <c:pt idx="157">
                  <c:v>0.10088988249999994</c:v>
                </c:pt>
                <c:pt idx="158">
                  <c:v>9.7914337249999928E-2</c:v>
                </c:pt>
                <c:pt idx="159">
                  <c:v>9.4938791999999966E-2</c:v>
                </c:pt>
                <c:pt idx="160">
                  <c:v>9.1963246749999963E-2</c:v>
                </c:pt>
                <c:pt idx="161">
                  <c:v>8.898770149999996E-2</c:v>
                </c:pt>
                <c:pt idx="162">
                  <c:v>8.6012156249999958E-2</c:v>
                </c:pt>
                <c:pt idx="163">
                  <c:v>8.3036610999999969E-2</c:v>
                </c:pt>
                <c:pt idx="164">
                  <c:v>0.1142469824999999</c:v>
                </c:pt>
                <c:pt idx="165">
                  <c:v>0.11127143724999991</c:v>
                </c:pt>
                <c:pt idx="166">
                  <c:v>0.10829589199999992</c:v>
                </c:pt>
                <c:pt idx="167">
                  <c:v>0.10532034674999992</c:v>
                </c:pt>
                <c:pt idx="168">
                  <c:v>0.10234480149999993</c:v>
                </c:pt>
                <c:pt idx="169">
                  <c:v>9.936925624999994E-2</c:v>
                </c:pt>
                <c:pt idx="170">
                  <c:v>9.6393710999999938E-2</c:v>
                </c:pt>
                <c:pt idx="171">
                  <c:v>9.3418165749999962E-2</c:v>
                </c:pt>
                <c:pt idx="172">
                  <c:v>9.0442620499999973E-2</c:v>
                </c:pt>
                <c:pt idx="173">
                  <c:v>8.746707524999997E-2</c:v>
                </c:pt>
                <c:pt idx="174">
                  <c:v>8.4491529999999954E-2</c:v>
                </c:pt>
                <c:pt idx="175">
                  <c:v>0.11272635624999991</c:v>
                </c:pt>
                <c:pt idx="176">
                  <c:v>0.10975081099999992</c:v>
                </c:pt>
                <c:pt idx="177">
                  <c:v>0.10677526574999993</c:v>
                </c:pt>
                <c:pt idx="178">
                  <c:v>0.10379972049999991</c:v>
                </c:pt>
                <c:pt idx="179">
                  <c:v>0.10082417524999995</c:v>
                </c:pt>
                <c:pt idx="180">
                  <c:v>9.7848629999999936E-2</c:v>
                </c:pt>
                <c:pt idx="181">
                  <c:v>9.4873084749999947E-2</c:v>
                </c:pt>
                <c:pt idx="182">
                  <c:v>9.1897539499999958E-2</c:v>
                </c:pt>
                <c:pt idx="183">
                  <c:v>8.8921994249999969E-2</c:v>
                </c:pt>
                <c:pt idx="184">
                  <c:v>8.5946448999999966E-2</c:v>
                </c:pt>
                <c:pt idx="185">
                  <c:v>0.11120572999999992</c:v>
                </c:pt>
                <c:pt idx="186">
                  <c:v>0.1082301847499999</c:v>
                </c:pt>
                <c:pt idx="187">
                  <c:v>0.10525463949999991</c:v>
                </c:pt>
                <c:pt idx="188">
                  <c:v>0.10227909424999992</c:v>
                </c:pt>
                <c:pt idx="189">
                  <c:v>9.9303548999999935E-2</c:v>
                </c:pt>
                <c:pt idx="190">
                  <c:v>9.6328003749999946E-2</c:v>
                </c:pt>
                <c:pt idx="191">
                  <c:v>9.3352458499999943E-2</c:v>
                </c:pt>
                <c:pt idx="192">
                  <c:v>9.0376913249999954E-2</c:v>
                </c:pt>
                <c:pt idx="193">
                  <c:v>8.7401367999999965E-2</c:v>
                </c:pt>
                <c:pt idx="194">
                  <c:v>8.442582274999999E-2</c:v>
                </c:pt>
                <c:pt idx="195">
                  <c:v>0.1096851037499999</c:v>
                </c:pt>
                <c:pt idx="196">
                  <c:v>0.10670955849999991</c:v>
                </c:pt>
                <c:pt idx="197">
                  <c:v>0.10373401324999992</c:v>
                </c:pt>
                <c:pt idx="198">
                  <c:v>0.10075846799999993</c:v>
                </c:pt>
                <c:pt idx="199">
                  <c:v>9.7782922749999945E-2</c:v>
                </c:pt>
                <c:pt idx="200">
                  <c:v>9.4807377499999942E-2</c:v>
                </c:pt>
                <c:pt idx="201">
                  <c:v>9.1831832249999953E-2</c:v>
                </c:pt>
                <c:pt idx="202">
                  <c:v>8.8856286999999964E-2</c:v>
                </c:pt>
                <c:pt idx="203">
                  <c:v>0.10816447749999991</c:v>
                </c:pt>
                <c:pt idx="204">
                  <c:v>0.10518893224999992</c:v>
                </c:pt>
                <c:pt idx="205">
                  <c:v>0.10221338699999993</c:v>
                </c:pt>
                <c:pt idx="206">
                  <c:v>9.923784174999993E-2</c:v>
                </c:pt>
                <c:pt idx="207">
                  <c:v>9.6262296499999955E-2</c:v>
                </c:pt>
                <c:pt idx="208">
                  <c:v>9.3286751249999952E-2</c:v>
                </c:pt>
                <c:pt idx="209">
                  <c:v>9.0311205999999977E-2</c:v>
                </c:pt>
                <c:pt idx="210">
                  <c:v>0.10664385124999992</c:v>
                </c:pt>
                <c:pt idx="211">
                  <c:v>0.1036683059999999</c:v>
                </c:pt>
                <c:pt idx="212">
                  <c:v>0.10069276074999993</c:v>
                </c:pt>
                <c:pt idx="213">
                  <c:v>9.7717215499999927E-2</c:v>
                </c:pt>
                <c:pt idx="214">
                  <c:v>9.4741670249999951E-2</c:v>
                </c:pt>
                <c:pt idx="215">
                  <c:v>9.1766124999999962E-2</c:v>
                </c:pt>
                <c:pt idx="216">
                  <c:v>0.10512322499999992</c:v>
                </c:pt>
                <c:pt idx="217">
                  <c:v>0.10214767974999991</c:v>
                </c:pt>
                <c:pt idx="218">
                  <c:v>9.9172134499999939E-2</c:v>
                </c:pt>
                <c:pt idx="219">
                  <c:v>9.619658924999995E-2</c:v>
                </c:pt>
                <c:pt idx="220">
                  <c:v>9.3221043999999975E-2</c:v>
                </c:pt>
                <c:pt idx="221">
                  <c:v>0.10360259874999993</c:v>
                </c:pt>
                <c:pt idx="222">
                  <c:v>0.10062705349999992</c:v>
                </c:pt>
                <c:pt idx="223">
                  <c:v>9.7651508249999949E-2</c:v>
                </c:pt>
                <c:pt idx="224">
                  <c:v>9.4675962999999974E-2</c:v>
                </c:pt>
                <c:pt idx="225">
                  <c:v>0.10208197249999992</c:v>
                </c:pt>
                <c:pt idx="226">
                  <c:v>9.910642724999992E-2</c:v>
                </c:pt>
                <c:pt idx="227">
                  <c:v>0.10056134624999993</c:v>
                </c:pt>
                <c:pt idx="228">
                  <c:v>9.7585800999999972E-2</c:v>
                </c:pt>
                <c:pt idx="229">
                  <c:v>9.9040719999999971E-2</c:v>
                </c:pt>
                <c:pt idx="230" formatCode="0.0000%">
                  <c:v>0.11084146509339399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7-442A-9C29-A923C9B99D03}"/>
            </c:ext>
          </c:extLst>
        </c:ser>
        <c:ser>
          <c:idx val="1"/>
          <c:order val="1"/>
          <c:tx>
            <c:v>Efficient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spPr>
                <a:noFill/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534-4101-ADAF-28497318AFE8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'Graph of Portfolio Three Assets'!$E$250</c:f>
              <c:numCache>
                <c:formatCode>0.0000%</c:formatCode>
                <c:ptCount val="1"/>
                <c:pt idx="0">
                  <c:v>0.267455636489977</c:v>
                </c:pt>
              </c:numCache>
            </c:numRef>
          </c:xVal>
          <c:yVal>
            <c:numRef>
              <c:f>'Graph of Portfolio Three Assets'!$F$250</c:f>
              <c:numCache>
                <c:formatCode>0.0000%</c:formatCode>
                <c:ptCount val="1"/>
                <c:pt idx="0">
                  <c:v>0.11084146509339399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0-495C-947D-45DC2C11F2E5}"/>
            </c:ext>
          </c:extLst>
        </c:ser>
        <c:ser>
          <c:idx val="2"/>
          <c:order val="2"/>
          <c:tx>
            <c:v>S&amp;P 500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spPr>
                <a:noFill/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534-4101-ADAF-28497318AFE8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'Graph of Portfolio Three Assets'!$V$6</c:f>
              <c:numCache>
                <c:formatCode>0.000%</c:formatCode>
                <c:ptCount val="1"/>
                <c:pt idx="0">
                  <c:v>0.1499469034594002</c:v>
                </c:pt>
              </c:numCache>
            </c:numRef>
          </c:xVal>
          <c:yVal>
            <c:numRef>
              <c:f>'Graph of Portfolio Three Assets'!$V$4</c:f>
              <c:numCache>
                <c:formatCode>0.000%</c:formatCode>
                <c:ptCount val="1"/>
                <c:pt idx="0">
                  <c:v>9.0545137533712974E-2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4-4101-ADAF-28497318A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31104"/>
        <c:axId val="93701632"/>
      </c:scatterChart>
      <c:valAx>
        <c:axId val="70831104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u="sng"/>
                  <a:t>Standard Deviation</a:t>
                </a:r>
              </a:p>
            </c:rich>
          </c:tx>
          <c:layout>
            <c:manualLayout>
              <c:xMode val="edge"/>
              <c:yMode val="edge"/>
              <c:x val="0.42777855545834548"/>
              <c:y val="0.864920084258206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1632"/>
        <c:crosses val="autoZero"/>
        <c:crossBetween val="midCat"/>
        <c:majorUnit val="0.1"/>
      </c:valAx>
      <c:valAx>
        <c:axId val="93701632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sng"/>
                  <a:t>Monthly Return</a:t>
                </a:r>
              </a:p>
            </c:rich>
          </c:tx>
          <c:layout>
            <c:manualLayout>
              <c:xMode val="edge"/>
              <c:yMode val="edge"/>
              <c:x val="1.5432098765432098E-2"/>
              <c:y val="0.375000455838815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1104"/>
        <c:crosses val="autoZero"/>
        <c:crossBetween val="midCat"/>
        <c:majorUnit val="2.0000000000000004E-2"/>
        <c:minorUnit val="4.000000000000001E-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Portfolio With Three Assets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2980679416278"/>
          <c:y val="0.10835217014798176"/>
          <c:w val="0.84721802325316342"/>
          <c:h val="0.67445173375321776"/>
        </c:manualLayout>
      </c:layout>
      <c:scatterChart>
        <c:scatterStyle val="smoothMarker"/>
        <c:varyColors val="0"/>
        <c:ser>
          <c:idx val="0"/>
          <c:order val="0"/>
          <c:tx>
            <c:v>EF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'Graph of Portfolio Three Assets'!$E$20:$E$249</c:f>
              <c:numCache>
                <c:formatCode>0.00%</c:formatCode>
                <c:ptCount val="230"/>
                <c:pt idx="0">
                  <c:v>0.43553830077472866</c:v>
                </c:pt>
                <c:pt idx="1">
                  <c:v>0.4146846897742944</c:v>
                </c:pt>
                <c:pt idx="2">
                  <c:v>0.39409718371476232</c:v>
                </c:pt>
                <c:pt idx="3">
                  <c:v>0.37381975105370108</c:v>
                </c:pt>
                <c:pt idx="4">
                  <c:v>0.35390569383811071</c:v>
                </c:pt>
                <c:pt idx="5">
                  <c:v>0.3344199332747041</c:v>
                </c:pt>
                <c:pt idx="6">
                  <c:v>0.31544185074133735</c:v>
                </c:pt>
                <c:pt idx="7">
                  <c:v>0.29706876041418817</c:v>
                </c:pt>
                <c:pt idx="8">
                  <c:v>0.27942003044907865</c:v>
                </c:pt>
                <c:pt idx="9">
                  <c:v>0.26264172594152912</c:v>
                </c:pt>
                <c:pt idx="10">
                  <c:v>0.24691135409730783</c:v>
                </c:pt>
                <c:pt idx="11">
                  <c:v>0.23244176721498772</c:v>
                </c:pt>
                <c:pt idx="12">
                  <c:v>0.21948246239079444</c:v>
                </c:pt>
                <c:pt idx="13">
                  <c:v>0.20831549446804482</c:v>
                </c:pt>
                <c:pt idx="14">
                  <c:v>0.19924245772687377</c:v>
                </c:pt>
                <c:pt idx="15">
                  <c:v>0.19255956604091037</c:v>
                </c:pt>
                <c:pt idx="16">
                  <c:v>0.18852117592971337</c:v>
                </c:pt>
                <c:pt idx="17">
                  <c:v>0.1872984219400145</c:v>
                </c:pt>
                <c:pt idx="18">
                  <c:v>0.18894597570670046</c:v>
                </c:pt>
                <c:pt idx="19">
                  <c:v>0.19339049200396058</c:v>
                </c:pt>
                <c:pt idx="20">
                  <c:v>0.41725248337924609</c:v>
                </c:pt>
                <c:pt idx="21">
                  <c:v>0.39651945691101914</c:v>
                </c:pt>
                <c:pt idx="22">
                  <c:v>0.37607863847752715</c:v>
                </c:pt>
                <c:pt idx="23">
                  <c:v>0.35598036844249037</c:v>
                </c:pt>
                <c:pt idx="24">
                  <c:v>0.33628607003715061</c:v>
                </c:pt>
                <c:pt idx="25">
                  <c:v>0.31707102811964877</c:v>
                </c:pt>
                <c:pt idx="26">
                  <c:v>0.29842783153035568</c:v>
                </c:pt>
                <c:pt idx="27">
                  <c:v>0.28047053709473524</c:v>
                </c:pt>
                <c:pt idx="28">
                  <c:v>0.26333949857882627</c:v>
                </c:pt>
                <c:pt idx="29">
                  <c:v>0.24720655054533977</c:v>
                </c:pt>
                <c:pt idx="30">
                  <c:v>0.23227975275633292</c:v>
                </c:pt>
                <c:pt idx="31">
                  <c:v>0.21880609277577318</c:v>
                </c:pt>
                <c:pt idx="32">
                  <c:v>0.20706942487556418</c:v>
                </c:pt>
                <c:pt idx="33">
                  <c:v>0.19737984949845599</c:v>
                </c:pt>
                <c:pt idx="34">
                  <c:v>0.19005073281892101</c:v>
                </c:pt>
                <c:pt idx="35">
                  <c:v>0.18536228011444036</c:v>
                </c:pt>
                <c:pt idx="36">
                  <c:v>0.18351699245759001</c:v>
                </c:pt>
                <c:pt idx="37">
                  <c:v>0.18460015151503431</c:v>
                </c:pt>
                <c:pt idx="38">
                  <c:v>0.18856129811100591</c:v>
                </c:pt>
                <c:pt idx="39">
                  <c:v>0.19522532658054703</c:v>
                </c:pt>
                <c:pt idx="40">
                  <c:v>0.39946990372718916</c:v>
                </c:pt>
                <c:pt idx="41">
                  <c:v>0.37889644117894267</c:v>
                </c:pt>
                <c:pt idx="42">
                  <c:v>0.35864779391426033</c:v>
                </c:pt>
                <c:pt idx="43">
                  <c:v>0.33878220851795482</c:v>
                </c:pt>
                <c:pt idx="44">
                  <c:v>0.31937117484876421</c:v>
                </c:pt>
                <c:pt idx="45">
                  <c:v>0.30050279138053998</c:v>
                </c:pt>
                <c:pt idx="46">
                  <c:v>0.28228589358654166</c:v>
                </c:pt>
                <c:pt idx="47">
                  <c:v>0.26485494444251528</c:v>
                </c:pt>
                <c:pt idx="48">
                  <c:v>0.24837547234093585</c:v>
                </c:pt>
                <c:pt idx="49">
                  <c:v>0.23304940830810458</c:v>
                </c:pt>
                <c:pt idx="50">
                  <c:v>0.21911890824885896</c:v>
                </c:pt>
                <c:pt idx="51">
                  <c:v>0.20686609915311324</c:v>
                </c:pt>
                <c:pt idx="52">
                  <c:v>0.19660490276877388</c:v>
                </c:pt>
                <c:pt idx="53">
                  <c:v>0.18866056926091349</c:v>
                </c:pt>
                <c:pt idx="54">
                  <c:v>0.18333453243244824</c:v>
                </c:pt>
                <c:pt idx="55">
                  <c:v>0.18085825653764456</c:v>
                </c:pt>
                <c:pt idx="56">
                  <c:v>0.18134851783427416</c:v>
                </c:pt>
                <c:pt idx="57">
                  <c:v>0.18478170545478584</c:v>
                </c:pt>
                <c:pt idx="58">
                  <c:v>0.19099918902474416</c:v>
                </c:pt>
                <c:pt idx="59">
                  <c:v>0.38226079936964918</c:v>
                </c:pt>
                <c:pt idx="60">
                  <c:v>0.36189486348990652</c:v>
                </c:pt>
                <c:pt idx="61">
                  <c:v>0.34189455025383564</c:v>
                </c:pt>
                <c:pt idx="62">
                  <c:v>0.32232792704543384</c:v>
                </c:pt>
                <c:pt idx="63">
                  <c:v>0.30327894651752552</c:v>
                </c:pt>
                <c:pt idx="64">
                  <c:v>0.284851477151503</c:v>
                </c:pt>
                <c:pt idx="65">
                  <c:v>0.2671741500543155</c:v>
                </c:pt>
                <c:pt idx="66">
                  <c:v>0.25040588384927809</c:v>
                </c:pt>
                <c:pt idx="67">
                  <c:v>0.23474156995016876</c:v>
                </c:pt>
                <c:pt idx="68">
                  <c:v>0.22041669729455918</c:v>
                </c:pt>
                <c:pt idx="69">
                  <c:v>0.20770857954608485</c:v>
                </c:pt>
                <c:pt idx="70">
                  <c:v>0.19693045822092314</c:v>
                </c:pt>
                <c:pt idx="71">
                  <c:v>0.18841383845246826</c:v>
                </c:pt>
                <c:pt idx="72">
                  <c:v>0.18247564619127238</c:v>
                </c:pt>
                <c:pt idx="73">
                  <c:v>0.17937214436107854</c:v>
                </c:pt>
                <c:pt idx="74">
                  <c:v>0.17925063090460894</c:v>
                </c:pt>
                <c:pt idx="75">
                  <c:v>0.18211707491047793</c:v>
                </c:pt>
                <c:pt idx="76">
                  <c:v>0.18783473335737594</c:v>
                </c:pt>
                <c:pt idx="77">
                  <c:v>0.36570613768282362</c:v>
                </c:pt>
                <c:pt idx="78">
                  <c:v>0.34560644808212115</c:v>
                </c:pt>
                <c:pt idx="79">
                  <c:v>0.32592341517637391</c:v>
                </c:pt>
                <c:pt idx="80">
                  <c:v>0.30673725882546726</c:v>
                </c:pt>
                <c:pt idx="81">
                  <c:v>0.28814724904210348</c:v>
                </c:pt>
                <c:pt idx="82">
                  <c:v>0.27027642534365037</c:v>
                </c:pt>
                <c:pt idx="83">
                  <c:v>0.25327706735863625</c:v>
                </c:pt>
                <c:pt idx="84">
                  <c:v>0.23733650665306449</c:v>
                </c:pt>
                <c:pt idx="85">
                  <c:v>0.22268223934119366</c:v>
                </c:pt>
                <c:pt idx="86">
                  <c:v>0.20958425473536105</c:v>
                </c:pt>
                <c:pt idx="87">
                  <c:v>0.19835109713632623</c:v>
                </c:pt>
                <c:pt idx="88">
                  <c:v>0.18931501109164992</c:v>
                </c:pt>
                <c:pt idx="89">
                  <c:v>0.18280209763927294</c:v>
                </c:pt>
                <c:pt idx="90">
                  <c:v>0.17908785041214995</c:v>
                </c:pt>
                <c:pt idx="91">
                  <c:v>0.17834720972420751</c:v>
                </c:pt>
                <c:pt idx="92">
                  <c:v>0.18061676017140796</c:v>
                </c:pt>
                <c:pt idx="93">
                  <c:v>0.18578621768167008</c:v>
                </c:pt>
                <c:pt idx="94">
                  <c:v>0.3498988213702714</c:v>
                </c:pt>
                <c:pt idx="95">
                  <c:v>0.33013677066445257</c:v>
                </c:pt>
                <c:pt idx="96">
                  <c:v>0.31085496180765915</c:v>
                </c:pt>
                <c:pt idx="97">
                  <c:v>0.29214849820488314</c:v>
                </c:pt>
                <c:pt idx="98">
                  <c:v>0.27413518656592695</c:v>
                </c:pt>
                <c:pt idx="99">
                  <c:v>0.25696084100683919</c:v>
                </c:pt>
                <c:pt idx="100">
                  <c:v>0.2408050350295611</c:v>
                </c:pt>
                <c:pt idx="101">
                  <c:v>0.22588641784638977</c:v>
                </c:pt>
                <c:pt idx="102">
                  <c:v>0.21246576295158479</c:v>
                </c:pt>
                <c:pt idx="103">
                  <c:v>0.20084358310128747</c:v>
                </c:pt>
                <c:pt idx="104">
                  <c:v>0.19134786935466014</c:v>
                </c:pt>
                <c:pt idx="105">
                  <c:v>0.18430758836090277</c:v>
                </c:pt>
                <c:pt idx="106">
                  <c:v>0.18001106892492869</c:v>
                </c:pt>
                <c:pt idx="107">
                  <c:v>0.17865637556722805</c:v>
                </c:pt>
                <c:pt idx="108">
                  <c:v>0.18030982755629546</c:v>
                </c:pt>
                <c:pt idx="109">
                  <c:v>0.18489073822986146</c:v>
                </c:pt>
                <c:pt idx="110">
                  <c:v>0.33494467738265904</c:v>
                </c:pt>
                <c:pt idx="111">
                  <c:v>0.31560624738242821</c:v>
                </c:pt>
                <c:pt idx="112">
                  <c:v>0.29682669632953007</c:v>
                </c:pt>
                <c:pt idx="113">
                  <c:v>0.27871901569183821</c:v>
                </c:pt>
                <c:pt idx="114">
                  <c:v>0.26142285582900132</c:v>
                </c:pt>
                <c:pt idx="115">
                  <c:v>0.24511007155682937</c:v>
                </c:pt>
                <c:pt idx="116">
                  <c:v>0.22999000542335921</c:v>
                </c:pt>
                <c:pt idx="117">
                  <c:v>0.21631291176885198</c:v>
                </c:pt>
                <c:pt idx="118">
                  <c:v>0.2043687030551426</c:v>
                </c:pt>
                <c:pt idx="119">
                  <c:v>0.19447692810768713</c:v>
                </c:pt>
                <c:pt idx="120">
                  <c:v>0.18696363852686307</c:v>
                </c:pt>
                <c:pt idx="121">
                  <c:v>0.18212343749074172</c:v>
                </c:pt>
                <c:pt idx="122">
                  <c:v>0.18017188632781825</c:v>
                </c:pt>
                <c:pt idx="123">
                  <c:v>0.18120234145739941</c:v>
                </c:pt>
                <c:pt idx="124">
                  <c:v>0.18516502440688751</c:v>
                </c:pt>
                <c:pt idx="125">
                  <c:v>0.32096297959561271</c:v>
                </c:pt>
                <c:pt idx="126">
                  <c:v>0.30215040142640115</c:v>
                </c:pt>
                <c:pt idx="127">
                  <c:v>0.28399280568460988</c:v>
                </c:pt>
                <c:pt idx="128">
                  <c:v>0.26662404255118738</c:v>
                </c:pt>
                <c:pt idx="129">
                  <c:v>0.25020844158280858</c:v>
                </c:pt>
                <c:pt idx="130">
                  <c:v>0.23494587929882416</c:v>
                </c:pt>
                <c:pt idx="131">
                  <c:v>0.22107529474578816</c:v>
                </c:pt>
                <c:pt idx="132">
                  <c:v>0.20887418098371124</c:v>
                </c:pt>
                <c:pt idx="133">
                  <c:v>0.19865039341399446</c:v>
                </c:pt>
                <c:pt idx="134">
                  <c:v>0.19072218516127828</c:v>
                </c:pt>
                <c:pt idx="135">
                  <c:v>0.18538431111906595</c:v>
                </c:pt>
                <c:pt idx="136">
                  <c:v>0.18286375117208967</c:v>
                </c:pt>
                <c:pt idx="137">
                  <c:v>0.18327677966290429</c:v>
                </c:pt>
                <c:pt idx="138">
                  <c:v>0.18660391802350015</c:v>
                </c:pt>
                <c:pt idx="139">
                  <c:v>0.30808615237959902</c:v>
                </c:pt>
                <c:pt idx="140">
                  <c:v>0.28991890664581338</c:v>
                </c:pt>
                <c:pt idx="141">
                  <c:v>0.2725220823356922</c:v>
                </c:pt>
                <c:pt idx="142">
                  <c:v>0.25605276033993324</c:v>
                </c:pt>
                <c:pt idx="143">
                  <c:v>0.24070140128810294</c:v>
                </c:pt>
                <c:pt idx="144">
                  <c:v>0.22669523787158158</c:v>
                </c:pt>
                <c:pt idx="145">
                  <c:v>0.21429819166873323</c:v>
                </c:pt>
                <c:pt idx="146">
                  <c:v>0.20380411384112163</c:v>
                </c:pt>
                <c:pt idx="147">
                  <c:v>0.19551965750757688</c:v>
                </c:pt>
                <c:pt idx="148">
                  <c:v>0.18973448266573745</c:v>
                </c:pt>
                <c:pt idx="149">
                  <c:v>0.18668108940176409</c:v>
                </c:pt>
                <c:pt idx="150">
                  <c:v>0.18649370540386456</c:v>
                </c:pt>
                <c:pt idx="151">
                  <c:v>0.18918084722703024</c:v>
                </c:pt>
                <c:pt idx="152">
                  <c:v>0.29645820271749779</c:v>
                </c:pt>
                <c:pt idx="153">
                  <c:v>0.27907279593776974</c:v>
                </c:pt>
                <c:pt idx="154">
                  <c:v>0.26259322667159318</c:v>
                </c:pt>
                <c:pt idx="155">
                  <c:v>0.24720072358776154</c:v>
                </c:pt>
                <c:pt idx="156">
                  <c:v>0.23311072600390281</c:v>
                </c:pt>
                <c:pt idx="157">
                  <c:v>0.22057298384221932</c:v>
                </c:pt>
                <c:pt idx="158">
                  <c:v>0.20986588482002694</c:v>
                </c:pt>
                <c:pt idx="159">
                  <c:v>0.20128178210847908</c:v>
                </c:pt>
                <c:pt idx="160">
                  <c:v>0.19510110146659154</c:v>
                </c:pt>
                <c:pt idx="161">
                  <c:v>0.19155662756853079</c:v>
                </c:pt>
                <c:pt idx="162">
                  <c:v>0.19079533831993881</c:v>
                </c:pt>
                <c:pt idx="163">
                  <c:v>0.19285019696917757</c:v>
                </c:pt>
                <c:pt idx="164">
                  <c:v>0.2862313754328204</c:v>
                </c:pt>
                <c:pt idx="165">
                  <c:v>0.26977921359436857</c:v>
                </c:pt>
                <c:pt idx="166">
                  <c:v>0.25438684258480682</c:v>
                </c:pt>
                <c:pt idx="167">
                  <c:v>0.24025803849232216</c:v>
                </c:pt>
                <c:pt idx="168">
                  <c:v>0.227628210526131</c:v>
                </c:pt>
                <c:pt idx="169">
                  <c:v>0.21675953769492731</c:v>
                </c:pt>
                <c:pt idx="170">
                  <c:v>0.20792837690740573</c:v>
                </c:pt>
                <c:pt idx="171">
                  <c:v>0.20140293059490796</c:v>
                </c:pt>
                <c:pt idx="172">
                  <c:v>0.19741197726664414</c:v>
                </c:pt>
                <c:pt idx="173">
                  <c:v>0.19611031301712376</c:v>
                </c:pt>
                <c:pt idx="174">
                  <c:v>0.19755110417879743</c:v>
                </c:pt>
                <c:pt idx="175">
                  <c:v>0.27756058844708315</c:v>
                </c:pt>
                <c:pt idx="176">
                  <c:v>0.26220329592878788</c:v>
                </c:pt>
                <c:pt idx="177">
                  <c:v>0.2480739291420756</c:v>
                </c:pt>
                <c:pt idx="178">
                  <c:v>0.23539370856353642</c:v>
                </c:pt>
                <c:pt idx="179">
                  <c:v>0.22440842125428864</c:v>
                </c:pt>
                <c:pt idx="180">
                  <c:v>0.21537757268487584</c:v>
                </c:pt>
                <c:pt idx="181">
                  <c:v>0.20855521064853605</c:v>
                </c:pt>
                <c:pt idx="182">
                  <c:v>0.20416285349916391</c:v>
                </c:pt>
                <c:pt idx="183">
                  <c:v>0.20235879866323198</c:v>
                </c:pt>
                <c:pt idx="184">
                  <c:v>0.20321199234093298</c:v>
                </c:pt>
                <c:pt idx="185">
                  <c:v>0.27059546538933282</c:v>
                </c:pt>
                <c:pt idx="186">
                  <c:v>0.2564972872322332</c:v>
                </c:pt>
                <c:pt idx="187">
                  <c:v>0.24380161733048342</c:v>
                </c:pt>
                <c:pt idx="188">
                  <c:v>0.23273808595858084</c:v>
                </c:pt>
                <c:pt idx="189">
                  <c:v>0.2235491500444759</c:v>
                </c:pt>
                <c:pt idx="190">
                  <c:v>0.21647366145282201</c:v>
                </c:pt>
                <c:pt idx="191">
                  <c:v>0.21172361112359189</c:v>
                </c:pt>
                <c:pt idx="192">
                  <c:v>0.20945726699944428</c:v>
                </c:pt>
                <c:pt idx="193">
                  <c:v>0.20975515173119966</c:v>
                </c:pt>
                <c:pt idx="194">
                  <c:v>0.21260648730440998</c:v>
                </c:pt>
                <c:pt idx="195">
                  <c:v>0.2654702943319644</c:v>
                </c:pt>
                <c:pt idx="196">
                  <c:v>0.25278784379855307</c:v>
                </c:pt>
                <c:pt idx="197">
                  <c:v>0.2416781507691233</c:v>
                </c:pt>
                <c:pt idx="198">
                  <c:v>0.23236691015134678</c:v>
                </c:pt>
                <c:pt idx="199">
                  <c:v>0.22507743355259902</c:v>
                </c:pt>
                <c:pt idx="200">
                  <c:v>0.22001077028910362</c:v>
                </c:pt>
                <c:pt idx="201">
                  <c:v>0.21732244425973213</c:v>
                </c:pt>
                <c:pt idx="202">
                  <c:v>0.21710082519899276</c:v>
                </c:pt>
                <c:pt idx="203">
                  <c:v>0.26229295474598957</c:v>
                </c:pt>
                <c:pt idx="204">
                  <c:v>0.25116344328026774</c:v>
                </c:pt>
                <c:pt idx="205">
                  <c:v>0.24176015833602194</c:v>
                </c:pt>
                <c:pt idx="206">
                  <c:v>0.23429103880463731</c:v>
                </c:pt>
                <c:pt idx="207">
                  <c:v>0.2289454637176577</c:v>
                </c:pt>
                <c:pt idx="208">
                  <c:v>0.22587425182359788</c:v>
                </c:pt>
                <c:pt idx="209">
                  <c:v>0.22517048586368171</c:v>
                </c:pt>
                <c:pt idx="210">
                  <c:v>0.2611345566931258</c:v>
                </c:pt>
                <c:pt idx="211">
                  <c:v>0.25166446344633275</c:v>
                </c:pt>
                <c:pt idx="212">
                  <c:v>0.24404541669817403</c:v>
                </c:pt>
                <c:pt idx="213">
                  <c:v>0.23845491491743206</c:v>
                </c:pt>
                <c:pt idx="214">
                  <c:v>0.23503775286624426</c:v>
                </c:pt>
                <c:pt idx="215">
                  <c:v>0.23388920856633641</c:v>
                </c:pt>
                <c:pt idx="216">
                  <c:v>0.26202187874774996</c:v>
                </c:pt>
                <c:pt idx="217">
                  <c:v>0.25427834106803615</c:v>
                </c:pt>
                <c:pt idx="218">
                  <c:v>0.2484731420442943</c:v>
                </c:pt>
                <c:pt idx="219">
                  <c:v>0.24474424954563312</c:v>
                </c:pt>
                <c:pt idx="220">
                  <c:v>0.24318719300404323</c:v>
                </c:pt>
                <c:pt idx="221">
                  <c:v>0.26493436704009832</c:v>
                </c:pt>
                <c:pt idx="222">
                  <c:v>0.25894109941093979</c:v>
                </c:pt>
                <c:pt idx="223">
                  <c:v>0.25493172591224189</c:v>
                </c:pt>
                <c:pt idx="224">
                  <c:v>0.25300058216589583</c:v>
                </c:pt>
                <c:pt idx="225">
                  <c:v>0.26980644615840105</c:v>
                </c:pt>
                <c:pt idx="226">
                  <c:v>0.26554483019865316</c:v>
                </c:pt>
                <c:pt idx="227">
                  <c:v>0.27653456129671478</c:v>
                </c:pt>
                <c:pt idx="228">
                  <c:v>0.27394920401338746</c:v>
                </c:pt>
                <c:pt idx="229">
                  <c:v>0.28498728822134944</c:v>
                </c:pt>
              </c:numCache>
            </c:numRef>
          </c:xVal>
          <c:yVal>
            <c:numRef>
              <c:f>'Graph of Portfolio Three Assets'!$F$20:$F$249</c:f>
              <c:numCache>
                <c:formatCode>0.00%</c:formatCode>
                <c:ptCount val="230"/>
                <c:pt idx="0">
                  <c:v>0.12945324499999986</c:v>
                </c:pt>
                <c:pt idx="1">
                  <c:v>0.12647769974999987</c:v>
                </c:pt>
                <c:pt idx="2">
                  <c:v>0.12350215449999988</c:v>
                </c:pt>
                <c:pt idx="3">
                  <c:v>0.12052660924999989</c:v>
                </c:pt>
                <c:pt idx="4">
                  <c:v>0.1175510639999999</c:v>
                </c:pt>
                <c:pt idx="5">
                  <c:v>0.11457551874999988</c:v>
                </c:pt>
                <c:pt idx="6">
                  <c:v>0.11159997349999989</c:v>
                </c:pt>
                <c:pt idx="7">
                  <c:v>0.1086244282499999</c:v>
                </c:pt>
                <c:pt idx="8">
                  <c:v>0.10564888299999992</c:v>
                </c:pt>
                <c:pt idx="9">
                  <c:v>0.10267333774999993</c:v>
                </c:pt>
                <c:pt idx="10">
                  <c:v>9.9697792499999924E-2</c:v>
                </c:pt>
                <c:pt idx="11">
                  <c:v>9.6722247249999949E-2</c:v>
                </c:pt>
                <c:pt idx="12">
                  <c:v>9.374670199999996E-2</c:v>
                </c:pt>
                <c:pt idx="13">
                  <c:v>9.0771156749999943E-2</c:v>
                </c:pt>
                <c:pt idx="14">
                  <c:v>8.7795611499999954E-2</c:v>
                </c:pt>
                <c:pt idx="15">
                  <c:v>8.4820066249999965E-2</c:v>
                </c:pt>
                <c:pt idx="16">
                  <c:v>8.1844520999999962E-2</c:v>
                </c:pt>
                <c:pt idx="17">
                  <c:v>7.8868975749999973E-2</c:v>
                </c:pt>
                <c:pt idx="18">
                  <c:v>7.589343049999997E-2</c:v>
                </c:pt>
                <c:pt idx="19">
                  <c:v>7.2917885249999981E-2</c:v>
                </c:pt>
                <c:pt idx="20">
                  <c:v>0.12793261874999987</c:v>
                </c:pt>
                <c:pt idx="21">
                  <c:v>0.12495707349999986</c:v>
                </c:pt>
                <c:pt idx="22">
                  <c:v>0.12198152824999987</c:v>
                </c:pt>
                <c:pt idx="23">
                  <c:v>0.11900598299999988</c:v>
                </c:pt>
                <c:pt idx="24">
                  <c:v>0.11603043774999988</c:v>
                </c:pt>
                <c:pt idx="25">
                  <c:v>0.11305489249999989</c:v>
                </c:pt>
                <c:pt idx="26">
                  <c:v>0.11007934724999989</c:v>
                </c:pt>
                <c:pt idx="27">
                  <c:v>0.1071038019999999</c:v>
                </c:pt>
                <c:pt idx="28">
                  <c:v>0.10412825674999993</c:v>
                </c:pt>
                <c:pt idx="29">
                  <c:v>0.10115271149999994</c:v>
                </c:pt>
                <c:pt idx="30">
                  <c:v>9.8177166249999934E-2</c:v>
                </c:pt>
                <c:pt idx="31">
                  <c:v>9.5201620999999959E-2</c:v>
                </c:pt>
                <c:pt idx="32">
                  <c:v>9.2226075749999956E-2</c:v>
                </c:pt>
                <c:pt idx="33">
                  <c:v>8.9250530499999953E-2</c:v>
                </c:pt>
                <c:pt idx="34">
                  <c:v>8.6274985249999964E-2</c:v>
                </c:pt>
                <c:pt idx="35">
                  <c:v>8.3299439999999975E-2</c:v>
                </c:pt>
                <c:pt idx="36">
                  <c:v>8.0323894749999972E-2</c:v>
                </c:pt>
                <c:pt idx="37">
                  <c:v>7.7348349499999969E-2</c:v>
                </c:pt>
                <c:pt idx="38">
                  <c:v>7.4372804249999966E-2</c:v>
                </c:pt>
                <c:pt idx="39">
                  <c:v>7.1397258999999977E-2</c:v>
                </c:pt>
                <c:pt idx="40">
                  <c:v>0.12641199249999988</c:v>
                </c:pt>
                <c:pt idx="41">
                  <c:v>0.12343644724999987</c:v>
                </c:pt>
                <c:pt idx="42">
                  <c:v>0.1204609019999999</c:v>
                </c:pt>
                <c:pt idx="43">
                  <c:v>0.11748535674999988</c:v>
                </c:pt>
                <c:pt idx="44">
                  <c:v>0.11450981149999989</c:v>
                </c:pt>
                <c:pt idx="45">
                  <c:v>0.1115342662499999</c:v>
                </c:pt>
                <c:pt idx="46">
                  <c:v>0.10855872099999991</c:v>
                </c:pt>
                <c:pt idx="47">
                  <c:v>0.10558317574999992</c:v>
                </c:pt>
                <c:pt idx="48">
                  <c:v>0.10260763049999994</c:v>
                </c:pt>
                <c:pt idx="49">
                  <c:v>9.9632085249999947E-2</c:v>
                </c:pt>
                <c:pt idx="50">
                  <c:v>9.665653999999993E-2</c:v>
                </c:pt>
                <c:pt idx="51">
                  <c:v>9.3680994749999941E-2</c:v>
                </c:pt>
                <c:pt idx="52">
                  <c:v>9.0705449499999952E-2</c:v>
                </c:pt>
                <c:pt idx="53">
                  <c:v>8.7729904249999963E-2</c:v>
                </c:pt>
                <c:pt idx="54">
                  <c:v>8.475435899999996E-2</c:v>
                </c:pt>
                <c:pt idx="55">
                  <c:v>8.1778813749999971E-2</c:v>
                </c:pt>
                <c:pt idx="56">
                  <c:v>7.8803268499999982E-2</c:v>
                </c:pt>
                <c:pt idx="57">
                  <c:v>7.5827723249999979E-2</c:v>
                </c:pt>
                <c:pt idx="58">
                  <c:v>7.285217799999999E-2</c:v>
                </c:pt>
                <c:pt idx="59">
                  <c:v>0.12489136624999987</c:v>
                </c:pt>
                <c:pt idx="60">
                  <c:v>0.12191582099999987</c:v>
                </c:pt>
                <c:pt idx="61">
                  <c:v>0.11894027574999988</c:v>
                </c:pt>
                <c:pt idx="62">
                  <c:v>0.11596473049999989</c:v>
                </c:pt>
                <c:pt idx="63">
                  <c:v>0.1129891852499999</c:v>
                </c:pt>
                <c:pt idx="64">
                  <c:v>0.1100136399999999</c:v>
                </c:pt>
                <c:pt idx="65">
                  <c:v>0.10703809474999991</c:v>
                </c:pt>
                <c:pt idx="66">
                  <c:v>0.10406254949999992</c:v>
                </c:pt>
                <c:pt idx="67">
                  <c:v>0.10108700424999995</c:v>
                </c:pt>
                <c:pt idx="68">
                  <c:v>9.8111458999999943E-2</c:v>
                </c:pt>
                <c:pt idx="69">
                  <c:v>9.513591374999994E-2</c:v>
                </c:pt>
                <c:pt idx="70">
                  <c:v>9.2160368499999951E-2</c:v>
                </c:pt>
                <c:pt idx="71">
                  <c:v>8.9184823249999962E-2</c:v>
                </c:pt>
                <c:pt idx="72">
                  <c:v>8.6209277999999973E-2</c:v>
                </c:pt>
                <c:pt idx="73">
                  <c:v>8.323373274999997E-2</c:v>
                </c:pt>
                <c:pt idx="74">
                  <c:v>8.0258187499999967E-2</c:v>
                </c:pt>
                <c:pt idx="75">
                  <c:v>7.7282642249999978E-2</c:v>
                </c:pt>
                <c:pt idx="76">
                  <c:v>7.4307096999999989E-2</c:v>
                </c:pt>
                <c:pt idx="77">
                  <c:v>0.12337073999999988</c:v>
                </c:pt>
                <c:pt idx="78">
                  <c:v>0.12039519474999988</c:v>
                </c:pt>
                <c:pt idx="79">
                  <c:v>0.11741964949999988</c:v>
                </c:pt>
                <c:pt idx="80">
                  <c:v>0.11444410424999989</c:v>
                </c:pt>
                <c:pt idx="81">
                  <c:v>0.11146855899999991</c:v>
                </c:pt>
                <c:pt idx="82">
                  <c:v>0.10849301374999992</c:v>
                </c:pt>
                <c:pt idx="83">
                  <c:v>0.10551746849999991</c:v>
                </c:pt>
                <c:pt idx="84">
                  <c:v>0.10254192324999992</c:v>
                </c:pt>
                <c:pt idx="85">
                  <c:v>9.9566377999999955E-2</c:v>
                </c:pt>
                <c:pt idx="86">
                  <c:v>9.6590832749999939E-2</c:v>
                </c:pt>
                <c:pt idx="87">
                  <c:v>9.3615287499999936E-2</c:v>
                </c:pt>
                <c:pt idx="88">
                  <c:v>9.0639742249999961E-2</c:v>
                </c:pt>
                <c:pt idx="89">
                  <c:v>8.7664196999999972E-2</c:v>
                </c:pt>
                <c:pt idx="90">
                  <c:v>8.4688651749999969E-2</c:v>
                </c:pt>
                <c:pt idx="91">
                  <c:v>8.171310649999998E-2</c:v>
                </c:pt>
                <c:pt idx="92">
                  <c:v>7.8737561249999991E-2</c:v>
                </c:pt>
                <c:pt idx="93">
                  <c:v>7.5762016000000001E-2</c:v>
                </c:pt>
                <c:pt idx="94">
                  <c:v>0.12185011374999988</c:v>
                </c:pt>
                <c:pt idx="95">
                  <c:v>0.11887456849999987</c:v>
                </c:pt>
                <c:pt idx="96">
                  <c:v>0.1158990232499999</c:v>
                </c:pt>
                <c:pt idx="97">
                  <c:v>0.1129234779999999</c:v>
                </c:pt>
                <c:pt idx="98">
                  <c:v>0.10994793274999992</c:v>
                </c:pt>
                <c:pt idx="99">
                  <c:v>0.10697238749999992</c:v>
                </c:pt>
                <c:pt idx="100">
                  <c:v>0.10399684224999992</c:v>
                </c:pt>
                <c:pt idx="101">
                  <c:v>0.10102129699999993</c:v>
                </c:pt>
                <c:pt idx="102">
                  <c:v>9.8045751749999938E-2</c:v>
                </c:pt>
                <c:pt idx="103">
                  <c:v>9.5070206499999949E-2</c:v>
                </c:pt>
                <c:pt idx="104">
                  <c:v>9.2094661249999946E-2</c:v>
                </c:pt>
                <c:pt idx="105">
                  <c:v>8.911911599999997E-2</c:v>
                </c:pt>
                <c:pt idx="106">
                  <c:v>8.6143570749999968E-2</c:v>
                </c:pt>
                <c:pt idx="107">
                  <c:v>8.3168025499999979E-2</c:v>
                </c:pt>
                <c:pt idx="108">
                  <c:v>8.0192480249999976E-2</c:v>
                </c:pt>
                <c:pt idx="109">
                  <c:v>7.7216935E-2</c:v>
                </c:pt>
                <c:pt idx="110">
                  <c:v>0.12032948749999987</c:v>
                </c:pt>
                <c:pt idx="111">
                  <c:v>0.11735394224999987</c:v>
                </c:pt>
                <c:pt idx="112">
                  <c:v>0.11437839699999991</c:v>
                </c:pt>
                <c:pt idx="113">
                  <c:v>0.11140285174999991</c:v>
                </c:pt>
                <c:pt idx="114">
                  <c:v>0.1084273064999999</c:v>
                </c:pt>
                <c:pt idx="115">
                  <c:v>0.10545176124999991</c:v>
                </c:pt>
                <c:pt idx="116">
                  <c:v>0.10247621599999993</c:v>
                </c:pt>
                <c:pt idx="117">
                  <c:v>9.9500670749999937E-2</c:v>
                </c:pt>
                <c:pt idx="118">
                  <c:v>9.6525125499999948E-2</c:v>
                </c:pt>
                <c:pt idx="119">
                  <c:v>9.3549580249999958E-2</c:v>
                </c:pt>
                <c:pt idx="120">
                  <c:v>9.0574034999999956E-2</c:v>
                </c:pt>
                <c:pt idx="121">
                  <c:v>8.7598489749999967E-2</c:v>
                </c:pt>
                <c:pt idx="122">
                  <c:v>8.4622944499999977E-2</c:v>
                </c:pt>
                <c:pt idx="123">
                  <c:v>8.1647399249999988E-2</c:v>
                </c:pt>
                <c:pt idx="124">
                  <c:v>7.8671853999999986E-2</c:v>
                </c:pt>
                <c:pt idx="125">
                  <c:v>0.11880886124999988</c:v>
                </c:pt>
                <c:pt idx="126">
                  <c:v>0.11583331599999988</c:v>
                </c:pt>
                <c:pt idx="127">
                  <c:v>0.11285777074999991</c:v>
                </c:pt>
                <c:pt idx="128">
                  <c:v>0.1098822254999999</c:v>
                </c:pt>
                <c:pt idx="129">
                  <c:v>0.10690668024999993</c:v>
                </c:pt>
                <c:pt idx="130">
                  <c:v>0.10393113499999992</c:v>
                </c:pt>
                <c:pt idx="131">
                  <c:v>0.10095558974999994</c:v>
                </c:pt>
                <c:pt idx="132">
                  <c:v>9.7980044499999946E-2</c:v>
                </c:pt>
                <c:pt idx="133">
                  <c:v>9.5004499249999957E-2</c:v>
                </c:pt>
                <c:pt idx="134">
                  <c:v>9.2028953999999968E-2</c:v>
                </c:pt>
                <c:pt idx="135">
                  <c:v>8.9053408749999952E-2</c:v>
                </c:pt>
                <c:pt idx="136">
                  <c:v>8.6077863499999963E-2</c:v>
                </c:pt>
                <c:pt idx="137">
                  <c:v>8.3102318249999987E-2</c:v>
                </c:pt>
                <c:pt idx="138">
                  <c:v>8.0126772999999984E-2</c:v>
                </c:pt>
                <c:pt idx="139">
                  <c:v>0.11728823499999989</c:v>
                </c:pt>
                <c:pt idx="140">
                  <c:v>0.11431268974999989</c:v>
                </c:pt>
                <c:pt idx="141">
                  <c:v>0.1113371444999999</c:v>
                </c:pt>
                <c:pt idx="142">
                  <c:v>0.10836159924999991</c:v>
                </c:pt>
                <c:pt idx="143">
                  <c:v>0.10538605399999992</c:v>
                </c:pt>
                <c:pt idx="144">
                  <c:v>0.10241050874999992</c:v>
                </c:pt>
                <c:pt idx="145">
                  <c:v>9.9434963499999932E-2</c:v>
                </c:pt>
                <c:pt idx="146">
                  <c:v>9.6459418249999943E-2</c:v>
                </c:pt>
                <c:pt idx="147">
                  <c:v>9.3483872999999967E-2</c:v>
                </c:pt>
                <c:pt idx="148">
                  <c:v>9.0508327749999964E-2</c:v>
                </c:pt>
                <c:pt idx="149">
                  <c:v>8.7532782499999962E-2</c:v>
                </c:pt>
                <c:pt idx="150">
                  <c:v>8.4557237249999972E-2</c:v>
                </c:pt>
                <c:pt idx="151">
                  <c:v>8.1581691999999983E-2</c:v>
                </c:pt>
                <c:pt idx="152">
                  <c:v>0.11576760874999989</c:v>
                </c:pt>
                <c:pt idx="153">
                  <c:v>0.1127920634999999</c:v>
                </c:pt>
                <c:pt idx="154">
                  <c:v>0.10981651824999991</c:v>
                </c:pt>
                <c:pt idx="155">
                  <c:v>0.10684097299999992</c:v>
                </c:pt>
                <c:pt idx="156">
                  <c:v>0.10386542774999993</c:v>
                </c:pt>
                <c:pt idx="157">
                  <c:v>0.10088988249999994</c:v>
                </c:pt>
                <c:pt idx="158">
                  <c:v>9.7914337249999928E-2</c:v>
                </c:pt>
                <c:pt idx="159">
                  <c:v>9.4938791999999966E-2</c:v>
                </c:pt>
                <c:pt idx="160">
                  <c:v>9.1963246749999963E-2</c:v>
                </c:pt>
                <c:pt idx="161">
                  <c:v>8.898770149999996E-2</c:v>
                </c:pt>
                <c:pt idx="162">
                  <c:v>8.6012156249999958E-2</c:v>
                </c:pt>
                <c:pt idx="163">
                  <c:v>8.3036610999999969E-2</c:v>
                </c:pt>
                <c:pt idx="164">
                  <c:v>0.1142469824999999</c:v>
                </c:pt>
                <c:pt idx="165">
                  <c:v>0.11127143724999991</c:v>
                </c:pt>
                <c:pt idx="166">
                  <c:v>0.10829589199999992</c:v>
                </c:pt>
                <c:pt idx="167">
                  <c:v>0.10532034674999992</c:v>
                </c:pt>
                <c:pt idx="168">
                  <c:v>0.10234480149999993</c:v>
                </c:pt>
                <c:pt idx="169">
                  <c:v>9.936925624999994E-2</c:v>
                </c:pt>
                <c:pt idx="170">
                  <c:v>9.6393710999999938E-2</c:v>
                </c:pt>
                <c:pt idx="171">
                  <c:v>9.3418165749999962E-2</c:v>
                </c:pt>
                <c:pt idx="172">
                  <c:v>9.0442620499999973E-2</c:v>
                </c:pt>
                <c:pt idx="173">
                  <c:v>8.746707524999997E-2</c:v>
                </c:pt>
                <c:pt idx="174">
                  <c:v>8.4491529999999954E-2</c:v>
                </c:pt>
                <c:pt idx="175">
                  <c:v>0.11272635624999991</c:v>
                </c:pt>
                <c:pt idx="176">
                  <c:v>0.10975081099999992</c:v>
                </c:pt>
                <c:pt idx="177">
                  <c:v>0.10677526574999993</c:v>
                </c:pt>
                <c:pt idx="178">
                  <c:v>0.10379972049999991</c:v>
                </c:pt>
                <c:pt idx="179">
                  <c:v>0.10082417524999995</c:v>
                </c:pt>
                <c:pt idx="180">
                  <c:v>9.7848629999999936E-2</c:v>
                </c:pt>
                <c:pt idx="181">
                  <c:v>9.4873084749999947E-2</c:v>
                </c:pt>
                <c:pt idx="182">
                  <c:v>9.1897539499999958E-2</c:v>
                </c:pt>
                <c:pt idx="183">
                  <c:v>8.8921994249999969E-2</c:v>
                </c:pt>
                <c:pt idx="184">
                  <c:v>8.5946448999999966E-2</c:v>
                </c:pt>
                <c:pt idx="185">
                  <c:v>0.11120572999999992</c:v>
                </c:pt>
                <c:pt idx="186">
                  <c:v>0.1082301847499999</c:v>
                </c:pt>
                <c:pt idx="187">
                  <c:v>0.10525463949999991</c:v>
                </c:pt>
                <c:pt idx="188">
                  <c:v>0.10227909424999992</c:v>
                </c:pt>
                <c:pt idx="189">
                  <c:v>9.9303548999999935E-2</c:v>
                </c:pt>
                <c:pt idx="190">
                  <c:v>9.6328003749999946E-2</c:v>
                </c:pt>
                <c:pt idx="191">
                  <c:v>9.3352458499999943E-2</c:v>
                </c:pt>
                <c:pt idx="192">
                  <c:v>9.0376913249999954E-2</c:v>
                </c:pt>
                <c:pt idx="193">
                  <c:v>8.7401367999999965E-2</c:v>
                </c:pt>
                <c:pt idx="194">
                  <c:v>8.442582274999999E-2</c:v>
                </c:pt>
                <c:pt idx="195">
                  <c:v>0.1096851037499999</c:v>
                </c:pt>
                <c:pt idx="196">
                  <c:v>0.10670955849999991</c:v>
                </c:pt>
                <c:pt idx="197">
                  <c:v>0.10373401324999992</c:v>
                </c:pt>
                <c:pt idx="198">
                  <c:v>0.10075846799999993</c:v>
                </c:pt>
                <c:pt idx="199">
                  <c:v>9.7782922749999945E-2</c:v>
                </c:pt>
                <c:pt idx="200">
                  <c:v>9.4807377499999942E-2</c:v>
                </c:pt>
                <c:pt idx="201">
                  <c:v>9.1831832249999953E-2</c:v>
                </c:pt>
                <c:pt idx="202">
                  <c:v>8.8856286999999964E-2</c:v>
                </c:pt>
                <c:pt idx="203">
                  <c:v>0.10816447749999991</c:v>
                </c:pt>
                <c:pt idx="204">
                  <c:v>0.10518893224999992</c:v>
                </c:pt>
                <c:pt idx="205">
                  <c:v>0.10221338699999993</c:v>
                </c:pt>
                <c:pt idx="206">
                  <c:v>9.923784174999993E-2</c:v>
                </c:pt>
                <c:pt idx="207">
                  <c:v>9.6262296499999955E-2</c:v>
                </c:pt>
                <c:pt idx="208">
                  <c:v>9.3286751249999952E-2</c:v>
                </c:pt>
                <c:pt idx="209">
                  <c:v>9.0311205999999977E-2</c:v>
                </c:pt>
                <c:pt idx="210">
                  <c:v>0.10664385124999992</c:v>
                </c:pt>
                <c:pt idx="211">
                  <c:v>0.1036683059999999</c:v>
                </c:pt>
                <c:pt idx="212">
                  <c:v>0.10069276074999993</c:v>
                </c:pt>
                <c:pt idx="213">
                  <c:v>9.7717215499999927E-2</c:v>
                </c:pt>
                <c:pt idx="214">
                  <c:v>9.4741670249999951E-2</c:v>
                </c:pt>
                <c:pt idx="215">
                  <c:v>9.1766124999999962E-2</c:v>
                </c:pt>
                <c:pt idx="216">
                  <c:v>0.10512322499999992</c:v>
                </c:pt>
                <c:pt idx="217">
                  <c:v>0.10214767974999991</c:v>
                </c:pt>
                <c:pt idx="218">
                  <c:v>9.9172134499999939E-2</c:v>
                </c:pt>
                <c:pt idx="219">
                  <c:v>9.619658924999995E-2</c:v>
                </c:pt>
                <c:pt idx="220">
                  <c:v>9.3221043999999975E-2</c:v>
                </c:pt>
                <c:pt idx="221">
                  <c:v>0.10360259874999993</c:v>
                </c:pt>
                <c:pt idx="222">
                  <c:v>0.10062705349999992</c:v>
                </c:pt>
                <c:pt idx="223">
                  <c:v>9.7651508249999949E-2</c:v>
                </c:pt>
                <c:pt idx="224">
                  <c:v>9.4675962999999974E-2</c:v>
                </c:pt>
                <c:pt idx="225">
                  <c:v>0.10208197249999992</c:v>
                </c:pt>
                <c:pt idx="226">
                  <c:v>9.910642724999992E-2</c:v>
                </c:pt>
                <c:pt idx="227">
                  <c:v>0.10056134624999993</c:v>
                </c:pt>
                <c:pt idx="228">
                  <c:v>9.7585800999999972E-2</c:v>
                </c:pt>
                <c:pt idx="229">
                  <c:v>9.9040719999999971E-2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0-45C6-A8EF-1425AFCA157F}"/>
            </c:ext>
          </c:extLst>
        </c:ser>
        <c:ser>
          <c:idx val="1"/>
          <c:order val="1"/>
          <c:tx>
            <c:v>Efficient Portfolio</c:v>
          </c:tx>
          <c:spPr>
            <a:ln w="9525" cap="rnd">
              <a:solidFill>
                <a:sysClr val="windowText" lastClr="000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ysClr val="windowText" lastClr="0000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'Graph of Portfolio Three Assets'!$E$250</c:f>
              <c:numCache>
                <c:formatCode>0.0000%</c:formatCode>
                <c:ptCount val="1"/>
                <c:pt idx="0">
                  <c:v>0.267455636489977</c:v>
                </c:pt>
              </c:numCache>
            </c:numRef>
          </c:xVal>
          <c:yVal>
            <c:numRef>
              <c:f>'Graph of Portfolio Three Assets'!$F$250</c:f>
              <c:numCache>
                <c:formatCode>0.0000%</c:formatCode>
                <c:ptCount val="1"/>
                <c:pt idx="0">
                  <c:v>0.11084146509339399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0-45C6-A8EF-1425AFCA157F}"/>
            </c:ext>
          </c:extLst>
        </c:ser>
        <c:ser>
          <c:idx val="2"/>
          <c:order val="2"/>
          <c:tx>
            <c:v>CML</c:v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'Graph of Portfolio Three Assets'!$R$94:$R$109</c:f>
              <c:numCache>
                <c:formatCode>0.0000%</c:formatCode>
                <c:ptCount val="16"/>
                <c:pt idx="0">
                  <c:v>0</c:v>
                </c:pt>
                <c:pt idx="1">
                  <c:v>2.6745563648997703E-2</c:v>
                </c:pt>
                <c:pt idx="2">
                  <c:v>5.3491127297995406E-2</c:v>
                </c:pt>
                <c:pt idx="3">
                  <c:v>8.0236690946993108E-2</c:v>
                </c:pt>
                <c:pt idx="4">
                  <c:v>0.10698225459599081</c:v>
                </c:pt>
                <c:pt idx="5">
                  <c:v>0.1337278182449885</c:v>
                </c:pt>
                <c:pt idx="6">
                  <c:v>0.16047338189398619</c:v>
                </c:pt>
                <c:pt idx="7">
                  <c:v>0.18721894554298388</c:v>
                </c:pt>
                <c:pt idx="8">
                  <c:v>0.21396450919198159</c:v>
                </c:pt>
                <c:pt idx="9">
                  <c:v>0.24071007284097928</c:v>
                </c:pt>
                <c:pt idx="10">
                  <c:v>0.26745563648997694</c:v>
                </c:pt>
                <c:pt idx="11">
                  <c:v>0.29420120013897466</c:v>
                </c:pt>
                <c:pt idx="12">
                  <c:v>0.32094676378797238</c:v>
                </c:pt>
                <c:pt idx="13">
                  <c:v>0.34769232743697009</c:v>
                </c:pt>
                <c:pt idx="14">
                  <c:v>0.37443789108596781</c:v>
                </c:pt>
                <c:pt idx="15">
                  <c:v>0.40118345473496558</c:v>
                </c:pt>
              </c:numCache>
            </c:numRef>
          </c:xVal>
          <c:yVal>
            <c:numRef>
              <c:f>'Graph of Portfolio Three Assets'!$Q$94:$Q$109</c:f>
              <c:numCache>
                <c:formatCode>0.000%</c:formatCode>
                <c:ptCount val="16"/>
                <c:pt idx="0">
                  <c:v>5.5E-2</c:v>
                </c:pt>
                <c:pt idx="1">
                  <c:v>6.0584146509339402E-2</c:v>
                </c:pt>
                <c:pt idx="2">
                  <c:v>6.6168293018678798E-2</c:v>
                </c:pt>
                <c:pt idx="3">
                  <c:v>7.17524395280182E-2</c:v>
                </c:pt>
                <c:pt idx="4">
                  <c:v>7.7336586037357602E-2</c:v>
                </c:pt>
                <c:pt idx="5">
                  <c:v>8.292073254669699E-2</c:v>
                </c:pt>
                <c:pt idx="6">
                  <c:v>8.8504879056036392E-2</c:v>
                </c:pt>
                <c:pt idx="7">
                  <c:v>9.4089025565375781E-2</c:v>
                </c:pt>
                <c:pt idx="8">
                  <c:v>9.9673172074715197E-2</c:v>
                </c:pt>
                <c:pt idx="9">
                  <c:v>0.10525731858405458</c:v>
                </c:pt>
                <c:pt idx="10">
                  <c:v>0.11084146509339397</c:v>
                </c:pt>
                <c:pt idx="11">
                  <c:v>0.11642561160273338</c:v>
                </c:pt>
                <c:pt idx="12">
                  <c:v>0.12200975811207278</c:v>
                </c:pt>
                <c:pt idx="13">
                  <c:v>0.12759390462141218</c:v>
                </c:pt>
                <c:pt idx="14">
                  <c:v>0.13317805113075157</c:v>
                </c:pt>
                <c:pt idx="15">
                  <c:v>0.13876219764009098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90-45C6-A8EF-1425AFCA157F}"/>
            </c:ext>
          </c:extLst>
        </c:ser>
        <c:ser>
          <c:idx val="3"/>
          <c:order val="3"/>
          <c:tx>
            <c:v>Harris</c:v>
          </c:tx>
          <c:spPr>
            <a:ln w="9525" cap="rnd">
              <a:solidFill>
                <a:sysClr val="windowText" lastClr="000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ysClr val="windowText" lastClr="0000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'Graph of Portfolio Three Assets'!$W$6</c:f>
              <c:numCache>
                <c:formatCode>0.000%</c:formatCode>
                <c:ptCount val="1"/>
                <c:pt idx="0">
                  <c:v>0.20044600481563701</c:v>
                </c:pt>
              </c:numCache>
            </c:numRef>
          </c:xVal>
          <c:yVal>
            <c:numRef>
              <c:f>'Graph of Portfolio Three Assets'!$W$4</c:f>
              <c:numCache>
                <c:formatCode>0.000%</c:formatCode>
                <c:ptCount val="1"/>
                <c:pt idx="0">
                  <c:v>6.9942340000000006E-2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AC-4784-A201-D0B8DEF20400}"/>
            </c:ext>
          </c:extLst>
        </c:ser>
        <c:ser>
          <c:idx val="4"/>
          <c:order val="4"/>
          <c:tx>
            <c:v>Urban</c:v>
          </c:tx>
          <c:spPr>
            <a:ln w="9525" cap="rnd">
              <a:solidFill>
                <a:sysClr val="windowText" lastClr="000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ysClr val="windowText" lastClr="0000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'Graph of Portfolio Three Assets'!$X$6</c:f>
              <c:numCache>
                <c:formatCode>0.000%</c:formatCode>
                <c:ptCount val="1"/>
                <c:pt idx="0">
                  <c:v>0.28498728822134939</c:v>
                </c:pt>
              </c:numCache>
            </c:numRef>
          </c:xVal>
          <c:yVal>
            <c:numRef>
              <c:f>'Graph of Portfolio Three Assets'!$X$4</c:f>
              <c:numCache>
                <c:formatCode>0.000%</c:formatCode>
                <c:ptCount val="1"/>
                <c:pt idx="0">
                  <c:v>9.9040719999999943E-2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AC-4784-A201-D0B8DEF20400}"/>
            </c:ext>
          </c:extLst>
        </c:ser>
        <c:ser>
          <c:idx val="5"/>
          <c:order val="5"/>
          <c:tx>
            <c:v>Maya</c:v>
          </c:tx>
          <c:spPr>
            <a:ln w="9525" cap="rnd">
              <a:solidFill>
                <a:sysClr val="windowText" lastClr="000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ysClr val="windowText" lastClr="000000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'Graph of Portfolio Three Assets'!$Y$6</c:f>
              <c:numCache>
                <c:formatCode>0.000%</c:formatCode>
                <c:ptCount val="1"/>
                <c:pt idx="0">
                  <c:v>0.43553830077472866</c:v>
                </c:pt>
              </c:numCache>
            </c:numRef>
          </c:xVal>
          <c:yVal>
            <c:numRef>
              <c:f>'Graph of Portfolio Three Assets'!$Y$4</c:f>
              <c:numCache>
                <c:formatCode>0.000%</c:formatCode>
                <c:ptCount val="1"/>
                <c:pt idx="0">
                  <c:v>0.12945324499999986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AC-4784-A201-D0B8DEF20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642656"/>
        <c:axId val="1800639744"/>
      </c:scatterChart>
      <c:valAx>
        <c:axId val="180064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>
                    <a:solidFill>
                      <a:sysClr val="windowText" lastClr="000000"/>
                    </a:solidFill>
                  </a:rPr>
                  <a:t>Standarad</a:t>
                </a:r>
                <a:r>
                  <a:rPr lang="en-IN" sz="1400" b="1" baseline="0">
                    <a:solidFill>
                      <a:sysClr val="windowText" lastClr="000000"/>
                    </a:solidFill>
                  </a:rPr>
                  <a:t> Deviation</a:t>
                </a:r>
                <a:endParaRPr lang="en-IN" sz="1400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39744"/>
        <c:crosses val="autoZero"/>
        <c:crossBetween val="midCat"/>
      </c:valAx>
      <c:valAx>
        <c:axId val="18006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solidFill>
                      <a:sysClr val="windowText" lastClr="000000"/>
                    </a:solidFill>
                  </a:rPr>
                  <a:t>Returns</a:t>
                </a:r>
                <a:r>
                  <a:rPr lang="en-IN" sz="1400" baseline="0">
                    <a:solidFill>
                      <a:sysClr val="windowText" lastClr="000000"/>
                    </a:solidFill>
                  </a:rPr>
                  <a:t> </a:t>
                </a:r>
                <a:endParaRPr lang="en-IN" sz="140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4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1515315</xdr:colOff>
      <xdr:row>1</xdr:row>
      <xdr:rowOff>790575</xdr:rowOff>
    </xdr:to>
    <xdr:pic>
      <xdr:nvPicPr>
        <xdr:cNvPr id="2" name="Picture 1" descr="logos 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90500"/>
          <a:ext cx="1439115" cy="7905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342900</xdr:colOff>
      <xdr:row>32</xdr:row>
      <xdr:rowOff>47625</xdr:rowOff>
    </xdr:from>
    <xdr:to>
      <xdr:col>22</xdr:col>
      <xdr:colOff>200025</xdr:colOff>
      <xdr:row>36</xdr:row>
      <xdr:rowOff>76200</xdr:rowOff>
    </xdr:to>
    <xdr:sp macro="" textlink="">
      <xdr:nvSpPr>
        <xdr:cNvPr id="2" name="TextBox 1"/>
        <xdr:cNvSpPr txBox="1"/>
      </xdr:nvSpPr>
      <xdr:spPr>
        <a:xfrm>
          <a:off x="20383500" y="5391150"/>
          <a:ext cx="3095625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Best Portfolio For 28 year old investor . </a:t>
          </a:r>
          <a:r>
            <a:rPr lang="en-IN" sz="1400" b="1"/>
            <a:t> As Sharpe</a:t>
          </a:r>
          <a:r>
            <a:rPr lang="en-IN" sz="1400" b="1" baseline="0"/>
            <a:t> ratio is maximum.</a:t>
          </a:r>
          <a:endParaRPr lang="en-IN" sz="1400" b="1"/>
        </a:p>
      </xdr:txBody>
    </xdr:sp>
    <xdr:clientData/>
  </xdr:twoCellAnchor>
  <xdr:twoCellAnchor>
    <xdr:from>
      <xdr:col>18</xdr:col>
      <xdr:colOff>209550</xdr:colOff>
      <xdr:row>40</xdr:row>
      <xdr:rowOff>85725</xdr:rowOff>
    </xdr:from>
    <xdr:to>
      <xdr:col>22</xdr:col>
      <xdr:colOff>333375</xdr:colOff>
      <xdr:row>44</xdr:row>
      <xdr:rowOff>142875</xdr:rowOff>
    </xdr:to>
    <xdr:sp macro="" textlink="">
      <xdr:nvSpPr>
        <xdr:cNvPr id="3" name="TextBox 2"/>
        <xdr:cNvSpPr txBox="1"/>
      </xdr:nvSpPr>
      <xdr:spPr>
        <a:xfrm>
          <a:off x="20250150" y="6724650"/>
          <a:ext cx="3362325" cy="7048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Best Portfolio for 60 year old . As SD is minimum  and return is Good</a:t>
          </a:r>
          <a:r>
            <a:rPr lang="en-IN" sz="1400" b="1"/>
            <a:t> </a:t>
          </a:r>
        </a:p>
      </xdr:txBody>
    </xdr:sp>
    <xdr:clientData/>
  </xdr:twoCellAnchor>
  <xdr:twoCellAnchor>
    <xdr:from>
      <xdr:col>26</xdr:col>
      <xdr:colOff>542925</xdr:colOff>
      <xdr:row>1</xdr:row>
      <xdr:rowOff>38100</xdr:rowOff>
    </xdr:from>
    <xdr:to>
      <xdr:col>31</xdr:col>
      <xdr:colOff>323850</xdr:colOff>
      <xdr:row>10</xdr:row>
      <xdr:rowOff>114300</xdr:rowOff>
    </xdr:to>
    <xdr:sp macro="" textlink="">
      <xdr:nvSpPr>
        <xdr:cNvPr id="4" name="TextBox 3"/>
        <xdr:cNvSpPr txBox="1"/>
      </xdr:nvSpPr>
      <xdr:spPr>
        <a:xfrm>
          <a:off x="26870025" y="276225"/>
          <a:ext cx="2828925" cy="15621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If we see beta then Maya is most risky stock.</a:t>
          </a:r>
          <a:endParaRPr lang="en-IN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Maya has high beta. </a:t>
          </a:r>
        </a:p>
        <a:p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Also if we see SD MAYA has high SD which means that Maya is risky stock to invest .</a:t>
          </a:r>
        </a:p>
        <a:p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will give high returns but consequenly can also give negative returns</a:t>
          </a:r>
          <a:endParaRPr lang="en-IN" sz="1200" b="1"/>
        </a:p>
      </xdr:txBody>
    </xdr:sp>
    <xdr:clientData/>
  </xdr:twoCellAnchor>
  <xdr:twoCellAnchor>
    <xdr:from>
      <xdr:col>26</xdr:col>
      <xdr:colOff>561975</xdr:colOff>
      <xdr:row>11</xdr:row>
      <xdr:rowOff>142875</xdr:rowOff>
    </xdr:from>
    <xdr:to>
      <xdr:col>31</xdr:col>
      <xdr:colOff>323850</xdr:colOff>
      <xdr:row>22</xdr:row>
      <xdr:rowOff>9525</xdr:rowOff>
    </xdr:to>
    <xdr:sp macro="" textlink="">
      <xdr:nvSpPr>
        <xdr:cNvPr id="5" name="TextBox 4"/>
        <xdr:cNvSpPr txBox="1"/>
      </xdr:nvSpPr>
      <xdr:spPr>
        <a:xfrm>
          <a:off x="26889075" y="2028825"/>
          <a:ext cx="2809875" cy="16954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Alpha</a:t>
          </a:r>
          <a:r>
            <a:rPr lang="en-IN" sz="1100" b="1" baseline="0"/>
            <a:t> :- 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Alpha (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α) 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a term used in investing to describe an investment strategy's ability to beat the market, or its "edge." Alpha is thus also often referred to as “excess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return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or “</a:t>
          </a:r>
          <a:r>
            <a:rPr lang="en-IN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abnormal</a:t>
          </a:r>
          <a:r>
            <a:rPr lang="en-IN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rate of return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,” which refers to the idea that markets are efficient, and so there is no way to systematically earn returns that exceed the broad market as a whole. </a:t>
          </a:r>
          <a:endParaRPr lang="en-IN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</xdr:row>
      <xdr:rowOff>104775</xdr:rowOff>
    </xdr:from>
    <xdr:to>
      <xdr:col>12</xdr:col>
      <xdr:colOff>285750</xdr:colOff>
      <xdr:row>22</xdr:row>
      <xdr:rowOff>104775</xdr:rowOff>
    </xdr:to>
    <xdr:sp macro="" textlink="">
      <xdr:nvSpPr>
        <xdr:cNvPr id="2" name="TextBox 1"/>
        <xdr:cNvSpPr txBox="1"/>
      </xdr:nvSpPr>
      <xdr:spPr>
        <a:xfrm>
          <a:off x="1162050" y="266700"/>
          <a:ext cx="6438900" cy="34004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	          S&amp;P	 Harris	 Urban	Maya	Equally Wtd Portfolio</a:t>
          </a:r>
        </a:p>
        <a:p>
          <a:r>
            <a:rPr lang="en-IN" sz="1100"/>
            <a:t>Annual  Return	         9.055%	6.994%	9.904%	12.945%	 9.948%</a:t>
          </a:r>
        </a:p>
        <a:p>
          <a:r>
            <a:rPr lang="en-IN" sz="1100"/>
            <a:t>	        2.248%	4.018%	8.122%	18.969%	 0.386%</a:t>
          </a:r>
        </a:p>
        <a:p>
          <a:r>
            <a:rPr lang="en-IN" sz="1100"/>
            <a:t>	 SD    14.995%	20.045%	28.499%	43.554%	 21.515%</a:t>
          </a:r>
        </a:p>
        <a:p>
          <a:endParaRPr lang="en-IN" sz="1100"/>
        </a:p>
        <a:p>
          <a:r>
            <a:rPr lang="en-IN" sz="1100"/>
            <a:t>The Return is Maximum of Maya but Standarad deviation is also high.</a:t>
          </a:r>
        </a:p>
        <a:p>
          <a:r>
            <a:rPr lang="en-IN" sz="1100"/>
            <a:t>Returns or Harris,Urban and Equal weighted portfolio is similar to </a:t>
          </a:r>
        </a:p>
        <a:p>
          <a:r>
            <a:rPr lang="en-IN" sz="1100"/>
            <a:t>S&amp;P 500 but their Standarad deviation is more as compared to S&amp;P.</a:t>
          </a:r>
        </a:p>
        <a:p>
          <a:endParaRPr lang="en-IN" sz="1100"/>
        </a:p>
        <a:p>
          <a:endParaRPr lang="en-IN" sz="1100"/>
        </a:p>
        <a:p>
          <a:r>
            <a:rPr lang="en-IN" sz="1100"/>
            <a:t>2) For 28 year old :- good investment will be MAYA as return is maximum</a:t>
          </a:r>
        </a:p>
        <a:p>
          <a:r>
            <a:rPr lang="en-IN" sz="1100"/>
            <a:t>tough SD is high but it will be okay for 28 year old.</a:t>
          </a:r>
        </a:p>
        <a:p>
          <a:r>
            <a:rPr lang="en-IN" sz="1100"/>
            <a:t>   For 60 year old :- good investment will be HARRIS Return is normal</a:t>
          </a:r>
        </a:p>
        <a:p>
          <a:r>
            <a:rPr lang="en-IN" sz="1100"/>
            <a:t>     but SD is low which is key factor for 60 Year old investor.</a:t>
          </a:r>
        </a:p>
        <a:p>
          <a:endParaRPr lang="en-IN" sz="1100"/>
        </a:p>
        <a:p>
          <a:r>
            <a:rPr lang="en-IN" sz="1100"/>
            <a:t>3) If we add index as investment then Investing in Index will be good for </a:t>
          </a:r>
        </a:p>
        <a:p>
          <a:r>
            <a:rPr lang="en-IN" sz="1100"/>
            <a:t>   60 year old , where as investment for 28 year old will be same as previous.</a:t>
          </a:r>
        </a:p>
      </xdr:txBody>
    </xdr:sp>
    <xdr:clientData/>
  </xdr:twoCellAnchor>
  <xdr:twoCellAnchor>
    <xdr:from>
      <xdr:col>15</xdr:col>
      <xdr:colOff>114300</xdr:colOff>
      <xdr:row>1</xdr:row>
      <xdr:rowOff>95250</xdr:rowOff>
    </xdr:from>
    <xdr:to>
      <xdr:col>21</xdr:col>
      <xdr:colOff>200025</xdr:colOff>
      <xdr:row>18</xdr:row>
      <xdr:rowOff>142875</xdr:rowOff>
    </xdr:to>
    <xdr:sp macro="" textlink="">
      <xdr:nvSpPr>
        <xdr:cNvPr id="3" name="TextBox 2"/>
        <xdr:cNvSpPr txBox="1"/>
      </xdr:nvSpPr>
      <xdr:spPr>
        <a:xfrm>
          <a:off x="9258300" y="257175"/>
          <a:ext cx="3743325" cy="28003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If we change correlation then values become less correlated if negative value,</a:t>
          </a:r>
        </a:p>
        <a:p>
          <a:r>
            <a:rPr lang="en-IN" sz="1100"/>
            <a:t>and highly correlated if value is +1 . </a:t>
          </a:r>
        </a:p>
        <a:p>
          <a:endParaRPr lang="en-IN" sz="1100"/>
        </a:p>
        <a:p>
          <a:endParaRPr lang="en-IN" sz="1100"/>
        </a:p>
        <a:p>
          <a:r>
            <a:rPr lang="en-IN" sz="1100"/>
            <a:t>Correlation 	</a:t>
          </a:r>
        </a:p>
        <a:p>
          <a:r>
            <a:rPr lang="en-IN" sz="1100"/>
            <a:t>Harris - Urban	 0.303804508</a:t>
          </a:r>
        </a:p>
        <a:p>
          <a:r>
            <a:rPr lang="en-IN" sz="1100"/>
            <a:t>Harris - Maya	 0.080116543</a:t>
          </a:r>
        </a:p>
        <a:p>
          <a:r>
            <a:rPr lang="en-IN" sz="1100"/>
            <a:t>Maya - Urban	 0.228814525</a:t>
          </a:r>
        </a:p>
        <a:p>
          <a:r>
            <a:rPr lang="en-IN" sz="1100"/>
            <a:t>S&amp;P - Eql Wt PT	 0.612800699</a:t>
          </a:r>
        </a:p>
        <a:p>
          <a:endParaRPr lang="en-IN" sz="1100"/>
        </a:p>
        <a:p>
          <a:r>
            <a:rPr lang="en-IN" sz="1100"/>
            <a:t>Correlation between Harris-Maya and Maya-Urban is good , very less correlation is there between</a:t>
          </a:r>
        </a:p>
        <a:p>
          <a:r>
            <a:rPr lang="en-IN" sz="1100"/>
            <a:t>Harris-Maya .</a:t>
          </a:r>
        </a:p>
        <a:p>
          <a:r>
            <a:rPr lang="en-IN" sz="1100"/>
            <a:t>Correlation of S&amp;P - Equal weight portfolio is also good.</a:t>
          </a:r>
        </a:p>
        <a:p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923925</xdr:colOff>
      <xdr:row>18</xdr:row>
      <xdr:rowOff>38099</xdr:rowOff>
    </xdr:from>
    <xdr:to>
      <xdr:col>16</xdr:col>
      <xdr:colOff>581025</xdr:colOff>
      <xdr:row>30</xdr:row>
      <xdr:rowOff>161924</xdr:rowOff>
    </xdr:to>
    <xdr:sp macro="" textlink="">
      <xdr:nvSpPr>
        <xdr:cNvPr id="2" name="TextBox 1"/>
        <xdr:cNvSpPr txBox="1"/>
      </xdr:nvSpPr>
      <xdr:spPr>
        <a:xfrm>
          <a:off x="12906375" y="3057524"/>
          <a:ext cx="3048000" cy="20669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Realized</a:t>
          </a:r>
          <a:r>
            <a:rPr lang="en-IN" sz="1100" b="1" baseline="0"/>
            <a:t> returns are much high for Urban, Maya and Equal Wtd Portfolio than expected returns from these stocks.</a:t>
          </a:r>
        </a:p>
        <a:p>
          <a:endParaRPr lang="en-IN" sz="1100" b="1" baseline="0"/>
        </a:p>
        <a:p>
          <a:r>
            <a:rPr lang="en-IN" sz="1100" b="1" baseline="0"/>
            <a:t>Harris has nealry  1.5% differnce from expected return.</a:t>
          </a:r>
        </a:p>
        <a:p>
          <a:endParaRPr lang="en-IN" sz="1100" b="1" baseline="0"/>
        </a:p>
        <a:p>
          <a:r>
            <a:rPr lang="en-IN" sz="1100" b="1" baseline="0"/>
            <a:t>If expected return differ then , prices may fall or rise depend on type of market , that is bullish or bearish.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</xdr:row>
      <xdr:rowOff>38100</xdr:rowOff>
    </xdr:from>
    <xdr:to>
      <xdr:col>24</xdr:col>
      <xdr:colOff>476250</xdr:colOff>
      <xdr:row>35</xdr:row>
      <xdr:rowOff>95250</xdr:rowOff>
    </xdr:to>
    <xdr:graphicFrame macro="">
      <xdr:nvGraphicFramePr>
        <xdr:cNvPr id="210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559593</xdr:colOff>
      <xdr:row>47</xdr:row>
      <xdr:rowOff>47625</xdr:rowOff>
    </xdr:from>
    <xdr:to>
      <xdr:col>13</xdr:col>
      <xdr:colOff>547688</xdr:colOff>
      <xdr:row>77</xdr:row>
      <xdr:rowOff>130969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26</xdr:row>
      <xdr:rowOff>85725</xdr:rowOff>
    </xdr:from>
    <xdr:to>
      <xdr:col>26</xdr:col>
      <xdr:colOff>123825</xdr:colOff>
      <xdr:row>56</xdr:row>
      <xdr:rowOff>76200</xdr:rowOff>
    </xdr:to>
    <xdr:graphicFrame macro="">
      <xdr:nvGraphicFramePr>
        <xdr:cNvPr id="4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58</xdr:row>
      <xdr:rowOff>19050</xdr:rowOff>
    </xdr:from>
    <xdr:to>
      <xdr:col>24</xdr:col>
      <xdr:colOff>152399</xdr:colOff>
      <xdr:row>83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219075</xdr:colOff>
      <xdr:row>30</xdr:row>
      <xdr:rowOff>28575</xdr:rowOff>
    </xdr:from>
    <xdr:to>
      <xdr:col>31</xdr:col>
      <xdr:colOff>390525</xdr:colOff>
      <xdr:row>37</xdr:row>
      <xdr:rowOff>114300</xdr:rowOff>
    </xdr:to>
    <xdr:sp macro="" textlink="">
      <xdr:nvSpPr>
        <xdr:cNvPr id="3" name="TextBox 2"/>
        <xdr:cNvSpPr txBox="1"/>
      </xdr:nvSpPr>
      <xdr:spPr>
        <a:xfrm>
          <a:off x="19850100" y="4962525"/>
          <a:ext cx="3219450" cy="12192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Location of S&amp;P 500 is leftmost with respect to possible combinations of three assets . Sd is less of S&amp;P 500 with good return</a:t>
          </a:r>
        </a:p>
      </xdr:txBody>
    </xdr:sp>
    <xdr:clientData/>
  </xdr:twoCellAnchor>
  <xdr:twoCellAnchor>
    <xdr:from>
      <xdr:col>18</xdr:col>
      <xdr:colOff>295275</xdr:colOff>
      <xdr:row>83</xdr:row>
      <xdr:rowOff>133350</xdr:rowOff>
    </xdr:from>
    <xdr:to>
      <xdr:col>22</xdr:col>
      <xdr:colOff>142875</xdr:colOff>
      <xdr:row>95</xdr:row>
      <xdr:rowOff>85725</xdr:rowOff>
    </xdr:to>
    <xdr:sp macro="" textlink="">
      <xdr:nvSpPr>
        <xdr:cNvPr id="4" name="TextBox 3"/>
        <xdr:cNvSpPr txBox="1"/>
      </xdr:nvSpPr>
      <xdr:spPr>
        <a:xfrm>
          <a:off x="14506575" y="13649325"/>
          <a:ext cx="2828925" cy="18954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If</a:t>
          </a:r>
          <a:r>
            <a:rPr lang="en-IN" sz="1100" b="1" baseline="0"/>
            <a:t> we add risk free bond investment ,then there is not much difference but SD becomes a little less alog with certain good returns .</a:t>
          </a:r>
        </a:p>
        <a:p>
          <a:endParaRPr lang="en-IN" sz="1100" b="1" baseline="0"/>
        </a:p>
        <a:p>
          <a:r>
            <a:rPr lang="en-IN" sz="1100" b="1" baseline="0"/>
            <a:t>Example :- 50-50 investment return is 8.292%</a:t>
          </a:r>
        </a:p>
        <a:p>
          <a:r>
            <a:rPr lang="en-IN" sz="1100" b="1" baseline="0"/>
            <a:t>but SD is less.</a:t>
          </a:r>
          <a:endParaRPr lang="en-IN" sz="1100" b="1"/>
        </a:p>
      </xdr:txBody>
    </xdr:sp>
    <xdr:clientData/>
  </xdr:twoCellAnchor>
  <xdr:twoCellAnchor>
    <xdr:from>
      <xdr:col>24</xdr:col>
      <xdr:colOff>542925</xdr:colOff>
      <xdr:row>60</xdr:row>
      <xdr:rowOff>152400</xdr:rowOff>
    </xdr:from>
    <xdr:to>
      <xdr:col>30</xdr:col>
      <xdr:colOff>180975</xdr:colOff>
      <xdr:row>68</xdr:row>
      <xdr:rowOff>66675</xdr:rowOff>
    </xdr:to>
    <xdr:sp macro="" textlink="">
      <xdr:nvSpPr>
        <xdr:cNvPr id="5" name="TextBox 4"/>
        <xdr:cNvSpPr txBox="1"/>
      </xdr:nvSpPr>
      <xdr:spPr>
        <a:xfrm>
          <a:off x="18954750" y="9944100"/>
          <a:ext cx="3295650" cy="12096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The Shape of Capital Market line is linear  Passing through Efficient portfolio point.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workbookViewId="0">
      <selection activeCell="B8" sqref="B8"/>
    </sheetView>
  </sheetViews>
  <sheetFormatPr defaultColWidth="9.140625" defaultRowHeight="15" x14ac:dyDescent="0.25"/>
  <cols>
    <col min="1" max="1" width="23.42578125" style="19" customWidth="1"/>
    <col min="2" max="2" width="117.7109375" style="19" customWidth="1"/>
    <col min="3" max="16384" width="9.140625" style="19"/>
  </cols>
  <sheetData>
    <row r="2" spans="1:2" ht="65.25" customHeight="1" x14ac:dyDescent="0.25">
      <c r="B2" s="20" t="s">
        <v>36</v>
      </c>
    </row>
    <row r="3" spans="1:2" ht="13.5" customHeight="1" x14ac:dyDescent="0.25">
      <c r="A3" s="21"/>
      <c r="B3" s="21"/>
    </row>
    <row r="4" spans="1:2" ht="58.5" customHeight="1" x14ac:dyDescent="0.25">
      <c r="A4" s="109" t="s">
        <v>41</v>
      </c>
      <c r="B4" s="110"/>
    </row>
    <row r="6" spans="1:2" x14ac:dyDescent="0.25">
      <c r="A6" s="22"/>
      <c r="B6" s="22"/>
    </row>
    <row r="7" spans="1:2" x14ac:dyDescent="0.25">
      <c r="A7" s="22"/>
    </row>
  </sheetData>
  <sheetProtection password="D7F1" sheet="1" objects="1" scenarios="1"/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3"/>
  <sheetViews>
    <sheetView topLeftCell="R1" workbookViewId="0">
      <selection activeCell="U6" sqref="U6:Y9"/>
    </sheetView>
  </sheetViews>
  <sheetFormatPr defaultRowHeight="12.75" x14ac:dyDescent="0.2"/>
  <cols>
    <col min="1" max="1" width="12.85546875" style="1" customWidth="1"/>
    <col min="2" max="2" width="25.140625" style="4" customWidth="1"/>
    <col min="3" max="3" width="10.7109375" style="1" customWidth="1"/>
    <col min="4" max="4" width="16.85546875" style="1" customWidth="1"/>
    <col min="5" max="5" width="12.5703125" style="1" customWidth="1"/>
    <col min="6" max="6" width="22.28515625" style="1" customWidth="1"/>
    <col min="7" max="7" width="18.85546875" style="43" customWidth="1"/>
    <col min="8" max="8" width="16.5703125" style="48" customWidth="1"/>
    <col min="9" max="9" width="14.28515625" style="48" customWidth="1"/>
    <col min="10" max="10" width="10.7109375" style="48" customWidth="1"/>
    <col min="11" max="11" width="18.85546875" customWidth="1"/>
    <col min="12" max="12" width="10.7109375" style="1" customWidth="1"/>
    <col min="13" max="13" width="16.140625" style="1" customWidth="1"/>
    <col min="14" max="14" width="16.5703125" style="1" customWidth="1"/>
    <col min="15" max="16" width="9.140625" style="1"/>
    <col min="17" max="17" width="31.5703125" style="1" customWidth="1"/>
    <col min="18" max="18" width="27.5703125" style="1" customWidth="1"/>
    <col min="19" max="21" width="9.140625" style="1"/>
    <col min="22" max="22" width="21.140625" style="1" customWidth="1"/>
    <col min="23" max="24" width="9.140625" style="1"/>
    <col min="25" max="25" width="18.28515625" style="1" customWidth="1"/>
    <col min="26" max="16384" width="9.140625" style="1"/>
  </cols>
  <sheetData>
    <row r="1" spans="1:26" s="3" customFormat="1" ht="18.75" x14ac:dyDescent="0.3">
      <c r="A1" s="2" t="s">
        <v>14</v>
      </c>
      <c r="G1" s="41"/>
      <c r="H1" s="46"/>
      <c r="I1" s="46"/>
      <c r="J1" s="46"/>
      <c r="W1" s="156" t="s">
        <v>17</v>
      </c>
      <c r="X1" s="156" t="s">
        <v>19</v>
      </c>
      <c r="Y1" s="156" t="s">
        <v>20</v>
      </c>
      <c r="Z1" s="1" t="s">
        <v>95</v>
      </c>
    </row>
    <row r="2" spans="1:26" s="11" customFormat="1" ht="15" x14ac:dyDescent="0.25">
      <c r="A2" s="10" t="s">
        <v>29</v>
      </c>
      <c r="G2" s="42"/>
      <c r="H2" s="47"/>
      <c r="I2" s="47"/>
      <c r="J2" s="47"/>
      <c r="U2" s="102" t="s">
        <v>84</v>
      </c>
      <c r="V2" s="103"/>
      <c r="W2" s="100">
        <v>0.39188267070163962</v>
      </c>
      <c r="X2" s="100">
        <v>0.94156629080410903</v>
      </c>
      <c r="Y2" s="100">
        <v>1.3043172725900247</v>
      </c>
      <c r="Z2" s="100">
        <v>0.87925541136525764</v>
      </c>
    </row>
    <row r="3" spans="1:26" x14ac:dyDescent="0.2">
      <c r="A3" s="4"/>
      <c r="B3" s="1"/>
      <c r="U3" s="102" t="s">
        <v>85</v>
      </c>
      <c r="V3" s="104"/>
      <c r="W3" s="101">
        <v>1.0128165728314729E-3</v>
      </c>
      <c r="X3" s="101">
        <v>2.997151635026607E-2</v>
      </c>
      <c r="Y3" s="101">
        <v>1.7010173206698981E-2</v>
      </c>
      <c r="Z3" s="101">
        <v>-2.0984650226619918E-2</v>
      </c>
    </row>
    <row r="4" spans="1:26" x14ac:dyDescent="0.2">
      <c r="A4" s="8" t="s">
        <v>15</v>
      </c>
      <c r="B4" s="9" t="s">
        <v>13</v>
      </c>
      <c r="C4" s="9" t="s">
        <v>23</v>
      </c>
      <c r="D4" s="7"/>
      <c r="G4" s="72"/>
      <c r="H4" s="49"/>
    </row>
    <row r="5" spans="1:26" x14ac:dyDescent="0.2">
      <c r="A5" s="5" t="s">
        <v>1</v>
      </c>
      <c r="B5" s="4" t="s">
        <v>1</v>
      </c>
      <c r="C5" s="1" t="s">
        <v>16</v>
      </c>
      <c r="J5" s="52"/>
    </row>
    <row r="6" spans="1:26" x14ac:dyDescent="0.2">
      <c r="A6" s="5" t="s">
        <v>17</v>
      </c>
      <c r="B6" s="4" t="s">
        <v>18</v>
      </c>
      <c r="C6" s="1" t="s">
        <v>39</v>
      </c>
      <c r="N6" s="18" t="s">
        <v>1</v>
      </c>
      <c r="O6" s="16" t="s">
        <v>17</v>
      </c>
      <c r="P6" s="16" t="s">
        <v>19</v>
      </c>
      <c r="Q6" s="16" t="s">
        <v>20</v>
      </c>
      <c r="R6" s="1" t="s">
        <v>50</v>
      </c>
      <c r="U6" s="18" t="s">
        <v>1</v>
      </c>
      <c r="V6" s="16" t="s">
        <v>17</v>
      </c>
      <c r="W6" s="16" t="s">
        <v>19</v>
      </c>
      <c r="X6" s="16" t="s">
        <v>20</v>
      </c>
      <c r="Y6" s="1" t="s">
        <v>50</v>
      </c>
    </row>
    <row r="7" spans="1:26" x14ac:dyDescent="0.2">
      <c r="A7" s="5" t="s">
        <v>19</v>
      </c>
      <c r="B7" s="4" t="s">
        <v>38</v>
      </c>
      <c r="C7" s="1" t="s">
        <v>22</v>
      </c>
      <c r="L7" s="111" t="s">
        <v>49</v>
      </c>
      <c r="M7" s="1" t="s">
        <v>46</v>
      </c>
      <c r="N7" s="43">
        <f>AVERAGE(G11:G250)</f>
        <v>7.5454281278094148E-3</v>
      </c>
      <c r="O7" s="54">
        <f>AVERAGE(H11:H250)</f>
        <v>5.8285283333333335E-3</v>
      </c>
      <c r="P7" s="54">
        <f>AVERAGE(I11:I250)</f>
        <v>8.2533933333333292E-3</v>
      </c>
      <c r="Q7" s="54">
        <f>AVERAGE(J11:J250)</f>
        <v>1.0787770416666655E-2</v>
      </c>
      <c r="R7" s="54">
        <f>AVERAGE(O7:Q7)</f>
        <v>8.2898973611111055E-3</v>
      </c>
      <c r="T7" s="111" t="s">
        <v>63</v>
      </c>
      <c r="U7" s="48">
        <f>N7*12</f>
        <v>9.0545137533712974E-2</v>
      </c>
      <c r="V7" s="48">
        <f t="shared" ref="V7:X8" si="0">O7*12</f>
        <v>6.9942340000000006E-2</v>
      </c>
      <c r="W7" s="48">
        <f t="shared" si="0"/>
        <v>9.9040719999999943E-2</v>
      </c>
      <c r="X7" s="48">
        <f t="shared" si="0"/>
        <v>0.12945324499999986</v>
      </c>
      <c r="Y7" s="48">
        <f>R7*12</f>
        <v>9.9478768333333273E-2</v>
      </c>
    </row>
    <row r="8" spans="1:26" x14ac:dyDescent="0.2">
      <c r="A8" s="5" t="s">
        <v>20</v>
      </c>
      <c r="B8" s="4" t="s">
        <v>21</v>
      </c>
      <c r="C8" s="1" t="s">
        <v>40</v>
      </c>
      <c r="L8" s="111"/>
      <c r="M8" s="1" t="s">
        <v>47</v>
      </c>
      <c r="N8" s="43">
        <f>_xlfn.VAR.P(G11:G251)</f>
        <v>1.8736728214218908E-3</v>
      </c>
      <c r="O8" s="43">
        <f>_xlfn.VAR.P(H11:H251)</f>
        <v>3.3482167372125317E-3</v>
      </c>
      <c r="P8" s="43">
        <f>_xlfn.VAR.P(I11:I251)</f>
        <v>6.7681462039798747E-3</v>
      </c>
      <c r="Q8" s="43">
        <f>_xlfn.VAR.P(J11:J251)</f>
        <v>1.5807800953478165E-2</v>
      </c>
      <c r="T8" s="111"/>
      <c r="U8" s="48">
        <f>N8*12</f>
        <v>2.2484073857062692E-2</v>
      </c>
      <c r="V8" s="48">
        <f t="shared" si="0"/>
        <v>4.017860084655038E-2</v>
      </c>
      <c r="W8" s="48">
        <f t="shared" si="0"/>
        <v>8.12177544477585E-2</v>
      </c>
      <c r="X8" s="48">
        <f t="shared" si="0"/>
        <v>0.18969361144173796</v>
      </c>
      <c r="Y8" s="48">
        <f>_xlfn.VAR.P(K11:K250)</f>
        <v>3.8573171904659497E-3</v>
      </c>
    </row>
    <row r="9" spans="1:26" x14ac:dyDescent="0.2">
      <c r="A9" s="5"/>
      <c r="M9" s="1" t="s">
        <v>48</v>
      </c>
      <c r="N9" s="48">
        <f>SQRT(N8)</f>
        <v>4.328594253821777E-2</v>
      </c>
      <c r="O9" s="48">
        <f>SQRT(O8)</f>
        <v>5.7863777419146528E-2</v>
      </c>
      <c r="P9" s="48">
        <f>SQRT(P8)</f>
        <v>8.2268743785108775E-2</v>
      </c>
      <c r="Q9" s="48">
        <f>SQRT(Q8)</f>
        <v>0.12572907759734089</v>
      </c>
      <c r="R9" s="61">
        <f>SQRT(N13^2*O9^2+N14^2*P9^2+N15^2*Q9^2+2*N13*N14*N19*O9*P9+2*N13*N15*N20*O9*Q9+2*N14*N15*N21*P9*Q9)</f>
        <v>6.2107303841544691E-2</v>
      </c>
      <c r="T9" s="111"/>
      <c r="U9" s="48">
        <f>N9*SQRT(12)</f>
        <v>0.1499469034594002</v>
      </c>
      <c r="V9" s="48">
        <f>O9*SQRT(12)</f>
        <v>0.20044600481563701</v>
      </c>
      <c r="W9" s="48">
        <f>P9*SQRT(12)</f>
        <v>0.28498728822134939</v>
      </c>
      <c r="X9" s="48">
        <f>Q9*SQRT(12)</f>
        <v>0.43553830077472866</v>
      </c>
      <c r="Y9" s="48">
        <f>R9*SQRT(12)</f>
        <v>0.21514601154934623</v>
      </c>
    </row>
    <row r="10" spans="1:26" s="6" customFormat="1" x14ac:dyDescent="0.2">
      <c r="A10" s="18" t="s">
        <v>24</v>
      </c>
      <c r="B10" s="18" t="s">
        <v>25</v>
      </c>
      <c r="C10" s="18" t="s">
        <v>1</v>
      </c>
      <c r="D10" s="16" t="s">
        <v>17</v>
      </c>
      <c r="E10" s="16" t="s">
        <v>19</v>
      </c>
      <c r="F10" s="16" t="s">
        <v>20</v>
      </c>
      <c r="G10" s="44" t="s">
        <v>45</v>
      </c>
      <c r="H10" s="50" t="s">
        <v>42</v>
      </c>
      <c r="I10" s="50" t="s">
        <v>43</v>
      </c>
      <c r="J10" s="53" t="s">
        <v>44</v>
      </c>
      <c r="K10" s="6" t="s">
        <v>81</v>
      </c>
      <c r="M10" s="6" t="s">
        <v>61</v>
      </c>
      <c r="N10" s="99">
        <v>5.5E-2</v>
      </c>
    </row>
    <row r="11" spans="1:26" x14ac:dyDescent="0.2">
      <c r="A11" s="12">
        <v>1990</v>
      </c>
      <c r="B11" s="12">
        <v>1</v>
      </c>
      <c r="C11" s="17">
        <v>-6.7135993083980496</v>
      </c>
      <c r="D11" s="14">
        <v>-6.53939</v>
      </c>
      <c r="E11" s="14">
        <v>-0.31052999999999997</v>
      </c>
      <c r="F11" s="14">
        <v>-9.6846200000000007</v>
      </c>
      <c r="G11" s="45">
        <f t="shared" ref="G11:G74" si="1">C11*(1/100)</f>
        <v>-6.7135993083980494E-2</v>
      </c>
      <c r="H11" s="51">
        <f t="shared" ref="H11:H74" si="2">D11*(1/100)</f>
        <v>-6.5393900000000005E-2</v>
      </c>
      <c r="I11" s="51">
        <f>(E11)*(1/100)</f>
        <v>-3.1052999999999996E-3</v>
      </c>
      <c r="J11" s="48">
        <f t="shared" ref="J11:J74" si="3">F11*(1/100)</f>
        <v>-9.6846200000000007E-2</v>
      </c>
      <c r="K11" s="85">
        <f>($N$13*H11)+($N$14*I11)+($N$15*J11)</f>
        <v>-5.511513333333333E-2</v>
      </c>
      <c r="W11" s="87"/>
    </row>
    <row r="12" spans="1:26" x14ac:dyDescent="0.2">
      <c r="A12" s="12">
        <v>1990</v>
      </c>
      <c r="B12" s="12">
        <v>2</v>
      </c>
      <c r="C12" s="17">
        <v>1.2880823423377485</v>
      </c>
      <c r="D12" s="14">
        <v>0.62873999999999997</v>
      </c>
      <c r="E12" s="14">
        <v>8.2123199999999983</v>
      </c>
      <c r="F12" s="14">
        <v>-9.993940000000002</v>
      </c>
      <c r="G12" s="45">
        <f t="shared" si="1"/>
        <v>1.2880823423377485E-2</v>
      </c>
      <c r="H12" s="51">
        <f t="shared" si="2"/>
        <v>6.2873999999999994E-3</v>
      </c>
      <c r="I12" s="51">
        <f>(E12)*(1/100)</f>
        <v>8.212319999999998E-2</v>
      </c>
      <c r="J12" s="48">
        <f t="shared" si="3"/>
        <v>-9.9939400000000025E-2</v>
      </c>
      <c r="K12" s="85">
        <f t="shared" ref="K12:K75" si="4">($N$13*H12)+($N$14*I12)+($N$15*J12)</f>
        <v>-3.8429333333333503E-3</v>
      </c>
      <c r="N12" s="1" t="s">
        <v>51</v>
      </c>
      <c r="U12" s="60">
        <f>((1+N7)^12-1)</f>
        <v>9.4398880886759517E-2</v>
      </c>
    </row>
    <row r="13" spans="1:26" x14ac:dyDescent="0.2">
      <c r="A13" s="12">
        <v>1990</v>
      </c>
      <c r="B13" s="12">
        <v>3</v>
      </c>
      <c r="C13" s="17">
        <v>2.6496808890475787</v>
      </c>
      <c r="D13" s="14">
        <v>-0.50983999999999996</v>
      </c>
      <c r="E13" s="14">
        <v>12.229079999999998</v>
      </c>
      <c r="F13" s="14">
        <v>3.8993500000000005</v>
      </c>
      <c r="G13" s="45">
        <f t="shared" si="1"/>
        <v>2.6496808890475787E-2</v>
      </c>
      <c r="H13" s="51">
        <f t="shared" si="2"/>
        <v>-5.0983999999999995E-3</v>
      </c>
      <c r="I13" s="51">
        <f t="shared" ref="I13:I76" si="5">(1/100)*E13</f>
        <v>0.12229079999999998</v>
      </c>
      <c r="J13" s="48">
        <f t="shared" si="3"/>
        <v>3.8993500000000007E-2</v>
      </c>
      <c r="K13" s="85">
        <f t="shared" si="4"/>
        <v>5.2061966666666654E-2</v>
      </c>
      <c r="M13" s="1" t="s">
        <v>17</v>
      </c>
      <c r="N13" s="37">
        <f>$N$16/3</f>
        <v>0.33333333333333331</v>
      </c>
    </row>
    <row r="14" spans="1:26" x14ac:dyDescent="0.2">
      <c r="A14" s="12">
        <v>1990</v>
      </c>
      <c r="B14" s="12">
        <v>4</v>
      </c>
      <c r="C14" s="17">
        <v>-2.4945991114009747</v>
      </c>
      <c r="D14" s="14">
        <v>-4.21523</v>
      </c>
      <c r="E14" s="14">
        <v>-2.8874499999999999</v>
      </c>
      <c r="F14" s="14">
        <v>-5.7812099999999997</v>
      </c>
      <c r="G14" s="45">
        <f t="shared" si="1"/>
        <v>-2.4945991114009747E-2</v>
      </c>
      <c r="H14" s="51">
        <f t="shared" si="2"/>
        <v>-4.2152300000000004E-2</v>
      </c>
      <c r="I14" s="51">
        <f t="shared" si="5"/>
        <v>-2.8874499999999997E-2</v>
      </c>
      <c r="J14" s="48">
        <f t="shared" si="3"/>
        <v>-5.7812099999999998E-2</v>
      </c>
      <c r="K14" s="85">
        <f t="shared" si="4"/>
        <v>-4.2946299999999993E-2</v>
      </c>
      <c r="M14" s="1" t="s">
        <v>19</v>
      </c>
      <c r="N14" s="37">
        <f>$N$16/3</f>
        <v>0.33333333333333331</v>
      </c>
    </row>
    <row r="15" spans="1:26" x14ac:dyDescent="0.2">
      <c r="A15" s="12">
        <v>1990</v>
      </c>
      <c r="B15" s="12">
        <v>5</v>
      </c>
      <c r="C15" s="17">
        <v>9.7504284937920627</v>
      </c>
      <c r="D15" s="14">
        <v>1.5308999999999999</v>
      </c>
      <c r="E15" s="14">
        <v>18.537979999999997</v>
      </c>
      <c r="F15" s="14">
        <v>18.37378</v>
      </c>
      <c r="G15" s="45">
        <f t="shared" si="1"/>
        <v>9.7504284937920627E-2</v>
      </c>
      <c r="H15" s="51">
        <f t="shared" si="2"/>
        <v>1.5309E-2</v>
      </c>
      <c r="I15" s="51">
        <f t="shared" si="5"/>
        <v>0.18537979999999998</v>
      </c>
      <c r="J15" s="48">
        <f t="shared" si="3"/>
        <v>0.18373780000000001</v>
      </c>
      <c r="K15" s="85">
        <f t="shared" si="4"/>
        <v>0.12814219999999998</v>
      </c>
      <c r="M15" s="1" t="s">
        <v>20</v>
      </c>
      <c r="N15" s="37">
        <f>$N$16/3</f>
        <v>0.33333333333333331</v>
      </c>
    </row>
    <row r="16" spans="1:26" x14ac:dyDescent="0.2">
      <c r="A16" s="12">
        <v>1990</v>
      </c>
      <c r="B16" s="12">
        <v>6</v>
      </c>
      <c r="C16" s="17">
        <v>-0.67470626026850944</v>
      </c>
      <c r="D16" s="14">
        <v>2.4862100000000003</v>
      </c>
      <c r="E16" s="14">
        <v>6.3752000000000004</v>
      </c>
      <c r="F16" s="14">
        <v>-3.4225599999999998</v>
      </c>
      <c r="G16" s="45">
        <f t="shared" si="1"/>
        <v>-6.7470626026850944E-3</v>
      </c>
      <c r="H16" s="51">
        <f t="shared" si="2"/>
        <v>2.4862100000000002E-2</v>
      </c>
      <c r="I16" s="51">
        <f t="shared" si="5"/>
        <v>6.3752000000000003E-2</v>
      </c>
      <c r="J16" s="48">
        <f t="shared" si="3"/>
        <v>-3.4225600000000002E-2</v>
      </c>
      <c r="K16" s="85">
        <f t="shared" si="4"/>
        <v>1.81295E-2</v>
      </c>
      <c r="N16" s="1">
        <v>1</v>
      </c>
    </row>
    <row r="17" spans="1:26" ht="13.5" thickBot="1" x14ac:dyDescent="0.25">
      <c r="A17" s="12">
        <v>1990</v>
      </c>
      <c r="B17" s="12">
        <v>7</v>
      </c>
      <c r="C17" s="17">
        <v>-0.32059804061931318</v>
      </c>
      <c r="D17" s="14">
        <v>0.32017000000000001</v>
      </c>
      <c r="E17" s="14">
        <v>-1.38205</v>
      </c>
      <c r="F17" s="14">
        <v>3.4211300000000002</v>
      </c>
      <c r="G17" s="45">
        <f t="shared" si="1"/>
        <v>-3.2059804061931318E-3</v>
      </c>
      <c r="H17" s="51">
        <f t="shared" si="2"/>
        <v>3.2017E-3</v>
      </c>
      <c r="I17" s="51">
        <f t="shared" si="5"/>
        <v>-1.3820499999999999E-2</v>
      </c>
      <c r="J17" s="48">
        <f t="shared" si="3"/>
        <v>3.42113E-2</v>
      </c>
      <c r="K17" s="85">
        <f t="shared" si="4"/>
        <v>7.8641666666666651E-3</v>
      </c>
    </row>
    <row r="18" spans="1:26" x14ac:dyDescent="0.2">
      <c r="A18" s="12">
        <v>1990</v>
      </c>
      <c r="B18" s="12">
        <v>8</v>
      </c>
      <c r="C18" s="17">
        <v>-9.0389597065838938</v>
      </c>
      <c r="D18" s="14">
        <v>-9.3887000000000018</v>
      </c>
      <c r="E18" s="14">
        <v>-16.117320000000003</v>
      </c>
      <c r="F18" s="14">
        <v>-26.630610000000001</v>
      </c>
      <c r="G18" s="45">
        <f t="shared" si="1"/>
        <v>-9.0389597065838934E-2</v>
      </c>
      <c r="H18" s="51">
        <f t="shared" si="2"/>
        <v>-9.3887000000000026E-2</v>
      </c>
      <c r="I18" s="51">
        <f t="shared" si="5"/>
        <v>-0.16117320000000004</v>
      </c>
      <c r="J18" s="48">
        <f t="shared" si="3"/>
        <v>-0.26630609999999999</v>
      </c>
      <c r="K18" s="85">
        <f t="shared" si="4"/>
        <v>-0.17378876666666668</v>
      </c>
      <c r="M18" s="1" t="s">
        <v>52</v>
      </c>
      <c r="P18" s="57"/>
      <c r="Q18" s="57" t="s">
        <v>56</v>
      </c>
      <c r="R18" s="57" t="s">
        <v>57</v>
      </c>
      <c r="S18" s="57" t="s">
        <v>20</v>
      </c>
      <c r="U18" s="57"/>
      <c r="V18" s="57" t="s">
        <v>56</v>
      </c>
      <c r="W18" s="57" t="s">
        <v>57</v>
      </c>
      <c r="X18" s="57" t="s">
        <v>20</v>
      </c>
    </row>
    <row r="19" spans="1:26" ht="13.5" thickBot="1" x14ac:dyDescent="0.25">
      <c r="A19" s="12">
        <v>1990</v>
      </c>
      <c r="B19" s="12">
        <v>9</v>
      </c>
      <c r="C19" s="17">
        <v>-4.8667975006203452</v>
      </c>
      <c r="D19" s="14">
        <v>-0.1</v>
      </c>
      <c r="E19" s="14">
        <v>-13.830570000000002</v>
      </c>
      <c r="F19" s="14">
        <v>-12.043700000000001</v>
      </c>
      <c r="G19" s="45">
        <f t="shared" si="1"/>
        <v>-4.8667975006203457E-2</v>
      </c>
      <c r="H19" s="51">
        <f t="shared" si="2"/>
        <v>-1E-3</v>
      </c>
      <c r="I19" s="51">
        <f t="shared" si="5"/>
        <v>-0.13830570000000003</v>
      </c>
      <c r="J19" s="48">
        <f t="shared" si="3"/>
        <v>-0.12043700000000002</v>
      </c>
      <c r="K19" s="85">
        <f t="shared" si="4"/>
        <v>-8.6580900000000016E-2</v>
      </c>
      <c r="M19" s="1" t="s">
        <v>53</v>
      </c>
      <c r="N19" s="1">
        <f>CORREL(H11:H250,I11:I250)</f>
        <v>0.3038045082617995</v>
      </c>
      <c r="P19" s="58" t="s">
        <v>17</v>
      </c>
      <c r="Q19" s="55">
        <f>VARP('Monthly Returns'!$H$11:$H$250)</f>
        <v>3.3482167372125317E-3</v>
      </c>
      <c r="R19" s="55">
        <v>1.4462249897808125E-3</v>
      </c>
      <c r="S19" s="56">
        <v>5.8286061834900507E-4</v>
      </c>
      <c r="U19" s="58" t="s">
        <v>17</v>
      </c>
      <c r="V19" s="55">
        <f>Q19*12</f>
        <v>4.017860084655038E-2</v>
      </c>
      <c r="W19" s="55">
        <f t="shared" ref="W19:X19" si="6">R19*12</f>
        <v>1.7354699877369751E-2</v>
      </c>
      <c r="X19" s="55">
        <f t="shared" si="6"/>
        <v>6.9943274201880613E-3</v>
      </c>
    </row>
    <row r="20" spans="1:26" ht="13.5" thickBot="1" x14ac:dyDescent="0.25">
      <c r="A20" s="12">
        <v>1990</v>
      </c>
      <c r="B20" s="12">
        <v>10</v>
      </c>
      <c r="C20" s="17">
        <v>-0.4256227251710154</v>
      </c>
      <c r="D20" s="14">
        <v>5.5603800000000003</v>
      </c>
      <c r="E20" s="14">
        <v>7.4075100000000003</v>
      </c>
      <c r="F20" s="14">
        <v>0.95818999999999988</v>
      </c>
      <c r="G20" s="45">
        <f t="shared" si="1"/>
        <v>-4.256227251710154E-3</v>
      </c>
      <c r="H20" s="51">
        <f t="shared" si="2"/>
        <v>5.5603800000000002E-2</v>
      </c>
      <c r="I20" s="51">
        <f t="shared" si="5"/>
        <v>7.4075100000000005E-2</v>
      </c>
      <c r="J20" s="48">
        <f t="shared" si="3"/>
        <v>9.5818999999999991E-3</v>
      </c>
      <c r="K20" s="85">
        <f t="shared" si="4"/>
        <v>4.6420266666666661E-2</v>
      </c>
      <c r="M20" s="1" t="s">
        <v>54</v>
      </c>
      <c r="N20" s="1">
        <f>CORREL(H11:H250,J11:J250)</f>
        <v>8.0116543076287128E-2</v>
      </c>
      <c r="P20" s="58" t="s">
        <v>19</v>
      </c>
      <c r="Q20" s="55">
        <v>1.4462249897808125E-3</v>
      </c>
      <c r="R20" s="55">
        <f>VARP('Monthly Returns'!$I$11:$I$250)</f>
        <v>6.7681462039798747E-3</v>
      </c>
      <c r="S20" s="56">
        <v>2.3667598016316781E-3</v>
      </c>
      <c r="U20" s="58" t="s">
        <v>19</v>
      </c>
      <c r="V20" s="55">
        <f t="shared" ref="V20:V21" si="7">Q20*12</f>
        <v>1.7354699877369751E-2</v>
      </c>
      <c r="W20" s="55">
        <f t="shared" ref="W20:W21" si="8">R20*12</f>
        <v>8.12177544477585E-2</v>
      </c>
      <c r="X20" s="55">
        <f t="shared" ref="X20:X21" si="9">S20*12</f>
        <v>2.8401117619580137E-2</v>
      </c>
    </row>
    <row r="21" spans="1:26" ht="13.5" thickBot="1" x14ac:dyDescent="0.25">
      <c r="A21" s="12">
        <v>1990</v>
      </c>
      <c r="B21" s="12">
        <v>11</v>
      </c>
      <c r="C21" s="17">
        <v>6.4640186693337265</v>
      </c>
      <c r="D21" s="14">
        <v>2.9357100000000003</v>
      </c>
      <c r="E21" s="14">
        <v>-0.65866000000000013</v>
      </c>
      <c r="F21" s="14">
        <v>18.748009999999997</v>
      </c>
      <c r="G21" s="45">
        <f t="shared" si="1"/>
        <v>6.4640186693337265E-2</v>
      </c>
      <c r="H21" s="51">
        <f t="shared" si="2"/>
        <v>2.9357100000000004E-2</v>
      </c>
      <c r="I21" s="51">
        <f t="shared" si="5"/>
        <v>-6.5866000000000015E-3</v>
      </c>
      <c r="J21" s="48">
        <f t="shared" si="3"/>
        <v>0.18748009999999998</v>
      </c>
      <c r="K21" s="85">
        <f t="shared" si="4"/>
        <v>7.0083533333333323E-2</v>
      </c>
      <c r="M21" s="1" t="s">
        <v>55</v>
      </c>
      <c r="N21" s="1">
        <f>CORREL(I11:I250,J11:J250)</f>
        <v>0.2288145246887725</v>
      </c>
      <c r="P21" s="59" t="s">
        <v>20</v>
      </c>
      <c r="Q21" s="56">
        <v>5.8286061834900507E-4</v>
      </c>
      <c r="R21" s="56">
        <v>2.3667598016316781E-3</v>
      </c>
      <c r="S21" s="56">
        <f>VARP('Monthly Returns'!$J$11:$J$250)</f>
        <v>1.5807800953478165E-2</v>
      </c>
      <c r="U21" s="59" t="s">
        <v>20</v>
      </c>
      <c r="V21" s="55">
        <f t="shared" si="7"/>
        <v>6.9943274201880613E-3</v>
      </c>
      <c r="W21" s="55">
        <f t="shared" si="8"/>
        <v>2.8401117619580137E-2</v>
      </c>
      <c r="X21" s="55">
        <f t="shared" si="9"/>
        <v>0.18969361144173796</v>
      </c>
    </row>
    <row r="22" spans="1:26" ht="13.5" thickBot="1" x14ac:dyDescent="0.25">
      <c r="A22" s="12">
        <v>1990</v>
      </c>
      <c r="B22" s="12">
        <v>12</v>
      </c>
      <c r="C22" s="17">
        <v>2.7855441359025512</v>
      </c>
      <c r="D22" s="14">
        <v>-0.98496000000000006</v>
      </c>
      <c r="E22" s="14">
        <v>2.4423700000000004</v>
      </c>
      <c r="F22" s="14">
        <v>3.5116000000000005</v>
      </c>
      <c r="G22" s="45">
        <f t="shared" si="1"/>
        <v>2.7855441359025512E-2</v>
      </c>
      <c r="H22" s="51">
        <f t="shared" si="2"/>
        <v>-9.8496E-3</v>
      </c>
      <c r="I22" s="51">
        <f t="shared" si="5"/>
        <v>2.4423700000000003E-2</v>
      </c>
      <c r="J22" s="48">
        <f t="shared" si="3"/>
        <v>3.5116000000000008E-2</v>
      </c>
      <c r="K22" s="85">
        <f t="shared" si="4"/>
        <v>1.6563366666666669E-2</v>
      </c>
      <c r="M22" s="1" t="s">
        <v>90</v>
      </c>
      <c r="N22" s="1">
        <f>CORREL(K11:K250,G11:G250)</f>
        <v>0.61280069909128698</v>
      </c>
    </row>
    <row r="23" spans="1:26" x14ac:dyDescent="0.2">
      <c r="A23" s="12">
        <v>1991</v>
      </c>
      <c r="B23" s="12">
        <v>1</v>
      </c>
      <c r="C23" s="17">
        <v>4.35518223436</v>
      </c>
      <c r="D23" s="14">
        <v>-1.88571</v>
      </c>
      <c r="E23" s="14">
        <v>8.7154299999999978</v>
      </c>
      <c r="F23" s="14">
        <v>5.0282100000000005</v>
      </c>
      <c r="G23" s="45">
        <f t="shared" si="1"/>
        <v>4.35518223436E-2</v>
      </c>
      <c r="H23" s="51">
        <f t="shared" si="2"/>
        <v>-1.8857100000000002E-2</v>
      </c>
      <c r="I23" s="51">
        <f t="shared" si="5"/>
        <v>8.7154299999999976E-2</v>
      </c>
      <c r="J23" s="48">
        <f t="shared" si="3"/>
        <v>5.0282100000000003E-2</v>
      </c>
      <c r="K23" s="85">
        <f t="shared" si="4"/>
        <v>3.9526433333333319E-2</v>
      </c>
      <c r="U23" s="57"/>
      <c r="V23" s="57" t="s">
        <v>45</v>
      </c>
      <c r="W23" s="57" t="s">
        <v>42</v>
      </c>
      <c r="X23" s="57" t="s">
        <v>43</v>
      </c>
      <c r="Y23" s="57" t="s">
        <v>44</v>
      </c>
      <c r="Z23" s="57" t="s">
        <v>81</v>
      </c>
    </row>
    <row r="24" spans="1:26" x14ac:dyDescent="0.2">
      <c r="A24" s="12">
        <v>1991</v>
      </c>
      <c r="B24" s="12">
        <v>2</v>
      </c>
      <c r="C24" s="17">
        <v>7.1514589122150252</v>
      </c>
      <c r="D24" s="14">
        <v>5.7181800000000003</v>
      </c>
      <c r="E24" s="14">
        <v>-1.87215</v>
      </c>
      <c r="F24" s="14">
        <v>0.30715000000000003</v>
      </c>
      <c r="G24" s="45">
        <f t="shared" si="1"/>
        <v>7.1514589122150252E-2</v>
      </c>
      <c r="H24" s="51">
        <f t="shared" si="2"/>
        <v>5.7181800000000005E-2</v>
      </c>
      <c r="I24" s="51">
        <f t="shared" si="5"/>
        <v>-1.8721499999999999E-2</v>
      </c>
      <c r="J24" s="48">
        <f t="shared" si="3"/>
        <v>3.0715000000000004E-3</v>
      </c>
      <c r="K24" s="85">
        <f t="shared" si="4"/>
        <v>1.3843933333333334E-2</v>
      </c>
      <c r="M24" s="111" t="s">
        <v>64</v>
      </c>
      <c r="N24" s="111"/>
      <c r="Q24" s="112" t="s">
        <v>65</v>
      </c>
      <c r="R24" s="112"/>
      <c r="U24" s="55" t="s">
        <v>45</v>
      </c>
      <c r="V24" s="55">
        <v>1</v>
      </c>
      <c r="W24" s="55"/>
      <c r="X24" s="55"/>
      <c r="Y24" s="55"/>
      <c r="Z24" s="55"/>
    </row>
    <row r="25" spans="1:26" x14ac:dyDescent="0.2">
      <c r="A25" s="12">
        <v>1991</v>
      </c>
      <c r="B25" s="12">
        <v>3</v>
      </c>
      <c r="C25" s="17">
        <v>2.421438267190168</v>
      </c>
      <c r="D25" s="14">
        <v>2.0929800000000003</v>
      </c>
      <c r="E25" s="14">
        <v>-2.6906699999999995</v>
      </c>
      <c r="F25" s="14">
        <v>5.2441000000000004</v>
      </c>
      <c r="G25" s="45">
        <f t="shared" si="1"/>
        <v>2.421438267190168E-2</v>
      </c>
      <c r="H25" s="51">
        <f t="shared" si="2"/>
        <v>2.0929800000000002E-2</v>
      </c>
      <c r="I25" s="51">
        <f t="shared" si="5"/>
        <v>-2.6906699999999995E-2</v>
      </c>
      <c r="J25" s="48">
        <f t="shared" si="3"/>
        <v>5.2441000000000008E-2</v>
      </c>
      <c r="K25" s="85">
        <f t="shared" si="4"/>
        <v>1.5488033333333335E-2</v>
      </c>
      <c r="N25" s="1" t="s">
        <v>51</v>
      </c>
      <c r="Q25" s="74"/>
      <c r="R25" s="74" t="s">
        <v>51</v>
      </c>
      <c r="U25" s="55" t="s">
        <v>42</v>
      </c>
      <c r="V25" s="55">
        <v>0.29315422397746188</v>
      </c>
      <c r="W25" s="55">
        <v>1</v>
      </c>
      <c r="X25" s="55"/>
      <c r="Y25" s="55"/>
      <c r="Z25" s="55"/>
    </row>
    <row r="26" spans="1:26" x14ac:dyDescent="0.2">
      <c r="A26" s="12">
        <v>1991</v>
      </c>
      <c r="B26" s="12">
        <v>4</v>
      </c>
      <c r="C26" s="17">
        <v>0.23679910315606012</v>
      </c>
      <c r="D26" s="14">
        <v>1.6167399999999998</v>
      </c>
      <c r="E26" s="14">
        <v>-2.7595799999999997</v>
      </c>
      <c r="F26" s="14">
        <v>4.1464600000000003</v>
      </c>
      <c r="G26" s="45">
        <f t="shared" si="1"/>
        <v>2.3679910315606012E-3</v>
      </c>
      <c r="H26" s="51">
        <f t="shared" si="2"/>
        <v>1.6167399999999998E-2</v>
      </c>
      <c r="I26" s="51">
        <f t="shared" si="5"/>
        <v>-2.7595799999999997E-2</v>
      </c>
      <c r="J26" s="48">
        <f t="shared" si="3"/>
        <v>4.1464600000000004E-2</v>
      </c>
      <c r="K26" s="85">
        <f t="shared" si="4"/>
        <v>1.0012066666666668E-2</v>
      </c>
      <c r="M26" s="1" t="s">
        <v>17</v>
      </c>
      <c r="N26" s="37">
        <f>$N$16/3</f>
        <v>0.33333333333333331</v>
      </c>
      <c r="Q26" s="79" t="s">
        <v>17</v>
      </c>
      <c r="R26" s="75">
        <v>5.0652689199100563E-2</v>
      </c>
      <c r="U26" s="55" t="s">
        <v>43</v>
      </c>
      <c r="V26" s="55">
        <v>0.49540788499370175</v>
      </c>
      <c r="W26" s="55">
        <v>0.3038045082617995</v>
      </c>
      <c r="X26" s="55">
        <v>1</v>
      </c>
      <c r="Y26" s="55"/>
      <c r="Z26" s="55"/>
    </row>
    <row r="27" spans="1:26" x14ac:dyDescent="0.2">
      <c r="A27" s="12">
        <v>1991</v>
      </c>
      <c r="B27" s="12">
        <v>5</v>
      </c>
      <c r="C27" s="17">
        <v>4.313921555153799</v>
      </c>
      <c r="D27" s="14">
        <v>-1.02827</v>
      </c>
      <c r="E27" s="14">
        <v>7.27705</v>
      </c>
      <c r="F27" s="14">
        <v>-0.46977999999999998</v>
      </c>
      <c r="G27" s="45">
        <f t="shared" si="1"/>
        <v>4.313921555153799E-2</v>
      </c>
      <c r="H27" s="51">
        <f t="shared" si="2"/>
        <v>-1.0282700000000001E-2</v>
      </c>
      <c r="I27" s="51">
        <f t="shared" si="5"/>
        <v>7.2770500000000002E-2</v>
      </c>
      <c r="J27" s="48">
        <f t="shared" si="3"/>
        <v>-4.6978000000000002E-3</v>
      </c>
      <c r="K27" s="85">
        <f t="shared" si="4"/>
        <v>1.9263333333333334E-2</v>
      </c>
      <c r="M27" s="1" t="s">
        <v>19</v>
      </c>
      <c r="N27" s="37">
        <f>$N$16/3</f>
        <v>0.33333333333333331</v>
      </c>
      <c r="Q27" s="79" t="s">
        <v>19</v>
      </c>
      <c r="R27" s="75">
        <v>0.51286082072053141</v>
      </c>
      <c r="U27" s="55" t="s">
        <v>44</v>
      </c>
      <c r="V27" s="55">
        <v>0.44904968358831576</v>
      </c>
      <c r="W27" s="55">
        <v>8.0116543076287128E-2</v>
      </c>
      <c r="X27" s="55">
        <v>0.2288145246887725</v>
      </c>
      <c r="Y27" s="55">
        <v>1</v>
      </c>
      <c r="Z27" s="55"/>
    </row>
    <row r="28" spans="1:26" ht="13.5" thickBot="1" x14ac:dyDescent="0.25">
      <c r="A28" s="12">
        <v>1991</v>
      </c>
      <c r="B28" s="12">
        <v>6</v>
      </c>
      <c r="C28" s="17">
        <v>-4.581189591922497</v>
      </c>
      <c r="D28" s="14">
        <v>-1.40435</v>
      </c>
      <c r="E28" s="14">
        <v>-6.4938599999999997</v>
      </c>
      <c r="F28" s="14">
        <v>-20.100470000000001</v>
      </c>
      <c r="G28" s="45">
        <f t="shared" si="1"/>
        <v>-4.5811895919224972E-2</v>
      </c>
      <c r="H28" s="51">
        <f t="shared" si="2"/>
        <v>-1.40435E-2</v>
      </c>
      <c r="I28" s="51">
        <f t="shared" si="5"/>
        <v>-6.4938599999999999E-2</v>
      </c>
      <c r="J28" s="48">
        <f t="shared" si="3"/>
        <v>-0.20100470000000001</v>
      </c>
      <c r="K28" s="85">
        <f t="shared" si="4"/>
        <v>-9.3328933333333336E-2</v>
      </c>
      <c r="M28" s="1" t="s">
        <v>20</v>
      </c>
      <c r="N28" s="37">
        <f>$N$16/3</f>
        <v>0.33333333333333331</v>
      </c>
      <c r="Q28" s="79" t="s">
        <v>20</v>
      </c>
      <c r="R28" s="75">
        <v>0.43648649008036766</v>
      </c>
      <c r="U28" s="56" t="s">
        <v>81</v>
      </c>
      <c r="V28" s="56">
        <v>0.61280069909128698</v>
      </c>
      <c r="W28" s="56">
        <v>0.49876244275800091</v>
      </c>
      <c r="X28" s="56">
        <v>0.69029272138554387</v>
      </c>
      <c r="Y28" s="56">
        <v>0.80070672149424593</v>
      </c>
      <c r="Z28" s="56">
        <v>1</v>
      </c>
    </row>
    <row r="29" spans="1:26" x14ac:dyDescent="0.2">
      <c r="A29" s="12">
        <v>1991</v>
      </c>
      <c r="B29" s="12">
        <v>7</v>
      </c>
      <c r="C29" s="17">
        <v>4.6609231384517225</v>
      </c>
      <c r="D29" s="14">
        <v>4.3052900000000003</v>
      </c>
      <c r="E29" s="14">
        <v>1.2661199999999999</v>
      </c>
      <c r="F29" s="14">
        <v>0.36804000000000003</v>
      </c>
      <c r="G29" s="45">
        <f t="shared" si="1"/>
        <v>4.6609231384517225E-2</v>
      </c>
      <c r="H29" s="51">
        <f t="shared" si="2"/>
        <v>4.3052900000000005E-2</v>
      </c>
      <c r="I29" s="51">
        <f t="shared" si="5"/>
        <v>1.2661199999999999E-2</v>
      </c>
      <c r="J29" s="48">
        <f t="shared" si="3"/>
        <v>3.6804000000000003E-3</v>
      </c>
      <c r="K29" s="85">
        <f t="shared" si="4"/>
        <v>1.9798166666666665E-2</v>
      </c>
      <c r="N29" s="1">
        <v>1</v>
      </c>
      <c r="Q29" s="74"/>
      <c r="R29" s="75">
        <f>SUM(R26:R28)</f>
        <v>0.99999999999999967</v>
      </c>
    </row>
    <row r="30" spans="1:26" x14ac:dyDescent="0.2">
      <c r="A30" s="12">
        <v>1991</v>
      </c>
      <c r="B30" s="12">
        <v>8</v>
      </c>
      <c r="C30" s="17">
        <v>2.3691788393389146</v>
      </c>
      <c r="D30" s="14">
        <v>3.6130800000000005</v>
      </c>
      <c r="E30" s="14">
        <v>7.71671</v>
      </c>
      <c r="F30" s="14">
        <v>6.8759500000000005</v>
      </c>
      <c r="G30" s="45">
        <f t="shared" si="1"/>
        <v>2.3691788393389146E-2</v>
      </c>
      <c r="H30" s="51">
        <f t="shared" si="2"/>
        <v>3.6130800000000005E-2</v>
      </c>
      <c r="I30" s="51">
        <f t="shared" si="5"/>
        <v>7.7167100000000002E-2</v>
      </c>
      <c r="J30" s="48">
        <f t="shared" si="3"/>
        <v>6.8759500000000001E-2</v>
      </c>
      <c r="K30" s="85">
        <f t="shared" si="4"/>
        <v>6.0685799999999998E-2</v>
      </c>
      <c r="Q30" s="74"/>
      <c r="R30" s="74"/>
      <c r="S30" s="113"/>
      <c r="T30" s="111"/>
      <c r="U30" s="111"/>
      <c r="V30" s="111"/>
      <c r="W30" s="111"/>
    </row>
    <row r="31" spans="1:26" x14ac:dyDescent="0.2">
      <c r="A31" s="12">
        <v>1991</v>
      </c>
      <c r="B31" s="12">
        <v>9</v>
      </c>
      <c r="C31" s="17">
        <v>-1.6735472001635388</v>
      </c>
      <c r="D31" s="14">
        <v>1.55975</v>
      </c>
      <c r="E31" s="14">
        <v>1.91005</v>
      </c>
      <c r="F31" s="14">
        <v>-0.88191000000000008</v>
      </c>
      <c r="G31" s="45">
        <f t="shared" si="1"/>
        <v>-1.6735472001635388E-2</v>
      </c>
      <c r="H31" s="51">
        <f t="shared" si="2"/>
        <v>1.55975E-2</v>
      </c>
      <c r="I31" s="51">
        <f t="shared" si="5"/>
        <v>1.9100499999999999E-2</v>
      </c>
      <c r="J31" s="48">
        <f t="shared" si="3"/>
        <v>-8.8191000000000016E-3</v>
      </c>
      <c r="K31" s="85">
        <f t="shared" si="4"/>
        <v>8.6262999999999999E-3</v>
      </c>
      <c r="M31" s="1" t="s">
        <v>17</v>
      </c>
      <c r="N31" s="48">
        <v>6.9942340000000006E-2</v>
      </c>
      <c r="Q31" s="79" t="s">
        <v>17</v>
      </c>
      <c r="R31" s="76">
        <v>6.9942340000000006E-2</v>
      </c>
      <c r="S31" s="113"/>
      <c r="T31" s="111"/>
      <c r="U31" s="111"/>
      <c r="V31" s="111"/>
      <c r="W31" s="111"/>
    </row>
    <row r="32" spans="1:26" x14ac:dyDescent="0.2">
      <c r="A32" s="12">
        <v>1991</v>
      </c>
      <c r="B32" s="12">
        <v>10</v>
      </c>
      <c r="C32" s="17">
        <v>1.3445416129979959</v>
      </c>
      <c r="D32" s="14">
        <v>2.7571400000000001</v>
      </c>
      <c r="E32" s="14">
        <v>-3.0556699999999997</v>
      </c>
      <c r="F32" s="14">
        <v>-0.54122999999999999</v>
      </c>
      <c r="G32" s="45">
        <f t="shared" si="1"/>
        <v>1.3445416129979959E-2</v>
      </c>
      <c r="H32" s="51">
        <f t="shared" si="2"/>
        <v>2.7571400000000003E-2</v>
      </c>
      <c r="I32" s="51">
        <f t="shared" si="5"/>
        <v>-3.0556699999999996E-2</v>
      </c>
      <c r="J32" s="48">
        <f t="shared" si="3"/>
        <v>-5.4123000000000001E-3</v>
      </c>
      <c r="K32" s="85">
        <f t="shared" si="4"/>
        <v>-2.7991999999999969E-3</v>
      </c>
      <c r="M32" s="1" t="s">
        <v>19</v>
      </c>
      <c r="N32" s="48">
        <v>9.9040719999999943E-2</v>
      </c>
      <c r="Q32" s="79" t="s">
        <v>19</v>
      </c>
      <c r="R32" s="76">
        <v>9.9040719999999943E-2</v>
      </c>
    </row>
    <row r="33" spans="1:22" x14ac:dyDescent="0.2">
      <c r="A33" s="12">
        <v>1991</v>
      </c>
      <c r="B33" s="12">
        <v>11</v>
      </c>
      <c r="C33" s="17">
        <v>-4.0293881555476307</v>
      </c>
      <c r="D33" s="14">
        <v>2.2015900000000004</v>
      </c>
      <c r="E33" s="14">
        <v>-9.7446700000000011</v>
      </c>
      <c r="F33" s="14">
        <v>-7.1796499999999996</v>
      </c>
      <c r="G33" s="45">
        <f t="shared" si="1"/>
        <v>-4.0293881555476307E-2</v>
      </c>
      <c r="H33" s="51">
        <f t="shared" si="2"/>
        <v>2.2015900000000005E-2</v>
      </c>
      <c r="I33" s="51">
        <f t="shared" si="5"/>
        <v>-9.7446700000000011E-2</v>
      </c>
      <c r="J33" s="48">
        <f t="shared" si="3"/>
        <v>-7.1796499999999999E-2</v>
      </c>
      <c r="K33" s="85">
        <f t="shared" si="4"/>
        <v>-4.9075766666666659E-2</v>
      </c>
      <c r="M33" s="1" t="s">
        <v>20</v>
      </c>
      <c r="N33" s="48">
        <v>0.12945324499999986</v>
      </c>
      <c r="Q33" s="79" t="s">
        <v>20</v>
      </c>
      <c r="R33" s="76">
        <v>0.12945324499999986</v>
      </c>
    </row>
    <row r="34" spans="1:22" x14ac:dyDescent="0.2">
      <c r="A34" s="12">
        <v>1991</v>
      </c>
      <c r="B34" s="12">
        <v>12</v>
      </c>
      <c r="C34" s="17">
        <v>11.436563826499913</v>
      </c>
      <c r="D34" s="14">
        <v>8.2003999999999984</v>
      </c>
      <c r="E34" s="14">
        <v>7.8096100000000002</v>
      </c>
      <c r="F34" s="14">
        <v>10.472189999999999</v>
      </c>
      <c r="G34" s="45">
        <f t="shared" si="1"/>
        <v>0.11436563826499914</v>
      </c>
      <c r="H34" s="51">
        <f t="shared" si="2"/>
        <v>8.200399999999998E-2</v>
      </c>
      <c r="I34" s="51">
        <f t="shared" si="5"/>
        <v>7.8096100000000002E-2</v>
      </c>
      <c r="J34" s="48">
        <f t="shared" si="3"/>
        <v>0.10472189999999999</v>
      </c>
      <c r="K34" s="85">
        <f t="shared" si="4"/>
        <v>8.8273999999999991E-2</v>
      </c>
      <c r="Q34" s="74"/>
      <c r="R34" s="74"/>
    </row>
    <row r="35" spans="1:22" x14ac:dyDescent="0.2">
      <c r="A35" s="12">
        <v>1992</v>
      </c>
      <c r="B35" s="12">
        <v>1</v>
      </c>
      <c r="C35" s="17">
        <v>-1.8635081405991683</v>
      </c>
      <c r="D35" s="14">
        <v>-5.5744499999999997</v>
      </c>
      <c r="E35" s="14">
        <v>6.4445000000000006</v>
      </c>
      <c r="F35" s="14">
        <v>-15.684310000000002</v>
      </c>
      <c r="G35" s="45">
        <f t="shared" si="1"/>
        <v>-1.8635081405991683E-2</v>
      </c>
      <c r="H35" s="51">
        <f t="shared" si="2"/>
        <v>-5.5744499999999995E-2</v>
      </c>
      <c r="I35" s="51">
        <f t="shared" si="5"/>
        <v>6.4445000000000002E-2</v>
      </c>
      <c r="J35" s="48">
        <f t="shared" si="3"/>
        <v>-0.15684310000000001</v>
      </c>
      <c r="K35" s="85">
        <f t="shared" si="4"/>
        <v>-4.9380866666666669E-2</v>
      </c>
      <c r="M35" s="1" t="s">
        <v>58</v>
      </c>
      <c r="N35" s="61">
        <f t="array" ref="N35">MMULT(TRANSPOSE(N26:N28),N31:N33)</f>
        <v>9.9478768333333259E-2</v>
      </c>
      <c r="Q35" s="79" t="s">
        <v>58</v>
      </c>
      <c r="R35" s="80">
        <f t="array" ref="R35">MMULT(TRANSPOSE(R26:R28),R31:R33)</f>
        <v>0.11084146509339399</v>
      </c>
    </row>
    <row r="36" spans="1:22" x14ac:dyDescent="0.2">
      <c r="A36" s="12">
        <v>1992</v>
      </c>
      <c r="B36" s="12">
        <v>2</v>
      </c>
      <c r="C36" s="17">
        <v>1.2951061727870528</v>
      </c>
      <c r="D36" s="14">
        <v>-2.8799199999999998</v>
      </c>
      <c r="E36" s="14">
        <v>-9.1909100000000006</v>
      </c>
      <c r="F36" s="14">
        <v>25.54082</v>
      </c>
      <c r="G36" s="45">
        <f t="shared" si="1"/>
        <v>1.2951061727870528E-2</v>
      </c>
      <c r="H36" s="51">
        <f t="shared" si="2"/>
        <v>-2.8799199999999997E-2</v>
      </c>
      <c r="I36" s="51">
        <f t="shared" si="5"/>
        <v>-9.1909100000000007E-2</v>
      </c>
      <c r="J36" s="48">
        <f t="shared" si="3"/>
        <v>0.25540820000000003</v>
      </c>
      <c r="K36" s="85">
        <f t="shared" si="4"/>
        <v>4.489996666666668E-2</v>
      </c>
      <c r="M36" s="1" t="s">
        <v>59</v>
      </c>
      <c r="N36" s="62">
        <f t="array" ref="N36">MMULT(MMULT(TRANSPOSE(N26:N28),(V19:X21)),N26:N28)</f>
        <v>4.6287806285591412E-2</v>
      </c>
      <c r="Q36" s="79" t="s">
        <v>59</v>
      </c>
      <c r="R36" s="77">
        <f t="array" ref="R36">MMULT(MMULT(TRANSPOSE(R26:R28),(V19:X21)),R26:R28)</f>
        <v>7.1532517490258726E-2</v>
      </c>
    </row>
    <row r="37" spans="1:22" x14ac:dyDescent="0.2">
      <c r="A37" s="12">
        <v>1992</v>
      </c>
      <c r="B37" s="12">
        <v>3</v>
      </c>
      <c r="C37" s="17">
        <v>-1.9448773152177856</v>
      </c>
      <c r="D37" s="14">
        <v>-0.50485999999999998</v>
      </c>
      <c r="E37" s="14">
        <v>-4.71957</v>
      </c>
      <c r="F37" s="14">
        <v>-2.4679899999999995</v>
      </c>
      <c r="G37" s="45">
        <f t="shared" si="1"/>
        <v>-1.9448773152177856E-2</v>
      </c>
      <c r="H37" s="51">
        <f t="shared" si="2"/>
        <v>-5.0485999999999994E-3</v>
      </c>
      <c r="I37" s="51">
        <f t="shared" si="5"/>
        <v>-4.71957E-2</v>
      </c>
      <c r="J37" s="48">
        <f t="shared" si="3"/>
        <v>-2.4679899999999994E-2</v>
      </c>
      <c r="K37" s="85">
        <f t="shared" si="4"/>
        <v>-2.5641399999999998E-2</v>
      </c>
      <c r="M37" s="1" t="s">
        <v>60</v>
      </c>
      <c r="N37" s="61">
        <f>SQRT(N36)</f>
        <v>0.21514601154934621</v>
      </c>
      <c r="Q37" s="79" t="s">
        <v>60</v>
      </c>
      <c r="R37" s="80">
        <f>SQRT(R36)</f>
        <v>0.267455636489977</v>
      </c>
    </row>
    <row r="38" spans="1:22" x14ac:dyDescent="0.2">
      <c r="A38" s="12">
        <v>1992</v>
      </c>
      <c r="B38" s="12">
        <v>4</v>
      </c>
      <c r="C38" s="17">
        <v>2.9352880530803205</v>
      </c>
      <c r="D38" s="14">
        <v>3.9650400000000001</v>
      </c>
      <c r="E38" s="14">
        <v>0.18490000000000001</v>
      </c>
      <c r="F38" s="14">
        <v>-5.9823499999999994</v>
      </c>
      <c r="G38" s="45">
        <f t="shared" si="1"/>
        <v>2.9352880530803205E-2</v>
      </c>
      <c r="H38" s="51">
        <f t="shared" si="2"/>
        <v>3.9650400000000002E-2</v>
      </c>
      <c r="I38" s="51">
        <f t="shared" si="5"/>
        <v>1.8490000000000002E-3</v>
      </c>
      <c r="J38" s="48">
        <f t="shared" si="3"/>
        <v>-5.9823499999999995E-2</v>
      </c>
      <c r="K38" s="85">
        <f t="shared" si="4"/>
        <v>-6.1080333333333285E-3</v>
      </c>
      <c r="M38" s="1" t="s">
        <v>61</v>
      </c>
      <c r="N38" s="43">
        <v>0.06</v>
      </c>
      <c r="Q38" s="79" t="s">
        <v>61</v>
      </c>
      <c r="R38" s="78">
        <v>0.06</v>
      </c>
    </row>
    <row r="39" spans="1:22" x14ac:dyDescent="0.2">
      <c r="A39" s="12">
        <v>1992</v>
      </c>
      <c r="B39" s="12">
        <v>5</v>
      </c>
      <c r="C39" s="17">
        <v>0.49019098538987116</v>
      </c>
      <c r="D39" s="14">
        <v>0.60312999999999994</v>
      </c>
      <c r="E39" s="14">
        <v>0.18409000000000003</v>
      </c>
      <c r="F39" s="14">
        <v>-1.88571</v>
      </c>
      <c r="G39" s="45">
        <f t="shared" si="1"/>
        <v>4.9019098538987116E-3</v>
      </c>
      <c r="H39" s="51">
        <f t="shared" si="2"/>
        <v>6.0312999999999999E-3</v>
      </c>
      <c r="I39" s="51">
        <f t="shared" si="5"/>
        <v>1.8409000000000003E-3</v>
      </c>
      <c r="J39" s="48">
        <f t="shared" si="3"/>
        <v>-1.8857100000000002E-2</v>
      </c>
      <c r="K39" s="85">
        <f t="shared" si="4"/>
        <v>-3.6616333333333337E-3</v>
      </c>
      <c r="M39" s="1" t="s">
        <v>62</v>
      </c>
      <c r="N39" s="63">
        <f>(N35-N38)/N37</f>
        <v>0.18349756079153878</v>
      </c>
      <c r="Q39" s="79" t="s">
        <v>62</v>
      </c>
      <c r="R39" s="81">
        <f>(R35-R38)/R37</f>
        <v>0.19009307771795378</v>
      </c>
    </row>
    <row r="40" spans="1:22" x14ac:dyDescent="0.2">
      <c r="A40" s="12">
        <v>1992</v>
      </c>
      <c r="B40" s="12">
        <v>6</v>
      </c>
      <c r="C40" s="17">
        <v>-1.4869727047146508</v>
      </c>
      <c r="D40" s="14">
        <v>0.69050999999999996</v>
      </c>
      <c r="E40" s="14">
        <v>-9.2168100000000006</v>
      </c>
      <c r="F40" s="14">
        <v>-10.463640000000002</v>
      </c>
      <c r="G40" s="45">
        <f t="shared" si="1"/>
        <v>-1.4869727047146508E-2</v>
      </c>
      <c r="H40" s="51">
        <f t="shared" si="2"/>
        <v>6.9051E-3</v>
      </c>
      <c r="I40" s="51">
        <f t="shared" si="5"/>
        <v>-9.2168100000000003E-2</v>
      </c>
      <c r="J40" s="48">
        <f t="shared" si="3"/>
        <v>-0.10463640000000002</v>
      </c>
      <c r="K40" s="85">
        <f t="shared" si="4"/>
        <v>-6.3299800000000003E-2</v>
      </c>
    </row>
    <row r="41" spans="1:22" x14ac:dyDescent="0.2">
      <c r="A41" s="12">
        <v>1992</v>
      </c>
      <c r="B41" s="12">
        <v>7</v>
      </c>
      <c r="C41" s="17">
        <v>4.085355230484744</v>
      </c>
      <c r="D41" s="14">
        <v>8.9196099999999987</v>
      </c>
      <c r="E41" s="14">
        <v>0.21348</v>
      </c>
      <c r="F41" s="14">
        <v>0.92040999999999995</v>
      </c>
      <c r="G41" s="45">
        <f t="shared" si="1"/>
        <v>4.085355230484744E-2</v>
      </c>
      <c r="H41" s="51">
        <f t="shared" si="2"/>
        <v>8.9196099999999987E-2</v>
      </c>
      <c r="I41" s="51">
        <f t="shared" si="5"/>
        <v>2.1348000000000001E-3</v>
      </c>
      <c r="J41" s="48">
        <f t="shared" si="3"/>
        <v>9.2040999999999998E-3</v>
      </c>
      <c r="K41" s="85">
        <f t="shared" si="4"/>
        <v>3.3511666666666662E-2</v>
      </c>
      <c r="Q41" s="114" t="s">
        <v>89</v>
      </c>
      <c r="R41" s="114"/>
    </row>
    <row r="42" spans="1:22" x14ac:dyDescent="0.2">
      <c r="A42" s="12">
        <v>1992</v>
      </c>
      <c r="B42" s="12">
        <v>8</v>
      </c>
      <c r="C42" s="17">
        <v>-2.0466975348477079</v>
      </c>
      <c r="D42" s="14">
        <v>-4.8481999999999994</v>
      </c>
      <c r="E42" s="14">
        <v>-6.35</v>
      </c>
      <c r="F42" s="14">
        <v>-5.1505099999999997</v>
      </c>
      <c r="G42" s="45">
        <f t="shared" si="1"/>
        <v>-2.0466975348477079E-2</v>
      </c>
      <c r="H42" s="51">
        <f t="shared" si="2"/>
        <v>-4.8481999999999997E-2</v>
      </c>
      <c r="I42" s="51">
        <f t="shared" si="5"/>
        <v>-6.3500000000000001E-2</v>
      </c>
      <c r="J42" s="48">
        <f t="shared" si="3"/>
        <v>-5.1505099999999998E-2</v>
      </c>
      <c r="K42" s="85">
        <f t="shared" si="4"/>
        <v>-5.4495699999999994E-2</v>
      </c>
      <c r="M42" s="111" t="s">
        <v>66</v>
      </c>
      <c r="N42" s="111"/>
      <c r="Q42" s="115"/>
      <c r="R42" s="115"/>
    </row>
    <row r="43" spans="1:22" x14ac:dyDescent="0.2">
      <c r="A43" s="12">
        <v>1992</v>
      </c>
      <c r="B43" s="12">
        <v>9</v>
      </c>
      <c r="C43" s="17">
        <v>1.1751553869180587</v>
      </c>
      <c r="D43" s="14">
        <v>1.4384599999999998</v>
      </c>
      <c r="E43" s="14">
        <v>-1.44228</v>
      </c>
      <c r="F43" s="14">
        <v>15.964679999999998</v>
      </c>
      <c r="G43" s="45">
        <f t="shared" si="1"/>
        <v>1.1751553869180587E-2</v>
      </c>
      <c r="H43" s="51">
        <f t="shared" si="2"/>
        <v>1.4384599999999999E-2</v>
      </c>
      <c r="I43" s="51">
        <f t="shared" si="5"/>
        <v>-1.44228E-2</v>
      </c>
      <c r="J43" s="48">
        <f t="shared" si="3"/>
        <v>0.15964679999999998</v>
      </c>
      <c r="K43" s="85">
        <f t="shared" si="4"/>
        <v>5.3202866666666654E-2</v>
      </c>
      <c r="M43" s="111"/>
      <c r="N43" s="111"/>
      <c r="Q43" s="115" t="s">
        <v>17</v>
      </c>
      <c r="R43" s="116">
        <v>0.68214049152184453</v>
      </c>
    </row>
    <row r="44" spans="1:22" x14ac:dyDescent="0.2">
      <c r="A44" s="12">
        <v>1992</v>
      </c>
      <c r="B44" s="12">
        <v>10</v>
      </c>
      <c r="C44" s="17">
        <v>0.34552154829468051</v>
      </c>
      <c r="D44" s="14">
        <v>-1.6151500000000001</v>
      </c>
      <c r="E44" s="14">
        <v>-2.1408199999999997</v>
      </c>
      <c r="F44" s="14">
        <v>-2.4048699999999998</v>
      </c>
      <c r="G44" s="45">
        <f t="shared" si="1"/>
        <v>3.4552154829468051E-3</v>
      </c>
      <c r="H44" s="51">
        <f t="shared" si="2"/>
        <v>-1.6151500000000003E-2</v>
      </c>
      <c r="I44" s="51">
        <f t="shared" si="5"/>
        <v>-2.1408199999999999E-2</v>
      </c>
      <c r="J44" s="48">
        <f t="shared" si="3"/>
        <v>-2.4048699999999999E-2</v>
      </c>
      <c r="K44" s="85">
        <f t="shared" si="4"/>
        <v>-2.0536133333333331E-2</v>
      </c>
      <c r="Q44" s="115" t="s">
        <v>19</v>
      </c>
      <c r="R44" s="116">
        <v>0.20644204652744214</v>
      </c>
    </row>
    <row r="45" spans="1:22" x14ac:dyDescent="0.2">
      <c r="A45" s="12">
        <v>1992</v>
      </c>
      <c r="B45" s="12">
        <v>11</v>
      </c>
      <c r="C45" s="17">
        <v>3.4049913917048036</v>
      </c>
      <c r="D45" s="14">
        <v>-2.4846199999999996</v>
      </c>
      <c r="E45" s="14">
        <v>-1.8361100000000001</v>
      </c>
      <c r="F45" s="14">
        <v>13.107549999999998</v>
      </c>
      <c r="G45" s="45">
        <f t="shared" si="1"/>
        <v>3.4049913917048036E-2</v>
      </c>
      <c r="H45" s="51">
        <f t="shared" si="2"/>
        <v>-2.4846199999999995E-2</v>
      </c>
      <c r="I45" s="51">
        <f t="shared" si="5"/>
        <v>-1.8361100000000002E-2</v>
      </c>
      <c r="J45" s="48">
        <f t="shared" si="3"/>
        <v>0.13107549999999998</v>
      </c>
      <c r="K45" s="85">
        <f t="shared" si="4"/>
        <v>2.9289399999999993E-2</v>
      </c>
      <c r="M45" s="1" t="s">
        <v>17</v>
      </c>
      <c r="N45" s="37">
        <v>0</v>
      </c>
      <c r="Q45" s="115" t="s">
        <v>20</v>
      </c>
      <c r="R45" s="116">
        <v>0.11141746195071346</v>
      </c>
    </row>
    <row r="46" spans="1:22" x14ac:dyDescent="0.2">
      <c r="A46" s="12">
        <v>1992</v>
      </c>
      <c r="B46" s="12">
        <v>12</v>
      </c>
      <c r="C46" s="17">
        <v>1.2272513335425117</v>
      </c>
      <c r="D46" s="14">
        <v>6.3257000000000003</v>
      </c>
      <c r="E46" s="14">
        <v>14.134879999999999</v>
      </c>
      <c r="F46" s="14">
        <v>-0.43332999999999999</v>
      </c>
      <c r="G46" s="45">
        <f t="shared" si="1"/>
        <v>1.2272513335425117E-2</v>
      </c>
      <c r="H46" s="51">
        <f t="shared" si="2"/>
        <v>6.3257000000000008E-2</v>
      </c>
      <c r="I46" s="51">
        <f t="shared" si="5"/>
        <v>0.1413488</v>
      </c>
      <c r="J46" s="48">
        <f t="shared" si="3"/>
        <v>-4.3333E-3</v>
      </c>
      <c r="K46" s="85">
        <f t="shared" si="4"/>
        <v>6.6757499999999997E-2</v>
      </c>
      <c r="M46" s="1" t="s">
        <v>19</v>
      </c>
      <c r="N46" s="37">
        <v>0</v>
      </c>
      <c r="Q46" s="115"/>
      <c r="R46" s="116">
        <f>SUM(R43:R45)</f>
        <v>1.0000000000000002</v>
      </c>
    </row>
    <row r="47" spans="1:22" x14ac:dyDescent="0.2">
      <c r="A47" s="12">
        <v>1993</v>
      </c>
      <c r="B47" s="12">
        <v>1</v>
      </c>
      <c r="C47" s="17">
        <v>0.83614567067951118</v>
      </c>
      <c r="D47" s="14">
        <v>2.1641500000000002</v>
      </c>
      <c r="E47" s="14">
        <v>-12.249530000000002</v>
      </c>
      <c r="F47" s="14">
        <v>-11.443870000000002</v>
      </c>
      <c r="G47" s="45">
        <f t="shared" si="1"/>
        <v>8.3614567067951118E-3</v>
      </c>
      <c r="H47" s="51">
        <f t="shared" si="2"/>
        <v>2.1641500000000004E-2</v>
      </c>
      <c r="I47" s="51">
        <f t="shared" si="5"/>
        <v>-0.12249530000000002</v>
      </c>
      <c r="J47" s="48">
        <f t="shared" si="3"/>
        <v>-0.11443870000000002</v>
      </c>
      <c r="K47" s="85">
        <f t="shared" si="4"/>
        <v>-7.1764166666666671E-2</v>
      </c>
      <c r="M47" s="1" t="s">
        <v>20</v>
      </c>
      <c r="N47" s="37">
        <v>1.0000000000000293</v>
      </c>
      <c r="Q47" s="115"/>
      <c r="R47" s="115"/>
      <c r="S47" s="113"/>
      <c r="T47" s="111"/>
      <c r="U47" s="111"/>
      <c r="V47" s="111"/>
    </row>
    <row r="48" spans="1:22" x14ac:dyDescent="0.2">
      <c r="A48" s="12">
        <v>1993</v>
      </c>
      <c r="B48" s="12">
        <v>2</v>
      </c>
      <c r="C48" s="17">
        <v>1.3627438548763138</v>
      </c>
      <c r="D48" s="14">
        <v>6.8372700000000002</v>
      </c>
      <c r="E48" s="14">
        <v>-1.8730500000000001</v>
      </c>
      <c r="F48" s="14">
        <v>-4.8392999999999997</v>
      </c>
      <c r="G48" s="45">
        <f t="shared" si="1"/>
        <v>1.3627438548763138E-2</v>
      </c>
      <c r="H48" s="51">
        <f t="shared" si="2"/>
        <v>6.8372700000000008E-2</v>
      </c>
      <c r="I48" s="51">
        <f t="shared" si="5"/>
        <v>-1.8730500000000001E-2</v>
      </c>
      <c r="J48" s="48">
        <f t="shared" si="3"/>
        <v>-4.8392999999999999E-2</v>
      </c>
      <c r="K48" s="85">
        <f t="shared" si="4"/>
        <v>4.1640000000000427E-4</v>
      </c>
      <c r="N48" s="64">
        <f>SUM(N45:N47)</f>
        <v>1.0000000000000293</v>
      </c>
      <c r="Q48" s="115" t="s">
        <v>17</v>
      </c>
      <c r="R48" s="117">
        <v>6.9942340000000006E-2</v>
      </c>
      <c r="S48" s="113"/>
      <c r="T48" s="111"/>
      <c r="U48" s="111"/>
      <c r="V48" s="111"/>
    </row>
    <row r="49" spans="1:18" x14ac:dyDescent="0.2">
      <c r="A49" s="12">
        <v>1993</v>
      </c>
      <c r="B49" s="12">
        <v>3</v>
      </c>
      <c r="C49" s="17">
        <v>2.109983756233591</v>
      </c>
      <c r="D49" s="14">
        <v>3.4087700000000005</v>
      </c>
      <c r="E49" s="14">
        <v>1.7181799999999998</v>
      </c>
      <c r="F49" s="14">
        <v>18.407309999999999</v>
      </c>
      <c r="G49" s="45">
        <f t="shared" si="1"/>
        <v>2.109983756233591E-2</v>
      </c>
      <c r="H49" s="51">
        <f t="shared" si="2"/>
        <v>3.4087700000000005E-2</v>
      </c>
      <c r="I49" s="51">
        <f t="shared" si="5"/>
        <v>1.7181799999999997E-2</v>
      </c>
      <c r="J49" s="48">
        <f t="shared" si="3"/>
        <v>0.18407309999999999</v>
      </c>
      <c r="K49" s="85">
        <f t="shared" si="4"/>
        <v>7.8447533333333319E-2</v>
      </c>
      <c r="Q49" s="115" t="s">
        <v>19</v>
      </c>
      <c r="R49" s="117">
        <v>9.9040719999999943E-2</v>
      </c>
    </row>
    <row r="50" spans="1:18" x14ac:dyDescent="0.2">
      <c r="A50" s="12">
        <v>1993</v>
      </c>
      <c r="B50" s="12">
        <v>4</v>
      </c>
      <c r="C50" s="17">
        <v>-2.417030028642031</v>
      </c>
      <c r="D50" s="14">
        <v>0.57796999999999987</v>
      </c>
      <c r="E50" s="14">
        <v>8.471429999999998</v>
      </c>
      <c r="F50" s="14">
        <v>-0.1</v>
      </c>
      <c r="G50" s="45">
        <f t="shared" si="1"/>
        <v>-2.417030028642031E-2</v>
      </c>
      <c r="H50" s="51">
        <f t="shared" si="2"/>
        <v>5.7796999999999987E-3</v>
      </c>
      <c r="I50" s="51">
        <f t="shared" si="5"/>
        <v>8.4714299999999979E-2</v>
      </c>
      <c r="J50" s="48">
        <f t="shared" si="3"/>
        <v>-1E-3</v>
      </c>
      <c r="K50" s="85">
        <f t="shared" si="4"/>
        <v>2.9831333333333324E-2</v>
      </c>
      <c r="M50" s="1" t="s">
        <v>17</v>
      </c>
      <c r="N50" s="48">
        <v>6.9942340000000006E-2</v>
      </c>
      <c r="Q50" s="115" t="s">
        <v>20</v>
      </c>
      <c r="R50" s="117">
        <v>0.12945324499999986</v>
      </c>
    </row>
    <row r="51" spans="1:18" x14ac:dyDescent="0.2">
      <c r="A51" s="12">
        <v>1993</v>
      </c>
      <c r="B51" s="12">
        <v>5</v>
      </c>
      <c r="C51" s="17">
        <v>2.6751100441698483</v>
      </c>
      <c r="D51" s="14">
        <v>-5.5545499999999999</v>
      </c>
      <c r="E51" s="14">
        <v>4.8342100000000006</v>
      </c>
      <c r="F51" s="14">
        <v>4.1193800000000005</v>
      </c>
      <c r="G51" s="45">
        <f t="shared" si="1"/>
        <v>2.6751100441698483E-2</v>
      </c>
      <c r="H51" s="51">
        <f t="shared" si="2"/>
        <v>-5.5545499999999998E-2</v>
      </c>
      <c r="I51" s="51">
        <f t="shared" si="5"/>
        <v>4.8342100000000006E-2</v>
      </c>
      <c r="J51" s="48">
        <f t="shared" si="3"/>
        <v>4.1193800000000003E-2</v>
      </c>
      <c r="K51" s="85">
        <f t="shared" si="4"/>
        <v>1.1330133333333334E-2</v>
      </c>
      <c r="M51" s="1" t="s">
        <v>19</v>
      </c>
      <c r="N51" s="48">
        <v>9.9040719999999943E-2</v>
      </c>
      <c r="Q51" s="115"/>
      <c r="R51" s="115"/>
    </row>
    <row r="52" spans="1:18" x14ac:dyDescent="0.2">
      <c r="A52" s="12">
        <v>1993</v>
      </c>
      <c r="B52" s="12">
        <v>6</v>
      </c>
      <c r="C52" s="17">
        <v>0.29272214924753737</v>
      </c>
      <c r="D52" s="14">
        <v>9.3202899999999982</v>
      </c>
      <c r="E52" s="14">
        <v>-6.7246099999999993</v>
      </c>
      <c r="F52" s="14">
        <v>-2.4488099999999995</v>
      </c>
      <c r="G52" s="45">
        <f t="shared" si="1"/>
        <v>2.9272214924753737E-3</v>
      </c>
      <c r="H52" s="51">
        <f t="shared" si="2"/>
        <v>9.3202899999999977E-2</v>
      </c>
      <c r="I52" s="51">
        <f t="shared" si="5"/>
        <v>-6.7246099999999989E-2</v>
      </c>
      <c r="J52" s="48">
        <f t="shared" si="3"/>
        <v>-2.4488099999999995E-2</v>
      </c>
      <c r="K52" s="85">
        <f t="shared" si="4"/>
        <v>4.8956666666666315E-4</v>
      </c>
      <c r="M52" s="1" t="s">
        <v>20</v>
      </c>
      <c r="N52" s="48">
        <v>0.12945324499999986</v>
      </c>
      <c r="Q52" s="115" t="s">
        <v>58</v>
      </c>
      <c r="R52" s="118">
        <f t="array" ref="R52">MMULT(TRANSPOSE(R43:R45),R48:R50)</f>
        <v>8.2580023111323203E-2</v>
      </c>
    </row>
    <row r="53" spans="1:18" x14ac:dyDescent="0.2">
      <c r="A53" s="12">
        <v>1993</v>
      </c>
      <c r="B53" s="12">
        <v>7</v>
      </c>
      <c r="C53" s="17">
        <v>-0.40214947694706682</v>
      </c>
      <c r="D53" s="14">
        <v>1.5556299999999998</v>
      </c>
      <c r="E53" s="14">
        <v>6.3189200000000003</v>
      </c>
      <c r="F53" s="14">
        <v>-4.6826699999999999</v>
      </c>
      <c r="G53" s="45">
        <f t="shared" si="1"/>
        <v>-4.0214947694706682E-3</v>
      </c>
      <c r="H53" s="51">
        <f t="shared" si="2"/>
        <v>1.5556299999999999E-2</v>
      </c>
      <c r="I53" s="51">
        <f t="shared" si="5"/>
        <v>6.3189200000000001E-2</v>
      </c>
      <c r="J53" s="48">
        <f t="shared" si="3"/>
        <v>-4.6826699999999999E-2</v>
      </c>
      <c r="K53" s="85">
        <f t="shared" si="4"/>
        <v>1.0639599999999999E-2</v>
      </c>
      <c r="Q53" s="115" t="s">
        <v>59</v>
      </c>
      <c r="R53" s="119">
        <f t="array" ref="R53">MMULT(MMULT(TRANSPOSE(R43:R45),(Q19:S21)),R43:R45)</f>
        <v>2.6474567489107089E-3</v>
      </c>
    </row>
    <row r="54" spans="1:18" x14ac:dyDescent="0.2">
      <c r="A54" s="12">
        <v>1993</v>
      </c>
      <c r="B54" s="12">
        <v>8</v>
      </c>
      <c r="C54" s="17">
        <v>3.7942073283824485</v>
      </c>
      <c r="D54" s="14">
        <v>2.4407200000000002</v>
      </c>
      <c r="E54" s="14">
        <v>1.16984</v>
      </c>
      <c r="F54" s="14">
        <v>5.5761200000000004</v>
      </c>
      <c r="G54" s="45">
        <f t="shared" si="1"/>
        <v>3.7942073283824485E-2</v>
      </c>
      <c r="H54" s="51">
        <f t="shared" si="2"/>
        <v>2.4407200000000004E-2</v>
      </c>
      <c r="I54" s="51">
        <f t="shared" si="5"/>
        <v>1.1698399999999999E-2</v>
      </c>
      <c r="J54" s="48">
        <f t="shared" si="3"/>
        <v>5.5761200000000004E-2</v>
      </c>
      <c r="K54" s="85">
        <f t="shared" si="4"/>
        <v>3.0622266666666665E-2</v>
      </c>
      <c r="M54" s="1" t="s">
        <v>58</v>
      </c>
      <c r="N54" s="61">
        <f t="array" ref="N54">MMULT(TRANSPOSE(N45:N47),N50:N52)</f>
        <v>0.12945324500000366</v>
      </c>
      <c r="Q54" s="115" t="s">
        <v>60</v>
      </c>
      <c r="R54" s="118">
        <f>SQRT(R53)</f>
        <v>5.1453442537022817E-2</v>
      </c>
    </row>
    <row r="55" spans="1:18" x14ac:dyDescent="0.2">
      <c r="A55" s="12">
        <v>1993</v>
      </c>
      <c r="B55" s="12">
        <v>9</v>
      </c>
      <c r="C55" s="17">
        <v>-0.76676893826356229</v>
      </c>
      <c r="D55" s="14">
        <v>-0.74516000000000004</v>
      </c>
      <c r="E55" s="14">
        <v>-3.2545699999999997</v>
      </c>
      <c r="F55" s="14">
        <v>22.70992</v>
      </c>
      <c r="G55" s="45">
        <f t="shared" si="1"/>
        <v>-7.6676893826356229E-3</v>
      </c>
      <c r="H55" s="51">
        <f t="shared" si="2"/>
        <v>-7.4516000000000009E-3</v>
      </c>
      <c r="I55" s="51">
        <f t="shared" si="5"/>
        <v>-3.2545699999999997E-2</v>
      </c>
      <c r="J55" s="48">
        <f t="shared" si="3"/>
        <v>0.2270992</v>
      </c>
      <c r="K55" s="85">
        <f t="shared" si="4"/>
        <v>6.2367299999999994E-2</v>
      </c>
      <c r="M55" s="1" t="s">
        <v>59</v>
      </c>
      <c r="N55" s="62">
        <f t="array" ref="N55">MMULT(MMULT(TRANSPOSE(N45:N47),(V19:X21)),N45:N47)</f>
        <v>0.18969361144174907</v>
      </c>
      <c r="Q55" s="115" t="s">
        <v>61</v>
      </c>
      <c r="R55" s="120">
        <v>0.06</v>
      </c>
    </row>
    <row r="56" spans="1:18" x14ac:dyDescent="0.2">
      <c r="A56" s="12">
        <v>1993</v>
      </c>
      <c r="B56" s="12">
        <v>10</v>
      </c>
      <c r="C56" s="17">
        <v>2.06849981092323</v>
      </c>
      <c r="D56" s="14">
        <v>-0.1</v>
      </c>
      <c r="E56" s="14">
        <v>-2.3801299999999999</v>
      </c>
      <c r="F56" s="14">
        <v>10.373509999999998</v>
      </c>
      <c r="G56" s="45">
        <f t="shared" si="1"/>
        <v>2.06849981092323E-2</v>
      </c>
      <c r="H56" s="51">
        <f t="shared" si="2"/>
        <v>-1E-3</v>
      </c>
      <c r="I56" s="51">
        <f t="shared" si="5"/>
        <v>-2.3801299999999997E-2</v>
      </c>
      <c r="J56" s="48">
        <f t="shared" si="3"/>
        <v>0.10373509999999998</v>
      </c>
      <c r="K56" s="85">
        <f t="shared" si="4"/>
        <v>2.6311266666666659E-2</v>
      </c>
      <c r="M56" s="1" t="s">
        <v>60</v>
      </c>
      <c r="N56" s="61">
        <f>SQRT(N55)</f>
        <v>0.43553830077474137</v>
      </c>
      <c r="Q56" s="115" t="s">
        <v>62</v>
      </c>
      <c r="R56" s="121">
        <f>(R52-R55)/R54</f>
        <v>0.43884377794694635</v>
      </c>
    </row>
    <row r="57" spans="1:18" x14ac:dyDescent="0.2">
      <c r="A57" s="12">
        <v>1993</v>
      </c>
      <c r="B57" s="12">
        <v>11</v>
      </c>
      <c r="C57" s="17">
        <v>-0.95321770518527194</v>
      </c>
      <c r="D57" s="14">
        <v>-4.7103899999999994</v>
      </c>
      <c r="E57" s="14">
        <v>3.5666700000000002</v>
      </c>
      <c r="F57" s="14">
        <v>11.520739999999998</v>
      </c>
      <c r="G57" s="45">
        <f t="shared" si="1"/>
        <v>-9.5321770518527194E-3</v>
      </c>
      <c r="H57" s="51">
        <f t="shared" si="2"/>
        <v>-4.7103899999999997E-2</v>
      </c>
      <c r="I57" s="51">
        <f t="shared" si="5"/>
        <v>3.5666700000000003E-2</v>
      </c>
      <c r="J57" s="48">
        <f t="shared" si="3"/>
        <v>0.11520739999999999</v>
      </c>
      <c r="K57" s="85">
        <f t="shared" si="4"/>
        <v>3.4590066666666669E-2</v>
      </c>
      <c r="M57" s="1" t="s">
        <v>61</v>
      </c>
      <c r="N57" s="43">
        <v>0.06</v>
      </c>
    </row>
    <row r="58" spans="1:18" x14ac:dyDescent="0.2">
      <c r="A58" s="12">
        <v>1993</v>
      </c>
      <c r="B58" s="12">
        <v>12</v>
      </c>
      <c r="C58" s="17">
        <v>1.2090899051323989</v>
      </c>
      <c r="D58" s="14">
        <v>2.6681700000000004</v>
      </c>
      <c r="E58" s="14">
        <v>11.874109999999998</v>
      </c>
      <c r="F58" s="14">
        <v>8.7214399999999994</v>
      </c>
      <c r="G58" s="45">
        <f t="shared" si="1"/>
        <v>1.2090899051323989E-2</v>
      </c>
      <c r="H58" s="51">
        <f t="shared" si="2"/>
        <v>2.6681700000000003E-2</v>
      </c>
      <c r="I58" s="51">
        <f t="shared" si="5"/>
        <v>0.11874109999999999</v>
      </c>
      <c r="J58" s="48">
        <f t="shared" si="3"/>
        <v>8.7214399999999997E-2</v>
      </c>
      <c r="K58" s="85">
        <f t="shared" si="4"/>
        <v>7.7545733333333311E-2</v>
      </c>
      <c r="M58" s="1" t="s">
        <v>62</v>
      </c>
      <c r="N58" s="63">
        <f>(N54-N57)/N56</f>
        <v>0.15946529817575009</v>
      </c>
    </row>
    <row r="59" spans="1:18" x14ac:dyDescent="0.2">
      <c r="A59" s="12">
        <v>1994</v>
      </c>
      <c r="B59" s="12">
        <v>1</v>
      </c>
      <c r="C59" s="17">
        <v>3.3996712436774157</v>
      </c>
      <c r="D59" s="14">
        <v>-2.7935999999999996</v>
      </c>
      <c r="E59" s="14">
        <v>-0.1</v>
      </c>
      <c r="F59" s="14">
        <v>-3.6353499999999999</v>
      </c>
      <c r="G59" s="45">
        <f t="shared" si="1"/>
        <v>3.3996712436774157E-2</v>
      </c>
      <c r="H59" s="51">
        <f t="shared" si="2"/>
        <v>-2.7935999999999996E-2</v>
      </c>
      <c r="I59" s="51">
        <f t="shared" si="5"/>
        <v>-1E-3</v>
      </c>
      <c r="J59" s="48">
        <f t="shared" si="3"/>
        <v>-3.6353499999999997E-2</v>
      </c>
      <c r="K59" s="85">
        <f t="shared" si="4"/>
        <v>-2.176316666666666E-2</v>
      </c>
    </row>
    <row r="60" spans="1:18" x14ac:dyDescent="0.2">
      <c r="A60" s="12">
        <v>1994</v>
      </c>
      <c r="B60" s="12">
        <v>2</v>
      </c>
      <c r="C60" s="17">
        <v>-2.7141249900003328</v>
      </c>
      <c r="D60" s="14">
        <v>-6.7435999999999998</v>
      </c>
      <c r="E60" s="14">
        <v>8.5705199999999984</v>
      </c>
      <c r="F60" s="14">
        <v>-13.189010000000001</v>
      </c>
      <c r="G60" s="45">
        <f t="shared" si="1"/>
        <v>-2.7141249900003328E-2</v>
      </c>
      <c r="H60" s="51">
        <f t="shared" si="2"/>
        <v>-6.7435999999999996E-2</v>
      </c>
      <c r="I60" s="51">
        <f t="shared" si="5"/>
        <v>8.5705199999999981E-2</v>
      </c>
      <c r="J60" s="48">
        <f t="shared" si="3"/>
        <v>-0.13189010000000001</v>
      </c>
      <c r="K60" s="85">
        <f t="shared" si="4"/>
        <v>-3.7873633333333337E-2</v>
      </c>
    </row>
    <row r="61" spans="1:18" x14ac:dyDescent="0.2">
      <c r="A61" s="12">
        <v>1994</v>
      </c>
      <c r="B61" s="12">
        <v>3</v>
      </c>
      <c r="C61" s="17">
        <v>-4.3597230799915287</v>
      </c>
      <c r="D61" s="14">
        <v>-7.2698099999999997</v>
      </c>
      <c r="E61" s="14">
        <v>-4.9128299999999996</v>
      </c>
      <c r="F61" s="14">
        <v>-12.389160000000002</v>
      </c>
      <c r="G61" s="45">
        <f t="shared" si="1"/>
        <v>-4.3597230799915287E-2</v>
      </c>
      <c r="H61" s="51">
        <f t="shared" si="2"/>
        <v>-7.2698100000000002E-2</v>
      </c>
      <c r="I61" s="51">
        <f t="shared" si="5"/>
        <v>-4.91283E-2</v>
      </c>
      <c r="J61" s="48">
        <f t="shared" si="3"/>
        <v>-0.12389160000000002</v>
      </c>
      <c r="K61" s="85">
        <f t="shared" si="4"/>
        <v>-8.1906000000000007E-2</v>
      </c>
    </row>
    <row r="62" spans="1:18" ht="13.5" thickBot="1" x14ac:dyDescent="0.25">
      <c r="A62" s="12">
        <v>1994</v>
      </c>
      <c r="B62" s="12">
        <v>4</v>
      </c>
      <c r="C62" s="17">
        <v>1.2823467860840765</v>
      </c>
      <c r="D62" s="14">
        <v>5.5910600000000006</v>
      </c>
      <c r="E62" s="14">
        <v>1.0235999999999998</v>
      </c>
      <c r="F62" s="14">
        <v>-8.7201400000000007</v>
      </c>
      <c r="G62" s="45">
        <f t="shared" si="1"/>
        <v>1.2823467860840765E-2</v>
      </c>
      <c r="H62" s="51">
        <f t="shared" si="2"/>
        <v>5.5910600000000005E-2</v>
      </c>
      <c r="I62" s="51">
        <f t="shared" si="5"/>
        <v>1.0235999999999999E-2</v>
      </c>
      <c r="J62" s="48">
        <f t="shared" si="3"/>
        <v>-8.7201400000000012E-2</v>
      </c>
      <c r="K62" s="85">
        <f t="shared" si="4"/>
        <v>-7.0182666666666685E-3</v>
      </c>
    </row>
    <row r="63" spans="1:18" x14ac:dyDescent="0.2">
      <c r="A63" s="12">
        <v>1994</v>
      </c>
      <c r="B63" s="12">
        <v>5</v>
      </c>
      <c r="C63" s="17">
        <v>1.6410675066466318</v>
      </c>
      <c r="D63" s="14">
        <v>-9.4076900000000006</v>
      </c>
      <c r="E63" s="14">
        <v>3.5111100000000004</v>
      </c>
      <c r="F63" s="14">
        <v>12.730109999999998</v>
      </c>
      <c r="G63" s="45">
        <f t="shared" si="1"/>
        <v>1.6410675066466318E-2</v>
      </c>
      <c r="H63" s="51">
        <f t="shared" si="2"/>
        <v>-9.4076900000000005E-2</v>
      </c>
      <c r="I63" s="51">
        <f t="shared" si="5"/>
        <v>3.5111100000000006E-2</v>
      </c>
      <c r="J63" s="48">
        <f t="shared" si="3"/>
        <v>0.12730109999999997</v>
      </c>
      <c r="K63" s="85">
        <f t="shared" si="4"/>
        <v>2.2778433333333323E-2</v>
      </c>
      <c r="M63" s="57"/>
      <c r="N63" s="57" t="s">
        <v>45</v>
      </c>
      <c r="O63" s="57" t="s">
        <v>42</v>
      </c>
      <c r="P63" s="57" t="s">
        <v>43</v>
      </c>
      <c r="Q63" s="57" t="s">
        <v>44</v>
      </c>
      <c r="R63" s="57" t="s">
        <v>81</v>
      </c>
    </row>
    <row r="64" spans="1:18" x14ac:dyDescent="0.2">
      <c r="A64" s="12">
        <v>1994</v>
      </c>
      <c r="B64" s="12">
        <v>6</v>
      </c>
      <c r="C64" s="17">
        <v>-2.4511772545535271</v>
      </c>
      <c r="D64" s="14">
        <v>-2.2644999999999995</v>
      </c>
      <c r="E64" s="14">
        <v>-0.36953999999999998</v>
      </c>
      <c r="F64" s="14">
        <v>-7.39147</v>
      </c>
      <c r="G64" s="45">
        <f t="shared" si="1"/>
        <v>-2.4511772545535271E-2</v>
      </c>
      <c r="H64" s="51">
        <f t="shared" si="2"/>
        <v>-2.2644999999999995E-2</v>
      </c>
      <c r="I64" s="51">
        <f t="shared" si="5"/>
        <v>-3.6953999999999997E-3</v>
      </c>
      <c r="J64" s="48">
        <f t="shared" si="3"/>
        <v>-7.39147E-2</v>
      </c>
      <c r="K64" s="85">
        <f t="shared" si="4"/>
        <v>-3.3418366666666664E-2</v>
      </c>
      <c r="M64" s="55" t="s">
        <v>45</v>
      </c>
      <c r="N64" s="55">
        <f>VARP('Monthly Returns'!$G$11:$G$250)</f>
        <v>1.8736728214218908E-3</v>
      </c>
      <c r="O64" s="55"/>
      <c r="P64" s="55"/>
      <c r="Q64" s="55"/>
      <c r="R64" s="55"/>
    </row>
    <row r="65" spans="1:18" x14ac:dyDescent="0.2">
      <c r="A65" s="12">
        <v>1994</v>
      </c>
      <c r="B65" s="12">
        <v>7</v>
      </c>
      <c r="C65" s="17">
        <v>3.2836875815183575</v>
      </c>
      <c r="D65" s="14">
        <v>7.8646000000000003</v>
      </c>
      <c r="E65" s="14">
        <v>-3.6135099999999998</v>
      </c>
      <c r="F65" s="14">
        <v>8.2339099999999981</v>
      </c>
      <c r="G65" s="45">
        <f t="shared" si="1"/>
        <v>3.2836875815183575E-2</v>
      </c>
      <c r="H65" s="51">
        <f t="shared" si="2"/>
        <v>7.8646000000000008E-2</v>
      </c>
      <c r="I65" s="51">
        <f t="shared" si="5"/>
        <v>-3.6135099999999996E-2</v>
      </c>
      <c r="J65" s="48">
        <f t="shared" si="3"/>
        <v>8.2339099999999985E-2</v>
      </c>
      <c r="K65" s="85">
        <f t="shared" si="4"/>
        <v>4.1616666666666663E-2</v>
      </c>
      <c r="M65" s="55" t="s">
        <v>42</v>
      </c>
      <c r="N65" s="55">
        <v>7.3425990927988686E-4</v>
      </c>
      <c r="O65" s="55">
        <f>VARP('Monthly Returns'!$H$11:$H$250)</f>
        <v>3.3482167372125317E-3</v>
      </c>
      <c r="P65" s="55"/>
      <c r="Q65" s="55"/>
      <c r="R65" s="55"/>
    </row>
    <row r="66" spans="1:18" x14ac:dyDescent="0.2">
      <c r="A66" s="12">
        <v>1994</v>
      </c>
      <c r="B66" s="12">
        <v>8</v>
      </c>
      <c r="C66" s="17">
        <v>4.0999537904201411</v>
      </c>
      <c r="D66" s="14">
        <v>5.1459000000000001</v>
      </c>
      <c r="E66" s="14">
        <v>2.4210100000000003</v>
      </c>
      <c r="F66" s="14">
        <v>7.5917300000000001</v>
      </c>
      <c r="G66" s="45">
        <f t="shared" si="1"/>
        <v>4.0999537904201411E-2</v>
      </c>
      <c r="H66" s="51">
        <f t="shared" si="2"/>
        <v>5.1459000000000005E-2</v>
      </c>
      <c r="I66" s="51">
        <f t="shared" si="5"/>
        <v>2.4210100000000005E-2</v>
      </c>
      <c r="J66" s="48">
        <f t="shared" si="3"/>
        <v>7.5917300000000007E-2</v>
      </c>
      <c r="K66" s="85">
        <f t="shared" si="4"/>
        <v>5.0528799999999999E-2</v>
      </c>
      <c r="M66" s="55" t="s">
        <v>43</v>
      </c>
      <c r="N66" s="55">
        <v>1.7641871686466795E-3</v>
      </c>
      <c r="O66" s="55">
        <v>1.4462249897808125E-3</v>
      </c>
      <c r="P66" s="55">
        <f>VARP('Monthly Returns'!$I$11:$I$250)</f>
        <v>6.7681462039798747E-3</v>
      </c>
      <c r="Q66" s="55"/>
      <c r="R66" s="55"/>
    </row>
    <row r="67" spans="1:18" x14ac:dyDescent="0.2">
      <c r="A67" s="12">
        <v>1994</v>
      </c>
      <c r="B67" s="12">
        <v>9</v>
      </c>
      <c r="C67" s="17">
        <v>-2.4453262129211062</v>
      </c>
      <c r="D67" s="14">
        <v>-0.49682999999999999</v>
      </c>
      <c r="E67" s="14">
        <v>-5.0450599999999994</v>
      </c>
      <c r="F67" s="14">
        <v>7.1049700000000007</v>
      </c>
      <c r="G67" s="45">
        <f t="shared" si="1"/>
        <v>-2.4453262129211062E-2</v>
      </c>
      <c r="H67" s="51">
        <f t="shared" si="2"/>
        <v>-4.9683000000000001E-3</v>
      </c>
      <c r="I67" s="51">
        <f t="shared" si="5"/>
        <v>-5.0450599999999998E-2</v>
      </c>
      <c r="J67" s="48">
        <f t="shared" si="3"/>
        <v>7.1049700000000007E-2</v>
      </c>
      <c r="K67" s="85">
        <f t="shared" si="4"/>
        <v>5.2102666666666679E-3</v>
      </c>
      <c r="M67" s="55" t="s">
        <v>44</v>
      </c>
      <c r="N67" s="55">
        <v>2.4438638241630569E-3</v>
      </c>
      <c r="O67" s="55">
        <v>5.8286061834900507E-4</v>
      </c>
      <c r="P67" s="55">
        <v>2.3667598016316781E-3</v>
      </c>
      <c r="Q67" s="55">
        <f>VARP('Monthly Returns'!$J$11:$J$250)</f>
        <v>1.5807800953478165E-2</v>
      </c>
      <c r="R67" s="55"/>
    </row>
    <row r="68" spans="1:18" ht="13.5" thickBot="1" x14ac:dyDescent="0.25">
      <c r="A68" s="12">
        <v>1994</v>
      </c>
      <c r="B68" s="12">
        <v>10</v>
      </c>
      <c r="C68" s="17">
        <v>2.2466329162288634</v>
      </c>
      <c r="D68" s="14">
        <v>1.8920299999999999</v>
      </c>
      <c r="E68" s="14">
        <v>1.3473999999999999</v>
      </c>
      <c r="F68" s="14">
        <v>2.8116300000000005</v>
      </c>
      <c r="G68" s="45">
        <f t="shared" si="1"/>
        <v>2.2466329162288634E-2</v>
      </c>
      <c r="H68" s="51">
        <f t="shared" si="2"/>
        <v>1.8920299999999998E-2</v>
      </c>
      <c r="I68" s="51">
        <f t="shared" si="5"/>
        <v>1.3474E-2</v>
      </c>
      <c r="J68" s="48">
        <f t="shared" si="3"/>
        <v>2.8116300000000007E-2</v>
      </c>
      <c r="K68" s="85">
        <f t="shared" si="4"/>
        <v>2.0170199999999999E-2</v>
      </c>
      <c r="M68" s="56" t="s">
        <v>81</v>
      </c>
      <c r="N68" s="56">
        <v>1.6474369673632075E-3</v>
      </c>
      <c r="O68" s="56">
        <v>1.7924341151141152E-3</v>
      </c>
      <c r="P68" s="56">
        <v>3.52704366513079E-3</v>
      </c>
      <c r="Q68" s="56">
        <v>6.2524737911529484E-3</v>
      </c>
      <c r="R68" s="56">
        <f>VARP('Monthly Returns'!$K$11:$K$250)</f>
        <v>3.8573171904659497E-3</v>
      </c>
    </row>
    <row r="69" spans="1:18" x14ac:dyDescent="0.2">
      <c r="A69" s="12">
        <v>1994</v>
      </c>
      <c r="B69" s="12">
        <v>11</v>
      </c>
      <c r="C69" s="17">
        <v>-3.6419009700525473</v>
      </c>
      <c r="D69" s="14">
        <v>4.9000000000000004</v>
      </c>
      <c r="E69" s="14">
        <v>2.7489400000000002</v>
      </c>
      <c r="F69" s="14">
        <v>3.5698900000000005</v>
      </c>
      <c r="G69" s="45">
        <f t="shared" si="1"/>
        <v>-3.6419009700525473E-2</v>
      </c>
      <c r="H69" s="51">
        <f t="shared" si="2"/>
        <v>4.9000000000000002E-2</v>
      </c>
      <c r="I69" s="51">
        <f t="shared" si="5"/>
        <v>2.7489400000000001E-2</v>
      </c>
      <c r="J69" s="48">
        <f t="shared" si="3"/>
        <v>3.5698900000000006E-2</v>
      </c>
      <c r="K69" s="85">
        <f t="shared" si="4"/>
        <v>3.7396100000000002E-2</v>
      </c>
    </row>
    <row r="70" spans="1:18" x14ac:dyDescent="0.2">
      <c r="A70" s="12">
        <v>1994</v>
      </c>
      <c r="B70" s="12">
        <v>12</v>
      </c>
      <c r="C70" s="17">
        <v>1.4833682948756532</v>
      </c>
      <c r="D70" s="14">
        <v>-0.47878999999999999</v>
      </c>
      <c r="E70" s="14">
        <v>4.6330400000000003</v>
      </c>
      <c r="F70" s="14">
        <v>9.2818099999999983</v>
      </c>
      <c r="G70" s="45">
        <f t="shared" si="1"/>
        <v>1.4833682948756532E-2</v>
      </c>
      <c r="H70" s="51">
        <f t="shared" si="2"/>
        <v>-4.7879000000000003E-3</v>
      </c>
      <c r="I70" s="51">
        <f t="shared" si="5"/>
        <v>4.6330400000000001E-2</v>
      </c>
      <c r="J70" s="48">
        <f t="shared" si="3"/>
        <v>9.2818099999999987E-2</v>
      </c>
      <c r="K70" s="85">
        <f t="shared" si="4"/>
        <v>4.4786866666666661E-2</v>
      </c>
    </row>
    <row r="71" spans="1:18" x14ac:dyDescent="0.2">
      <c r="A71" s="12">
        <v>1995</v>
      </c>
      <c r="B71" s="12">
        <v>1</v>
      </c>
      <c r="C71" s="17">
        <v>2.5933420762369597</v>
      </c>
      <c r="D71" s="14">
        <v>6.36388</v>
      </c>
      <c r="E71" s="14">
        <v>-5.4191499999999992</v>
      </c>
      <c r="F71" s="14">
        <v>-11.596000000000002</v>
      </c>
      <c r="G71" s="45">
        <f t="shared" si="1"/>
        <v>2.5933420762369597E-2</v>
      </c>
      <c r="H71" s="51">
        <f t="shared" si="2"/>
        <v>6.3638799999999995E-2</v>
      </c>
      <c r="I71" s="51">
        <f t="shared" si="5"/>
        <v>-5.4191499999999997E-2</v>
      </c>
      <c r="J71" s="48">
        <f t="shared" si="3"/>
        <v>-0.11596000000000002</v>
      </c>
      <c r="K71" s="85">
        <f t="shared" si="4"/>
        <v>-3.5504233333333343E-2</v>
      </c>
    </row>
    <row r="72" spans="1:18" x14ac:dyDescent="0.2">
      <c r="A72" s="12">
        <v>1995</v>
      </c>
      <c r="B72" s="12">
        <v>2</v>
      </c>
      <c r="C72" s="17">
        <v>3.8971615295402495</v>
      </c>
      <c r="D72" s="14">
        <v>-1.6</v>
      </c>
      <c r="E72" s="14">
        <v>4.1157300000000001</v>
      </c>
      <c r="F72" s="14">
        <v>1.02989</v>
      </c>
      <c r="G72" s="45">
        <f t="shared" si="1"/>
        <v>3.8971615295402495E-2</v>
      </c>
      <c r="H72" s="51">
        <f t="shared" si="2"/>
        <v>-1.6E-2</v>
      </c>
      <c r="I72" s="51">
        <f t="shared" si="5"/>
        <v>4.1157300000000001E-2</v>
      </c>
      <c r="J72" s="48">
        <f t="shared" si="3"/>
        <v>1.02989E-2</v>
      </c>
      <c r="K72" s="85">
        <f t="shared" si="4"/>
        <v>1.1818733333333331E-2</v>
      </c>
    </row>
    <row r="73" spans="1:18" x14ac:dyDescent="0.2">
      <c r="A73" s="12">
        <v>1995</v>
      </c>
      <c r="B73" s="12">
        <v>3</v>
      </c>
      <c r="C73" s="17">
        <v>2.9506903738757861</v>
      </c>
      <c r="D73" s="14">
        <v>-6.3730599999999997</v>
      </c>
      <c r="E73" s="14">
        <v>16.428639999999998</v>
      </c>
      <c r="F73" s="14">
        <v>7.0058300000000004</v>
      </c>
      <c r="G73" s="45">
        <f t="shared" si="1"/>
        <v>2.9506903738757861E-2</v>
      </c>
      <c r="H73" s="51">
        <f t="shared" si="2"/>
        <v>-6.3730599999999998E-2</v>
      </c>
      <c r="I73" s="51">
        <f t="shared" si="5"/>
        <v>0.16428639999999997</v>
      </c>
      <c r="J73" s="48">
        <f t="shared" si="3"/>
        <v>7.0058300000000004E-2</v>
      </c>
      <c r="K73" s="85">
        <f t="shared" si="4"/>
        <v>5.6871366666666659E-2</v>
      </c>
    </row>
    <row r="74" spans="1:18" x14ac:dyDescent="0.2">
      <c r="A74" s="12">
        <v>1995</v>
      </c>
      <c r="B74" s="12">
        <v>4</v>
      </c>
      <c r="C74" s="17">
        <v>2.9446308724832226</v>
      </c>
      <c r="D74" s="14">
        <v>3.0496100000000004</v>
      </c>
      <c r="E74" s="14">
        <v>2.2255800000000003</v>
      </c>
      <c r="F74" s="14">
        <v>3.5605800000000003</v>
      </c>
      <c r="G74" s="45">
        <f t="shared" si="1"/>
        <v>2.9446308724832226E-2</v>
      </c>
      <c r="H74" s="51">
        <f t="shared" si="2"/>
        <v>3.0496100000000005E-2</v>
      </c>
      <c r="I74" s="51">
        <f t="shared" si="5"/>
        <v>2.2255800000000003E-2</v>
      </c>
      <c r="J74" s="48">
        <f t="shared" si="3"/>
        <v>3.5605800000000007E-2</v>
      </c>
      <c r="K74" s="85">
        <f t="shared" si="4"/>
        <v>2.9452566666666673E-2</v>
      </c>
    </row>
    <row r="75" spans="1:18" x14ac:dyDescent="0.2">
      <c r="A75" s="12">
        <v>1995</v>
      </c>
      <c r="B75" s="12">
        <v>5</v>
      </c>
      <c r="C75" s="17">
        <v>3.996844838959146</v>
      </c>
      <c r="D75" s="14">
        <v>6.3122100000000003</v>
      </c>
      <c r="E75" s="14">
        <v>7.4018200000000007</v>
      </c>
      <c r="F75" s="14">
        <v>-5.6515199999999997</v>
      </c>
      <c r="G75" s="45">
        <f t="shared" ref="G75:G138" si="10">C75*(1/100)</f>
        <v>3.996844838959146E-2</v>
      </c>
      <c r="H75" s="51">
        <f t="shared" ref="H75:H138" si="11">D75*(1/100)</f>
        <v>6.31221E-2</v>
      </c>
      <c r="I75" s="51">
        <f t="shared" si="5"/>
        <v>7.4018200000000006E-2</v>
      </c>
      <c r="J75" s="48">
        <f t="shared" ref="J75:J138" si="12">F75*(1/100)</f>
        <v>-5.6515199999999995E-2</v>
      </c>
      <c r="K75" s="85">
        <f t="shared" si="4"/>
        <v>2.6875033333333333E-2</v>
      </c>
    </row>
    <row r="76" spans="1:18" x14ac:dyDescent="0.2">
      <c r="A76" s="12">
        <v>1995</v>
      </c>
      <c r="B76" s="12">
        <v>6</v>
      </c>
      <c r="C76" s="17">
        <v>2.3227378440675572</v>
      </c>
      <c r="D76" s="14">
        <v>2.4547400000000001</v>
      </c>
      <c r="E76" s="14">
        <v>6.2693200000000004</v>
      </c>
      <c r="F76" s="14">
        <v>11.244969999999999</v>
      </c>
      <c r="G76" s="45">
        <f t="shared" si="10"/>
        <v>2.3227378440675572E-2</v>
      </c>
      <c r="H76" s="51">
        <f t="shared" si="11"/>
        <v>2.45474E-2</v>
      </c>
      <c r="I76" s="51">
        <f t="shared" si="5"/>
        <v>6.2693200000000004E-2</v>
      </c>
      <c r="J76" s="48">
        <f t="shared" si="12"/>
        <v>0.11244969999999999</v>
      </c>
      <c r="K76" s="85">
        <f t="shared" ref="K76:K139" si="13">($N$13*H76)+($N$14*I76)+($N$15*J76)</f>
        <v>6.6563433333333324E-2</v>
      </c>
    </row>
    <row r="77" spans="1:18" x14ac:dyDescent="0.2">
      <c r="A77" s="12">
        <v>1995</v>
      </c>
      <c r="B77" s="12">
        <v>7</v>
      </c>
      <c r="C77" s="17">
        <v>3.3162974105108267</v>
      </c>
      <c r="D77" s="14">
        <v>-1.8793600000000001</v>
      </c>
      <c r="E77" s="14">
        <v>6.8843200000000007</v>
      </c>
      <c r="F77" s="14">
        <v>14.357549999999998</v>
      </c>
      <c r="G77" s="45">
        <f t="shared" si="10"/>
        <v>3.3162974105108267E-2</v>
      </c>
      <c r="H77" s="51">
        <f t="shared" si="11"/>
        <v>-1.8793600000000001E-2</v>
      </c>
      <c r="I77" s="51">
        <f t="shared" ref="I77:I140" si="14">(1/100)*E77</f>
        <v>6.8843200000000007E-2</v>
      </c>
      <c r="J77" s="48">
        <f t="shared" si="12"/>
        <v>0.14357549999999999</v>
      </c>
      <c r="K77" s="85">
        <f t="shared" si="13"/>
        <v>6.4541700000000007E-2</v>
      </c>
    </row>
    <row r="78" spans="1:18" x14ac:dyDescent="0.2">
      <c r="A78" s="12">
        <v>1995</v>
      </c>
      <c r="B78" s="12">
        <v>8</v>
      </c>
      <c r="C78" s="17">
        <v>0.25132234433258294</v>
      </c>
      <c r="D78" s="14">
        <v>0.55216999999999994</v>
      </c>
      <c r="E78" s="14">
        <v>-4.2044799999999993</v>
      </c>
      <c r="F78" s="14">
        <v>4.5348700000000006</v>
      </c>
      <c r="G78" s="45">
        <f t="shared" si="10"/>
        <v>2.5132234433258294E-3</v>
      </c>
      <c r="H78" s="51">
        <f t="shared" si="11"/>
        <v>5.5216999999999992E-3</v>
      </c>
      <c r="I78" s="51">
        <f t="shared" si="14"/>
        <v>-4.2044799999999993E-2</v>
      </c>
      <c r="J78" s="48">
        <f t="shared" si="12"/>
        <v>4.5348700000000006E-2</v>
      </c>
      <c r="K78" s="85">
        <f t="shared" si="13"/>
        <v>2.9418666666666711E-3</v>
      </c>
    </row>
    <row r="79" spans="1:18" x14ac:dyDescent="0.2">
      <c r="A79" s="12">
        <v>1995</v>
      </c>
      <c r="B79" s="12">
        <v>9</v>
      </c>
      <c r="C79" s="17">
        <v>4.2201962849549801</v>
      </c>
      <c r="D79" s="14">
        <v>6.4934100000000008</v>
      </c>
      <c r="E79" s="14">
        <v>6.5406300000000002</v>
      </c>
      <c r="F79" s="14">
        <v>-2.0250599999999999</v>
      </c>
      <c r="G79" s="45">
        <f t="shared" si="10"/>
        <v>4.2201962849549801E-2</v>
      </c>
      <c r="H79" s="51">
        <f t="shared" si="11"/>
        <v>6.4934100000000008E-2</v>
      </c>
      <c r="I79" s="51">
        <f t="shared" si="14"/>
        <v>6.5406300000000001E-2</v>
      </c>
      <c r="J79" s="48">
        <f t="shared" si="12"/>
        <v>-2.0250600000000001E-2</v>
      </c>
      <c r="K79" s="85">
        <f t="shared" si="13"/>
        <v>3.6696600000000003E-2</v>
      </c>
    </row>
    <row r="80" spans="1:18" x14ac:dyDescent="0.2">
      <c r="A80" s="12">
        <v>1995</v>
      </c>
      <c r="B80" s="12">
        <v>10</v>
      </c>
      <c r="C80" s="17">
        <v>-0.35739814152967453</v>
      </c>
      <c r="D80" s="14">
        <v>4.7110000000000003</v>
      </c>
      <c r="E80" s="14">
        <v>-4.1292999999999997</v>
      </c>
      <c r="F80" s="14">
        <v>-18.825310000000002</v>
      </c>
      <c r="G80" s="45">
        <f t="shared" si="10"/>
        <v>-3.5739814152967453E-3</v>
      </c>
      <c r="H80" s="51">
        <f t="shared" si="11"/>
        <v>4.7110000000000006E-2</v>
      </c>
      <c r="I80" s="51">
        <f t="shared" si="14"/>
        <v>-4.1292999999999996E-2</v>
      </c>
      <c r="J80" s="48">
        <f t="shared" si="12"/>
        <v>-0.18825310000000003</v>
      </c>
      <c r="K80" s="85">
        <f t="shared" si="13"/>
        <v>-6.0812033333333342E-2</v>
      </c>
    </row>
    <row r="81" spans="1:11" x14ac:dyDescent="0.2">
      <c r="A81" s="12">
        <v>1995</v>
      </c>
      <c r="B81" s="12">
        <v>11</v>
      </c>
      <c r="C81" s="17">
        <v>4.3898677585586077</v>
      </c>
      <c r="D81" s="14">
        <v>0.49015999999999998</v>
      </c>
      <c r="E81" s="14">
        <v>11.542749999999998</v>
      </c>
      <c r="F81" s="14">
        <v>-3.6401799999999995</v>
      </c>
      <c r="G81" s="45">
        <f t="shared" si="10"/>
        <v>4.3898677585586077E-2</v>
      </c>
      <c r="H81" s="51">
        <f t="shared" si="11"/>
        <v>4.9015999999999999E-3</v>
      </c>
      <c r="I81" s="51">
        <f t="shared" si="14"/>
        <v>0.11542749999999999</v>
      </c>
      <c r="J81" s="48">
        <f t="shared" si="12"/>
        <v>-3.6401799999999998E-2</v>
      </c>
      <c r="K81" s="85">
        <f t="shared" si="13"/>
        <v>2.7975766666666659E-2</v>
      </c>
    </row>
    <row r="82" spans="1:11" x14ac:dyDescent="0.2">
      <c r="A82" s="12">
        <v>1995</v>
      </c>
      <c r="B82" s="12">
        <v>12</v>
      </c>
      <c r="C82" s="17">
        <v>1.92620007875699</v>
      </c>
      <c r="D82" s="14">
        <v>7.1847700000000003</v>
      </c>
      <c r="E82" s="14">
        <v>7.4470700000000001</v>
      </c>
      <c r="F82" s="14">
        <v>-12.546460000000002</v>
      </c>
      <c r="G82" s="45">
        <f t="shared" si="10"/>
        <v>1.92620007875699E-2</v>
      </c>
      <c r="H82" s="51">
        <f t="shared" si="11"/>
        <v>7.18477E-2</v>
      </c>
      <c r="I82" s="51">
        <f t="shared" si="14"/>
        <v>7.4470700000000001E-2</v>
      </c>
      <c r="J82" s="48">
        <f t="shared" si="12"/>
        <v>-0.12546460000000001</v>
      </c>
      <c r="K82" s="85">
        <f t="shared" si="13"/>
        <v>6.9512666666666639E-3</v>
      </c>
    </row>
    <row r="83" spans="1:11" x14ac:dyDescent="0.2">
      <c r="A83" s="12">
        <v>1996</v>
      </c>
      <c r="B83" s="12">
        <v>1</v>
      </c>
      <c r="C83" s="17">
        <v>3.4036073844568859</v>
      </c>
      <c r="D83" s="14">
        <v>9.159259999999998</v>
      </c>
      <c r="E83" s="14">
        <v>-1.2176900000000002</v>
      </c>
      <c r="F83" s="14">
        <v>-7.9265099999999995</v>
      </c>
      <c r="G83" s="45">
        <f t="shared" si="10"/>
        <v>3.4036073844568859E-2</v>
      </c>
      <c r="H83" s="51">
        <f t="shared" si="11"/>
        <v>9.1592599999999982E-2</v>
      </c>
      <c r="I83" s="51">
        <f t="shared" si="14"/>
        <v>-1.2176900000000003E-2</v>
      </c>
      <c r="J83" s="48">
        <f t="shared" si="12"/>
        <v>-7.9265099999999991E-2</v>
      </c>
      <c r="K83" s="85">
        <f t="shared" si="13"/>
        <v>5.0199999999996775E-5</v>
      </c>
    </row>
    <row r="84" spans="1:11" x14ac:dyDescent="0.2">
      <c r="A84" s="12">
        <v>1996</v>
      </c>
      <c r="B84" s="12">
        <v>2</v>
      </c>
      <c r="C84" s="17">
        <v>0.92710622710621138</v>
      </c>
      <c r="D84" s="14">
        <v>-1.85141</v>
      </c>
      <c r="E84" s="14">
        <v>4.9012900000000004</v>
      </c>
      <c r="F84" s="14">
        <v>14.278329999999999</v>
      </c>
      <c r="G84" s="45">
        <f t="shared" si="10"/>
        <v>9.2710622710621138E-3</v>
      </c>
      <c r="H84" s="51">
        <f t="shared" si="11"/>
        <v>-1.8514100000000002E-2</v>
      </c>
      <c r="I84" s="51">
        <f t="shared" si="14"/>
        <v>4.9012900000000005E-2</v>
      </c>
      <c r="J84" s="48">
        <f t="shared" si="12"/>
        <v>0.1427833</v>
      </c>
      <c r="K84" s="85">
        <f t="shared" si="13"/>
        <v>5.7760699999999998E-2</v>
      </c>
    </row>
    <row r="85" spans="1:11" x14ac:dyDescent="0.2">
      <c r="A85" s="12">
        <v>1996</v>
      </c>
      <c r="B85" s="12">
        <v>3</v>
      </c>
      <c r="C85" s="17">
        <v>0.96262610498758505</v>
      </c>
      <c r="D85" s="14">
        <v>-2.7239099999999996</v>
      </c>
      <c r="E85" s="14">
        <v>6.6795800000000005</v>
      </c>
      <c r="F85" s="14">
        <v>6.0711500000000003</v>
      </c>
      <c r="G85" s="45">
        <f t="shared" si="10"/>
        <v>9.6262610498758505E-3</v>
      </c>
      <c r="H85" s="51">
        <f t="shared" si="11"/>
        <v>-2.7239099999999995E-2</v>
      </c>
      <c r="I85" s="51">
        <f t="shared" si="14"/>
        <v>6.6795800000000002E-2</v>
      </c>
      <c r="J85" s="48">
        <f t="shared" si="12"/>
        <v>6.0711500000000002E-2</v>
      </c>
      <c r="K85" s="85">
        <f t="shared" si="13"/>
        <v>3.3422733333333336E-2</v>
      </c>
    </row>
    <row r="86" spans="1:11" x14ac:dyDescent="0.2">
      <c r="A86" s="12">
        <v>1996</v>
      </c>
      <c r="B86" s="12">
        <v>4</v>
      </c>
      <c r="C86" s="17">
        <v>1.4743274818764807</v>
      </c>
      <c r="D86" s="14">
        <v>-2.7946099999999996</v>
      </c>
      <c r="E86" s="14">
        <v>-5.2947499999999996</v>
      </c>
      <c r="F86" s="14">
        <v>12.059469999999999</v>
      </c>
      <c r="G86" s="45">
        <f t="shared" si="10"/>
        <v>1.4743274818764807E-2</v>
      </c>
      <c r="H86" s="51">
        <f t="shared" si="11"/>
        <v>-2.7946099999999998E-2</v>
      </c>
      <c r="I86" s="51">
        <f t="shared" si="14"/>
        <v>-5.2947499999999995E-2</v>
      </c>
      <c r="J86" s="48">
        <f t="shared" si="12"/>
        <v>0.1205947</v>
      </c>
      <c r="K86" s="85">
        <f t="shared" si="13"/>
        <v>1.3233700000000004E-2</v>
      </c>
    </row>
    <row r="87" spans="1:11" x14ac:dyDescent="0.2">
      <c r="A87" s="12">
        <v>1996</v>
      </c>
      <c r="B87" s="12">
        <v>5</v>
      </c>
      <c r="C87" s="17">
        <v>2.5789569394488288</v>
      </c>
      <c r="D87" s="14">
        <v>0.14615</v>
      </c>
      <c r="E87" s="14">
        <v>4.0448500000000003</v>
      </c>
      <c r="F87" s="14">
        <v>3.9943800000000005</v>
      </c>
      <c r="G87" s="45">
        <f t="shared" si="10"/>
        <v>2.5789569394488288E-2</v>
      </c>
      <c r="H87" s="51">
        <f t="shared" si="11"/>
        <v>1.4615000000000001E-3</v>
      </c>
      <c r="I87" s="51">
        <f t="shared" si="14"/>
        <v>4.0448500000000005E-2</v>
      </c>
      <c r="J87" s="48">
        <f t="shared" si="12"/>
        <v>3.9943800000000008E-2</v>
      </c>
      <c r="K87" s="85">
        <f t="shared" si="13"/>
        <v>2.7284600000000006E-2</v>
      </c>
    </row>
    <row r="88" spans="1:11" x14ac:dyDescent="0.2">
      <c r="A88" s="12">
        <v>1996</v>
      </c>
      <c r="B88" s="12">
        <v>6</v>
      </c>
      <c r="C88" s="17">
        <v>0.38149221705228165</v>
      </c>
      <c r="D88" s="14">
        <v>6.1305300000000003</v>
      </c>
      <c r="E88" s="14">
        <v>2.1005900000000004</v>
      </c>
      <c r="F88" s="14">
        <v>-11.996300000000002</v>
      </c>
      <c r="G88" s="45">
        <f t="shared" si="10"/>
        <v>3.8149221705228165E-3</v>
      </c>
      <c r="H88" s="51">
        <f t="shared" si="11"/>
        <v>6.1305300000000007E-2</v>
      </c>
      <c r="I88" s="51">
        <f t="shared" si="14"/>
        <v>2.1005900000000004E-2</v>
      </c>
      <c r="J88" s="48">
        <f t="shared" si="12"/>
        <v>-0.11996300000000001</v>
      </c>
      <c r="K88" s="85">
        <f t="shared" si="13"/>
        <v>-1.2550600000000002E-2</v>
      </c>
    </row>
    <row r="89" spans="1:11" x14ac:dyDescent="0.2">
      <c r="A89" s="12">
        <v>1996</v>
      </c>
      <c r="B89" s="12">
        <v>7</v>
      </c>
      <c r="C89" s="17">
        <v>-4.4180787332226412</v>
      </c>
      <c r="D89" s="14">
        <v>-2.7392999999999996</v>
      </c>
      <c r="E89" s="14">
        <v>1.4770299999999998</v>
      </c>
      <c r="F89" s="14">
        <v>-10.915600000000001</v>
      </c>
      <c r="G89" s="45">
        <f t="shared" si="10"/>
        <v>-4.4180787332226412E-2</v>
      </c>
      <c r="H89" s="51">
        <f t="shared" si="11"/>
        <v>-2.7392999999999997E-2</v>
      </c>
      <c r="I89" s="51">
        <f t="shared" si="14"/>
        <v>1.4770299999999998E-2</v>
      </c>
      <c r="J89" s="48">
        <f t="shared" si="12"/>
        <v>-0.10915600000000002</v>
      </c>
      <c r="K89" s="85">
        <f t="shared" si="13"/>
        <v>-4.0592900000000001E-2</v>
      </c>
    </row>
    <row r="90" spans="1:11" x14ac:dyDescent="0.2">
      <c r="A90" s="12">
        <v>1996</v>
      </c>
      <c r="B90" s="12">
        <v>8</v>
      </c>
      <c r="C90" s="17">
        <v>2.1094636716809667</v>
      </c>
      <c r="D90" s="14">
        <v>1.34578</v>
      </c>
      <c r="E90" s="14">
        <v>2.4762700000000004</v>
      </c>
      <c r="F90" s="14">
        <v>4.3400300000000005</v>
      </c>
      <c r="G90" s="45">
        <f t="shared" si="10"/>
        <v>2.1094636716809667E-2</v>
      </c>
      <c r="H90" s="51">
        <f t="shared" si="11"/>
        <v>1.3457800000000001E-2</v>
      </c>
      <c r="I90" s="51">
        <f t="shared" si="14"/>
        <v>2.4762700000000006E-2</v>
      </c>
      <c r="J90" s="48">
        <f t="shared" si="12"/>
        <v>4.3400300000000003E-2</v>
      </c>
      <c r="K90" s="85">
        <f t="shared" si="13"/>
        <v>2.7206933333333336E-2</v>
      </c>
    </row>
    <row r="91" spans="1:11" x14ac:dyDescent="0.2">
      <c r="A91" s="12">
        <v>1996</v>
      </c>
      <c r="B91" s="12">
        <v>9</v>
      </c>
      <c r="C91" s="17">
        <v>5.6284838743032362</v>
      </c>
      <c r="D91" s="14">
        <v>-2.2084299999999994</v>
      </c>
      <c r="E91" s="14">
        <v>4.31989</v>
      </c>
      <c r="F91" s="14">
        <v>-8.1493100000000016</v>
      </c>
      <c r="G91" s="45">
        <f t="shared" si="10"/>
        <v>5.6284838743032362E-2</v>
      </c>
      <c r="H91" s="51">
        <f t="shared" si="11"/>
        <v>-2.2084299999999994E-2</v>
      </c>
      <c r="I91" s="51">
        <f t="shared" si="14"/>
        <v>4.3198899999999998E-2</v>
      </c>
      <c r="J91" s="48">
        <f t="shared" si="12"/>
        <v>-8.1493100000000013E-2</v>
      </c>
      <c r="K91" s="85">
        <f t="shared" si="13"/>
        <v>-2.0126166666666667E-2</v>
      </c>
    </row>
    <row r="92" spans="1:11" x14ac:dyDescent="0.2">
      <c r="A92" s="12">
        <v>1996</v>
      </c>
      <c r="B92" s="12">
        <v>10</v>
      </c>
      <c r="C92" s="17">
        <v>2.7580575906096527</v>
      </c>
      <c r="D92" s="14">
        <v>2.3615400000000002</v>
      </c>
      <c r="E92" s="14">
        <v>0.82697999999999994</v>
      </c>
      <c r="F92" s="14">
        <v>-6.9060199999999998</v>
      </c>
      <c r="G92" s="45">
        <f t="shared" si="10"/>
        <v>2.7580575906096527E-2</v>
      </c>
      <c r="H92" s="51">
        <f t="shared" si="11"/>
        <v>2.3615400000000002E-2</v>
      </c>
      <c r="I92" s="51">
        <f t="shared" si="14"/>
        <v>8.269799999999999E-3</v>
      </c>
      <c r="J92" s="48">
        <f t="shared" si="12"/>
        <v>-6.9060200000000002E-2</v>
      </c>
      <c r="K92" s="85">
        <f t="shared" si="13"/>
        <v>-1.2391666666666665E-2</v>
      </c>
    </row>
    <row r="93" spans="1:11" x14ac:dyDescent="0.2">
      <c r="A93" s="12">
        <v>1996</v>
      </c>
      <c r="B93" s="12">
        <v>11</v>
      </c>
      <c r="C93" s="17">
        <v>7.5586732484627994</v>
      </c>
      <c r="D93" s="14">
        <v>1.04114</v>
      </c>
      <c r="E93" s="14">
        <v>4.3875000000000002</v>
      </c>
      <c r="F93" s="14">
        <v>12.188719999999998</v>
      </c>
      <c r="G93" s="45">
        <f t="shared" si="10"/>
        <v>7.5586732484627994E-2</v>
      </c>
      <c r="H93" s="51">
        <f t="shared" si="11"/>
        <v>1.0411399999999999E-2</v>
      </c>
      <c r="I93" s="51">
        <f t="shared" si="14"/>
        <v>4.3875000000000004E-2</v>
      </c>
      <c r="J93" s="48">
        <f t="shared" si="12"/>
        <v>0.12188719999999999</v>
      </c>
      <c r="K93" s="85">
        <f t="shared" si="13"/>
        <v>5.8724533333333329E-2</v>
      </c>
    </row>
    <row r="94" spans="1:11" x14ac:dyDescent="0.2">
      <c r="A94" s="12">
        <v>1996</v>
      </c>
      <c r="B94" s="12">
        <v>12</v>
      </c>
      <c r="C94" s="17">
        <v>-1.9814127441665663</v>
      </c>
      <c r="D94" s="14">
        <v>-1.0036100000000001</v>
      </c>
      <c r="E94" s="14">
        <v>7.0687300000000004</v>
      </c>
      <c r="F94" s="14">
        <v>4.5104300000000004</v>
      </c>
      <c r="G94" s="45">
        <f t="shared" si="10"/>
        <v>-1.9814127441665663E-2</v>
      </c>
      <c r="H94" s="51">
        <f t="shared" si="11"/>
        <v>-1.0036100000000001E-2</v>
      </c>
      <c r="I94" s="51">
        <f t="shared" si="14"/>
        <v>7.0687300000000008E-2</v>
      </c>
      <c r="J94" s="48">
        <f t="shared" si="12"/>
        <v>4.5104300000000007E-2</v>
      </c>
      <c r="K94" s="85">
        <f t="shared" si="13"/>
        <v>3.5251833333333329E-2</v>
      </c>
    </row>
    <row r="95" spans="1:11" x14ac:dyDescent="0.2">
      <c r="A95" s="12">
        <v>1997</v>
      </c>
      <c r="B95" s="12">
        <v>1</v>
      </c>
      <c r="C95" s="17">
        <v>6.2474779160424543</v>
      </c>
      <c r="D95" s="14">
        <v>0.50789999999999991</v>
      </c>
      <c r="E95" s="14">
        <v>0.48779</v>
      </c>
      <c r="F95" s="14">
        <v>2.7454500000000004</v>
      </c>
      <c r="G95" s="45">
        <f t="shared" si="10"/>
        <v>6.2474779160424543E-2</v>
      </c>
      <c r="H95" s="51">
        <f t="shared" si="11"/>
        <v>5.0789999999999993E-3</v>
      </c>
      <c r="I95" s="51">
        <f t="shared" si="14"/>
        <v>4.8779000000000001E-3</v>
      </c>
      <c r="J95" s="48">
        <f t="shared" si="12"/>
        <v>2.7454500000000003E-2</v>
      </c>
      <c r="K95" s="85">
        <f t="shared" si="13"/>
        <v>1.2470466666666666E-2</v>
      </c>
    </row>
    <row r="96" spans="1:11" x14ac:dyDescent="0.2">
      <c r="A96" s="12">
        <v>1997</v>
      </c>
      <c r="B96" s="12">
        <v>2</v>
      </c>
      <c r="C96" s="17">
        <v>0.78377101129656346</v>
      </c>
      <c r="D96" s="14">
        <v>2.2565000000000004</v>
      </c>
      <c r="E96" s="14">
        <v>-4.8570199999999994</v>
      </c>
      <c r="F96" s="14">
        <v>11.223259999999998</v>
      </c>
      <c r="G96" s="45">
        <f t="shared" si="10"/>
        <v>7.8377101129656346E-3</v>
      </c>
      <c r="H96" s="51">
        <f t="shared" si="11"/>
        <v>2.2565000000000005E-2</v>
      </c>
      <c r="I96" s="51">
        <f t="shared" si="14"/>
        <v>-4.8570199999999994E-2</v>
      </c>
      <c r="J96" s="48">
        <f t="shared" si="12"/>
        <v>0.11223259999999999</v>
      </c>
      <c r="K96" s="85">
        <f t="shared" si="13"/>
        <v>2.8742466666666668E-2</v>
      </c>
    </row>
    <row r="97" spans="1:11" x14ac:dyDescent="0.2">
      <c r="A97" s="12">
        <v>1997</v>
      </c>
      <c r="B97" s="12">
        <v>3</v>
      </c>
      <c r="C97" s="17">
        <v>-4.1088324218896188</v>
      </c>
      <c r="D97" s="14">
        <v>-1.2976100000000002</v>
      </c>
      <c r="E97" s="14">
        <v>-3.1702699999999995</v>
      </c>
      <c r="F97" s="14">
        <v>-0.19528000000000001</v>
      </c>
      <c r="G97" s="45">
        <f t="shared" si="10"/>
        <v>-4.1088324218896188E-2</v>
      </c>
      <c r="H97" s="51">
        <f t="shared" si="11"/>
        <v>-1.2976100000000003E-2</v>
      </c>
      <c r="I97" s="51">
        <f t="shared" si="14"/>
        <v>-3.1702699999999993E-2</v>
      </c>
      <c r="J97" s="48">
        <f t="shared" si="12"/>
        <v>-1.9528000000000002E-3</v>
      </c>
      <c r="K97" s="85">
        <f t="shared" si="13"/>
        <v>-1.5543866666666663E-2</v>
      </c>
    </row>
    <row r="98" spans="1:11" x14ac:dyDescent="0.2">
      <c r="A98" s="12">
        <v>1997</v>
      </c>
      <c r="B98" s="12">
        <v>4</v>
      </c>
      <c r="C98" s="17">
        <v>5.9698880602238935</v>
      </c>
      <c r="D98" s="14">
        <v>-1.91818</v>
      </c>
      <c r="E98" s="14">
        <v>-0.1</v>
      </c>
      <c r="F98" s="14">
        <v>4.6318900000000003</v>
      </c>
      <c r="G98" s="45">
        <f t="shared" si="10"/>
        <v>5.9698880602238935E-2</v>
      </c>
      <c r="H98" s="51">
        <f t="shared" si="11"/>
        <v>-1.9181799999999999E-2</v>
      </c>
      <c r="I98" s="51">
        <f t="shared" si="14"/>
        <v>-1E-3</v>
      </c>
      <c r="J98" s="48">
        <f t="shared" si="12"/>
        <v>4.6318900000000003E-2</v>
      </c>
      <c r="K98" s="85">
        <f t="shared" si="13"/>
        <v>8.712366666666669E-3</v>
      </c>
    </row>
    <row r="99" spans="1:11" x14ac:dyDescent="0.2">
      <c r="A99" s="12">
        <v>1997</v>
      </c>
      <c r="B99" s="12">
        <v>5</v>
      </c>
      <c r="C99" s="17">
        <v>6.0883211396422166</v>
      </c>
      <c r="D99" s="14">
        <v>1.6901199999999998</v>
      </c>
      <c r="E99" s="14">
        <v>7.0279400000000001</v>
      </c>
      <c r="F99" s="14">
        <v>2.7571400000000001</v>
      </c>
      <c r="G99" s="45">
        <f t="shared" si="10"/>
        <v>6.0883211396422166E-2</v>
      </c>
      <c r="H99" s="51">
        <f t="shared" si="11"/>
        <v>1.6901199999999998E-2</v>
      </c>
      <c r="I99" s="51">
        <f t="shared" si="14"/>
        <v>7.0279400000000006E-2</v>
      </c>
      <c r="J99" s="48">
        <f t="shared" si="12"/>
        <v>2.7571400000000003E-2</v>
      </c>
      <c r="K99" s="85">
        <f t="shared" si="13"/>
        <v>3.8250666666666669E-2</v>
      </c>
    </row>
    <row r="100" spans="1:11" x14ac:dyDescent="0.2">
      <c r="A100" s="12">
        <v>1997</v>
      </c>
      <c r="B100" s="12">
        <v>6</v>
      </c>
      <c r="C100" s="17">
        <v>4.4801769050336171</v>
      </c>
      <c r="D100" s="14">
        <v>3.1320000000000006</v>
      </c>
      <c r="E100" s="14">
        <v>0.61173999999999995</v>
      </c>
      <c r="F100" s="14">
        <v>3.9740700000000002</v>
      </c>
      <c r="G100" s="45">
        <f t="shared" si="10"/>
        <v>4.4801769050336171E-2</v>
      </c>
      <c r="H100" s="51">
        <f t="shared" si="11"/>
        <v>3.1320000000000008E-2</v>
      </c>
      <c r="I100" s="51">
        <f t="shared" si="14"/>
        <v>6.1173999999999994E-3</v>
      </c>
      <c r="J100" s="48">
        <f t="shared" si="12"/>
        <v>3.9740700000000004E-2</v>
      </c>
      <c r="K100" s="85">
        <f t="shared" si="13"/>
        <v>2.5726033333333335E-2</v>
      </c>
    </row>
    <row r="101" spans="1:11" x14ac:dyDescent="0.2">
      <c r="A101" s="12">
        <v>1997</v>
      </c>
      <c r="B101" s="12">
        <v>7</v>
      </c>
      <c r="C101" s="17">
        <v>7.9567609353423219</v>
      </c>
      <c r="D101" s="14">
        <v>6.6051400000000005</v>
      </c>
      <c r="E101" s="14">
        <v>10.500609999999998</v>
      </c>
      <c r="F101" s="14">
        <v>6.0428600000000001</v>
      </c>
      <c r="G101" s="45">
        <f t="shared" si="10"/>
        <v>7.9567609353423219E-2</v>
      </c>
      <c r="H101" s="51">
        <f t="shared" si="11"/>
        <v>6.605140000000001E-2</v>
      </c>
      <c r="I101" s="51">
        <f t="shared" si="14"/>
        <v>0.10500609999999999</v>
      </c>
      <c r="J101" s="48">
        <f t="shared" si="12"/>
        <v>6.0428600000000006E-2</v>
      </c>
      <c r="K101" s="85">
        <f t="shared" si="13"/>
        <v>7.7162033333333324E-2</v>
      </c>
    </row>
    <row r="102" spans="1:11" x14ac:dyDescent="0.2">
      <c r="A102" s="12">
        <v>1997</v>
      </c>
      <c r="B102" s="12">
        <v>8</v>
      </c>
      <c r="C102" s="17">
        <v>-5.6021671155203512</v>
      </c>
      <c r="D102" s="14">
        <v>-1.1324000000000001</v>
      </c>
      <c r="E102" s="14">
        <v>-6.99749</v>
      </c>
      <c r="F102" s="14">
        <v>11.568909999999999</v>
      </c>
      <c r="G102" s="45">
        <f t="shared" si="10"/>
        <v>-5.6021671155203512E-2</v>
      </c>
      <c r="H102" s="51">
        <f t="shared" si="11"/>
        <v>-1.1324000000000001E-2</v>
      </c>
      <c r="I102" s="51">
        <f t="shared" si="14"/>
        <v>-6.9974900000000007E-2</v>
      </c>
      <c r="J102" s="48">
        <f t="shared" si="12"/>
        <v>0.11568909999999999</v>
      </c>
      <c r="K102" s="85">
        <f t="shared" si="13"/>
        <v>1.1463399999999995E-2</v>
      </c>
    </row>
    <row r="103" spans="1:11" x14ac:dyDescent="0.2">
      <c r="A103" s="12">
        <v>1997</v>
      </c>
      <c r="B103" s="12">
        <v>9</v>
      </c>
      <c r="C103" s="17">
        <v>5.476659702073583</v>
      </c>
      <c r="D103" s="14">
        <v>4.0475900000000005</v>
      </c>
      <c r="E103" s="14">
        <v>-0.21376000000000001</v>
      </c>
      <c r="F103" s="14">
        <v>1.5210699999999999</v>
      </c>
      <c r="G103" s="45">
        <f t="shared" si="10"/>
        <v>5.476659702073583E-2</v>
      </c>
      <c r="H103" s="51">
        <f t="shared" si="11"/>
        <v>4.0475900000000002E-2</v>
      </c>
      <c r="I103" s="51">
        <f t="shared" si="14"/>
        <v>-2.1375999999999999E-3</v>
      </c>
      <c r="J103" s="48">
        <f t="shared" si="12"/>
        <v>1.5210699999999999E-2</v>
      </c>
      <c r="K103" s="85">
        <f t="shared" si="13"/>
        <v>1.7849666666666666E-2</v>
      </c>
    </row>
    <row r="104" spans="1:11" x14ac:dyDescent="0.2">
      <c r="A104" s="12">
        <v>1997</v>
      </c>
      <c r="B104" s="12">
        <v>10</v>
      </c>
      <c r="C104" s="17">
        <v>-3.3397145330569811</v>
      </c>
      <c r="D104" s="14">
        <v>3.7461500000000005</v>
      </c>
      <c r="E104" s="14">
        <v>-11.926300000000001</v>
      </c>
      <c r="F104" s="14">
        <v>2.1304200000000004</v>
      </c>
      <c r="G104" s="45">
        <f t="shared" si="10"/>
        <v>-3.3397145330569811E-2</v>
      </c>
      <c r="H104" s="51">
        <f t="shared" si="11"/>
        <v>3.7461500000000009E-2</v>
      </c>
      <c r="I104" s="51">
        <f t="shared" si="14"/>
        <v>-0.11926300000000001</v>
      </c>
      <c r="J104" s="48">
        <f t="shared" si="12"/>
        <v>2.1304200000000006E-2</v>
      </c>
      <c r="K104" s="85">
        <f t="shared" si="13"/>
        <v>-2.0165766666666668E-2</v>
      </c>
    </row>
    <row r="105" spans="1:11" x14ac:dyDescent="0.2">
      <c r="A105" s="12">
        <v>1997</v>
      </c>
      <c r="B105" s="12">
        <v>11</v>
      </c>
      <c r="C105" s="17">
        <v>4.6292313075171565</v>
      </c>
      <c r="D105" s="14">
        <v>6.06508</v>
      </c>
      <c r="E105" s="14">
        <v>10.868749999999999</v>
      </c>
      <c r="F105" s="14">
        <v>25.353809999999999</v>
      </c>
      <c r="G105" s="45">
        <f t="shared" si="10"/>
        <v>4.6292313075171565E-2</v>
      </c>
      <c r="H105" s="51">
        <f t="shared" si="11"/>
        <v>6.0650800000000005E-2</v>
      </c>
      <c r="I105" s="51">
        <f t="shared" si="14"/>
        <v>0.10868749999999999</v>
      </c>
      <c r="J105" s="48">
        <f t="shared" si="12"/>
        <v>0.25353809999999999</v>
      </c>
      <c r="K105" s="85">
        <f t="shared" si="13"/>
        <v>0.1409588</v>
      </c>
    </row>
    <row r="106" spans="1:11" x14ac:dyDescent="0.2">
      <c r="A106" s="12">
        <v>1997</v>
      </c>
      <c r="B106" s="12">
        <v>12</v>
      </c>
      <c r="C106" s="17">
        <v>1.71737312161091</v>
      </c>
      <c r="D106" s="14">
        <v>4.0603600000000002</v>
      </c>
      <c r="E106" s="14">
        <v>-7.9814099999999994</v>
      </c>
      <c r="F106" s="14">
        <v>-10.446430000000001</v>
      </c>
      <c r="G106" s="45">
        <f t="shared" si="10"/>
        <v>1.71737312161091E-2</v>
      </c>
      <c r="H106" s="51">
        <f t="shared" si="11"/>
        <v>4.0603600000000004E-2</v>
      </c>
      <c r="I106" s="51">
        <f t="shared" si="14"/>
        <v>-7.9814099999999999E-2</v>
      </c>
      <c r="J106" s="48">
        <f t="shared" si="12"/>
        <v>-0.10446430000000001</v>
      </c>
      <c r="K106" s="85">
        <f t="shared" si="13"/>
        <v>-4.7891599999999993E-2</v>
      </c>
    </row>
    <row r="107" spans="1:11" x14ac:dyDescent="0.2">
      <c r="A107" s="12">
        <v>1998</v>
      </c>
      <c r="B107" s="12">
        <v>1</v>
      </c>
      <c r="C107" s="17">
        <v>1.1060800526015546</v>
      </c>
      <c r="D107" s="14">
        <v>-4.5784499999999992</v>
      </c>
      <c r="E107" s="14">
        <v>-2.7829899999999999</v>
      </c>
      <c r="F107" s="14">
        <v>0.38232000000000005</v>
      </c>
      <c r="G107" s="45">
        <f t="shared" si="10"/>
        <v>1.1060800526015546E-2</v>
      </c>
      <c r="H107" s="51">
        <f t="shared" si="11"/>
        <v>-4.5784499999999992E-2</v>
      </c>
      <c r="I107" s="51">
        <f t="shared" si="14"/>
        <v>-2.7829899999999998E-2</v>
      </c>
      <c r="J107" s="48">
        <f t="shared" si="12"/>
        <v>3.8232000000000006E-3</v>
      </c>
      <c r="K107" s="85">
        <f t="shared" si="13"/>
        <v>-2.3263733333333328E-2</v>
      </c>
    </row>
    <row r="108" spans="1:11" x14ac:dyDescent="0.2">
      <c r="A108" s="12">
        <v>1998</v>
      </c>
      <c r="B108" s="12">
        <v>2</v>
      </c>
      <c r="C108" s="17">
        <v>7.2125295178828486</v>
      </c>
      <c r="D108" s="14">
        <v>-1.5458700000000001</v>
      </c>
      <c r="E108" s="14">
        <v>14.104719999999999</v>
      </c>
      <c r="F108" s="14">
        <v>14.738709999999999</v>
      </c>
      <c r="G108" s="45">
        <f t="shared" si="10"/>
        <v>7.2125295178828486E-2</v>
      </c>
      <c r="H108" s="51">
        <f t="shared" si="11"/>
        <v>-1.5458700000000001E-2</v>
      </c>
      <c r="I108" s="51">
        <f t="shared" si="14"/>
        <v>0.14104719999999998</v>
      </c>
      <c r="J108" s="48">
        <f t="shared" si="12"/>
        <v>0.14738709999999999</v>
      </c>
      <c r="K108" s="85">
        <f t="shared" si="13"/>
        <v>9.0991866666666643E-2</v>
      </c>
    </row>
    <row r="109" spans="1:11" x14ac:dyDescent="0.2">
      <c r="A109" s="12">
        <v>1998</v>
      </c>
      <c r="B109" s="12">
        <v>3</v>
      </c>
      <c r="C109" s="17">
        <v>5.1208146027313051</v>
      </c>
      <c r="D109" s="14">
        <v>4.5875000000000004</v>
      </c>
      <c r="E109" s="14">
        <v>-4.0170500000000002</v>
      </c>
      <c r="F109" s="14">
        <v>5.7427000000000001</v>
      </c>
      <c r="G109" s="45">
        <f t="shared" si="10"/>
        <v>5.1208146027313051E-2</v>
      </c>
      <c r="H109" s="51">
        <f t="shared" si="11"/>
        <v>4.5875000000000006E-2</v>
      </c>
      <c r="I109" s="51">
        <f t="shared" si="14"/>
        <v>-4.0170500000000005E-2</v>
      </c>
      <c r="J109" s="48">
        <f t="shared" si="12"/>
        <v>5.7427000000000006E-2</v>
      </c>
      <c r="K109" s="85">
        <f t="shared" si="13"/>
        <v>2.1043833333333335E-2</v>
      </c>
    </row>
    <row r="110" spans="1:11" x14ac:dyDescent="0.2">
      <c r="A110" s="12">
        <v>1998</v>
      </c>
      <c r="B110" s="12">
        <v>4</v>
      </c>
      <c r="C110" s="17">
        <v>1.0060831204387499</v>
      </c>
      <c r="D110" s="14">
        <v>-5.0751200000000001</v>
      </c>
      <c r="E110" s="14">
        <v>-4.0558800000000002</v>
      </c>
      <c r="F110" s="14">
        <v>5.7510600000000007</v>
      </c>
      <c r="G110" s="45">
        <f t="shared" si="10"/>
        <v>1.0060831204387499E-2</v>
      </c>
      <c r="H110" s="51">
        <f t="shared" si="11"/>
        <v>-5.0751200000000003E-2</v>
      </c>
      <c r="I110" s="51">
        <f t="shared" si="14"/>
        <v>-4.0558799999999999E-2</v>
      </c>
      <c r="J110" s="48">
        <f t="shared" si="12"/>
        <v>5.7510600000000009E-2</v>
      </c>
      <c r="K110" s="85">
        <f t="shared" si="13"/>
        <v>-1.1266466666666666E-2</v>
      </c>
    </row>
    <row r="111" spans="1:11" x14ac:dyDescent="0.2">
      <c r="A111" s="12">
        <v>1998</v>
      </c>
      <c r="B111" s="12">
        <v>5</v>
      </c>
      <c r="C111" s="17">
        <v>-1.7187921227490799</v>
      </c>
      <c r="D111" s="14">
        <v>-3.8172799999999998</v>
      </c>
      <c r="E111" s="14">
        <v>-4.4405299999999999</v>
      </c>
      <c r="F111" s="14">
        <v>-11.155280000000001</v>
      </c>
      <c r="G111" s="45">
        <f t="shared" si="10"/>
        <v>-1.7187921227490799E-2</v>
      </c>
      <c r="H111" s="51">
        <f t="shared" si="11"/>
        <v>-3.81728E-2</v>
      </c>
      <c r="I111" s="51">
        <f t="shared" si="14"/>
        <v>-4.4405300000000002E-2</v>
      </c>
      <c r="J111" s="48">
        <f t="shared" si="12"/>
        <v>-0.11155280000000001</v>
      </c>
      <c r="K111" s="85">
        <f t="shared" si="13"/>
        <v>-6.4710299999999998E-2</v>
      </c>
    </row>
    <row r="112" spans="1:11" x14ac:dyDescent="0.2">
      <c r="A112" s="12">
        <v>1998</v>
      </c>
      <c r="B112" s="12">
        <v>6</v>
      </c>
      <c r="C112" s="17">
        <v>4.0618897585273039</v>
      </c>
      <c r="D112" s="14">
        <v>-0.1</v>
      </c>
      <c r="E112" s="14">
        <v>-6.7743499999999992</v>
      </c>
      <c r="F112" s="14">
        <v>20.044629999999998</v>
      </c>
      <c r="G112" s="45">
        <f t="shared" si="10"/>
        <v>4.0618897585273039E-2</v>
      </c>
      <c r="H112" s="51">
        <f t="shared" si="11"/>
        <v>-1E-3</v>
      </c>
      <c r="I112" s="51">
        <f t="shared" si="14"/>
        <v>-6.7743499999999998E-2</v>
      </c>
      <c r="J112" s="48">
        <f t="shared" si="12"/>
        <v>0.20044629999999999</v>
      </c>
      <c r="K112" s="85">
        <f t="shared" si="13"/>
        <v>4.3900933333333322E-2</v>
      </c>
    </row>
    <row r="113" spans="1:11" x14ac:dyDescent="0.2">
      <c r="A113" s="12">
        <v>1998</v>
      </c>
      <c r="B113" s="12">
        <v>7</v>
      </c>
      <c r="C113" s="17">
        <v>-1.0648387371064882</v>
      </c>
      <c r="D113" s="14">
        <v>-5.4707999999999997</v>
      </c>
      <c r="E113" s="14">
        <v>-13.003080000000001</v>
      </c>
      <c r="F113" s="14">
        <v>6.9669400000000001</v>
      </c>
      <c r="G113" s="45">
        <f t="shared" si="10"/>
        <v>-1.0648387371064882E-2</v>
      </c>
      <c r="H113" s="51">
        <f t="shared" si="11"/>
        <v>-5.4708E-2</v>
      </c>
      <c r="I113" s="51">
        <f t="shared" si="14"/>
        <v>-0.1300308</v>
      </c>
      <c r="J113" s="48">
        <f t="shared" si="12"/>
        <v>6.9669400000000006E-2</v>
      </c>
      <c r="K113" s="85">
        <f t="shared" si="13"/>
        <v>-3.8356466666666665E-2</v>
      </c>
    </row>
    <row r="114" spans="1:11" x14ac:dyDescent="0.2">
      <c r="A114" s="12">
        <v>1998</v>
      </c>
      <c r="B114" s="12">
        <v>8</v>
      </c>
      <c r="C114" s="17">
        <v>-14.457718218420057</v>
      </c>
      <c r="D114" s="14">
        <v>6.68187</v>
      </c>
      <c r="E114" s="14">
        <v>-20.028890000000001</v>
      </c>
      <c r="F114" s="14">
        <v>-4.0602900000000002</v>
      </c>
      <c r="G114" s="45">
        <f t="shared" si="10"/>
        <v>-0.14457718218420057</v>
      </c>
      <c r="H114" s="51">
        <f t="shared" si="11"/>
        <v>6.6818699999999995E-2</v>
      </c>
      <c r="I114" s="51">
        <f t="shared" si="14"/>
        <v>-0.20028890000000002</v>
      </c>
      <c r="J114" s="48">
        <f t="shared" si="12"/>
        <v>-4.0602900000000004E-2</v>
      </c>
      <c r="K114" s="85">
        <f t="shared" si="13"/>
        <v>-5.8024366666666674E-2</v>
      </c>
    </row>
    <row r="115" spans="1:11" x14ac:dyDescent="0.2">
      <c r="A115" s="12">
        <v>1998</v>
      </c>
      <c r="B115" s="12">
        <v>9</v>
      </c>
      <c r="C115" s="17">
        <v>6.4060393970495344</v>
      </c>
      <c r="D115" s="14">
        <v>7.7740300000000007</v>
      </c>
      <c r="E115" s="14">
        <v>10.808909999999999</v>
      </c>
      <c r="F115" s="14">
        <v>-1.86673</v>
      </c>
      <c r="G115" s="45">
        <f t="shared" si="10"/>
        <v>6.4060393970495344E-2</v>
      </c>
      <c r="H115" s="51">
        <f t="shared" si="11"/>
        <v>7.7740300000000012E-2</v>
      </c>
      <c r="I115" s="51">
        <f t="shared" si="14"/>
        <v>0.10808909999999999</v>
      </c>
      <c r="J115" s="48">
        <f t="shared" si="12"/>
        <v>-1.8667300000000001E-2</v>
      </c>
      <c r="K115" s="85">
        <f t="shared" si="13"/>
        <v>5.5720699999999998E-2</v>
      </c>
    </row>
    <row r="116" spans="1:11" x14ac:dyDescent="0.2">
      <c r="A116" s="12">
        <v>1998</v>
      </c>
      <c r="B116" s="12">
        <v>10</v>
      </c>
      <c r="C116" s="17">
        <v>8.1341989203888474</v>
      </c>
      <c r="D116" s="14">
        <v>0.15608</v>
      </c>
      <c r="E116" s="14">
        <v>9.3716299999999979</v>
      </c>
      <c r="F116" s="14">
        <v>-7.4570099999999995</v>
      </c>
      <c r="G116" s="45">
        <f t="shared" si="10"/>
        <v>8.1341989203888479E-2</v>
      </c>
      <c r="H116" s="51">
        <f t="shared" si="11"/>
        <v>1.5608E-3</v>
      </c>
      <c r="I116" s="51">
        <f t="shared" si="14"/>
        <v>9.3716299999999975E-2</v>
      </c>
      <c r="J116" s="48">
        <f t="shared" si="12"/>
        <v>-7.45701E-2</v>
      </c>
      <c r="K116" s="85">
        <f t="shared" si="13"/>
        <v>6.9023333333333263E-3</v>
      </c>
    </row>
    <row r="117" spans="1:11" x14ac:dyDescent="0.2">
      <c r="A117" s="12">
        <v>1998</v>
      </c>
      <c r="B117" s="12">
        <v>11</v>
      </c>
      <c r="C117" s="17">
        <v>6.0607892486682191</v>
      </c>
      <c r="D117" s="14">
        <v>-4.1111999999999993</v>
      </c>
      <c r="E117" s="14">
        <v>8.4243499999999987</v>
      </c>
      <c r="F117" s="14">
        <v>-9.1791700000000009</v>
      </c>
      <c r="G117" s="45">
        <f t="shared" si="10"/>
        <v>6.0607892486682191E-2</v>
      </c>
      <c r="H117" s="51">
        <f t="shared" si="11"/>
        <v>-4.1111999999999996E-2</v>
      </c>
      <c r="I117" s="51">
        <f t="shared" si="14"/>
        <v>8.4243499999999985E-2</v>
      </c>
      <c r="J117" s="48">
        <f t="shared" si="12"/>
        <v>-9.1791700000000018E-2</v>
      </c>
      <c r="K117" s="85">
        <f t="shared" si="13"/>
        <v>-1.6220066666666675E-2</v>
      </c>
    </row>
    <row r="118" spans="1:11" x14ac:dyDescent="0.2">
      <c r="A118" s="12">
        <v>1998</v>
      </c>
      <c r="B118" s="12">
        <v>12</v>
      </c>
      <c r="C118" s="17">
        <v>5.7625165055430028</v>
      </c>
      <c r="D118" s="14">
        <v>1.3835599999999999</v>
      </c>
      <c r="E118" s="14">
        <v>-19.792310000000001</v>
      </c>
      <c r="F118" s="14">
        <v>-8.4791900000000009</v>
      </c>
      <c r="G118" s="45">
        <f t="shared" si="10"/>
        <v>5.7625165055430028E-2</v>
      </c>
      <c r="H118" s="51">
        <f t="shared" si="11"/>
        <v>1.38356E-2</v>
      </c>
      <c r="I118" s="51">
        <f t="shared" si="14"/>
        <v>-0.19792310000000002</v>
      </c>
      <c r="J118" s="48">
        <f t="shared" si="12"/>
        <v>-8.4791900000000017E-2</v>
      </c>
      <c r="K118" s="85">
        <f t="shared" si="13"/>
        <v>-8.9626466666666682E-2</v>
      </c>
    </row>
    <row r="119" spans="1:11" x14ac:dyDescent="0.2">
      <c r="A119" s="12">
        <v>1999</v>
      </c>
      <c r="B119" s="12">
        <v>1</v>
      </c>
      <c r="C119" s="17">
        <v>4.1816017427482199</v>
      </c>
      <c r="D119" s="14">
        <v>-7.0056399999999996</v>
      </c>
      <c r="E119" s="14">
        <v>6.2233700000000001</v>
      </c>
      <c r="F119" s="14">
        <v>31.006149999999998</v>
      </c>
      <c r="G119" s="45">
        <f t="shared" si="10"/>
        <v>4.1816017427482199E-2</v>
      </c>
      <c r="H119" s="51">
        <f t="shared" si="11"/>
        <v>-7.0056400000000005E-2</v>
      </c>
      <c r="I119" s="51">
        <f t="shared" si="14"/>
        <v>6.2233700000000003E-2</v>
      </c>
      <c r="J119" s="48">
        <f t="shared" si="12"/>
        <v>0.31006149999999999</v>
      </c>
      <c r="K119" s="85">
        <f t="shared" si="13"/>
        <v>0.10074626666666665</v>
      </c>
    </row>
    <row r="120" spans="1:11" x14ac:dyDescent="0.2">
      <c r="A120" s="12">
        <v>1999</v>
      </c>
      <c r="B120" s="12">
        <v>2</v>
      </c>
      <c r="C120" s="17">
        <v>-3.1078737745274032</v>
      </c>
      <c r="D120" s="14">
        <v>-3.7244999999999995</v>
      </c>
      <c r="E120" s="14">
        <v>3.0048200000000005</v>
      </c>
      <c r="F120" s="14">
        <v>2.9111100000000003</v>
      </c>
      <c r="G120" s="45">
        <f t="shared" si="10"/>
        <v>-3.1078737745274032E-2</v>
      </c>
      <c r="H120" s="51">
        <f t="shared" si="11"/>
        <v>-3.7244999999999993E-2</v>
      </c>
      <c r="I120" s="51">
        <f t="shared" si="14"/>
        <v>3.0048200000000004E-2</v>
      </c>
      <c r="J120" s="48">
        <f t="shared" si="12"/>
        <v>2.9111100000000004E-2</v>
      </c>
      <c r="K120" s="85">
        <f t="shared" si="13"/>
        <v>7.3047666666666705E-3</v>
      </c>
    </row>
    <row r="121" spans="1:11" x14ac:dyDescent="0.2">
      <c r="A121" s="12">
        <v>1999</v>
      </c>
      <c r="B121" s="12">
        <v>3</v>
      </c>
      <c r="C121" s="17">
        <v>4.0008494649616422</v>
      </c>
      <c r="D121" s="14">
        <v>-4.75345</v>
      </c>
      <c r="E121" s="14">
        <v>-4.6613999999999995</v>
      </c>
      <c r="F121" s="14">
        <v>14.799509999999998</v>
      </c>
      <c r="G121" s="45">
        <f t="shared" si="10"/>
        <v>4.0008494649616422E-2</v>
      </c>
      <c r="H121" s="51">
        <f t="shared" si="11"/>
        <v>-4.75345E-2</v>
      </c>
      <c r="I121" s="51">
        <f t="shared" si="14"/>
        <v>-4.6613999999999996E-2</v>
      </c>
      <c r="J121" s="48">
        <f t="shared" si="12"/>
        <v>0.14799509999999999</v>
      </c>
      <c r="K121" s="85">
        <f t="shared" si="13"/>
        <v>1.794886666666666E-2</v>
      </c>
    </row>
    <row r="122" spans="1:11" x14ac:dyDescent="0.2">
      <c r="A122" s="12">
        <v>1999</v>
      </c>
      <c r="B122" s="12">
        <v>4</v>
      </c>
      <c r="C122" s="17">
        <v>3.8725493551264867</v>
      </c>
      <c r="D122" s="14">
        <v>4.3093900000000005</v>
      </c>
      <c r="E122" s="14">
        <v>19.385289999999998</v>
      </c>
      <c r="F122" s="14">
        <v>13.903199999999998</v>
      </c>
      <c r="G122" s="45">
        <f t="shared" si="10"/>
        <v>3.8725493551264867E-2</v>
      </c>
      <c r="H122" s="51">
        <f t="shared" si="11"/>
        <v>4.3093900000000004E-2</v>
      </c>
      <c r="I122" s="51">
        <f t="shared" si="14"/>
        <v>0.19385289999999999</v>
      </c>
      <c r="J122" s="48">
        <f t="shared" si="12"/>
        <v>0.13903199999999999</v>
      </c>
      <c r="K122" s="85">
        <f t="shared" si="13"/>
        <v>0.12532626666666666</v>
      </c>
    </row>
    <row r="123" spans="1:11" x14ac:dyDescent="0.2">
      <c r="A123" s="12">
        <v>1999</v>
      </c>
      <c r="B123" s="12">
        <v>5</v>
      </c>
      <c r="C123" s="17">
        <v>-2.3613672131111541</v>
      </c>
      <c r="D123" s="14">
        <v>6.0224000000000002</v>
      </c>
      <c r="E123" s="14">
        <v>3.7843100000000005</v>
      </c>
      <c r="F123" s="14">
        <v>13.302059999999999</v>
      </c>
      <c r="G123" s="45">
        <f t="shared" si="10"/>
        <v>-2.3613672131111541E-2</v>
      </c>
      <c r="H123" s="51">
        <f t="shared" si="11"/>
        <v>6.0224000000000007E-2</v>
      </c>
      <c r="I123" s="51">
        <f t="shared" si="14"/>
        <v>3.7843100000000005E-2</v>
      </c>
      <c r="J123" s="48">
        <f t="shared" si="12"/>
        <v>0.13302059999999999</v>
      </c>
      <c r="K123" s="85">
        <f t="shared" si="13"/>
        <v>7.7029233333333336E-2</v>
      </c>
    </row>
    <row r="124" spans="1:11" x14ac:dyDescent="0.2">
      <c r="A124" s="12">
        <v>1999</v>
      </c>
      <c r="B124" s="12">
        <v>6</v>
      </c>
      <c r="C124" s="17">
        <v>5.5497347454000145</v>
      </c>
      <c r="D124" s="14">
        <v>-13.499420000000001</v>
      </c>
      <c r="E124" s="14">
        <v>4.5050000000000008</v>
      </c>
      <c r="F124" s="14">
        <v>18.506059999999998</v>
      </c>
      <c r="G124" s="45">
        <f t="shared" si="10"/>
        <v>5.5497347454000145E-2</v>
      </c>
      <c r="H124" s="51">
        <f t="shared" si="11"/>
        <v>-0.13499420000000001</v>
      </c>
      <c r="I124" s="51">
        <f t="shared" si="14"/>
        <v>4.5050000000000007E-2</v>
      </c>
      <c r="J124" s="48">
        <f t="shared" si="12"/>
        <v>0.18506059999999999</v>
      </c>
      <c r="K124" s="85">
        <f t="shared" si="13"/>
        <v>3.1705466666666654E-2</v>
      </c>
    </row>
    <row r="125" spans="1:11" x14ac:dyDescent="0.2">
      <c r="A125" s="12">
        <v>1999</v>
      </c>
      <c r="B125" s="12">
        <v>7</v>
      </c>
      <c r="C125" s="17">
        <v>-3.1224707384924</v>
      </c>
      <c r="D125" s="14">
        <v>-5.9248799999999999</v>
      </c>
      <c r="E125" s="14">
        <v>3.0250000000000004</v>
      </c>
      <c r="F125" s="14">
        <v>4.8882400000000006</v>
      </c>
      <c r="G125" s="45">
        <f t="shared" si="10"/>
        <v>-3.1224707384924E-2</v>
      </c>
      <c r="H125" s="51">
        <f t="shared" si="11"/>
        <v>-5.9248799999999997E-2</v>
      </c>
      <c r="I125" s="51">
        <f t="shared" si="14"/>
        <v>3.0250000000000003E-2</v>
      </c>
      <c r="J125" s="48">
        <f t="shared" si="12"/>
        <v>4.8882400000000006E-2</v>
      </c>
      <c r="K125" s="85">
        <f t="shared" si="13"/>
        <v>6.6278666666666694E-3</v>
      </c>
    </row>
    <row r="126" spans="1:11" x14ac:dyDescent="0.2">
      <c r="A126" s="12">
        <v>1999</v>
      </c>
      <c r="B126" s="12">
        <v>8</v>
      </c>
      <c r="C126" s="17">
        <v>-0.49472522262635765</v>
      </c>
      <c r="D126" s="14">
        <v>4.2477</v>
      </c>
      <c r="E126" s="14">
        <v>7.1899999999999992E-2</v>
      </c>
      <c r="F126" s="14">
        <v>-8.0180699999999998</v>
      </c>
      <c r="G126" s="45">
        <f t="shared" si="10"/>
        <v>-4.9472522262635765E-3</v>
      </c>
      <c r="H126" s="51">
        <f t="shared" si="11"/>
        <v>4.2477000000000001E-2</v>
      </c>
      <c r="I126" s="51">
        <f t="shared" si="14"/>
        <v>7.1899999999999991E-4</v>
      </c>
      <c r="J126" s="48">
        <f t="shared" si="12"/>
        <v>-8.0180699999999994E-2</v>
      </c>
      <c r="K126" s="85">
        <f t="shared" si="13"/>
        <v>-1.2328233333333332E-2</v>
      </c>
    </row>
    <row r="127" spans="1:11" x14ac:dyDescent="0.2">
      <c r="A127" s="12">
        <v>1999</v>
      </c>
      <c r="B127" s="12">
        <v>9</v>
      </c>
      <c r="C127" s="17">
        <v>-2.7413986179419925</v>
      </c>
      <c r="D127" s="14">
        <v>-6.1253899999999994</v>
      </c>
      <c r="E127" s="14">
        <v>-6.03207</v>
      </c>
      <c r="F127" s="14">
        <v>9.3984099999999984</v>
      </c>
      <c r="G127" s="45">
        <f t="shared" si="10"/>
        <v>-2.7413986179419925E-2</v>
      </c>
      <c r="H127" s="51">
        <f t="shared" si="11"/>
        <v>-6.1253899999999993E-2</v>
      </c>
      <c r="I127" s="51">
        <f t="shared" si="14"/>
        <v>-6.0320700000000005E-2</v>
      </c>
      <c r="J127" s="48">
        <f t="shared" si="12"/>
        <v>9.3984099999999987E-2</v>
      </c>
      <c r="K127" s="85">
        <f t="shared" si="13"/>
        <v>-9.1968333333333346E-3</v>
      </c>
    </row>
    <row r="128" spans="1:11" x14ac:dyDescent="0.2">
      <c r="A128" s="12">
        <v>1999</v>
      </c>
      <c r="B128" s="12">
        <v>10</v>
      </c>
      <c r="C128" s="17">
        <v>6.328068656942043</v>
      </c>
      <c r="D128" s="14">
        <v>0.9988999999999999</v>
      </c>
      <c r="E128" s="14">
        <v>7.9656899999999995</v>
      </c>
      <c r="F128" s="14">
        <v>21.785159999999998</v>
      </c>
      <c r="G128" s="45">
        <f t="shared" si="10"/>
        <v>6.328068656942043E-2</v>
      </c>
      <c r="H128" s="51">
        <f t="shared" si="11"/>
        <v>9.9889999999999996E-3</v>
      </c>
      <c r="I128" s="51">
        <f t="shared" si="14"/>
        <v>7.9656900000000003E-2</v>
      </c>
      <c r="J128" s="48">
        <f t="shared" si="12"/>
        <v>0.21785159999999998</v>
      </c>
      <c r="K128" s="85">
        <f t="shared" si="13"/>
        <v>0.10249916666666667</v>
      </c>
    </row>
    <row r="129" spans="1:11" x14ac:dyDescent="0.2">
      <c r="A129" s="12">
        <v>1999</v>
      </c>
      <c r="B129" s="12">
        <v>11</v>
      </c>
      <c r="C129" s="17">
        <v>2.0328316773894572</v>
      </c>
      <c r="D129" s="14">
        <v>-7.4188399999999994</v>
      </c>
      <c r="E129" s="14">
        <v>-11.601640000000002</v>
      </c>
      <c r="F129" s="14">
        <v>21.526979999999998</v>
      </c>
      <c r="G129" s="45">
        <f t="shared" si="10"/>
        <v>2.0328316773894572E-2</v>
      </c>
      <c r="H129" s="51">
        <f t="shared" si="11"/>
        <v>-7.4188400000000002E-2</v>
      </c>
      <c r="I129" s="51">
        <f t="shared" si="14"/>
        <v>-0.11601640000000002</v>
      </c>
      <c r="J129" s="48">
        <f t="shared" si="12"/>
        <v>0.21526979999999998</v>
      </c>
      <c r="K129" s="85">
        <f t="shared" si="13"/>
        <v>8.3549999999999874E-3</v>
      </c>
    </row>
    <row r="130" spans="1:11" x14ac:dyDescent="0.2">
      <c r="A130" s="12">
        <v>1999</v>
      </c>
      <c r="B130" s="12">
        <v>12</v>
      </c>
      <c r="C130" s="17">
        <v>5.8896158661477127</v>
      </c>
      <c r="D130" s="14">
        <v>2.2904400000000003</v>
      </c>
      <c r="E130" s="14">
        <v>1.90123</v>
      </c>
      <c r="F130" s="14">
        <v>-35.835069999999995</v>
      </c>
      <c r="G130" s="45">
        <f t="shared" si="10"/>
        <v>5.8896158661477127E-2</v>
      </c>
      <c r="H130" s="51">
        <f t="shared" si="11"/>
        <v>2.2904400000000002E-2</v>
      </c>
      <c r="I130" s="51">
        <f t="shared" si="14"/>
        <v>1.9012299999999999E-2</v>
      </c>
      <c r="J130" s="48">
        <f t="shared" si="12"/>
        <v>-0.35835069999999997</v>
      </c>
      <c r="K130" s="85">
        <f t="shared" si="13"/>
        <v>-0.10547799999999999</v>
      </c>
    </row>
    <row r="131" spans="1:11" x14ac:dyDescent="0.2">
      <c r="A131" s="12">
        <v>2000</v>
      </c>
      <c r="B131" s="12">
        <v>1</v>
      </c>
      <c r="C131" s="17">
        <v>-5.0242381397852416</v>
      </c>
      <c r="D131" s="14">
        <v>4.1801600000000008</v>
      </c>
      <c r="E131" s="14">
        <v>7.2893500000000007</v>
      </c>
      <c r="F131" s="14">
        <v>-0.73633000000000004</v>
      </c>
      <c r="G131" s="45">
        <f t="shared" si="10"/>
        <v>-5.024238139785242E-2</v>
      </c>
      <c r="H131" s="51">
        <f t="shared" si="11"/>
        <v>4.1801600000000008E-2</v>
      </c>
      <c r="I131" s="51">
        <f t="shared" si="14"/>
        <v>7.2893500000000014E-2</v>
      </c>
      <c r="J131" s="48">
        <f t="shared" si="12"/>
        <v>-7.3633000000000006E-3</v>
      </c>
      <c r="K131" s="85">
        <f t="shared" si="13"/>
        <v>3.5777266666666675E-2</v>
      </c>
    </row>
    <row r="132" spans="1:11" x14ac:dyDescent="0.2">
      <c r="A132" s="12">
        <v>2000</v>
      </c>
      <c r="B132" s="12">
        <v>2</v>
      </c>
      <c r="C132" s="17">
        <v>-1.8929692615169635</v>
      </c>
      <c r="D132" s="14">
        <v>-14.353730000000001</v>
      </c>
      <c r="E132" s="14">
        <v>-16.778650000000003</v>
      </c>
      <c r="F132" s="14">
        <v>-22.350640000000002</v>
      </c>
      <c r="G132" s="45">
        <f t="shared" si="10"/>
        <v>-1.8929692615169635E-2</v>
      </c>
      <c r="H132" s="51">
        <f t="shared" si="11"/>
        <v>-0.14353730000000001</v>
      </c>
      <c r="I132" s="51">
        <f t="shared" si="14"/>
        <v>-0.16778650000000003</v>
      </c>
      <c r="J132" s="48">
        <f t="shared" si="12"/>
        <v>-0.22350640000000002</v>
      </c>
      <c r="K132" s="85">
        <f t="shared" si="13"/>
        <v>-0.17827673333333333</v>
      </c>
    </row>
    <row r="133" spans="1:11" x14ac:dyDescent="0.2">
      <c r="A133" s="12">
        <v>2000</v>
      </c>
      <c r="B133" s="12">
        <v>3</v>
      </c>
      <c r="C133" s="17">
        <v>9.7828562691034016</v>
      </c>
      <c r="D133" s="14">
        <v>5.9017800000000005</v>
      </c>
      <c r="E133" s="14">
        <v>2.2688300000000003</v>
      </c>
      <c r="F133" s="14">
        <v>33.597370000000005</v>
      </c>
      <c r="G133" s="45">
        <f t="shared" si="10"/>
        <v>9.7828562691034016E-2</v>
      </c>
      <c r="H133" s="51">
        <f t="shared" si="11"/>
        <v>5.9017800000000009E-2</v>
      </c>
      <c r="I133" s="51">
        <f t="shared" si="14"/>
        <v>2.2688300000000005E-2</v>
      </c>
      <c r="J133" s="48">
        <f t="shared" si="12"/>
        <v>0.33597370000000004</v>
      </c>
      <c r="K133" s="85">
        <f t="shared" si="13"/>
        <v>0.13922660000000001</v>
      </c>
    </row>
    <row r="134" spans="1:11" x14ac:dyDescent="0.2">
      <c r="A134" s="12">
        <v>2000</v>
      </c>
      <c r="B134" s="12">
        <v>4</v>
      </c>
      <c r="C134" s="17">
        <v>-3.0085711149123284</v>
      </c>
      <c r="D134" s="14">
        <v>22.749089999999999</v>
      </c>
      <c r="E134" s="14">
        <v>4.8586100000000005</v>
      </c>
      <c r="F134" s="14">
        <v>12.215269999999999</v>
      </c>
      <c r="G134" s="45">
        <f t="shared" si="10"/>
        <v>-3.0085711149123284E-2</v>
      </c>
      <c r="H134" s="51">
        <f t="shared" si="11"/>
        <v>0.2274909</v>
      </c>
      <c r="I134" s="51">
        <f t="shared" si="14"/>
        <v>4.8586100000000007E-2</v>
      </c>
      <c r="J134" s="48">
        <f t="shared" si="12"/>
        <v>0.12215269999999999</v>
      </c>
      <c r="K134" s="85">
        <f t="shared" si="13"/>
        <v>0.13274323333333332</v>
      </c>
    </row>
    <row r="135" spans="1:11" x14ac:dyDescent="0.2">
      <c r="A135" s="12">
        <v>2000</v>
      </c>
      <c r="B135" s="12">
        <v>5</v>
      </c>
      <c r="C135" s="17">
        <v>-2.051707537437375</v>
      </c>
      <c r="D135" s="14">
        <v>-1.3614300000000001</v>
      </c>
      <c r="E135" s="14">
        <v>-1.32203</v>
      </c>
      <c r="F135" s="14">
        <v>-25.319300000000002</v>
      </c>
      <c r="G135" s="45">
        <f t="shared" si="10"/>
        <v>-2.051707537437375E-2</v>
      </c>
      <c r="H135" s="51">
        <f t="shared" si="11"/>
        <v>-1.3614300000000001E-2</v>
      </c>
      <c r="I135" s="51">
        <f t="shared" si="14"/>
        <v>-1.3220300000000001E-2</v>
      </c>
      <c r="J135" s="48">
        <f t="shared" si="12"/>
        <v>-0.253193</v>
      </c>
      <c r="K135" s="85">
        <f t="shared" si="13"/>
        <v>-9.3342533333333325E-2</v>
      </c>
    </row>
    <row r="136" spans="1:11" x14ac:dyDescent="0.2">
      <c r="A136" s="12">
        <v>2000</v>
      </c>
      <c r="B136" s="12">
        <v>6</v>
      </c>
      <c r="C136" s="17">
        <v>2.4653316710793627</v>
      </c>
      <c r="D136" s="14">
        <v>-16.797130000000003</v>
      </c>
      <c r="E136" s="14">
        <v>6.9399100000000002</v>
      </c>
      <c r="F136" s="14">
        <v>11.172729999999998</v>
      </c>
      <c r="G136" s="45">
        <f t="shared" si="10"/>
        <v>2.4653316710793627E-2</v>
      </c>
      <c r="H136" s="51">
        <f t="shared" si="11"/>
        <v>-0.16797130000000002</v>
      </c>
      <c r="I136" s="51">
        <f t="shared" si="14"/>
        <v>6.9399100000000005E-2</v>
      </c>
      <c r="J136" s="48">
        <f t="shared" si="12"/>
        <v>0.11172729999999997</v>
      </c>
      <c r="K136" s="85">
        <f t="shared" si="13"/>
        <v>4.3850333333333158E-3</v>
      </c>
    </row>
    <row r="137" spans="1:11" x14ac:dyDescent="0.2">
      <c r="A137" s="12">
        <v>2000</v>
      </c>
      <c r="B137" s="12">
        <v>7</v>
      </c>
      <c r="C137" s="17">
        <v>-1.5634206564886122</v>
      </c>
      <c r="D137" s="14">
        <v>10.661179999999998</v>
      </c>
      <c r="E137" s="14">
        <v>16.641209999999997</v>
      </c>
      <c r="F137" s="14">
        <v>18.897359999999999</v>
      </c>
      <c r="G137" s="45">
        <f t="shared" si="10"/>
        <v>-1.5634206564886122E-2</v>
      </c>
      <c r="H137" s="51">
        <f t="shared" si="11"/>
        <v>0.10661179999999998</v>
      </c>
      <c r="I137" s="51">
        <f t="shared" si="14"/>
        <v>0.16641209999999998</v>
      </c>
      <c r="J137" s="48">
        <f t="shared" si="12"/>
        <v>0.18897359999999999</v>
      </c>
      <c r="K137" s="85">
        <f t="shared" si="13"/>
        <v>0.15399916666666663</v>
      </c>
    </row>
    <row r="138" spans="1:11" x14ac:dyDescent="0.2">
      <c r="A138" s="12">
        <v>2000</v>
      </c>
      <c r="B138" s="12">
        <v>8</v>
      </c>
      <c r="C138" s="17">
        <v>6.2114374917039195</v>
      </c>
      <c r="D138" s="14">
        <v>8.7745299999999986</v>
      </c>
      <c r="E138" s="14">
        <v>10.044839999999999</v>
      </c>
      <c r="F138" s="14">
        <v>4.6113100000000005</v>
      </c>
      <c r="G138" s="45">
        <f t="shared" si="10"/>
        <v>6.2114374917039195E-2</v>
      </c>
      <c r="H138" s="51">
        <f t="shared" si="11"/>
        <v>8.7745299999999984E-2</v>
      </c>
      <c r="I138" s="51">
        <f t="shared" si="14"/>
        <v>0.10044839999999999</v>
      </c>
      <c r="J138" s="48">
        <f t="shared" si="12"/>
        <v>4.6113100000000004E-2</v>
      </c>
      <c r="K138" s="85">
        <f t="shared" si="13"/>
        <v>7.8102266666666656E-2</v>
      </c>
    </row>
    <row r="139" spans="1:11" x14ac:dyDescent="0.2">
      <c r="A139" s="12">
        <v>2000</v>
      </c>
      <c r="B139" s="12">
        <v>9</v>
      </c>
      <c r="C139" s="17">
        <v>-5.2793342811741972</v>
      </c>
      <c r="D139" s="14">
        <v>11.111389999999998</v>
      </c>
      <c r="E139" s="14">
        <v>17.61562</v>
      </c>
      <c r="F139" s="14">
        <v>9.4695499999999981</v>
      </c>
      <c r="G139" s="45">
        <f t="shared" ref="G139:G202" si="15">C139*(1/100)</f>
        <v>-5.2793342811741972E-2</v>
      </c>
      <c r="H139" s="51">
        <f t="shared" ref="H139:H202" si="16">D139*(1/100)</f>
        <v>0.11111389999999999</v>
      </c>
      <c r="I139" s="51">
        <f t="shared" si="14"/>
        <v>0.17615620000000001</v>
      </c>
      <c r="J139" s="48">
        <f t="shared" ref="J139:J202" si="17">F139*(1/100)</f>
        <v>9.4695499999999988E-2</v>
      </c>
      <c r="K139" s="85">
        <f t="shared" si="13"/>
        <v>0.12732186666666667</v>
      </c>
    </row>
    <row r="140" spans="1:11" x14ac:dyDescent="0.2">
      <c r="A140" s="12">
        <v>2000</v>
      </c>
      <c r="B140" s="12">
        <v>10</v>
      </c>
      <c r="C140" s="17">
        <v>-0.42275948010668252</v>
      </c>
      <c r="D140" s="14">
        <v>6.1386400000000005</v>
      </c>
      <c r="E140" s="14">
        <v>7.3265400000000005</v>
      </c>
      <c r="F140" s="14">
        <v>-7.8369399999999994</v>
      </c>
      <c r="G140" s="45">
        <f t="shared" si="15"/>
        <v>-4.2275948010668252E-3</v>
      </c>
      <c r="H140" s="51">
        <f t="shared" si="16"/>
        <v>6.1386400000000008E-2</v>
      </c>
      <c r="I140" s="51">
        <f t="shared" si="14"/>
        <v>7.3265400000000008E-2</v>
      </c>
      <c r="J140" s="48">
        <f t="shared" si="17"/>
        <v>-7.8369399999999992E-2</v>
      </c>
      <c r="K140" s="85">
        <f t="shared" ref="K140:K203" si="18">($N$13*H140)+($N$14*I140)+($N$15*J140)</f>
        <v>1.8760800000000005E-2</v>
      </c>
    </row>
    <row r="141" spans="1:11" x14ac:dyDescent="0.2">
      <c r="A141" s="12">
        <v>2000</v>
      </c>
      <c r="B141" s="12">
        <v>11</v>
      </c>
      <c r="C141" s="17">
        <v>-7.8839541439010947</v>
      </c>
      <c r="D141" s="14">
        <v>12.189159999999999</v>
      </c>
      <c r="E141" s="14">
        <v>1.9497499999999999</v>
      </c>
      <c r="F141" s="14">
        <v>-21.483650000000001</v>
      </c>
      <c r="G141" s="45">
        <f t="shared" si="15"/>
        <v>-7.8839541439010952E-2</v>
      </c>
      <c r="H141" s="51">
        <f t="shared" si="16"/>
        <v>0.1218916</v>
      </c>
      <c r="I141" s="51">
        <f t="shared" ref="I141:I204" si="19">(1/100)*E141</f>
        <v>1.9497499999999997E-2</v>
      </c>
      <c r="J141" s="48">
        <f t="shared" si="17"/>
        <v>-0.21483650000000001</v>
      </c>
      <c r="K141" s="85">
        <f t="shared" si="18"/>
        <v>-2.4482466666666675E-2</v>
      </c>
    </row>
    <row r="142" spans="1:11" x14ac:dyDescent="0.2">
      <c r="A142" s="12">
        <v>2000</v>
      </c>
      <c r="B142" s="12">
        <v>12</v>
      </c>
      <c r="C142" s="17">
        <v>0.48944003990338825</v>
      </c>
      <c r="D142" s="14">
        <v>0.98695999999999984</v>
      </c>
      <c r="E142" s="14">
        <v>-4.5350799999999998</v>
      </c>
      <c r="F142" s="14">
        <v>-8.6482700000000019</v>
      </c>
      <c r="G142" s="45">
        <f t="shared" si="15"/>
        <v>4.8944003990338825E-3</v>
      </c>
      <c r="H142" s="51">
        <f t="shared" si="16"/>
        <v>9.8695999999999992E-3</v>
      </c>
      <c r="I142" s="51">
        <f t="shared" si="19"/>
        <v>-4.5350799999999997E-2</v>
      </c>
      <c r="J142" s="48">
        <f t="shared" si="17"/>
        <v>-8.6482700000000023E-2</v>
      </c>
      <c r="K142" s="85">
        <f t="shared" si="18"/>
        <v>-4.0654633333333343E-2</v>
      </c>
    </row>
    <row r="143" spans="1:11" x14ac:dyDescent="0.2">
      <c r="A143" s="12">
        <v>2001</v>
      </c>
      <c r="B143" s="12">
        <v>1</v>
      </c>
      <c r="C143" s="17">
        <v>3.5479069210527125</v>
      </c>
      <c r="D143" s="14">
        <v>-7.0892499999999998</v>
      </c>
      <c r="E143" s="14">
        <v>-11.463640000000002</v>
      </c>
      <c r="F143" s="14">
        <v>28.45908</v>
      </c>
      <c r="G143" s="45">
        <f t="shared" si="15"/>
        <v>3.5479069210527125E-2</v>
      </c>
      <c r="H143" s="51">
        <f t="shared" si="16"/>
        <v>-7.0892499999999997E-2</v>
      </c>
      <c r="I143" s="51">
        <f t="shared" si="19"/>
        <v>-0.11463640000000001</v>
      </c>
      <c r="J143" s="48">
        <f t="shared" si="17"/>
        <v>0.28459080000000003</v>
      </c>
      <c r="K143" s="85">
        <f t="shared" si="18"/>
        <v>3.3020633333333341E-2</v>
      </c>
    </row>
    <row r="144" spans="1:11" x14ac:dyDescent="0.2">
      <c r="A144" s="12">
        <v>2001</v>
      </c>
      <c r="B144" s="12">
        <v>2</v>
      </c>
      <c r="C144" s="17">
        <v>-9.11816911276585</v>
      </c>
      <c r="D144" s="14">
        <v>11.206359999999998</v>
      </c>
      <c r="E144" s="14">
        <v>6.51539</v>
      </c>
      <c r="F144" s="14">
        <v>-22.338370000000001</v>
      </c>
      <c r="G144" s="45">
        <f t="shared" si="15"/>
        <v>-9.1181691127658504E-2</v>
      </c>
      <c r="H144" s="51">
        <f t="shared" si="16"/>
        <v>0.11206359999999999</v>
      </c>
      <c r="I144" s="51">
        <f t="shared" si="19"/>
        <v>6.5153900000000001E-2</v>
      </c>
      <c r="J144" s="48">
        <f t="shared" si="17"/>
        <v>-0.22338370000000002</v>
      </c>
      <c r="K144" s="85">
        <f t="shared" si="18"/>
        <v>-1.5388733333333342E-2</v>
      </c>
    </row>
    <row r="145" spans="1:11" x14ac:dyDescent="0.2">
      <c r="A145" s="12">
        <v>2001</v>
      </c>
      <c r="B145" s="12">
        <v>3</v>
      </c>
      <c r="C145" s="17">
        <v>-6.3350635455373556</v>
      </c>
      <c r="D145" s="14">
        <v>-1.2358900000000002</v>
      </c>
      <c r="E145" s="14">
        <v>-10.534080000000001</v>
      </c>
      <c r="F145" s="14">
        <v>-14.247200000000001</v>
      </c>
      <c r="G145" s="45">
        <f t="shared" si="15"/>
        <v>-6.3350635455373561E-2</v>
      </c>
      <c r="H145" s="51">
        <f t="shared" si="16"/>
        <v>-1.2358900000000003E-2</v>
      </c>
      <c r="I145" s="51">
        <f t="shared" si="19"/>
        <v>-0.10534080000000001</v>
      </c>
      <c r="J145" s="48">
        <f t="shared" si="17"/>
        <v>-0.14247200000000002</v>
      </c>
      <c r="K145" s="85">
        <f t="shared" si="18"/>
        <v>-8.6723900000000007E-2</v>
      </c>
    </row>
    <row r="146" spans="1:11" x14ac:dyDescent="0.2">
      <c r="A146" s="12">
        <v>2001</v>
      </c>
      <c r="B146" s="12">
        <v>4</v>
      </c>
      <c r="C146" s="17">
        <v>7.7710481452415214</v>
      </c>
      <c r="D146" s="14">
        <v>4.8787200000000004</v>
      </c>
      <c r="E146" s="14">
        <v>10.831609999999998</v>
      </c>
      <c r="F146" s="14">
        <v>-16.616760000000003</v>
      </c>
      <c r="G146" s="45">
        <f t="shared" si="15"/>
        <v>7.7710481452415214E-2</v>
      </c>
      <c r="H146" s="51">
        <f t="shared" si="16"/>
        <v>4.8787200000000003E-2</v>
      </c>
      <c r="I146" s="51">
        <f t="shared" si="19"/>
        <v>0.10831609999999998</v>
      </c>
      <c r="J146" s="48">
        <f t="shared" si="17"/>
        <v>-0.16616760000000003</v>
      </c>
      <c r="K146" s="85">
        <f t="shared" si="18"/>
        <v>-3.021433333333344E-3</v>
      </c>
    </row>
    <row r="147" spans="1:11" x14ac:dyDescent="0.2">
      <c r="A147" s="12">
        <v>2001</v>
      </c>
      <c r="B147" s="12">
        <v>5</v>
      </c>
      <c r="C147" s="17">
        <v>0.66999275807382297</v>
      </c>
      <c r="D147" s="14">
        <v>2.8590600000000004</v>
      </c>
      <c r="E147" s="14">
        <v>1.9388399999999999</v>
      </c>
      <c r="F147" s="14">
        <v>-11.200230000000001</v>
      </c>
      <c r="G147" s="45">
        <f t="shared" si="15"/>
        <v>6.6999275807382297E-3</v>
      </c>
      <c r="H147" s="51">
        <f t="shared" si="16"/>
        <v>2.8590600000000004E-2</v>
      </c>
      <c r="I147" s="51">
        <f t="shared" si="19"/>
        <v>1.93884E-2</v>
      </c>
      <c r="J147" s="48">
        <f t="shared" si="17"/>
        <v>-0.11200230000000001</v>
      </c>
      <c r="K147" s="85">
        <f t="shared" si="18"/>
        <v>-2.1341100000000002E-2</v>
      </c>
    </row>
    <row r="148" spans="1:11" x14ac:dyDescent="0.2">
      <c r="A148" s="12">
        <v>2001</v>
      </c>
      <c r="B148" s="12">
        <v>6</v>
      </c>
      <c r="C148" s="17">
        <v>-2.4338592419494653</v>
      </c>
      <c r="D148" s="14">
        <v>-8.1278900000000007</v>
      </c>
      <c r="E148" s="14">
        <v>-11.691670000000002</v>
      </c>
      <c r="F148" s="14">
        <v>12.110799999999999</v>
      </c>
      <c r="G148" s="45">
        <f t="shared" si="15"/>
        <v>-2.4338592419494653E-2</v>
      </c>
      <c r="H148" s="51">
        <f t="shared" si="16"/>
        <v>-8.1278900000000015E-2</v>
      </c>
      <c r="I148" s="51">
        <f t="shared" si="19"/>
        <v>-0.11691670000000003</v>
      </c>
      <c r="J148" s="48">
        <f t="shared" si="17"/>
        <v>0.12110799999999999</v>
      </c>
      <c r="K148" s="85">
        <f t="shared" si="18"/>
        <v>-2.5695866666666692E-2</v>
      </c>
    </row>
    <row r="149" spans="1:11" x14ac:dyDescent="0.2">
      <c r="A149" s="12">
        <v>2001</v>
      </c>
      <c r="B149" s="12">
        <v>7</v>
      </c>
      <c r="C149" s="17">
        <v>-0.98441307083095841</v>
      </c>
      <c r="D149" s="14">
        <v>-2.6341099999999997</v>
      </c>
      <c r="E149" s="14">
        <v>5.1697800000000003</v>
      </c>
      <c r="F149" s="14">
        <v>-7.5426199999999994</v>
      </c>
      <c r="G149" s="45">
        <f t="shared" si="15"/>
        <v>-9.8441307083095841E-3</v>
      </c>
      <c r="H149" s="51">
        <f t="shared" si="16"/>
        <v>-2.6341099999999999E-2</v>
      </c>
      <c r="I149" s="51">
        <f t="shared" si="19"/>
        <v>5.1697800000000002E-2</v>
      </c>
      <c r="J149" s="48">
        <f t="shared" si="17"/>
        <v>-7.5426199999999999E-2</v>
      </c>
      <c r="K149" s="85">
        <f t="shared" si="18"/>
        <v>-1.6689833333333327E-2</v>
      </c>
    </row>
    <row r="150" spans="1:11" x14ac:dyDescent="0.2">
      <c r="A150" s="12">
        <v>2001</v>
      </c>
      <c r="B150" s="13">
        <v>8</v>
      </c>
      <c r="C150" s="17">
        <v>-6.2601599999999991</v>
      </c>
      <c r="D150" s="14">
        <v>2.9444500000000002</v>
      </c>
      <c r="E150" s="14">
        <v>-12.333040000000002</v>
      </c>
      <c r="F150" s="14">
        <v>-17.20946</v>
      </c>
      <c r="G150" s="45">
        <f t="shared" si="15"/>
        <v>-6.2601599999999993E-2</v>
      </c>
      <c r="H150" s="51">
        <f t="shared" si="16"/>
        <v>2.9444500000000002E-2</v>
      </c>
      <c r="I150" s="51">
        <f t="shared" si="19"/>
        <v>-0.12333040000000002</v>
      </c>
      <c r="J150" s="48">
        <f t="shared" si="17"/>
        <v>-0.17209460000000001</v>
      </c>
      <c r="K150" s="85">
        <f t="shared" si="18"/>
        <v>-8.8660166666666679E-2</v>
      </c>
    </row>
    <row r="151" spans="1:11" x14ac:dyDescent="0.2">
      <c r="A151" s="12">
        <v>2001</v>
      </c>
      <c r="B151" s="15">
        <v>9</v>
      </c>
      <c r="C151" s="17">
        <v>-8.0752400000000009</v>
      </c>
      <c r="D151" s="14">
        <v>-5.6494899999999992</v>
      </c>
      <c r="E151" s="14">
        <v>-34.670309999999994</v>
      </c>
      <c r="F151" s="14">
        <v>3.7675200000000002</v>
      </c>
      <c r="G151" s="45">
        <f t="shared" si="15"/>
        <v>-8.0752400000000016E-2</v>
      </c>
      <c r="H151" s="51">
        <f t="shared" si="16"/>
        <v>-5.6494899999999994E-2</v>
      </c>
      <c r="I151" s="51">
        <f t="shared" si="19"/>
        <v>-0.34670309999999993</v>
      </c>
      <c r="J151" s="48">
        <f t="shared" si="17"/>
        <v>3.7675200000000006E-2</v>
      </c>
      <c r="K151" s="85">
        <f t="shared" si="18"/>
        <v>-0.12184093333333329</v>
      </c>
    </row>
    <row r="152" spans="1:11" x14ac:dyDescent="0.2">
      <c r="A152" s="12">
        <v>2001</v>
      </c>
      <c r="B152" s="15">
        <v>10</v>
      </c>
      <c r="C152" s="17">
        <v>1.90689</v>
      </c>
      <c r="D152" s="14">
        <v>-3.1765699999999994</v>
      </c>
      <c r="E152" s="14">
        <v>-2.7865699999999998</v>
      </c>
      <c r="F152" s="14">
        <v>2.9515500000000006</v>
      </c>
      <c r="G152" s="45">
        <f t="shared" si="15"/>
        <v>1.90689E-2</v>
      </c>
      <c r="H152" s="51">
        <f t="shared" si="16"/>
        <v>-3.1765699999999994E-2</v>
      </c>
      <c r="I152" s="51">
        <f t="shared" si="19"/>
        <v>-2.7865699999999997E-2</v>
      </c>
      <c r="J152" s="48">
        <f t="shared" si="17"/>
        <v>2.9515500000000007E-2</v>
      </c>
      <c r="K152" s="85">
        <f t="shared" si="18"/>
        <v>-1.0038633333333326E-2</v>
      </c>
    </row>
    <row r="153" spans="1:11" x14ac:dyDescent="0.2">
      <c r="A153" s="12">
        <v>2001</v>
      </c>
      <c r="B153" s="15">
        <v>11</v>
      </c>
      <c r="C153" s="17">
        <v>7.6706200000000004</v>
      </c>
      <c r="D153" s="14">
        <v>-0.21933000000000002</v>
      </c>
      <c r="E153" s="14">
        <v>8.0901799999999984</v>
      </c>
      <c r="F153" s="14">
        <v>15.786349999999999</v>
      </c>
      <c r="G153" s="45">
        <f t="shared" si="15"/>
        <v>7.6706200000000002E-2</v>
      </c>
      <c r="H153" s="51">
        <f t="shared" si="16"/>
        <v>-2.1933000000000005E-3</v>
      </c>
      <c r="I153" s="51">
        <f t="shared" si="19"/>
        <v>8.0901799999999982E-2</v>
      </c>
      <c r="J153" s="48">
        <f t="shared" si="17"/>
        <v>0.15786349999999999</v>
      </c>
      <c r="K153" s="85">
        <f t="shared" si="18"/>
        <v>7.8857333333333321E-2</v>
      </c>
    </row>
    <row r="154" spans="1:11" x14ac:dyDescent="0.2">
      <c r="A154" s="12">
        <v>2001</v>
      </c>
      <c r="B154" s="15">
        <v>12</v>
      </c>
      <c r="C154" s="17">
        <v>0.87603000000000009</v>
      </c>
      <c r="D154" s="14">
        <v>5.42727</v>
      </c>
      <c r="E154" s="14">
        <v>10.384329999999999</v>
      </c>
      <c r="F154" s="14">
        <v>3.8364600000000002</v>
      </c>
      <c r="G154" s="45">
        <f t="shared" si="15"/>
        <v>8.7603000000000004E-3</v>
      </c>
      <c r="H154" s="51">
        <f t="shared" si="16"/>
        <v>5.42727E-2</v>
      </c>
      <c r="I154" s="51">
        <f t="shared" si="19"/>
        <v>0.10384329999999999</v>
      </c>
      <c r="J154" s="48">
        <f t="shared" si="17"/>
        <v>3.8364600000000006E-2</v>
      </c>
      <c r="K154" s="85">
        <f t="shared" si="18"/>
        <v>6.5493533333333326E-2</v>
      </c>
    </row>
    <row r="155" spans="1:11" x14ac:dyDescent="0.2">
      <c r="A155" s="12">
        <v>2002</v>
      </c>
      <c r="B155" s="15">
        <v>1</v>
      </c>
      <c r="C155" s="17">
        <v>-1.45932</v>
      </c>
      <c r="D155" s="14">
        <v>-4.21211</v>
      </c>
      <c r="E155" s="14">
        <v>5.4956700000000005</v>
      </c>
      <c r="F155" s="14">
        <v>4.61761</v>
      </c>
      <c r="G155" s="45">
        <f t="shared" si="15"/>
        <v>-1.4593200000000001E-2</v>
      </c>
      <c r="H155" s="51">
        <f t="shared" si="16"/>
        <v>-4.2121100000000002E-2</v>
      </c>
      <c r="I155" s="51">
        <f t="shared" si="19"/>
        <v>5.4956700000000004E-2</v>
      </c>
      <c r="J155" s="48">
        <f t="shared" si="17"/>
        <v>4.6176099999999998E-2</v>
      </c>
      <c r="K155" s="85">
        <f t="shared" si="18"/>
        <v>1.9670566666666667E-2</v>
      </c>
    </row>
    <row r="156" spans="1:11" x14ac:dyDescent="0.2">
      <c r="A156" s="12">
        <v>2002</v>
      </c>
      <c r="B156" s="15">
        <v>2</v>
      </c>
      <c r="C156" s="17">
        <v>-1.9285099999999999</v>
      </c>
      <c r="D156" s="14">
        <v>6.3925700000000001</v>
      </c>
      <c r="E156" s="14">
        <v>12.549569999999999</v>
      </c>
      <c r="F156" s="14">
        <v>-13.044160000000002</v>
      </c>
      <c r="G156" s="45">
        <f t="shared" si="15"/>
        <v>-1.9285099999999999E-2</v>
      </c>
      <c r="H156" s="51">
        <f t="shared" si="16"/>
        <v>6.3925700000000002E-2</v>
      </c>
      <c r="I156" s="51">
        <f t="shared" si="19"/>
        <v>0.12549569999999999</v>
      </c>
      <c r="J156" s="48">
        <f t="shared" si="17"/>
        <v>-0.13044160000000002</v>
      </c>
      <c r="K156" s="85">
        <f t="shared" si="18"/>
        <v>1.9659933333333324E-2</v>
      </c>
    </row>
    <row r="157" spans="1:11" x14ac:dyDescent="0.2">
      <c r="A157" s="12">
        <v>2002</v>
      </c>
      <c r="B157" s="15">
        <v>3</v>
      </c>
      <c r="C157" s="17">
        <v>3.7609299999999997</v>
      </c>
      <c r="D157" s="14">
        <v>5.0083200000000003</v>
      </c>
      <c r="E157" s="14">
        <v>4.8825900000000004</v>
      </c>
      <c r="F157" s="14">
        <v>9.3752199999999988</v>
      </c>
      <c r="G157" s="45">
        <f t="shared" si="15"/>
        <v>3.7609299999999998E-2</v>
      </c>
      <c r="H157" s="51">
        <f t="shared" si="16"/>
        <v>5.0083200000000001E-2</v>
      </c>
      <c r="I157" s="51">
        <f t="shared" si="19"/>
        <v>4.8825900000000005E-2</v>
      </c>
      <c r="J157" s="48">
        <f t="shared" si="17"/>
        <v>9.3752199999999994E-2</v>
      </c>
      <c r="K157" s="85">
        <f t="shared" si="18"/>
        <v>6.4220433333333327E-2</v>
      </c>
    </row>
    <row r="158" spans="1:11" x14ac:dyDescent="0.2">
      <c r="A158" s="12">
        <v>2002</v>
      </c>
      <c r="B158" s="15">
        <v>4</v>
      </c>
      <c r="C158" s="17">
        <v>-6.0628099999999998</v>
      </c>
      <c r="D158" s="14">
        <v>-0.72920000000000007</v>
      </c>
      <c r="E158" s="14">
        <v>-7.6647699999999999</v>
      </c>
      <c r="F158" s="14">
        <v>3.7615200000000004</v>
      </c>
      <c r="G158" s="45">
        <f t="shared" si="15"/>
        <v>-6.0628099999999997E-2</v>
      </c>
      <c r="H158" s="51">
        <f t="shared" si="16"/>
        <v>-7.2920000000000007E-3</v>
      </c>
      <c r="I158" s="51">
        <f t="shared" si="19"/>
        <v>-7.6647699999999999E-2</v>
      </c>
      <c r="J158" s="48">
        <f t="shared" si="17"/>
        <v>3.7615200000000008E-2</v>
      </c>
      <c r="K158" s="85">
        <f t="shared" si="18"/>
        <v>-1.5441499999999997E-2</v>
      </c>
    </row>
    <row r="159" spans="1:11" x14ac:dyDescent="0.2">
      <c r="A159" s="12">
        <v>2002</v>
      </c>
      <c r="B159" s="15">
        <v>5</v>
      </c>
      <c r="C159" s="17">
        <v>-0.73670999999999998</v>
      </c>
      <c r="D159" s="14">
        <v>-5.4930099999999999</v>
      </c>
      <c r="E159" s="14">
        <v>-4.0910299999999999</v>
      </c>
      <c r="F159" s="14">
        <v>9.6435899999999979</v>
      </c>
      <c r="G159" s="45">
        <f t="shared" si="15"/>
        <v>-7.3670999999999997E-3</v>
      </c>
      <c r="H159" s="51">
        <f t="shared" si="16"/>
        <v>-5.4930100000000003E-2</v>
      </c>
      <c r="I159" s="51">
        <f t="shared" si="19"/>
        <v>-4.0910300000000004E-2</v>
      </c>
      <c r="J159" s="48">
        <f t="shared" si="17"/>
        <v>9.6435899999999977E-2</v>
      </c>
      <c r="K159" s="85">
        <f t="shared" si="18"/>
        <v>1.9849999999999035E-4</v>
      </c>
    </row>
    <row r="160" spans="1:11" x14ac:dyDescent="0.2">
      <c r="A160" s="12">
        <v>2002</v>
      </c>
      <c r="B160" s="15">
        <v>6</v>
      </c>
      <c r="C160" s="17">
        <v>-7.1229799999999992</v>
      </c>
      <c r="D160" s="14">
        <v>-6.4421499999999998</v>
      </c>
      <c r="E160" s="14">
        <v>5.4099700000000004</v>
      </c>
      <c r="F160" s="14">
        <v>-12.307940000000002</v>
      </c>
      <c r="G160" s="45">
        <f t="shared" si="15"/>
        <v>-7.1229799999999996E-2</v>
      </c>
      <c r="H160" s="51">
        <f t="shared" si="16"/>
        <v>-6.4421499999999993E-2</v>
      </c>
      <c r="I160" s="51">
        <f t="shared" si="19"/>
        <v>5.4099700000000008E-2</v>
      </c>
      <c r="J160" s="48">
        <f t="shared" si="17"/>
        <v>-0.12307940000000002</v>
      </c>
      <c r="K160" s="85">
        <f t="shared" si="18"/>
        <v>-4.4467066666666666E-2</v>
      </c>
    </row>
    <row r="161" spans="1:11" x14ac:dyDescent="0.2">
      <c r="A161" s="12">
        <v>2002</v>
      </c>
      <c r="B161" s="15">
        <v>7</v>
      </c>
      <c r="C161" s="17">
        <v>-7.79542</v>
      </c>
      <c r="D161" s="14">
        <v>-17.866120000000002</v>
      </c>
      <c r="E161" s="14">
        <v>-7.8333299999999992</v>
      </c>
      <c r="F161" s="14">
        <v>-14.936990000000002</v>
      </c>
      <c r="G161" s="45">
        <f t="shared" si="15"/>
        <v>-7.7954200000000001E-2</v>
      </c>
      <c r="H161" s="51">
        <f t="shared" si="16"/>
        <v>-0.17866120000000002</v>
      </c>
      <c r="I161" s="51">
        <f t="shared" si="19"/>
        <v>-7.8333299999999995E-2</v>
      </c>
      <c r="J161" s="48">
        <f t="shared" si="17"/>
        <v>-0.14936990000000003</v>
      </c>
      <c r="K161" s="85">
        <f t="shared" si="18"/>
        <v>-0.13545479999999999</v>
      </c>
    </row>
    <row r="162" spans="1:11" x14ac:dyDescent="0.2">
      <c r="A162" s="12">
        <v>2002</v>
      </c>
      <c r="B162" s="15">
        <v>8</v>
      </c>
      <c r="C162" s="17">
        <v>0.65656000000000003</v>
      </c>
      <c r="D162" s="14">
        <v>5.33908</v>
      </c>
      <c r="E162" s="14">
        <v>-10.408280000000001</v>
      </c>
      <c r="F162" s="14">
        <v>-14.982810000000001</v>
      </c>
      <c r="G162" s="45">
        <f t="shared" si="15"/>
        <v>6.5656000000000004E-3</v>
      </c>
      <c r="H162" s="51">
        <f t="shared" si="16"/>
        <v>5.3390800000000002E-2</v>
      </c>
      <c r="I162" s="51">
        <f t="shared" si="19"/>
        <v>-0.10408280000000002</v>
      </c>
      <c r="J162" s="48">
        <f t="shared" si="17"/>
        <v>-0.14982810000000002</v>
      </c>
      <c r="K162" s="85">
        <f t="shared" si="18"/>
        <v>-6.684003333333334E-2</v>
      </c>
    </row>
    <row r="163" spans="1:11" x14ac:dyDescent="0.2">
      <c r="A163" s="12">
        <v>2002</v>
      </c>
      <c r="B163" s="15">
        <v>9</v>
      </c>
      <c r="C163" s="17">
        <v>-10.86795</v>
      </c>
      <c r="D163" s="14">
        <v>-16.49296</v>
      </c>
      <c r="E163" s="14">
        <v>-8.0309399999999993</v>
      </c>
      <c r="F163" s="14">
        <v>-8.0394199999999998</v>
      </c>
      <c r="G163" s="45">
        <f t="shared" si="15"/>
        <v>-0.10867950000000001</v>
      </c>
      <c r="H163" s="51">
        <f t="shared" si="16"/>
        <v>-0.16492960000000001</v>
      </c>
      <c r="I163" s="51">
        <f t="shared" si="19"/>
        <v>-8.0309399999999989E-2</v>
      </c>
      <c r="J163" s="48">
        <f t="shared" si="17"/>
        <v>-8.0394199999999999E-2</v>
      </c>
      <c r="K163" s="85">
        <f t="shared" si="18"/>
        <v>-0.1085444</v>
      </c>
    </row>
    <row r="164" spans="1:11" x14ac:dyDescent="0.2">
      <c r="A164" s="12">
        <v>2002</v>
      </c>
      <c r="B164" s="15">
        <v>10</v>
      </c>
      <c r="C164" s="17">
        <v>8.8015799999999995</v>
      </c>
      <c r="D164" s="14">
        <v>-10.166640000000001</v>
      </c>
      <c r="E164" s="14">
        <v>-12.933280000000002</v>
      </c>
      <c r="F164" s="14">
        <v>4.08744</v>
      </c>
      <c r="G164" s="45">
        <f t="shared" si="15"/>
        <v>8.8015799999999991E-2</v>
      </c>
      <c r="H164" s="51">
        <f t="shared" si="16"/>
        <v>-0.10166640000000002</v>
      </c>
      <c r="I164" s="51">
        <f t="shared" si="19"/>
        <v>-0.12933280000000003</v>
      </c>
      <c r="J164" s="48">
        <f t="shared" si="17"/>
        <v>4.0874399999999998E-2</v>
      </c>
      <c r="K164" s="85">
        <f t="shared" si="18"/>
        <v>-6.3374933333333355E-2</v>
      </c>
    </row>
    <row r="165" spans="1:11" x14ac:dyDescent="0.2">
      <c r="A165" s="12">
        <v>2002</v>
      </c>
      <c r="B165" s="15">
        <v>11</v>
      </c>
      <c r="C165" s="17">
        <v>5.8859000000000004</v>
      </c>
      <c r="D165" s="14">
        <v>13.082529999999998</v>
      </c>
      <c r="E165" s="14">
        <v>14.757139999999998</v>
      </c>
      <c r="F165" s="14">
        <v>14.588999999999999</v>
      </c>
      <c r="G165" s="45">
        <f t="shared" si="15"/>
        <v>5.8859000000000002E-2</v>
      </c>
      <c r="H165" s="51">
        <f t="shared" si="16"/>
        <v>0.13082529999999998</v>
      </c>
      <c r="I165" s="51">
        <f t="shared" si="19"/>
        <v>0.14757139999999999</v>
      </c>
      <c r="J165" s="48">
        <f t="shared" si="17"/>
        <v>0.14588999999999999</v>
      </c>
      <c r="K165" s="85">
        <f t="shared" si="18"/>
        <v>0.14142889999999997</v>
      </c>
    </row>
    <row r="166" spans="1:11" x14ac:dyDescent="0.2">
      <c r="A166" s="12">
        <v>2002</v>
      </c>
      <c r="B166" s="15">
        <v>12</v>
      </c>
      <c r="C166" s="17">
        <v>-5.8747499999999997</v>
      </c>
      <c r="D166" s="14">
        <v>-3.9353299999999996</v>
      </c>
      <c r="E166" s="14">
        <v>-3.0705899999999997</v>
      </c>
      <c r="F166" s="14">
        <v>-21.194740000000003</v>
      </c>
      <c r="G166" s="45">
        <f t="shared" si="15"/>
        <v>-5.8747500000000001E-2</v>
      </c>
      <c r="H166" s="51">
        <f t="shared" si="16"/>
        <v>-3.9353299999999994E-2</v>
      </c>
      <c r="I166" s="51">
        <f t="shared" si="19"/>
        <v>-3.0705899999999998E-2</v>
      </c>
      <c r="J166" s="48">
        <f t="shared" si="17"/>
        <v>-0.21194740000000004</v>
      </c>
      <c r="K166" s="85">
        <f t="shared" si="18"/>
        <v>-9.4002200000000008E-2</v>
      </c>
    </row>
    <row r="167" spans="1:11" x14ac:dyDescent="0.2">
      <c r="A167" s="12">
        <v>2003</v>
      </c>
      <c r="B167" s="15">
        <v>1</v>
      </c>
      <c r="C167" s="17">
        <v>-2.6196700000000002</v>
      </c>
      <c r="D167" s="14">
        <v>-13.674830000000002</v>
      </c>
      <c r="E167" s="14">
        <v>-4.3437099999999997</v>
      </c>
      <c r="F167" s="14">
        <v>6.3567800000000005</v>
      </c>
      <c r="G167" s="45">
        <f t="shared" si="15"/>
        <v>-2.6196700000000003E-2</v>
      </c>
      <c r="H167" s="51">
        <f t="shared" si="16"/>
        <v>-0.13674830000000002</v>
      </c>
      <c r="I167" s="51">
        <f t="shared" si="19"/>
        <v>-4.3437099999999999E-2</v>
      </c>
      <c r="J167" s="48">
        <f t="shared" si="17"/>
        <v>6.3567800000000008E-2</v>
      </c>
      <c r="K167" s="85">
        <f t="shared" si="18"/>
        <v>-3.8872533333333334E-2</v>
      </c>
    </row>
    <row r="168" spans="1:11" x14ac:dyDescent="0.2">
      <c r="A168" s="12">
        <v>2003</v>
      </c>
      <c r="B168" s="15">
        <v>2</v>
      </c>
      <c r="C168" s="17">
        <v>-1.50038</v>
      </c>
      <c r="D168" s="14">
        <v>-5.3497899999999996</v>
      </c>
      <c r="E168" s="14">
        <v>-12.319060000000002</v>
      </c>
      <c r="F168" s="14">
        <v>-1.6538900000000001</v>
      </c>
      <c r="G168" s="45">
        <f t="shared" si="15"/>
        <v>-1.5003800000000001E-2</v>
      </c>
      <c r="H168" s="51">
        <f t="shared" si="16"/>
        <v>-5.3497899999999994E-2</v>
      </c>
      <c r="I168" s="51">
        <f t="shared" si="19"/>
        <v>-0.12319060000000003</v>
      </c>
      <c r="J168" s="48">
        <f t="shared" si="17"/>
        <v>-1.6538900000000002E-2</v>
      </c>
      <c r="K168" s="85">
        <f t="shared" si="18"/>
        <v>-6.440913333333334E-2</v>
      </c>
    </row>
    <row r="169" spans="1:11" x14ac:dyDescent="0.2">
      <c r="A169" s="12">
        <v>2003</v>
      </c>
      <c r="B169" s="15">
        <v>3</v>
      </c>
      <c r="C169" s="17">
        <v>0.97094000000000003</v>
      </c>
      <c r="D169" s="14">
        <v>4.8127599999999999</v>
      </c>
      <c r="E169" s="14">
        <v>-9.1711200000000019</v>
      </c>
      <c r="F169" s="14">
        <v>13.392869999999998</v>
      </c>
      <c r="G169" s="45">
        <f t="shared" si="15"/>
        <v>9.7094E-3</v>
      </c>
      <c r="H169" s="51">
        <f t="shared" si="16"/>
        <v>4.81276E-2</v>
      </c>
      <c r="I169" s="51">
        <f t="shared" si="19"/>
        <v>-9.171120000000002E-2</v>
      </c>
      <c r="J169" s="48">
        <f t="shared" si="17"/>
        <v>0.13392869999999998</v>
      </c>
      <c r="K169" s="85">
        <f t="shared" si="18"/>
        <v>3.0115033333333319E-2</v>
      </c>
    </row>
    <row r="170" spans="1:11" x14ac:dyDescent="0.2">
      <c r="A170" s="12">
        <v>2003</v>
      </c>
      <c r="B170" s="15">
        <v>4</v>
      </c>
      <c r="C170" s="17">
        <v>8.2370099999999997</v>
      </c>
      <c r="D170" s="14">
        <v>15.348579999999998</v>
      </c>
      <c r="E170" s="14">
        <v>8.7587399999999977</v>
      </c>
      <c r="F170" s="14">
        <v>6.2705700000000002</v>
      </c>
      <c r="G170" s="45">
        <f t="shared" si="15"/>
        <v>8.2370100000000002E-2</v>
      </c>
      <c r="H170" s="51">
        <f t="shared" si="16"/>
        <v>0.15348579999999998</v>
      </c>
      <c r="I170" s="51">
        <f t="shared" si="19"/>
        <v>8.7587399999999982E-2</v>
      </c>
      <c r="J170" s="48">
        <f t="shared" si="17"/>
        <v>6.2705700000000003E-2</v>
      </c>
      <c r="K170" s="85">
        <f t="shared" si="18"/>
        <v>0.10125963333333332</v>
      </c>
    </row>
    <row r="171" spans="1:11" x14ac:dyDescent="0.2">
      <c r="A171" s="12">
        <v>2003</v>
      </c>
      <c r="B171" s="15">
        <v>5</v>
      </c>
      <c r="C171" s="17">
        <v>5.26877</v>
      </c>
      <c r="D171" s="14">
        <v>11.310159999999998</v>
      </c>
      <c r="E171" s="14">
        <v>12.949849999999998</v>
      </c>
      <c r="F171" s="14">
        <v>1.5448799999999998</v>
      </c>
      <c r="G171" s="45">
        <f t="shared" si="15"/>
        <v>5.2687700000000004E-2</v>
      </c>
      <c r="H171" s="51">
        <f t="shared" si="16"/>
        <v>0.11310159999999998</v>
      </c>
      <c r="I171" s="51">
        <f t="shared" si="19"/>
        <v>0.12949849999999999</v>
      </c>
      <c r="J171" s="48">
        <f t="shared" si="17"/>
        <v>1.5448799999999999E-2</v>
      </c>
      <c r="K171" s="85">
        <f t="shared" si="18"/>
        <v>8.601629999999999E-2</v>
      </c>
    </row>
    <row r="172" spans="1:11" x14ac:dyDescent="0.2">
      <c r="A172" s="12">
        <v>2003</v>
      </c>
      <c r="B172" s="15">
        <v>6</v>
      </c>
      <c r="C172" s="17">
        <v>1.27563</v>
      </c>
      <c r="D172" s="14">
        <v>2.6203900000000004</v>
      </c>
      <c r="E172" s="14">
        <v>11.800879999999999</v>
      </c>
      <c r="F172" s="14">
        <v>9.0701199999999993</v>
      </c>
      <c r="G172" s="45">
        <f t="shared" si="15"/>
        <v>1.27563E-2</v>
      </c>
      <c r="H172" s="51">
        <f t="shared" si="16"/>
        <v>2.6203900000000006E-2</v>
      </c>
      <c r="I172" s="51">
        <f t="shared" si="19"/>
        <v>0.1180088</v>
      </c>
      <c r="J172" s="48">
        <f t="shared" si="17"/>
        <v>9.0701199999999996E-2</v>
      </c>
      <c r="K172" s="85">
        <f t="shared" si="18"/>
        <v>7.8304633333333332E-2</v>
      </c>
    </row>
    <row r="173" spans="1:11" x14ac:dyDescent="0.2">
      <c r="A173" s="12">
        <v>2003</v>
      </c>
      <c r="B173" s="15">
        <v>7</v>
      </c>
      <c r="C173" s="17">
        <v>1.7631600000000001</v>
      </c>
      <c r="D173" s="14">
        <v>-6.03362</v>
      </c>
      <c r="E173" s="14">
        <v>-3.5964999999999998</v>
      </c>
      <c r="F173" s="14">
        <v>0.8882199999999999</v>
      </c>
      <c r="G173" s="45">
        <f t="shared" si="15"/>
        <v>1.7631600000000001E-2</v>
      </c>
      <c r="H173" s="51">
        <f t="shared" si="16"/>
        <v>-6.03362E-2</v>
      </c>
      <c r="I173" s="51">
        <f t="shared" si="19"/>
        <v>-3.5964999999999997E-2</v>
      </c>
      <c r="J173" s="48">
        <f t="shared" si="17"/>
        <v>8.8821999999999998E-3</v>
      </c>
      <c r="K173" s="85">
        <f t="shared" si="18"/>
        <v>-2.9139666666666661E-2</v>
      </c>
    </row>
    <row r="174" spans="1:11" x14ac:dyDescent="0.2">
      <c r="A174" s="12">
        <v>2003</v>
      </c>
      <c r="B174" s="15">
        <v>8</v>
      </c>
      <c r="C174" s="17">
        <v>1.9501999999999999</v>
      </c>
      <c r="D174" s="14">
        <v>2.0382800000000003</v>
      </c>
      <c r="E174" s="14">
        <v>13.305799999999998</v>
      </c>
      <c r="F174" s="14">
        <v>14.314749999999998</v>
      </c>
      <c r="G174" s="45">
        <f t="shared" si="15"/>
        <v>1.9501999999999999E-2</v>
      </c>
      <c r="H174" s="51">
        <f t="shared" si="16"/>
        <v>2.0382800000000003E-2</v>
      </c>
      <c r="I174" s="51">
        <f t="shared" si="19"/>
        <v>0.13305799999999998</v>
      </c>
      <c r="J174" s="48">
        <f t="shared" si="17"/>
        <v>0.14314749999999998</v>
      </c>
      <c r="K174" s="85">
        <f t="shared" si="18"/>
        <v>9.8862766666666657E-2</v>
      </c>
    </row>
    <row r="175" spans="1:11" x14ac:dyDescent="0.2">
      <c r="A175" s="12">
        <v>2003</v>
      </c>
      <c r="B175" s="15">
        <v>9</v>
      </c>
      <c r="C175" s="17">
        <v>-1.0619499999999999</v>
      </c>
      <c r="D175" s="14">
        <v>5.8696200000000003</v>
      </c>
      <c r="E175" s="14">
        <v>-8.2840100000000021</v>
      </c>
      <c r="F175" s="14">
        <v>-6.6460499999999998</v>
      </c>
      <c r="G175" s="45">
        <f t="shared" si="15"/>
        <v>-1.06195E-2</v>
      </c>
      <c r="H175" s="51">
        <f t="shared" si="16"/>
        <v>5.8696200000000004E-2</v>
      </c>
      <c r="I175" s="51">
        <f t="shared" si="19"/>
        <v>-8.2840100000000028E-2</v>
      </c>
      <c r="J175" s="48">
        <f t="shared" si="17"/>
        <v>-6.6460500000000006E-2</v>
      </c>
      <c r="K175" s="85">
        <f t="shared" si="18"/>
        <v>-3.0201466666666673E-2</v>
      </c>
    </row>
    <row r="176" spans="1:11" x14ac:dyDescent="0.2">
      <c r="A176" s="12">
        <v>2003</v>
      </c>
      <c r="B176" s="15">
        <v>10</v>
      </c>
      <c r="C176" s="17">
        <v>5.6569799999999999</v>
      </c>
      <c r="D176" s="14">
        <v>-6.1333299999999999</v>
      </c>
      <c r="E176" s="14">
        <v>12.017679999999999</v>
      </c>
      <c r="F176" s="14">
        <v>5.4614200000000004</v>
      </c>
      <c r="G176" s="45">
        <f t="shared" si="15"/>
        <v>5.6569800000000003E-2</v>
      </c>
      <c r="H176" s="51">
        <f t="shared" si="16"/>
        <v>-6.13333E-2</v>
      </c>
      <c r="I176" s="51">
        <f t="shared" si="19"/>
        <v>0.12017679999999999</v>
      </c>
      <c r="J176" s="48">
        <f t="shared" si="17"/>
        <v>5.4614200000000002E-2</v>
      </c>
      <c r="K176" s="85">
        <f t="shared" si="18"/>
        <v>3.7819233333333327E-2</v>
      </c>
    </row>
    <row r="177" spans="1:11" x14ac:dyDescent="0.2">
      <c r="A177" s="12">
        <v>2003</v>
      </c>
      <c r="B177" s="15">
        <v>11</v>
      </c>
      <c r="C177" s="17">
        <v>0.87982000000000005</v>
      </c>
      <c r="D177" s="14">
        <v>-0.63210000000000011</v>
      </c>
      <c r="E177" s="14">
        <v>8.1869999999999984E-2</v>
      </c>
      <c r="F177" s="14">
        <v>3.7679600000000004</v>
      </c>
      <c r="G177" s="45">
        <f t="shared" si="15"/>
        <v>8.7982000000000008E-3</v>
      </c>
      <c r="H177" s="51">
        <f t="shared" si="16"/>
        <v>-6.3210000000000011E-3</v>
      </c>
      <c r="I177" s="51">
        <f t="shared" si="19"/>
        <v>8.186999999999999E-4</v>
      </c>
      <c r="J177" s="48">
        <f t="shared" si="17"/>
        <v>3.7679600000000008E-2</v>
      </c>
      <c r="K177" s="85">
        <f t="shared" si="18"/>
        <v>1.0725766666666669E-2</v>
      </c>
    </row>
    <row r="178" spans="1:11" x14ac:dyDescent="0.2">
      <c r="A178" s="12">
        <v>2003</v>
      </c>
      <c r="B178" s="15">
        <v>12</v>
      </c>
      <c r="C178" s="17">
        <v>5.2444699999999997</v>
      </c>
      <c r="D178" s="14">
        <v>10.084179999999998</v>
      </c>
      <c r="E178" s="14">
        <v>9.6681699999999982</v>
      </c>
      <c r="F178" s="14">
        <v>-0.80626000000000009</v>
      </c>
      <c r="G178" s="45">
        <f t="shared" si="15"/>
        <v>5.2444699999999997E-2</v>
      </c>
      <c r="H178" s="51">
        <f t="shared" si="16"/>
        <v>0.10084179999999998</v>
      </c>
      <c r="I178" s="51">
        <f t="shared" si="19"/>
        <v>9.6681699999999982E-2</v>
      </c>
      <c r="J178" s="48">
        <f t="shared" si="17"/>
        <v>-8.0626000000000014E-3</v>
      </c>
      <c r="K178" s="85">
        <f t="shared" si="18"/>
        <v>6.3153633333333306E-2</v>
      </c>
    </row>
    <row r="179" spans="1:11" x14ac:dyDescent="0.2">
      <c r="A179" s="12">
        <v>2004</v>
      </c>
      <c r="B179" s="15">
        <v>1</v>
      </c>
      <c r="C179" s="17">
        <v>1.8354999999999999</v>
      </c>
      <c r="D179" s="14">
        <v>6.9140900000000007</v>
      </c>
      <c r="E179" s="14">
        <v>-1.02549</v>
      </c>
      <c r="F179" s="14">
        <v>6.0929600000000006</v>
      </c>
      <c r="G179" s="45">
        <f t="shared" si="15"/>
        <v>1.8355E-2</v>
      </c>
      <c r="H179" s="51">
        <f t="shared" si="16"/>
        <v>6.9140900000000005E-2</v>
      </c>
      <c r="I179" s="51">
        <f t="shared" si="19"/>
        <v>-1.0254900000000001E-2</v>
      </c>
      <c r="J179" s="48">
        <f t="shared" si="17"/>
        <v>6.0929600000000007E-2</v>
      </c>
      <c r="K179" s="85">
        <f t="shared" si="18"/>
        <v>3.9938533333333338E-2</v>
      </c>
    </row>
    <row r="180" spans="1:11" x14ac:dyDescent="0.2">
      <c r="A180" s="12">
        <v>2004</v>
      </c>
      <c r="B180" s="15">
        <v>2</v>
      </c>
      <c r="C180" s="17">
        <v>1.38995</v>
      </c>
      <c r="D180" s="14">
        <v>6.6381300000000003</v>
      </c>
      <c r="E180" s="14">
        <v>4.18743</v>
      </c>
      <c r="F180" s="14">
        <v>5.9773500000000004</v>
      </c>
      <c r="G180" s="45">
        <f t="shared" si="15"/>
        <v>1.38995E-2</v>
      </c>
      <c r="H180" s="51">
        <f t="shared" si="16"/>
        <v>6.6381300000000004E-2</v>
      </c>
      <c r="I180" s="51">
        <f t="shared" si="19"/>
        <v>4.1874300000000003E-2</v>
      </c>
      <c r="J180" s="48">
        <f t="shared" si="17"/>
        <v>5.9773500000000007E-2</v>
      </c>
      <c r="K180" s="85">
        <f t="shared" si="18"/>
        <v>5.6009699999999996E-2</v>
      </c>
    </row>
    <row r="181" spans="1:11" x14ac:dyDescent="0.2">
      <c r="A181" s="12">
        <v>2004</v>
      </c>
      <c r="B181" s="15">
        <v>3</v>
      </c>
      <c r="C181" s="17">
        <v>-1.50864</v>
      </c>
      <c r="D181" s="14">
        <v>-4.67971</v>
      </c>
      <c r="E181" s="14">
        <v>-5.4032099999999996</v>
      </c>
      <c r="F181" s="14">
        <v>-4.1509299999999998</v>
      </c>
      <c r="G181" s="45">
        <f t="shared" si="15"/>
        <v>-1.50864E-2</v>
      </c>
      <c r="H181" s="51">
        <f t="shared" si="16"/>
        <v>-4.6797100000000001E-2</v>
      </c>
      <c r="I181" s="51">
        <f t="shared" si="19"/>
        <v>-5.40321E-2</v>
      </c>
      <c r="J181" s="48">
        <f t="shared" si="17"/>
        <v>-4.1509299999999999E-2</v>
      </c>
      <c r="K181" s="85">
        <f t="shared" si="18"/>
        <v>-4.7446166666666664E-2</v>
      </c>
    </row>
    <row r="182" spans="1:11" x14ac:dyDescent="0.2">
      <c r="A182" s="12">
        <v>2004</v>
      </c>
      <c r="B182" s="15">
        <v>4</v>
      </c>
      <c r="C182" s="17">
        <v>-1.5698000000000001</v>
      </c>
      <c r="D182" s="14">
        <v>-7.6334099999999996</v>
      </c>
      <c r="E182" s="14">
        <v>3.8444900000000004</v>
      </c>
      <c r="F182" s="14">
        <v>-7.3376399999999995</v>
      </c>
      <c r="G182" s="45">
        <f t="shared" si="15"/>
        <v>-1.5698E-2</v>
      </c>
      <c r="H182" s="51">
        <f t="shared" si="16"/>
        <v>-7.6334100000000002E-2</v>
      </c>
      <c r="I182" s="51">
        <f t="shared" si="19"/>
        <v>3.8444900000000004E-2</v>
      </c>
      <c r="J182" s="48">
        <f t="shared" si="17"/>
        <v>-7.3376399999999994E-2</v>
      </c>
      <c r="K182" s="85">
        <f t="shared" si="18"/>
        <v>-3.7088533333333326E-2</v>
      </c>
    </row>
    <row r="183" spans="1:11" x14ac:dyDescent="0.2">
      <c r="A183" s="12">
        <v>2004</v>
      </c>
      <c r="B183" s="15">
        <v>5</v>
      </c>
      <c r="C183" s="17">
        <v>1.3722399999999999</v>
      </c>
      <c r="D183" s="14">
        <v>5.4190500000000004</v>
      </c>
      <c r="E183" s="14">
        <v>7.6535700000000002</v>
      </c>
      <c r="F183" s="14">
        <v>-1.3028600000000001</v>
      </c>
      <c r="G183" s="45">
        <f t="shared" si="15"/>
        <v>1.3722399999999999E-2</v>
      </c>
      <c r="H183" s="51">
        <f t="shared" si="16"/>
        <v>5.4190500000000003E-2</v>
      </c>
      <c r="I183" s="51">
        <f t="shared" si="19"/>
        <v>7.6535699999999998E-2</v>
      </c>
      <c r="J183" s="48">
        <f t="shared" si="17"/>
        <v>-1.3028600000000001E-2</v>
      </c>
      <c r="K183" s="85">
        <f t="shared" si="18"/>
        <v>3.9232533333333333E-2</v>
      </c>
    </row>
    <row r="184" spans="1:11" x14ac:dyDescent="0.2">
      <c r="A184" s="12">
        <v>2004</v>
      </c>
      <c r="B184" s="15">
        <v>6</v>
      </c>
      <c r="C184" s="17">
        <v>1.9444900000000001</v>
      </c>
      <c r="D184" s="14">
        <v>0.62394999999999989</v>
      </c>
      <c r="E184" s="14">
        <v>11.450219999999998</v>
      </c>
      <c r="F184" s="14">
        <v>-5.8913799999999998</v>
      </c>
      <c r="G184" s="45">
        <f t="shared" si="15"/>
        <v>1.9444900000000001E-2</v>
      </c>
      <c r="H184" s="51">
        <f t="shared" si="16"/>
        <v>6.2394999999999994E-3</v>
      </c>
      <c r="I184" s="51">
        <f t="shared" si="19"/>
        <v>0.11450219999999998</v>
      </c>
      <c r="J184" s="48">
        <f t="shared" si="17"/>
        <v>-5.8913800000000002E-2</v>
      </c>
      <c r="K184" s="85">
        <f t="shared" si="18"/>
        <v>2.0609299999999994E-2</v>
      </c>
    </row>
    <row r="185" spans="1:11" x14ac:dyDescent="0.2">
      <c r="A185" s="12">
        <v>2004</v>
      </c>
      <c r="B185" s="15">
        <v>7</v>
      </c>
      <c r="C185" s="17">
        <v>-3.3096600000000005</v>
      </c>
      <c r="D185" s="14">
        <v>-2.8812499999999996</v>
      </c>
      <c r="E185" s="14">
        <v>-0.76549000000000011</v>
      </c>
      <c r="F185" s="14">
        <v>-2.4751299999999996</v>
      </c>
      <c r="G185" s="45">
        <f t="shared" si="15"/>
        <v>-3.3096600000000004E-2</v>
      </c>
      <c r="H185" s="51">
        <f t="shared" si="16"/>
        <v>-2.8812499999999998E-2</v>
      </c>
      <c r="I185" s="51">
        <f t="shared" si="19"/>
        <v>-7.6549000000000009E-3</v>
      </c>
      <c r="J185" s="48">
        <f t="shared" si="17"/>
        <v>-2.4751299999999997E-2</v>
      </c>
      <c r="K185" s="85">
        <f t="shared" si="18"/>
        <v>-2.0406233333333329E-2</v>
      </c>
    </row>
    <row r="186" spans="1:11" x14ac:dyDescent="0.2">
      <c r="A186" s="12">
        <v>2004</v>
      </c>
      <c r="B186" s="15">
        <v>8</v>
      </c>
      <c r="C186" s="17">
        <v>0.40449999999999997</v>
      </c>
      <c r="D186" s="14">
        <v>6.2323700000000004</v>
      </c>
      <c r="E186" s="14">
        <v>3.1906400000000001</v>
      </c>
      <c r="F186" s="14">
        <v>-3.7135999999999996</v>
      </c>
      <c r="G186" s="45">
        <f t="shared" si="15"/>
        <v>4.045E-3</v>
      </c>
      <c r="H186" s="51">
        <f t="shared" si="16"/>
        <v>6.2323700000000003E-2</v>
      </c>
      <c r="I186" s="51">
        <f t="shared" si="19"/>
        <v>3.1906400000000001E-2</v>
      </c>
      <c r="J186" s="48">
        <f t="shared" si="17"/>
        <v>-3.7135999999999995E-2</v>
      </c>
      <c r="K186" s="85">
        <f t="shared" si="18"/>
        <v>1.9031366666666674E-2</v>
      </c>
    </row>
    <row r="187" spans="1:11" x14ac:dyDescent="0.2">
      <c r="A187" s="12">
        <v>2004</v>
      </c>
      <c r="B187" s="15">
        <v>9</v>
      </c>
      <c r="C187" s="17">
        <v>1.0830599999999999</v>
      </c>
      <c r="D187" s="14">
        <v>-2.4525799999999998</v>
      </c>
      <c r="E187" s="14">
        <v>-1.24899</v>
      </c>
      <c r="F187" s="14">
        <v>6.2103200000000003</v>
      </c>
      <c r="G187" s="45">
        <f t="shared" si="15"/>
        <v>1.0830599999999999E-2</v>
      </c>
      <c r="H187" s="51">
        <f t="shared" si="16"/>
        <v>-2.4525799999999997E-2</v>
      </c>
      <c r="I187" s="51">
        <f t="shared" si="19"/>
        <v>-1.24899E-2</v>
      </c>
      <c r="J187" s="48">
        <f t="shared" si="17"/>
        <v>6.2103200000000004E-2</v>
      </c>
      <c r="K187" s="85">
        <f t="shared" si="18"/>
        <v>8.3625000000000019E-3</v>
      </c>
    </row>
    <row r="188" spans="1:11" x14ac:dyDescent="0.2">
      <c r="A188" s="12">
        <v>2004</v>
      </c>
      <c r="B188" s="15">
        <v>10</v>
      </c>
      <c r="C188" s="17">
        <v>1.52769</v>
      </c>
      <c r="D188" s="14">
        <v>2.9350400000000003</v>
      </c>
      <c r="E188" s="14">
        <v>-3.4320399999999998</v>
      </c>
      <c r="F188" s="14">
        <v>4.4041900000000007</v>
      </c>
      <c r="G188" s="45">
        <f t="shared" si="15"/>
        <v>1.52769E-2</v>
      </c>
      <c r="H188" s="51">
        <f t="shared" si="16"/>
        <v>2.9350400000000002E-2</v>
      </c>
      <c r="I188" s="51">
        <f t="shared" si="19"/>
        <v>-3.4320400000000001E-2</v>
      </c>
      <c r="J188" s="48">
        <f t="shared" si="17"/>
        <v>4.4041900000000009E-2</v>
      </c>
      <c r="K188" s="85">
        <f t="shared" si="18"/>
        <v>1.3023966666666669E-2</v>
      </c>
    </row>
    <row r="189" spans="1:11" x14ac:dyDescent="0.2">
      <c r="A189" s="12">
        <v>2004</v>
      </c>
      <c r="B189" s="15">
        <v>11</v>
      </c>
      <c r="C189" s="17">
        <v>4.04617</v>
      </c>
      <c r="D189" s="14">
        <v>4.7284200000000007</v>
      </c>
      <c r="E189" s="14">
        <v>7.6555100000000005</v>
      </c>
      <c r="F189" s="14">
        <v>6.2147300000000003</v>
      </c>
      <c r="G189" s="45">
        <f t="shared" si="15"/>
        <v>4.0461700000000003E-2</v>
      </c>
      <c r="H189" s="51">
        <f t="shared" si="16"/>
        <v>4.7284200000000005E-2</v>
      </c>
      <c r="I189" s="51">
        <f t="shared" si="19"/>
        <v>7.6555100000000001E-2</v>
      </c>
      <c r="J189" s="48">
        <f t="shared" si="17"/>
        <v>6.2147300000000003E-2</v>
      </c>
      <c r="K189" s="85">
        <f t="shared" si="18"/>
        <v>6.1995533333333339E-2</v>
      </c>
    </row>
    <row r="190" spans="1:11" x14ac:dyDescent="0.2">
      <c r="A190" s="12">
        <v>2004</v>
      </c>
      <c r="B190" s="15">
        <v>12</v>
      </c>
      <c r="C190" s="17">
        <v>3.40286</v>
      </c>
      <c r="D190" s="14">
        <v>0.39751000000000003</v>
      </c>
      <c r="E190" s="14">
        <v>-3.4600899999999997</v>
      </c>
      <c r="F190" s="14">
        <v>4.0495100000000006</v>
      </c>
      <c r="G190" s="45">
        <f t="shared" si="15"/>
        <v>3.4028599999999999E-2</v>
      </c>
      <c r="H190" s="51">
        <f t="shared" si="16"/>
        <v>3.9751000000000005E-3</v>
      </c>
      <c r="I190" s="51">
        <f t="shared" si="19"/>
        <v>-3.4600899999999997E-2</v>
      </c>
      <c r="J190" s="48">
        <f t="shared" si="17"/>
        <v>4.0495100000000006E-2</v>
      </c>
      <c r="K190" s="85">
        <f t="shared" si="18"/>
        <v>3.2897666666666693E-3</v>
      </c>
    </row>
    <row r="191" spans="1:11" x14ac:dyDescent="0.2">
      <c r="A191" s="12">
        <v>2005</v>
      </c>
      <c r="B191" s="15">
        <v>1</v>
      </c>
      <c r="C191" s="17">
        <v>-2.4374799999999999</v>
      </c>
      <c r="D191" s="14">
        <v>2.5499700000000005</v>
      </c>
      <c r="E191" s="14">
        <v>-2.3599999999999994</v>
      </c>
      <c r="F191" s="14">
        <v>0.62992999999999988</v>
      </c>
      <c r="G191" s="45">
        <f t="shared" si="15"/>
        <v>-2.4374799999999999E-2</v>
      </c>
      <c r="H191" s="51">
        <f t="shared" si="16"/>
        <v>2.5499700000000007E-2</v>
      </c>
      <c r="I191" s="51">
        <f t="shared" si="19"/>
        <v>-2.3599999999999996E-2</v>
      </c>
      <c r="J191" s="48">
        <f t="shared" si="17"/>
        <v>6.299299999999999E-3</v>
      </c>
      <c r="K191" s="85">
        <f t="shared" si="18"/>
        <v>2.7330000000000032E-3</v>
      </c>
    </row>
    <row r="192" spans="1:11" x14ac:dyDescent="0.2">
      <c r="A192" s="12">
        <v>2005</v>
      </c>
      <c r="B192" s="15">
        <v>2</v>
      </c>
      <c r="C192" s="17">
        <v>2.1044100000000001</v>
      </c>
      <c r="D192" s="14">
        <v>-4.3553199999999999</v>
      </c>
      <c r="E192" s="14">
        <v>9.0304399999999987</v>
      </c>
      <c r="F192" s="14">
        <v>-10.848790000000001</v>
      </c>
      <c r="G192" s="45">
        <f t="shared" si="15"/>
        <v>2.1044100000000003E-2</v>
      </c>
      <c r="H192" s="51">
        <f t="shared" si="16"/>
        <v>-4.35532E-2</v>
      </c>
      <c r="I192" s="51">
        <f t="shared" si="19"/>
        <v>9.0304399999999993E-2</v>
      </c>
      <c r="J192" s="48">
        <f t="shared" si="17"/>
        <v>-0.10848790000000001</v>
      </c>
      <c r="K192" s="85">
        <f t="shared" si="18"/>
        <v>-2.0578900000000004E-2</v>
      </c>
    </row>
    <row r="193" spans="1:11" x14ac:dyDescent="0.2">
      <c r="A193" s="12">
        <v>2005</v>
      </c>
      <c r="B193" s="15">
        <v>3</v>
      </c>
      <c r="C193" s="17">
        <v>-1.77081</v>
      </c>
      <c r="D193" s="14">
        <v>1.87605</v>
      </c>
      <c r="E193" s="14">
        <v>6.24892</v>
      </c>
      <c r="F193" s="14">
        <v>-17.217730000000003</v>
      </c>
      <c r="G193" s="45">
        <f t="shared" si="15"/>
        <v>-1.7708100000000001E-2</v>
      </c>
      <c r="H193" s="51">
        <f t="shared" si="16"/>
        <v>1.8760499999999999E-2</v>
      </c>
      <c r="I193" s="51">
        <f t="shared" si="19"/>
        <v>6.2489200000000002E-2</v>
      </c>
      <c r="J193" s="48">
        <f t="shared" si="17"/>
        <v>-0.17217730000000003</v>
      </c>
      <c r="K193" s="85">
        <f t="shared" si="18"/>
        <v>-3.0309200000000008E-2</v>
      </c>
    </row>
    <row r="194" spans="1:11" x14ac:dyDescent="0.2">
      <c r="A194" s="12">
        <v>2005</v>
      </c>
      <c r="B194" s="15">
        <v>4</v>
      </c>
      <c r="C194" s="17">
        <v>-1.89656</v>
      </c>
      <c r="D194" s="14">
        <v>3.3057600000000003</v>
      </c>
      <c r="E194" s="14">
        <v>1.7132099999999999</v>
      </c>
      <c r="F194" s="14">
        <v>1.8183699999999998</v>
      </c>
      <c r="G194" s="45">
        <f t="shared" si="15"/>
        <v>-1.8965599999999999E-2</v>
      </c>
      <c r="H194" s="51">
        <f t="shared" si="16"/>
        <v>3.3057600000000006E-2</v>
      </c>
      <c r="I194" s="51">
        <f t="shared" si="19"/>
        <v>1.7132100000000001E-2</v>
      </c>
      <c r="J194" s="48">
        <f t="shared" si="17"/>
        <v>1.8183699999999997E-2</v>
      </c>
      <c r="K194" s="85">
        <f t="shared" si="18"/>
        <v>2.2791133333333335E-2</v>
      </c>
    </row>
    <row r="195" spans="1:11" x14ac:dyDescent="0.2">
      <c r="A195" s="12">
        <v>2005</v>
      </c>
      <c r="B195" s="15">
        <v>5</v>
      </c>
      <c r="C195" s="17">
        <v>3.1818499999999998</v>
      </c>
      <c r="D195" s="14">
        <v>2.2282200000000003</v>
      </c>
      <c r="E195" s="14">
        <v>7.6789000000000005</v>
      </c>
      <c r="F195" s="14">
        <v>0.66090999999999989</v>
      </c>
      <c r="G195" s="45">
        <f t="shared" si="15"/>
        <v>3.18185E-2</v>
      </c>
      <c r="H195" s="51">
        <f t="shared" si="16"/>
        <v>2.2282200000000002E-2</v>
      </c>
      <c r="I195" s="51">
        <f t="shared" si="19"/>
        <v>7.678900000000001E-2</v>
      </c>
      <c r="J195" s="48">
        <f t="shared" si="17"/>
        <v>6.6090999999999988E-3</v>
      </c>
      <c r="K195" s="85">
        <f t="shared" si="18"/>
        <v>3.5226766666666666E-2</v>
      </c>
    </row>
    <row r="196" spans="1:11" x14ac:dyDescent="0.2">
      <c r="A196" s="12">
        <v>2005</v>
      </c>
      <c r="B196" s="15">
        <v>6</v>
      </c>
      <c r="C196" s="17">
        <v>0.14196</v>
      </c>
      <c r="D196" s="14">
        <v>3.2062500000000003</v>
      </c>
      <c r="E196" s="14">
        <v>3.1863900000000003</v>
      </c>
      <c r="F196" s="14">
        <v>-8.0093800000000002</v>
      </c>
      <c r="G196" s="45">
        <f t="shared" si="15"/>
        <v>1.4196E-3</v>
      </c>
      <c r="H196" s="51">
        <f t="shared" si="16"/>
        <v>3.2062500000000001E-2</v>
      </c>
      <c r="I196" s="51">
        <f t="shared" si="19"/>
        <v>3.1863900000000001E-2</v>
      </c>
      <c r="J196" s="48">
        <f t="shared" si="17"/>
        <v>-8.0093800000000007E-2</v>
      </c>
      <c r="K196" s="85">
        <f t="shared" si="18"/>
        <v>-5.389133333333334E-3</v>
      </c>
    </row>
    <row r="197" spans="1:11" x14ac:dyDescent="0.2">
      <c r="A197" s="12">
        <v>2005</v>
      </c>
      <c r="B197" s="15">
        <v>7</v>
      </c>
      <c r="C197" s="17">
        <v>3.7188400000000001</v>
      </c>
      <c r="D197" s="14">
        <v>4.8633900000000008</v>
      </c>
      <c r="E197" s="14">
        <v>-8.4850000000000009E-2</v>
      </c>
      <c r="F197" s="14">
        <v>1.19478</v>
      </c>
      <c r="G197" s="45">
        <f t="shared" si="15"/>
        <v>3.7188400000000003E-2</v>
      </c>
      <c r="H197" s="51">
        <f t="shared" si="16"/>
        <v>4.8633900000000008E-2</v>
      </c>
      <c r="I197" s="51">
        <f t="shared" si="19"/>
        <v>-8.4850000000000008E-4</v>
      </c>
      <c r="J197" s="48">
        <f t="shared" si="17"/>
        <v>1.19478E-2</v>
      </c>
      <c r="K197" s="85">
        <f t="shared" si="18"/>
        <v>1.9911066666666668E-2</v>
      </c>
    </row>
    <row r="198" spans="1:11" x14ac:dyDescent="0.2">
      <c r="A198" s="12">
        <v>2005</v>
      </c>
      <c r="B198" s="15">
        <v>8</v>
      </c>
      <c r="C198" s="17">
        <v>-0.91239999999999999</v>
      </c>
      <c r="D198" s="14">
        <v>-3.1232599999999997</v>
      </c>
      <c r="E198" s="14">
        <v>1.8088</v>
      </c>
      <c r="F198" s="14">
        <v>6.6746100000000004</v>
      </c>
      <c r="G198" s="45">
        <f t="shared" si="15"/>
        <v>-9.1240000000000002E-3</v>
      </c>
      <c r="H198" s="51">
        <f t="shared" si="16"/>
        <v>-3.1232599999999999E-2</v>
      </c>
      <c r="I198" s="51">
        <f t="shared" si="19"/>
        <v>1.8088E-2</v>
      </c>
      <c r="J198" s="48">
        <f t="shared" si="17"/>
        <v>6.6746100000000003E-2</v>
      </c>
      <c r="K198" s="85">
        <f t="shared" si="18"/>
        <v>1.7867166666666667E-2</v>
      </c>
    </row>
    <row r="199" spans="1:11" x14ac:dyDescent="0.2">
      <c r="A199" s="12">
        <v>2005</v>
      </c>
      <c r="B199" s="15">
        <v>9</v>
      </c>
      <c r="C199" s="17">
        <v>0.80991999999999986</v>
      </c>
      <c r="D199" s="14">
        <v>6.6778400000000007</v>
      </c>
      <c r="E199" s="14">
        <v>1.28765</v>
      </c>
      <c r="F199" s="14">
        <v>-1.13751</v>
      </c>
      <c r="G199" s="45">
        <f t="shared" si="15"/>
        <v>8.0991999999999991E-3</v>
      </c>
      <c r="H199" s="51">
        <f t="shared" si="16"/>
        <v>6.6778400000000002E-2</v>
      </c>
      <c r="I199" s="51">
        <f t="shared" si="19"/>
        <v>1.2876499999999999E-2</v>
      </c>
      <c r="J199" s="48">
        <f t="shared" si="17"/>
        <v>-1.1375100000000001E-2</v>
      </c>
      <c r="K199" s="85">
        <f t="shared" si="18"/>
        <v>2.2759933333333329E-2</v>
      </c>
    </row>
    <row r="200" spans="1:11" x14ac:dyDescent="0.2">
      <c r="A200" s="12">
        <v>2005</v>
      </c>
      <c r="B200" s="15">
        <v>10</v>
      </c>
      <c r="C200" s="17">
        <v>-1.66706</v>
      </c>
      <c r="D200" s="14">
        <v>-4.4828699999999992</v>
      </c>
      <c r="E200" s="14">
        <v>-4.9712299999999994</v>
      </c>
      <c r="F200" s="14">
        <v>-10.987100000000002</v>
      </c>
      <c r="G200" s="45">
        <f t="shared" si="15"/>
        <v>-1.6670600000000001E-2</v>
      </c>
      <c r="H200" s="51">
        <f t="shared" si="16"/>
        <v>-4.4828699999999992E-2</v>
      </c>
      <c r="I200" s="51">
        <f t="shared" si="19"/>
        <v>-4.9712299999999994E-2</v>
      </c>
      <c r="J200" s="48">
        <f t="shared" si="17"/>
        <v>-0.10987100000000002</v>
      </c>
      <c r="K200" s="85">
        <f t="shared" si="18"/>
        <v>-6.8137333333333328E-2</v>
      </c>
    </row>
    <row r="201" spans="1:11" x14ac:dyDescent="0.2">
      <c r="A201" s="12">
        <v>2005</v>
      </c>
      <c r="B201" s="15">
        <v>11</v>
      </c>
      <c r="C201" s="17">
        <v>3.7822</v>
      </c>
      <c r="D201" s="14">
        <v>-2.8660699999999997</v>
      </c>
      <c r="E201" s="14">
        <v>5.7787100000000002</v>
      </c>
      <c r="F201" s="14">
        <v>4.2438900000000004</v>
      </c>
      <c r="G201" s="45">
        <f t="shared" si="15"/>
        <v>3.7822000000000001E-2</v>
      </c>
      <c r="H201" s="51">
        <f t="shared" si="16"/>
        <v>-2.8660699999999997E-2</v>
      </c>
      <c r="I201" s="51">
        <f t="shared" si="19"/>
        <v>5.7787100000000001E-2</v>
      </c>
      <c r="J201" s="48">
        <f t="shared" si="17"/>
        <v>4.2438900000000002E-2</v>
      </c>
      <c r="K201" s="85">
        <f t="shared" si="18"/>
        <v>2.3855100000000001E-2</v>
      </c>
    </row>
    <row r="202" spans="1:11" x14ac:dyDescent="0.2">
      <c r="A202" s="12">
        <v>2005</v>
      </c>
      <c r="B202" s="15">
        <v>12</v>
      </c>
      <c r="C202" s="17">
        <v>3.4799999999999998E-2</v>
      </c>
      <c r="D202" s="14">
        <v>1.4052</v>
      </c>
      <c r="E202" s="14">
        <v>2.9063100000000004</v>
      </c>
      <c r="F202" s="14">
        <v>-7.9036</v>
      </c>
      <c r="G202" s="45">
        <f t="shared" si="15"/>
        <v>3.48E-4</v>
      </c>
      <c r="H202" s="51">
        <f t="shared" si="16"/>
        <v>1.4052E-2</v>
      </c>
      <c r="I202" s="51">
        <f t="shared" si="19"/>
        <v>2.9063100000000005E-2</v>
      </c>
      <c r="J202" s="48">
        <f t="shared" si="17"/>
        <v>-7.9035999999999995E-2</v>
      </c>
      <c r="K202" s="85">
        <f t="shared" si="18"/>
        <v>-1.1973633333333331E-2</v>
      </c>
    </row>
    <row r="203" spans="1:11" x14ac:dyDescent="0.2">
      <c r="A203" s="12">
        <v>2006</v>
      </c>
      <c r="B203" s="15">
        <v>1</v>
      </c>
      <c r="C203" s="17">
        <v>2.6477900000000001</v>
      </c>
      <c r="D203" s="14">
        <v>0.52010999999999996</v>
      </c>
      <c r="E203" s="14">
        <v>-2.8477199999999998</v>
      </c>
      <c r="F203" s="14">
        <v>5.4634800000000006</v>
      </c>
      <c r="G203" s="45">
        <f t="shared" ref="G203:G250" si="20">C203*(1/100)</f>
        <v>2.6477900000000002E-2</v>
      </c>
      <c r="H203" s="51">
        <f t="shared" ref="H203:H250" si="21">D203*(1/100)</f>
        <v>5.2010999999999993E-3</v>
      </c>
      <c r="I203" s="51">
        <f t="shared" si="19"/>
        <v>-2.8477199999999998E-2</v>
      </c>
      <c r="J203" s="48">
        <f t="shared" ref="J203:J250" si="22">F203*(1/100)</f>
        <v>5.4634800000000004E-2</v>
      </c>
      <c r="K203" s="85">
        <f t="shared" si="18"/>
        <v>1.0452900000000003E-2</v>
      </c>
    </row>
    <row r="204" spans="1:11" x14ac:dyDescent="0.2">
      <c r="A204" s="12">
        <v>2006</v>
      </c>
      <c r="B204" s="15">
        <v>2</v>
      </c>
      <c r="C204" s="17">
        <v>0.27133000000000002</v>
      </c>
      <c r="D204" s="14">
        <v>-1.30579</v>
      </c>
      <c r="E204" s="14">
        <v>6.7511200000000002</v>
      </c>
      <c r="F204" s="14">
        <v>-12.036940000000001</v>
      </c>
      <c r="G204" s="45">
        <f t="shared" si="20"/>
        <v>2.7133000000000001E-3</v>
      </c>
      <c r="H204" s="51">
        <f t="shared" si="21"/>
        <v>-1.3057900000000001E-2</v>
      </c>
      <c r="I204" s="51">
        <f t="shared" si="19"/>
        <v>6.7511200000000007E-2</v>
      </c>
      <c r="J204" s="48">
        <f t="shared" si="22"/>
        <v>-0.12036940000000002</v>
      </c>
      <c r="K204" s="85">
        <f t="shared" ref="K204:K250" si="23">($N$13*H204)+($N$14*I204)+($N$15*J204)</f>
        <v>-2.1972033333333335E-2</v>
      </c>
    </row>
    <row r="205" spans="1:11" x14ac:dyDescent="0.2">
      <c r="A205" s="12">
        <v>2006</v>
      </c>
      <c r="B205" s="15">
        <v>3</v>
      </c>
      <c r="C205" s="17">
        <v>1.2447600000000001</v>
      </c>
      <c r="D205" s="14">
        <v>-6.89452</v>
      </c>
      <c r="E205" s="14">
        <v>7.1086900000000002</v>
      </c>
      <c r="F205" s="14">
        <v>-1.7368300000000001</v>
      </c>
      <c r="G205" s="45">
        <f t="shared" si="20"/>
        <v>1.2447600000000001E-2</v>
      </c>
      <c r="H205" s="51">
        <f t="shared" si="21"/>
        <v>-6.8945199999999998E-2</v>
      </c>
      <c r="I205" s="51">
        <f t="shared" ref="I205:I250" si="24">(1/100)*E205</f>
        <v>7.1086900000000008E-2</v>
      </c>
      <c r="J205" s="48">
        <f t="shared" si="22"/>
        <v>-1.73683E-2</v>
      </c>
      <c r="K205" s="85">
        <f t="shared" si="23"/>
        <v>-5.0755333333333298E-3</v>
      </c>
    </row>
    <row r="206" spans="1:11" x14ac:dyDescent="0.2">
      <c r="A206" s="12">
        <v>2006</v>
      </c>
      <c r="B206" s="15">
        <v>4</v>
      </c>
      <c r="C206" s="17">
        <v>1.3427800000000001</v>
      </c>
      <c r="D206" s="14">
        <v>-1.7460900000000001</v>
      </c>
      <c r="E206" s="14">
        <v>6.9832800000000006</v>
      </c>
      <c r="F206" s="14">
        <v>-11.696460000000002</v>
      </c>
      <c r="G206" s="45">
        <f t="shared" si="20"/>
        <v>1.3427800000000002E-2</v>
      </c>
      <c r="H206" s="51">
        <f t="shared" si="21"/>
        <v>-1.7460900000000001E-2</v>
      </c>
      <c r="I206" s="51">
        <f t="shared" si="24"/>
        <v>6.9832800000000014E-2</v>
      </c>
      <c r="J206" s="48">
        <f t="shared" si="22"/>
        <v>-0.11696460000000002</v>
      </c>
      <c r="K206" s="85">
        <f t="shared" si="23"/>
        <v>-2.1530899999999999E-2</v>
      </c>
    </row>
    <row r="207" spans="1:11" x14ac:dyDescent="0.2">
      <c r="A207" s="12">
        <v>2006</v>
      </c>
      <c r="B207" s="15">
        <v>5</v>
      </c>
      <c r="C207" s="17">
        <v>-2.8781500000000002</v>
      </c>
      <c r="D207" s="14">
        <v>3.4266000000000005</v>
      </c>
      <c r="E207" s="14">
        <v>1.983E-2</v>
      </c>
      <c r="F207" s="14">
        <v>-1.1588200000000002</v>
      </c>
      <c r="G207" s="45">
        <f t="shared" si="20"/>
        <v>-2.8781500000000002E-2</v>
      </c>
      <c r="H207" s="51">
        <f t="shared" si="21"/>
        <v>3.4266000000000005E-2</v>
      </c>
      <c r="I207" s="51">
        <f t="shared" si="24"/>
        <v>1.983E-4</v>
      </c>
      <c r="J207" s="48">
        <f t="shared" si="22"/>
        <v>-1.1588200000000002E-2</v>
      </c>
      <c r="K207" s="85">
        <f t="shared" si="23"/>
        <v>7.6253666666666678E-3</v>
      </c>
    </row>
    <row r="208" spans="1:11" x14ac:dyDescent="0.2">
      <c r="A208" s="12">
        <v>2006</v>
      </c>
      <c r="B208" s="15">
        <v>6</v>
      </c>
      <c r="C208" s="17">
        <v>0.13557</v>
      </c>
      <c r="D208" s="14">
        <v>-0.15836</v>
      </c>
      <c r="E208" s="14">
        <v>-1.7096100000000001</v>
      </c>
      <c r="F208" s="14">
        <v>-16.865750000000002</v>
      </c>
      <c r="G208" s="45">
        <f t="shared" si="20"/>
        <v>1.3557E-3</v>
      </c>
      <c r="H208" s="51">
        <f t="shared" si="21"/>
        <v>-1.5836000000000001E-3</v>
      </c>
      <c r="I208" s="51">
        <f t="shared" si="24"/>
        <v>-1.7096099999999999E-2</v>
      </c>
      <c r="J208" s="48">
        <f t="shared" si="22"/>
        <v>-0.16865750000000002</v>
      </c>
      <c r="K208" s="85">
        <f t="shared" si="23"/>
        <v>-6.2445733333333336E-2</v>
      </c>
    </row>
    <row r="209" spans="1:11" x14ac:dyDescent="0.2">
      <c r="A209" s="12">
        <v>2006</v>
      </c>
      <c r="B209" s="15">
        <v>7</v>
      </c>
      <c r="C209" s="17">
        <v>0.61685000000000001</v>
      </c>
      <c r="D209" s="14">
        <v>5.3598500000000007</v>
      </c>
      <c r="E209" s="14">
        <v>-5.5816299999999996</v>
      </c>
      <c r="F209" s="14">
        <v>15.399999999999999</v>
      </c>
      <c r="G209" s="45">
        <f t="shared" si="20"/>
        <v>6.1685000000000004E-3</v>
      </c>
      <c r="H209" s="51">
        <f t="shared" si="21"/>
        <v>5.3598500000000007E-2</v>
      </c>
      <c r="I209" s="51">
        <f t="shared" si="24"/>
        <v>-5.5816299999999999E-2</v>
      </c>
      <c r="J209" s="48">
        <f t="shared" si="22"/>
        <v>0.154</v>
      </c>
      <c r="K209" s="85">
        <f t="shared" si="23"/>
        <v>5.0594066666666666E-2</v>
      </c>
    </row>
    <row r="210" spans="1:11" x14ac:dyDescent="0.2">
      <c r="A210" s="12">
        <v>2006</v>
      </c>
      <c r="B210" s="15">
        <v>8</v>
      </c>
      <c r="C210" s="17">
        <v>2.3793099999999998</v>
      </c>
      <c r="D210" s="14">
        <v>1.9210400000000001</v>
      </c>
      <c r="E210" s="14">
        <v>-2.9674799999999997</v>
      </c>
      <c r="F210" s="14">
        <v>11.588309999999998</v>
      </c>
      <c r="G210" s="45">
        <f t="shared" si="20"/>
        <v>2.3793099999999998E-2</v>
      </c>
      <c r="H210" s="51">
        <f t="shared" si="21"/>
        <v>1.9210400000000002E-2</v>
      </c>
      <c r="I210" s="51">
        <f t="shared" si="24"/>
        <v>-2.9674799999999998E-2</v>
      </c>
      <c r="J210" s="48">
        <f t="shared" si="22"/>
        <v>0.11588309999999999</v>
      </c>
      <c r="K210" s="85">
        <f t="shared" si="23"/>
        <v>3.5139566666666663E-2</v>
      </c>
    </row>
    <row r="211" spans="1:11" x14ac:dyDescent="0.2">
      <c r="A211" s="12">
        <v>2006</v>
      </c>
      <c r="B211" s="15">
        <v>9</v>
      </c>
      <c r="C211" s="17">
        <v>2.5769899999999999</v>
      </c>
      <c r="D211" s="14">
        <v>-0.40153999999999995</v>
      </c>
      <c r="E211" s="14">
        <v>5.1737000000000002</v>
      </c>
      <c r="F211" s="14">
        <v>6.766</v>
      </c>
      <c r="G211" s="45">
        <f t="shared" si="20"/>
        <v>2.5769899999999998E-2</v>
      </c>
      <c r="H211" s="51">
        <f t="shared" si="21"/>
        <v>-4.0153999999999997E-3</v>
      </c>
      <c r="I211" s="51">
        <f t="shared" si="24"/>
        <v>5.1737000000000005E-2</v>
      </c>
      <c r="J211" s="48">
        <f t="shared" si="22"/>
        <v>6.7659999999999998E-2</v>
      </c>
      <c r="K211" s="85">
        <f t="shared" si="23"/>
        <v>3.8460533333333331E-2</v>
      </c>
    </row>
    <row r="212" spans="1:11" x14ac:dyDescent="0.2">
      <c r="A212" s="12">
        <v>2006</v>
      </c>
      <c r="B212" s="15">
        <v>10</v>
      </c>
      <c r="C212" s="17">
        <v>3.2586200000000001</v>
      </c>
      <c r="D212" s="14">
        <v>13.812569999999999</v>
      </c>
      <c r="E212" s="14">
        <v>1.1809099999999999</v>
      </c>
      <c r="F212" s="14">
        <v>-7.6647699999999999</v>
      </c>
      <c r="G212" s="45">
        <f t="shared" si="20"/>
        <v>3.2586200000000003E-2</v>
      </c>
      <c r="H212" s="51">
        <f t="shared" si="21"/>
        <v>0.13812569999999999</v>
      </c>
      <c r="I212" s="51">
        <f t="shared" si="24"/>
        <v>1.1809099999999999E-2</v>
      </c>
      <c r="J212" s="48">
        <f t="shared" si="22"/>
        <v>-7.6647699999999999E-2</v>
      </c>
      <c r="K212" s="85">
        <f t="shared" si="23"/>
        <v>2.4429033333333329E-2</v>
      </c>
    </row>
    <row r="213" spans="1:11" x14ac:dyDescent="0.2">
      <c r="A213" s="12">
        <v>2006</v>
      </c>
      <c r="B213" s="15">
        <v>11</v>
      </c>
      <c r="C213" s="17">
        <v>1.9015999999999997</v>
      </c>
      <c r="D213" s="14">
        <v>1.0344399999999998</v>
      </c>
      <c r="E213" s="14">
        <v>11.132159999999999</v>
      </c>
      <c r="F213" s="14">
        <v>-0.43631999999999999</v>
      </c>
      <c r="G213" s="45">
        <f t="shared" si="20"/>
        <v>1.9015999999999998E-2</v>
      </c>
      <c r="H213" s="51">
        <f t="shared" si="21"/>
        <v>1.0344399999999998E-2</v>
      </c>
      <c r="I213" s="51">
        <f t="shared" si="24"/>
        <v>0.11132159999999999</v>
      </c>
      <c r="J213" s="48">
        <f t="shared" si="22"/>
        <v>-4.3632000000000002E-3</v>
      </c>
      <c r="K213" s="85">
        <f t="shared" si="23"/>
        <v>3.9100933333333324E-2</v>
      </c>
    </row>
    <row r="214" spans="1:11" x14ac:dyDescent="0.2">
      <c r="A214" s="12">
        <v>2006</v>
      </c>
      <c r="B214" s="15">
        <v>12</v>
      </c>
      <c r="C214" s="17">
        <v>1.4027700000000001</v>
      </c>
      <c r="D214" s="14">
        <v>2.4776900000000004</v>
      </c>
      <c r="E214" s="14">
        <v>0.25016000000000005</v>
      </c>
      <c r="F214" s="14">
        <v>-4.3783799999999999</v>
      </c>
      <c r="G214" s="45">
        <f t="shared" si="20"/>
        <v>1.4027700000000001E-2</v>
      </c>
      <c r="H214" s="51">
        <f t="shared" si="21"/>
        <v>2.4776900000000004E-2</v>
      </c>
      <c r="I214" s="51">
        <f t="shared" si="24"/>
        <v>2.5016000000000005E-3</v>
      </c>
      <c r="J214" s="48">
        <f t="shared" si="22"/>
        <v>-4.3783799999999998E-2</v>
      </c>
      <c r="K214" s="85">
        <f t="shared" si="23"/>
        <v>-5.5017666666666645E-3</v>
      </c>
    </row>
    <row r="215" spans="1:11" x14ac:dyDescent="0.2">
      <c r="A215" s="12">
        <v>2007</v>
      </c>
      <c r="B215" s="15">
        <v>1</v>
      </c>
      <c r="C215" s="17">
        <v>1.5123200000000001</v>
      </c>
      <c r="D215" s="14">
        <v>2.1310900000000004</v>
      </c>
      <c r="E215" s="14">
        <v>0.71044999999999991</v>
      </c>
      <c r="F215" s="14">
        <v>31.604409999999998</v>
      </c>
      <c r="G215" s="45">
        <f t="shared" si="20"/>
        <v>1.5123200000000002E-2</v>
      </c>
      <c r="H215" s="51">
        <f t="shared" si="21"/>
        <v>2.1310900000000004E-2</v>
      </c>
      <c r="I215" s="51">
        <f t="shared" si="24"/>
        <v>7.1044999999999997E-3</v>
      </c>
      <c r="J215" s="48">
        <f t="shared" si="22"/>
        <v>0.31604409999999999</v>
      </c>
      <c r="K215" s="85">
        <f t="shared" si="23"/>
        <v>0.11481983333333333</v>
      </c>
    </row>
    <row r="216" spans="1:11" x14ac:dyDescent="0.2">
      <c r="A216" s="12">
        <v>2007</v>
      </c>
      <c r="B216" s="15">
        <v>2</v>
      </c>
      <c r="C216" s="17">
        <v>-1.9558800000000001</v>
      </c>
      <c r="D216" s="14">
        <v>3.9431900000000004</v>
      </c>
      <c r="E216" s="14">
        <v>-2.2773099999999995</v>
      </c>
      <c r="F216" s="14">
        <v>12.886429999999999</v>
      </c>
      <c r="G216" s="45">
        <f t="shared" si="20"/>
        <v>-1.9558800000000001E-2</v>
      </c>
      <c r="H216" s="51">
        <f t="shared" si="21"/>
        <v>3.9431900000000006E-2</v>
      </c>
      <c r="I216" s="51">
        <f t="shared" si="24"/>
        <v>-2.2773099999999994E-2</v>
      </c>
      <c r="J216" s="48">
        <f t="shared" si="22"/>
        <v>0.12886429999999999</v>
      </c>
      <c r="K216" s="85">
        <f t="shared" si="23"/>
        <v>4.8507699999999994E-2</v>
      </c>
    </row>
    <row r="217" spans="1:11" x14ac:dyDescent="0.2">
      <c r="A217" s="12">
        <v>2007</v>
      </c>
      <c r="B217" s="15">
        <v>3</v>
      </c>
      <c r="C217" s="17">
        <v>1.11849</v>
      </c>
      <c r="D217" s="14">
        <v>8.4746099999999984</v>
      </c>
      <c r="E217" s="14">
        <v>1.7908999999999999</v>
      </c>
      <c r="F217" s="14">
        <v>8.1498999999999988</v>
      </c>
      <c r="G217" s="45">
        <f t="shared" si="20"/>
        <v>1.1184899999999999E-2</v>
      </c>
      <c r="H217" s="51">
        <f t="shared" si="21"/>
        <v>8.4746099999999991E-2</v>
      </c>
      <c r="I217" s="51">
        <f t="shared" si="24"/>
        <v>1.7909000000000001E-2</v>
      </c>
      <c r="J217" s="48">
        <f t="shared" si="22"/>
        <v>8.1498999999999988E-2</v>
      </c>
      <c r="K217" s="85">
        <f t="shared" si="23"/>
        <v>6.1384699999999986E-2</v>
      </c>
    </row>
    <row r="218" spans="1:11" x14ac:dyDescent="0.2">
      <c r="A218" s="12">
        <v>2007</v>
      </c>
      <c r="B218" s="15">
        <v>4</v>
      </c>
      <c r="C218" s="17">
        <v>4.4295400000000003</v>
      </c>
      <c r="D218" s="14">
        <v>2.9153900000000004</v>
      </c>
      <c r="E218" s="14">
        <v>4.5001600000000002</v>
      </c>
      <c r="F218" s="14">
        <v>7.4471700000000007</v>
      </c>
      <c r="G218" s="45">
        <f t="shared" si="20"/>
        <v>4.4295400000000006E-2</v>
      </c>
      <c r="H218" s="51">
        <f t="shared" si="21"/>
        <v>2.9153900000000003E-2</v>
      </c>
      <c r="I218" s="51">
        <f t="shared" si="24"/>
        <v>4.5001600000000003E-2</v>
      </c>
      <c r="J218" s="48">
        <f t="shared" si="22"/>
        <v>7.4471700000000016E-2</v>
      </c>
      <c r="K218" s="85">
        <f t="shared" si="23"/>
        <v>4.95424E-2</v>
      </c>
    </row>
    <row r="219" spans="1:11" x14ac:dyDescent="0.2">
      <c r="A219" s="12">
        <v>2007</v>
      </c>
      <c r="B219" s="15">
        <v>5</v>
      </c>
      <c r="C219" s="17">
        <v>3.4895</v>
      </c>
      <c r="D219" s="14">
        <v>-4.4807299999999994</v>
      </c>
      <c r="E219" s="14">
        <v>8.4376399999999983</v>
      </c>
      <c r="F219" s="14">
        <v>17.34066</v>
      </c>
      <c r="G219" s="45">
        <f t="shared" si="20"/>
        <v>3.4895000000000002E-2</v>
      </c>
      <c r="H219" s="51">
        <f t="shared" si="21"/>
        <v>-4.4807299999999994E-2</v>
      </c>
      <c r="I219" s="51">
        <f t="shared" si="24"/>
        <v>8.437639999999999E-2</v>
      </c>
      <c r="J219" s="48">
        <f t="shared" si="22"/>
        <v>0.17340659999999999</v>
      </c>
      <c r="K219" s="85">
        <f t="shared" si="23"/>
        <v>7.0991899999999997E-2</v>
      </c>
    </row>
    <row r="220" spans="1:11" x14ac:dyDescent="0.2">
      <c r="A220" s="12">
        <v>2007</v>
      </c>
      <c r="B220" s="15">
        <v>6</v>
      </c>
      <c r="C220" s="17">
        <v>-1.6613199999999999</v>
      </c>
      <c r="D220" s="14">
        <v>-5.53775</v>
      </c>
      <c r="E220" s="14">
        <v>-4.5040199999999997</v>
      </c>
      <c r="F220" s="14">
        <v>-3.0291199999999998</v>
      </c>
      <c r="G220" s="45">
        <f t="shared" si="20"/>
        <v>-1.6613199999999998E-2</v>
      </c>
      <c r="H220" s="51">
        <f t="shared" si="21"/>
        <v>-5.5377500000000003E-2</v>
      </c>
      <c r="I220" s="51">
        <f t="shared" si="24"/>
        <v>-4.5040199999999996E-2</v>
      </c>
      <c r="J220" s="48">
        <f t="shared" si="22"/>
        <v>-3.0291199999999997E-2</v>
      </c>
      <c r="K220" s="85">
        <f t="shared" si="23"/>
        <v>-4.356963333333333E-2</v>
      </c>
    </row>
    <row r="221" spans="1:11" x14ac:dyDescent="0.2">
      <c r="A221" s="12">
        <v>2007</v>
      </c>
      <c r="B221" s="15">
        <v>7</v>
      </c>
      <c r="C221" s="17">
        <v>-3.1004999999999998</v>
      </c>
      <c r="D221" s="14">
        <v>-3.5413899999999998</v>
      </c>
      <c r="E221" s="14">
        <v>7.4603200000000003</v>
      </c>
      <c r="F221" s="14">
        <v>-24.270190000000003</v>
      </c>
      <c r="G221" s="45">
        <f t="shared" si="20"/>
        <v>-3.1004999999999998E-2</v>
      </c>
      <c r="H221" s="51">
        <f t="shared" si="21"/>
        <v>-3.5413899999999998E-2</v>
      </c>
      <c r="I221" s="51">
        <f t="shared" si="24"/>
        <v>7.4603200000000008E-2</v>
      </c>
      <c r="J221" s="48">
        <f t="shared" si="22"/>
        <v>-0.24270190000000003</v>
      </c>
      <c r="K221" s="85">
        <f t="shared" si="23"/>
        <v>-6.7837533333333325E-2</v>
      </c>
    </row>
    <row r="222" spans="1:11" x14ac:dyDescent="0.2">
      <c r="A222" s="12">
        <v>2007</v>
      </c>
      <c r="B222" s="15">
        <v>8</v>
      </c>
      <c r="C222" s="17">
        <v>1.49901</v>
      </c>
      <c r="D222" s="14">
        <v>3.0731400000000004</v>
      </c>
      <c r="E222" s="14">
        <v>-6.2684199999999999</v>
      </c>
      <c r="F222" s="14">
        <v>-5.5118599999999995</v>
      </c>
      <c r="G222" s="45">
        <f t="shared" si="20"/>
        <v>1.4990099999999999E-2</v>
      </c>
      <c r="H222" s="51">
        <f t="shared" si="21"/>
        <v>3.0731400000000006E-2</v>
      </c>
      <c r="I222" s="51">
        <f t="shared" si="24"/>
        <v>-6.2684199999999995E-2</v>
      </c>
      <c r="J222" s="48">
        <f t="shared" si="22"/>
        <v>-5.5118599999999997E-2</v>
      </c>
      <c r="K222" s="85">
        <f t="shared" si="23"/>
        <v>-2.9023799999999995E-2</v>
      </c>
    </row>
    <row r="223" spans="1:11" x14ac:dyDescent="0.2">
      <c r="A223" s="12">
        <v>2007</v>
      </c>
      <c r="B223" s="15">
        <v>9</v>
      </c>
      <c r="C223" s="17">
        <v>3.7398799999999994</v>
      </c>
      <c r="D223" s="14">
        <v>3.4971200000000002</v>
      </c>
      <c r="E223" s="14">
        <v>8.4729099999999988</v>
      </c>
      <c r="F223" s="14">
        <v>-13.183720000000001</v>
      </c>
      <c r="G223" s="45">
        <f t="shared" si="20"/>
        <v>3.7398799999999996E-2</v>
      </c>
      <c r="H223" s="51">
        <f t="shared" si="21"/>
        <v>3.4971200000000001E-2</v>
      </c>
      <c r="I223" s="51">
        <f t="shared" si="24"/>
        <v>8.4729099999999988E-2</v>
      </c>
      <c r="J223" s="48">
        <f t="shared" si="22"/>
        <v>-0.13183720000000002</v>
      </c>
      <c r="K223" s="85">
        <f t="shared" si="23"/>
        <v>-4.04563333333334E-3</v>
      </c>
    </row>
    <row r="224" spans="1:11" x14ac:dyDescent="0.2">
      <c r="A224" s="12">
        <v>2007</v>
      </c>
      <c r="B224" s="15">
        <v>10</v>
      </c>
      <c r="C224" s="17">
        <v>1.5907</v>
      </c>
      <c r="D224" s="14">
        <v>4.5224000000000002</v>
      </c>
      <c r="E224" s="14">
        <v>-6.1958199999999994</v>
      </c>
      <c r="F224" s="14">
        <v>-0.29360999999999998</v>
      </c>
      <c r="G224" s="45">
        <f t="shared" si="20"/>
        <v>1.5907000000000001E-2</v>
      </c>
      <c r="H224" s="51">
        <f t="shared" si="21"/>
        <v>4.5224E-2</v>
      </c>
      <c r="I224" s="51">
        <f t="shared" si="24"/>
        <v>-6.1958199999999998E-2</v>
      </c>
      <c r="J224" s="48">
        <f t="shared" si="22"/>
        <v>-2.9361000000000001E-3</v>
      </c>
      <c r="K224" s="85">
        <f t="shared" si="23"/>
        <v>-6.5567666666666658E-3</v>
      </c>
    </row>
    <row r="225" spans="1:11" x14ac:dyDescent="0.2">
      <c r="A225" s="12">
        <v>2007</v>
      </c>
      <c r="B225" s="15">
        <v>11</v>
      </c>
      <c r="C225" s="17">
        <v>-4.1806599999999996</v>
      </c>
      <c r="D225" s="14">
        <v>-0.36964999999999998</v>
      </c>
      <c r="E225" s="14">
        <v>-5.8815200000000001</v>
      </c>
      <c r="F225" s="14">
        <v>-9.1688700000000019</v>
      </c>
      <c r="G225" s="45">
        <f t="shared" si="20"/>
        <v>-4.1806599999999999E-2</v>
      </c>
      <c r="H225" s="51">
        <f t="shared" si="21"/>
        <v>-3.6964999999999997E-3</v>
      </c>
      <c r="I225" s="51">
        <f t="shared" si="24"/>
        <v>-5.8815200000000005E-2</v>
      </c>
      <c r="J225" s="48">
        <f t="shared" si="22"/>
        <v>-9.1688700000000026E-2</v>
      </c>
      <c r="K225" s="85">
        <f t="shared" si="23"/>
        <v>-5.1400133333333341E-2</v>
      </c>
    </row>
    <row r="226" spans="1:11" x14ac:dyDescent="0.2">
      <c r="A226" s="12">
        <v>2007</v>
      </c>
      <c r="B226" s="15">
        <v>12</v>
      </c>
      <c r="C226" s="17">
        <v>-0.69377</v>
      </c>
      <c r="D226" s="14">
        <v>-2.4285099999999997</v>
      </c>
      <c r="E226" s="14">
        <v>-5.5895199999999994</v>
      </c>
      <c r="F226" s="14">
        <v>-8.9648700000000012</v>
      </c>
      <c r="G226" s="45">
        <f t="shared" si="20"/>
        <v>-6.9376999999999998E-3</v>
      </c>
      <c r="H226" s="51">
        <f t="shared" si="21"/>
        <v>-2.4285099999999997E-2</v>
      </c>
      <c r="I226" s="51">
        <f t="shared" si="24"/>
        <v>-5.5895199999999992E-2</v>
      </c>
      <c r="J226" s="48">
        <f t="shared" si="22"/>
        <v>-8.9648700000000012E-2</v>
      </c>
      <c r="K226" s="85">
        <f t="shared" si="23"/>
        <v>-5.6609666666666669E-2</v>
      </c>
    </row>
    <row r="227" spans="1:11" x14ac:dyDescent="0.2">
      <c r="A227" s="12">
        <v>2008</v>
      </c>
      <c r="B227" s="15">
        <v>1</v>
      </c>
      <c r="C227" s="17">
        <v>-5.9981600000000004</v>
      </c>
      <c r="D227" s="14">
        <v>-8.3259500000000006</v>
      </c>
      <c r="E227" s="14">
        <v>-4.9936699999999998</v>
      </c>
      <c r="F227" s="14">
        <v>2.8062900000000002</v>
      </c>
      <c r="G227" s="45">
        <f t="shared" si="20"/>
        <v>-5.9981600000000003E-2</v>
      </c>
      <c r="H227" s="51">
        <f t="shared" si="21"/>
        <v>-8.3259500000000014E-2</v>
      </c>
      <c r="I227" s="51">
        <f t="shared" si="24"/>
        <v>-4.9936700000000001E-2</v>
      </c>
      <c r="J227" s="48">
        <f t="shared" si="22"/>
        <v>2.8062900000000002E-2</v>
      </c>
      <c r="K227" s="85">
        <f t="shared" si="23"/>
        <v>-3.5044433333333333E-2</v>
      </c>
    </row>
    <row r="228" spans="1:11" x14ac:dyDescent="0.2">
      <c r="A228" s="12">
        <v>2008</v>
      </c>
      <c r="B228" s="15">
        <v>2</v>
      </c>
      <c r="C228" s="17">
        <v>-3.24858</v>
      </c>
      <c r="D228" s="14">
        <v>-3.3763899999999998</v>
      </c>
      <c r="E228" s="14">
        <v>-8.7980000000000003E-2</v>
      </c>
      <c r="F228" s="14">
        <v>0.47637000000000002</v>
      </c>
      <c r="G228" s="45">
        <f t="shared" si="20"/>
        <v>-3.2485800000000002E-2</v>
      </c>
      <c r="H228" s="51">
        <f t="shared" si="21"/>
        <v>-3.3763899999999999E-2</v>
      </c>
      <c r="I228" s="51">
        <f t="shared" si="24"/>
        <v>-8.7980000000000003E-4</v>
      </c>
      <c r="J228" s="48">
        <f t="shared" si="22"/>
        <v>4.7637000000000001E-3</v>
      </c>
      <c r="K228" s="85">
        <f t="shared" si="23"/>
        <v>-9.9600000000000001E-3</v>
      </c>
    </row>
    <row r="229" spans="1:11" x14ac:dyDescent="0.2">
      <c r="A229" s="12">
        <v>2008</v>
      </c>
      <c r="B229" s="15">
        <v>3</v>
      </c>
      <c r="C229" s="17">
        <v>-0.43179000000000006</v>
      </c>
      <c r="D229" s="14">
        <v>1.6350899999999999</v>
      </c>
      <c r="E229" s="14">
        <v>-10.270310000000002</v>
      </c>
      <c r="F229" s="14">
        <v>-6.9767899999999994</v>
      </c>
      <c r="G229" s="45">
        <f t="shared" si="20"/>
        <v>-4.3179000000000004E-3</v>
      </c>
      <c r="H229" s="51">
        <f t="shared" si="21"/>
        <v>1.6350899999999998E-2</v>
      </c>
      <c r="I229" s="51">
        <f t="shared" si="24"/>
        <v>-0.10270310000000002</v>
      </c>
      <c r="J229" s="48">
        <f t="shared" si="22"/>
        <v>-6.9767899999999994E-2</v>
      </c>
      <c r="K229" s="85">
        <f t="shared" si="23"/>
        <v>-5.2040033333333333E-2</v>
      </c>
    </row>
    <row r="230" spans="1:11" x14ac:dyDescent="0.2">
      <c r="A230" s="12">
        <v>2008</v>
      </c>
      <c r="B230" s="15">
        <v>4</v>
      </c>
      <c r="C230" s="17">
        <v>4.8703099999999999</v>
      </c>
      <c r="D230" s="14">
        <v>7.1063400000000003</v>
      </c>
      <c r="E230" s="14">
        <v>14.005149999999999</v>
      </c>
      <c r="F230" s="14">
        <v>-14.561540000000001</v>
      </c>
      <c r="G230" s="45">
        <f t="shared" si="20"/>
        <v>4.8703099999999999E-2</v>
      </c>
      <c r="H230" s="51">
        <f t="shared" si="21"/>
        <v>7.1063399999999999E-2</v>
      </c>
      <c r="I230" s="51">
        <f t="shared" si="24"/>
        <v>0.1400515</v>
      </c>
      <c r="J230" s="48">
        <f t="shared" si="22"/>
        <v>-0.14561540000000001</v>
      </c>
      <c r="K230" s="85">
        <f t="shared" si="23"/>
        <v>2.1833166666666654E-2</v>
      </c>
    </row>
    <row r="231" spans="1:11" x14ac:dyDescent="0.2">
      <c r="A231" s="12">
        <v>2008</v>
      </c>
      <c r="B231" s="15">
        <v>5</v>
      </c>
      <c r="C231" s="17">
        <v>1.2952600000000001</v>
      </c>
      <c r="D231" s="14">
        <v>-4.3348199999999997</v>
      </c>
      <c r="E231" s="14">
        <v>-2.0915199999999996</v>
      </c>
      <c r="F231" s="14">
        <v>5.2956799999999999</v>
      </c>
      <c r="G231" s="45">
        <f t="shared" si="20"/>
        <v>1.2952600000000002E-2</v>
      </c>
      <c r="H231" s="51">
        <f t="shared" si="21"/>
        <v>-4.3348199999999996E-2</v>
      </c>
      <c r="I231" s="51">
        <f t="shared" si="24"/>
        <v>-2.0915199999999995E-2</v>
      </c>
      <c r="J231" s="48">
        <f t="shared" si="22"/>
        <v>5.2956799999999998E-2</v>
      </c>
      <c r="K231" s="85">
        <f t="shared" si="23"/>
        <v>-3.768866666666662E-3</v>
      </c>
    </row>
    <row r="232" spans="1:11" x14ac:dyDescent="0.2">
      <c r="A232" s="12">
        <v>2008</v>
      </c>
      <c r="B232" s="15">
        <v>6</v>
      </c>
      <c r="C232" s="17">
        <v>-8.4303600000000003</v>
      </c>
      <c r="D232" s="14">
        <v>-5.0610200000000001</v>
      </c>
      <c r="E232" s="14">
        <v>-20.699250000000003</v>
      </c>
      <c r="F232" s="14">
        <v>-16.34573</v>
      </c>
      <c r="G232" s="45">
        <f t="shared" si="20"/>
        <v>-8.4303600000000006E-2</v>
      </c>
      <c r="H232" s="51">
        <f t="shared" si="21"/>
        <v>-5.0610200000000001E-2</v>
      </c>
      <c r="I232" s="51">
        <f t="shared" si="24"/>
        <v>-0.20699250000000002</v>
      </c>
      <c r="J232" s="48">
        <f t="shared" si="22"/>
        <v>-0.1634573</v>
      </c>
      <c r="K232" s="85">
        <f t="shared" si="23"/>
        <v>-0.14035333333333333</v>
      </c>
    </row>
    <row r="233" spans="1:11" x14ac:dyDescent="0.2">
      <c r="A233" s="12">
        <v>2008</v>
      </c>
      <c r="B233" s="15">
        <v>7</v>
      </c>
      <c r="C233" s="17">
        <v>-0.84062000000000003</v>
      </c>
      <c r="D233" s="14">
        <v>-1.9145700000000001</v>
      </c>
      <c r="E233" s="14">
        <v>-7.1146099999999999</v>
      </c>
      <c r="F233" s="14">
        <v>35.841320000000003</v>
      </c>
      <c r="G233" s="45">
        <f t="shared" si="20"/>
        <v>-8.4062000000000008E-3</v>
      </c>
      <c r="H233" s="51">
        <f t="shared" si="21"/>
        <v>-1.9145700000000002E-2</v>
      </c>
      <c r="I233" s="51">
        <f t="shared" si="24"/>
        <v>-7.1146100000000004E-2</v>
      </c>
      <c r="J233" s="48">
        <f t="shared" si="22"/>
        <v>0.35841320000000004</v>
      </c>
      <c r="K233" s="85">
        <f t="shared" si="23"/>
        <v>8.9373800000000017E-2</v>
      </c>
    </row>
    <row r="234" spans="1:11" x14ac:dyDescent="0.2">
      <c r="A234" s="12">
        <v>2008</v>
      </c>
      <c r="B234" s="15">
        <v>8</v>
      </c>
      <c r="C234" s="17">
        <v>1.4464699999999999</v>
      </c>
      <c r="D234" s="14">
        <v>-0.22658</v>
      </c>
      <c r="E234" s="14">
        <v>7.8365100000000005</v>
      </c>
      <c r="F234" s="14">
        <v>13.868829999999999</v>
      </c>
      <c r="G234" s="45">
        <f t="shared" si="20"/>
        <v>1.4464699999999999E-2</v>
      </c>
      <c r="H234" s="51">
        <f t="shared" si="21"/>
        <v>-2.2658000000000001E-3</v>
      </c>
      <c r="I234" s="51">
        <f t="shared" si="24"/>
        <v>7.8365100000000007E-2</v>
      </c>
      <c r="J234" s="48">
        <f t="shared" si="22"/>
        <v>0.13868829999999999</v>
      </c>
      <c r="K234" s="85">
        <f t="shared" si="23"/>
        <v>7.159586666666666E-2</v>
      </c>
    </row>
    <row r="235" spans="1:11" x14ac:dyDescent="0.2">
      <c r="A235" s="12">
        <v>2008</v>
      </c>
      <c r="B235" s="15">
        <v>9</v>
      </c>
      <c r="C235" s="17">
        <v>-8.9107299999999992</v>
      </c>
      <c r="D235" s="14">
        <v>-5.24857</v>
      </c>
      <c r="E235" s="14">
        <v>-12.622880000000002</v>
      </c>
      <c r="F235" s="14">
        <v>-9.200470000000001</v>
      </c>
      <c r="G235" s="45">
        <f t="shared" si="20"/>
        <v>-8.9107299999999987E-2</v>
      </c>
      <c r="H235" s="51">
        <f t="shared" si="21"/>
        <v>-5.2485700000000003E-2</v>
      </c>
      <c r="I235" s="51">
        <f t="shared" si="24"/>
        <v>-0.12622880000000003</v>
      </c>
      <c r="J235" s="48">
        <f t="shared" si="22"/>
        <v>-9.2004700000000009E-2</v>
      </c>
      <c r="K235" s="85">
        <f t="shared" si="23"/>
        <v>-9.023973333333335E-2</v>
      </c>
    </row>
    <row r="236" spans="1:11" x14ac:dyDescent="0.2">
      <c r="A236" s="12">
        <v>2008</v>
      </c>
      <c r="B236" s="15">
        <v>10</v>
      </c>
      <c r="C236" s="17">
        <v>-16.794789999999999</v>
      </c>
      <c r="D236" s="14">
        <v>-11.982260000000002</v>
      </c>
      <c r="E236" s="14">
        <v>-8.6963400000000011</v>
      </c>
      <c r="F236" s="14">
        <v>-26.836110000000001</v>
      </c>
      <c r="G236" s="45">
        <f t="shared" si="20"/>
        <v>-0.16794789999999998</v>
      </c>
      <c r="H236" s="51">
        <f t="shared" si="21"/>
        <v>-0.11982260000000002</v>
      </c>
      <c r="I236" s="51">
        <f t="shared" si="24"/>
        <v>-8.696340000000001E-2</v>
      </c>
      <c r="J236" s="48">
        <f t="shared" si="22"/>
        <v>-0.26836110000000002</v>
      </c>
      <c r="K236" s="85">
        <f t="shared" si="23"/>
        <v>-0.15838236666666666</v>
      </c>
    </row>
    <row r="237" spans="1:11" x14ac:dyDescent="0.2">
      <c r="A237" s="12">
        <v>2008</v>
      </c>
      <c r="B237" s="15">
        <v>11</v>
      </c>
      <c r="C237" s="17">
        <v>-7.1754600000000002</v>
      </c>
      <c r="D237" s="14">
        <v>-2.9501399999999998</v>
      </c>
      <c r="E237" s="14">
        <v>-18.013010000000001</v>
      </c>
      <c r="F237" s="14">
        <v>-20.321170000000002</v>
      </c>
      <c r="G237" s="45">
        <f t="shared" si="20"/>
        <v>-7.1754600000000002E-2</v>
      </c>
      <c r="H237" s="51">
        <f t="shared" si="21"/>
        <v>-2.9501399999999997E-2</v>
      </c>
      <c r="I237" s="51">
        <f t="shared" si="24"/>
        <v>-0.18013010000000002</v>
      </c>
      <c r="J237" s="48">
        <f t="shared" si="22"/>
        <v>-0.20321170000000002</v>
      </c>
      <c r="K237" s="85">
        <f t="shared" si="23"/>
        <v>-0.13761440000000003</v>
      </c>
    </row>
    <row r="238" spans="1:11" x14ac:dyDescent="0.2">
      <c r="A238" s="12">
        <v>2008</v>
      </c>
      <c r="B238" s="15">
        <v>12</v>
      </c>
      <c r="C238" s="17">
        <v>1.06403</v>
      </c>
      <c r="D238" s="14">
        <v>6.2598600000000006</v>
      </c>
      <c r="E238" s="14">
        <v>-6.1700000000000088E-3</v>
      </c>
      <c r="F238" s="14">
        <v>21.118269999999999</v>
      </c>
      <c r="G238" s="45">
        <f t="shared" si="20"/>
        <v>1.06403E-2</v>
      </c>
      <c r="H238" s="51">
        <f t="shared" si="21"/>
        <v>6.2598600000000004E-2</v>
      </c>
      <c r="I238" s="51">
        <f t="shared" si="24"/>
        <v>-6.170000000000009E-5</v>
      </c>
      <c r="J238" s="48">
        <f t="shared" si="22"/>
        <v>0.2111827</v>
      </c>
      <c r="K238" s="85">
        <f t="shared" si="23"/>
        <v>9.1239866666666669E-2</v>
      </c>
    </row>
    <row r="239" spans="1:11" x14ac:dyDescent="0.2">
      <c r="A239" s="12">
        <v>2009</v>
      </c>
      <c r="B239" s="15">
        <v>1</v>
      </c>
      <c r="C239" s="17">
        <v>-8.4286399999999997</v>
      </c>
      <c r="D239" s="14">
        <v>-5.8992800000000001</v>
      </c>
      <c r="E239" s="14">
        <v>-0.94368000000000007</v>
      </c>
      <c r="F239" s="14">
        <v>-4.1200999999999999</v>
      </c>
      <c r="G239" s="45">
        <f t="shared" si="20"/>
        <v>-8.4286399999999997E-2</v>
      </c>
      <c r="H239" s="51">
        <f t="shared" si="21"/>
        <v>-5.8992800000000005E-2</v>
      </c>
      <c r="I239" s="51">
        <f t="shared" si="24"/>
        <v>-9.4368000000000004E-3</v>
      </c>
      <c r="J239" s="48">
        <f t="shared" si="22"/>
        <v>-4.1201000000000002E-2</v>
      </c>
      <c r="K239" s="85">
        <f t="shared" si="23"/>
        <v>-3.6543533333333329E-2</v>
      </c>
    </row>
    <row r="240" spans="1:11" x14ac:dyDescent="0.2">
      <c r="A240" s="12">
        <v>2009</v>
      </c>
      <c r="B240" s="15">
        <v>2</v>
      </c>
      <c r="C240" s="17">
        <v>-10.647779999999999</v>
      </c>
      <c r="D240" s="14">
        <v>-9.318500000000002</v>
      </c>
      <c r="E240" s="14">
        <v>-24.798650000000002</v>
      </c>
      <c r="F240" s="14">
        <v>-36.138389999999994</v>
      </c>
      <c r="G240" s="45">
        <f t="shared" si="20"/>
        <v>-0.1064778</v>
      </c>
      <c r="H240" s="51">
        <f t="shared" si="21"/>
        <v>-9.3185000000000018E-2</v>
      </c>
      <c r="I240" s="51">
        <f t="shared" si="24"/>
        <v>-0.24798650000000003</v>
      </c>
      <c r="J240" s="48">
        <f t="shared" si="22"/>
        <v>-0.36138389999999992</v>
      </c>
      <c r="K240" s="85">
        <f t="shared" si="23"/>
        <v>-0.2341851333333333</v>
      </c>
    </row>
    <row r="241" spans="1:11" x14ac:dyDescent="0.2">
      <c r="A241" s="12">
        <v>2009</v>
      </c>
      <c r="B241" s="15">
        <v>3</v>
      </c>
      <c r="C241" s="17">
        <v>8.7595200000000002</v>
      </c>
      <c r="D241" s="14">
        <v>-10.046520000000001</v>
      </c>
      <c r="E241" s="14">
        <v>13.067939999999998</v>
      </c>
      <c r="F241" s="14">
        <v>16.816779999999998</v>
      </c>
      <c r="G241" s="45">
        <f t="shared" si="20"/>
        <v>8.7595199999999998E-2</v>
      </c>
      <c r="H241" s="51">
        <f t="shared" si="21"/>
        <v>-0.10046520000000002</v>
      </c>
      <c r="I241" s="51">
        <f t="shared" si="24"/>
        <v>0.13067939999999997</v>
      </c>
      <c r="J241" s="48">
        <f t="shared" si="22"/>
        <v>0.16816779999999998</v>
      </c>
      <c r="K241" s="85">
        <f t="shared" si="23"/>
        <v>6.6127333333333316E-2</v>
      </c>
    </row>
    <row r="242" spans="1:11" x14ac:dyDescent="0.2">
      <c r="A242" s="12">
        <v>2009</v>
      </c>
      <c r="B242" s="15">
        <v>4</v>
      </c>
      <c r="C242" s="17">
        <v>9.5709400000000002</v>
      </c>
      <c r="D242" s="14">
        <v>4.3338900000000002</v>
      </c>
      <c r="E242" s="14">
        <v>12.463239999999999</v>
      </c>
      <c r="F242" s="14">
        <v>64.194050000000004</v>
      </c>
      <c r="G242" s="45">
        <f t="shared" si="20"/>
        <v>9.57094E-2</v>
      </c>
      <c r="H242" s="51">
        <f t="shared" si="21"/>
        <v>4.3338900000000007E-2</v>
      </c>
      <c r="I242" s="51">
        <f t="shared" si="24"/>
        <v>0.12463239999999999</v>
      </c>
      <c r="J242" s="48">
        <f t="shared" si="22"/>
        <v>0.64194050000000002</v>
      </c>
      <c r="K242" s="85">
        <f t="shared" si="23"/>
        <v>0.26997060000000001</v>
      </c>
    </row>
    <row r="243" spans="1:11" x14ac:dyDescent="0.2">
      <c r="A243" s="12">
        <v>2009</v>
      </c>
      <c r="B243" s="15">
        <v>5</v>
      </c>
      <c r="C243" s="17">
        <v>5.5932899999999997</v>
      </c>
      <c r="D243" s="14">
        <v>1.3025799999999998</v>
      </c>
      <c r="E243" s="14">
        <v>12.933709999999998</v>
      </c>
      <c r="F243" s="14">
        <v>-4.6454599999999999</v>
      </c>
      <c r="G243" s="45">
        <f t="shared" si="20"/>
        <v>5.5932900000000001E-2</v>
      </c>
      <c r="H243" s="51">
        <f t="shared" si="21"/>
        <v>1.3025799999999999E-2</v>
      </c>
      <c r="I243" s="51">
        <f t="shared" si="24"/>
        <v>0.12933709999999998</v>
      </c>
      <c r="J243" s="48">
        <f t="shared" si="22"/>
        <v>-4.6454599999999999E-2</v>
      </c>
      <c r="K243" s="85">
        <f t="shared" si="23"/>
        <v>3.1969433333333325E-2</v>
      </c>
    </row>
    <row r="244" spans="1:11" x14ac:dyDescent="0.2">
      <c r="A244" s="12">
        <v>2009</v>
      </c>
      <c r="B244" s="15">
        <v>6</v>
      </c>
      <c r="C244" s="17">
        <v>0.19836000000000004</v>
      </c>
      <c r="D244" s="14">
        <v>9.5810899999999979</v>
      </c>
      <c r="E244" s="14">
        <v>-5.33969</v>
      </c>
      <c r="F244" s="14">
        <v>3.7690500000000005</v>
      </c>
      <c r="G244" s="45">
        <f t="shared" si="20"/>
        <v>1.9836000000000003E-3</v>
      </c>
      <c r="H244" s="51">
        <f t="shared" si="21"/>
        <v>9.5810899999999977E-2</v>
      </c>
      <c r="I244" s="51">
        <f t="shared" si="24"/>
        <v>-5.3396900000000004E-2</v>
      </c>
      <c r="J244" s="48">
        <f t="shared" si="22"/>
        <v>3.7690500000000009E-2</v>
      </c>
      <c r="K244" s="85">
        <f t="shared" si="23"/>
        <v>2.6701499999999993E-2</v>
      </c>
    </row>
    <row r="245" spans="1:11" x14ac:dyDescent="0.2">
      <c r="A245" s="12">
        <v>2009</v>
      </c>
      <c r="B245" s="15">
        <v>7</v>
      </c>
      <c r="C245" s="17">
        <v>7.5637299999999987</v>
      </c>
      <c r="D245" s="14">
        <v>7.0651100000000007</v>
      </c>
      <c r="E245" s="14">
        <v>0.86470999999999987</v>
      </c>
      <c r="F245" s="14">
        <v>11.003149999999998</v>
      </c>
      <c r="G245" s="45">
        <f t="shared" si="20"/>
        <v>7.5637299999999991E-2</v>
      </c>
      <c r="H245" s="51">
        <f t="shared" si="21"/>
        <v>7.0651100000000008E-2</v>
      </c>
      <c r="I245" s="51">
        <f t="shared" si="24"/>
        <v>8.6470999999999996E-3</v>
      </c>
      <c r="J245" s="48">
        <f t="shared" si="22"/>
        <v>0.11003149999999998</v>
      </c>
      <c r="K245" s="85">
        <f t="shared" si="23"/>
        <v>6.3109899999999997E-2</v>
      </c>
    </row>
    <row r="246" spans="1:11" x14ac:dyDescent="0.2">
      <c r="A246" s="12">
        <v>2009</v>
      </c>
      <c r="B246" s="15">
        <v>8</v>
      </c>
      <c r="C246" s="17">
        <v>3.61</v>
      </c>
      <c r="D246" s="14">
        <v>2.7423800000000003</v>
      </c>
      <c r="E246" s="14">
        <v>16.6327</v>
      </c>
      <c r="F246" s="14">
        <v>-2.5500299999999996</v>
      </c>
      <c r="G246" s="45">
        <f t="shared" si="20"/>
        <v>3.61E-2</v>
      </c>
      <c r="H246" s="51">
        <f t="shared" si="21"/>
        <v>2.7423800000000002E-2</v>
      </c>
      <c r="I246" s="51">
        <f t="shared" si="24"/>
        <v>0.166327</v>
      </c>
      <c r="J246" s="48">
        <f t="shared" si="22"/>
        <v>-2.5500299999999997E-2</v>
      </c>
      <c r="K246" s="85">
        <f t="shared" si="23"/>
        <v>5.6083499999999994E-2</v>
      </c>
    </row>
    <row r="247" spans="1:11" x14ac:dyDescent="0.2">
      <c r="A247" s="12">
        <v>2009</v>
      </c>
      <c r="B247" s="15">
        <v>9</v>
      </c>
      <c r="C247" s="17">
        <v>3.73</v>
      </c>
      <c r="D247" s="14">
        <v>-1.4999400000000001</v>
      </c>
      <c r="E247" s="14">
        <v>8.9195299999999982</v>
      </c>
      <c r="F247" s="14">
        <v>9.4175199999999979</v>
      </c>
      <c r="G247" s="45">
        <f t="shared" si="20"/>
        <v>3.73E-2</v>
      </c>
      <c r="H247" s="51">
        <f t="shared" si="21"/>
        <v>-1.4999400000000001E-2</v>
      </c>
      <c r="I247" s="51">
        <f t="shared" si="24"/>
        <v>8.9195299999999977E-2</v>
      </c>
      <c r="J247" s="48">
        <f t="shared" si="22"/>
        <v>9.4175199999999987E-2</v>
      </c>
      <c r="K247" s="85">
        <f t="shared" si="23"/>
        <v>5.6123699999999985E-2</v>
      </c>
    </row>
    <row r="248" spans="1:11" x14ac:dyDescent="0.2">
      <c r="A248" s="12">
        <v>2009</v>
      </c>
      <c r="B248" s="15">
        <v>10</v>
      </c>
      <c r="C248" s="17">
        <v>-1.8599999999999999</v>
      </c>
      <c r="D248" s="14">
        <v>-2.5846699999999996</v>
      </c>
      <c r="E248" s="14">
        <v>-11.826690000000001</v>
      </c>
      <c r="F248" s="14">
        <v>1.8311999999999999</v>
      </c>
      <c r="G248" s="45">
        <f t="shared" si="20"/>
        <v>-1.8599999999999998E-2</v>
      </c>
      <c r="H248" s="51">
        <f t="shared" si="21"/>
        <v>-2.5846699999999997E-2</v>
      </c>
      <c r="I248" s="51">
        <f t="shared" si="24"/>
        <v>-0.11826690000000001</v>
      </c>
      <c r="J248" s="48">
        <f t="shared" si="22"/>
        <v>1.8311999999999998E-2</v>
      </c>
      <c r="K248" s="85">
        <f t="shared" si="23"/>
        <v>-4.1933866666666667E-2</v>
      </c>
    </row>
    <row r="249" spans="1:11" x14ac:dyDescent="0.2">
      <c r="A249" s="12">
        <v>2009</v>
      </c>
      <c r="B249" s="15">
        <v>11</v>
      </c>
      <c r="C249" s="17">
        <v>6</v>
      </c>
      <c r="D249" s="14">
        <v>7.7755800000000006</v>
      </c>
      <c r="E249" s="14">
        <v>10.423009999999998</v>
      </c>
      <c r="F249" s="14">
        <v>13.043869999999998</v>
      </c>
      <c r="G249" s="45">
        <f t="shared" si="20"/>
        <v>0.06</v>
      </c>
      <c r="H249" s="51">
        <f t="shared" si="21"/>
        <v>7.7755800000000014E-2</v>
      </c>
      <c r="I249" s="51">
        <f t="shared" si="24"/>
        <v>0.10423009999999998</v>
      </c>
      <c r="J249" s="48">
        <f t="shared" si="22"/>
        <v>0.13043869999999999</v>
      </c>
      <c r="K249" s="85">
        <f t="shared" si="23"/>
        <v>0.10414153333333333</v>
      </c>
    </row>
    <row r="250" spans="1:11" x14ac:dyDescent="0.2">
      <c r="A250" s="12">
        <v>2009</v>
      </c>
      <c r="B250" s="15">
        <v>12</v>
      </c>
      <c r="C250" s="17">
        <v>1.9300000000000002</v>
      </c>
      <c r="D250" s="14">
        <v>7.9770399999999997</v>
      </c>
      <c r="E250" s="14">
        <v>3.1818200000000005</v>
      </c>
      <c r="F250" s="14">
        <v>3.2934300000000003</v>
      </c>
      <c r="G250" s="45">
        <f t="shared" si="20"/>
        <v>1.9300000000000001E-2</v>
      </c>
      <c r="H250" s="51">
        <f t="shared" si="21"/>
        <v>7.9770400000000005E-2</v>
      </c>
      <c r="I250" s="51">
        <f t="shared" si="24"/>
        <v>3.1818200000000005E-2</v>
      </c>
      <c r="J250" s="48">
        <f t="shared" si="22"/>
        <v>3.2934300000000007E-2</v>
      </c>
      <c r="K250" s="85">
        <f t="shared" si="23"/>
        <v>4.8174300000000003E-2</v>
      </c>
    </row>
    <row r="253" spans="1:11" x14ac:dyDescent="0.2">
      <c r="F253" s="102" t="s">
        <v>84</v>
      </c>
      <c r="G253" s="103"/>
      <c r="H253" s="100">
        <f>_xlfn.COVARIANCE.P(H11:H250,$G$11:$G$250)/_xlfn.VAR.P($G$11:$G$250)</f>
        <v>0.39188267070163962</v>
      </c>
      <c r="I253" s="100">
        <f t="shared" ref="I253:J253" si="25">_xlfn.COVARIANCE.P(I11:I250,$G$11:$G$250)/_xlfn.VAR.P($G$11:$G$250)</f>
        <v>0.94156629080410903</v>
      </c>
      <c r="J253" s="100">
        <f t="shared" si="25"/>
        <v>1.3043172725900247</v>
      </c>
      <c r="K253" s="100">
        <f>_xlfn.COVARIANCE.P(K11:K250,$G$11:$G$250)/_xlfn.VAR.P($G$11:$G$250)</f>
        <v>0.87925541136525764</v>
      </c>
    </row>
    <row r="254" spans="1:11" x14ac:dyDescent="0.2">
      <c r="F254" s="102" t="s">
        <v>85</v>
      </c>
      <c r="G254" s="104"/>
      <c r="H254" s="101">
        <f>V7-$N$10-(H253*(U7-$N$10))</f>
        <v>1.0128165728314729E-3</v>
      </c>
      <c r="I254" s="101">
        <f t="shared" ref="I254:K254" si="26">W7-$N$10-(I253*(V7-$N$10))</f>
        <v>2.997151635026607E-2</v>
      </c>
      <c r="J254" s="101">
        <f t="shared" si="26"/>
        <v>1.7010173206698981E-2</v>
      </c>
      <c r="K254" s="101">
        <f t="shared" si="26"/>
        <v>-2.0984650226619918E-2</v>
      </c>
    </row>
    <row r="263" spans="8:8" x14ac:dyDescent="0.2">
      <c r="H263" s="105"/>
    </row>
  </sheetData>
  <mergeCells count="8">
    <mergeCell ref="S47:V48"/>
    <mergeCell ref="L7:L8"/>
    <mergeCell ref="T7:T9"/>
    <mergeCell ref="M24:N24"/>
    <mergeCell ref="Q24:R24"/>
    <mergeCell ref="M42:N43"/>
    <mergeCell ref="Q41:R41"/>
    <mergeCell ref="S30:W3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ignoredErrors>
    <ignoredError sqref="I1:I11 I13:I252 I12 I255:I1048576" formula="1"/>
    <ignoredError sqref="R35" formulaRange="1"/>
    <ignoredError sqref="N58 N56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7"/>
  <sheetViews>
    <sheetView tabSelected="1" topLeftCell="B1" workbookViewId="0">
      <selection activeCell="O17" sqref="O17"/>
    </sheetView>
  </sheetViews>
  <sheetFormatPr defaultRowHeight="12.75" x14ac:dyDescent="0.2"/>
  <sheetData>
    <row r="6" spans="1:15" x14ac:dyDescent="0.2">
      <c r="O6" s="158" t="s">
        <v>97</v>
      </c>
    </row>
    <row r="7" spans="1:15" x14ac:dyDescent="0.2">
      <c r="A7" s="157" t="s">
        <v>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topLeftCell="F8" workbookViewId="0">
      <selection activeCell="S21" sqref="S21"/>
    </sheetView>
  </sheetViews>
  <sheetFormatPr defaultRowHeight="12.75" x14ac:dyDescent="0.2"/>
  <cols>
    <col min="1" max="1" width="12.85546875" style="1" customWidth="1"/>
    <col min="2" max="2" width="25.140625" style="4" customWidth="1"/>
    <col min="3" max="3" width="10.7109375" style="1" customWidth="1"/>
    <col min="4" max="4" width="16.85546875" style="1" customWidth="1"/>
    <col min="5" max="5" width="12.5703125" style="1" customWidth="1"/>
    <col min="6" max="6" width="22.28515625" style="1" customWidth="1"/>
    <col min="7" max="7" width="18.85546875" style="43" customWidth="1"/>
    <col min="8" max="8" width="16.5703125" style="48" customWidth="1"/>
    <col min="9" max="9" width="14.28515625" style="48" customWidth="1"/>
    <col min="10" max="10" width="10.7109375" style="48" customWidth="1"/>
    <col min="11" max="11" width="18.85546875" customWidth="1"/>
    <col min="12" max="12" width="14.28515625" customWidth="1"/>
  </cols>
  <sheetData>
    <row r="1" spans="1:18" ht="18.75" x14ac:dyDescent="0.3">
      <c r="A1" s="2" t="s">
        <v>14</v>
      </c>
      <c r="B1" s="3"/>
      <c r="C1" s="3"/>
      <c r="D1" s="3"/>
      <c r="E1" s="3"/>
      <c r="F1" s="3"/>
      <c r="G1" s="41"/>
      <c r="H1" s="46"/>
      <c r="I1" s="46"/>
      <c r="J1" s="46"/>
      <c r="K1" s="3"/>
    </row>
    <row r="2" spans="1:18" ht="15" x14ac:dyDescent="0.25">
      <c r="A2" s="10" t="s">
        <v>29</v>
      </c>
      <c r="B2" s="11"/>
      <c r="C2" s="11"/>
      <c r="D2" s="11"/>
      <c r="E2" s="11"/>
      <c r="F2" s="11"/>
      <c r="G2" s="42"/>
      <c r="H2" s="47"/>
      <c r="I2" s="47"/>
      <c r="J2" s="47"/>
      <c r="K2" s="11"/>
      <c r="L2" s="107" t="s">
        <v>80</v>
      </c>
      <c r="M2" s="108">
        <v>5.5E-2</v>
      </c>
    </row>
    <row r="3" spans="1:18" x14ac:dyDescent="0.2">
      <c r="A3" s="4"/>
      <c r="B3" s="1"/>
      <c r="L3" s="107" t="s">
        <v>88</v>
      </c>
      <c r="M3" s="108">
        <v>0.06</v>
      </c>
    </row>
    <row r="4" spans="1:18" x14ac:dyDescent="0.2">
      <c r="A4" s="8" t="s">
        <v>15</v>
      </c>
      <c r="B4" s="9" t="s">
        <v>13</v>
      </c>
      <c r="C4" s="9" t="s">
        <v>23</v>
      </c>
      <c r="D4" s="7"/>
      <c r="G4" s="72"/>
      <c r="H4" s="49"/>
    </row>
    <row r="5" spans="1:18" x14ac:dyDescent="0.2">
      <c r="A5" s="5" t="s">
        <v>1</v>
      </c>
      <c r="B5" s="4" t="s">
        <v>1</v>
      </c>
      <c r="C5" s="1" t="s">
        <v>16</v>
      </c>
      <c r="J5" s="52"/>
    </row>
    <row r="6" spans="1:18" x14ac:dyDescent="0.2">
      <c r="A6" s="5" t="s">
        <v>17</v>
      </c>
      <c r="B6" s="4" t="s">
        <v>18</v>
      </c>
      <c r="C6" s="1" t="s">
        <v>39</v>
      </c>
    </row>
    <row r="7" spans="1:18" x14ac:dyDescent="0.2">
      <c r="A7" s="5" t="s">
        <v>19</v>
      </c>
      <c r="B7" s="4" t="s">
        <v>38</v>
      </c>
      <c r="C7" s="1" t="s">
        <v>22</v>
      </c>
    </row>
    <row r="8" spans="1:18" x14ac:dyDescent="0.2">
      <c r="A8" s="5" t="s">
        <v>20</v>
      </c>
      <c r="B8" s="4" t="s">
        <v>21</v>
      </c>
      <c r="C8" s="1" t="s">
        <v>40</v>
      </c>
    </row>
    <row r="9" spans="1:18" x14ac:dyDescent="0.2">
      <c r="A9" s="5"/>
      <c r="M9" s="107" t="s">
        <v>86</v>
      </c>
    </row>
    <row r="10" spans="1:18" x14ac:dyDescent="0.2">
      <c r="A10" s="18" t="s">
        <v>24</v>
      </c>
      <c r="B10" s="18" t="s">
        <v>25</v>
      </c>
      <c r="C10" s="18" t="s">
        <v>1</v>
      </c>
      <c r="D10" s="16" t="s">
        <v>17</v>
      </c>
      <c r="E10" s="16" t="s">
        <v>19</v>
      </c>
      <c r="F10" s="16" t="s">
        <v>20</v>
      </c>
      <c r="G10" s="44" t="s">
        <v>45</v>
      </c>
      <c r="H10" s="50" t="s">
        <v>42</v>
      </c>
      <c r="I10" s="50" t="s">
        <v>43</v>
      </c>
      <c r="J10" s="53" t="s">
        <v>44</v>
      </c>
      <c r="K10" s="6" t="s">
        <v>81</v>
      </c>
      <c r="M10" s="107" t="s">
        <v>17</v>
      </c>
      <c r="N10" s="107" t="s">
        <v>19</v>
      </c>
      <c r="O10" s="107" t="s">
        <v>20</v>
      </c>
      <c r="P10" s="107" t="s">
        <v>87</v>
      </c>
    </row>
    <row r="11" spans="1:18" x14ac:dyDescent="0.2">
      <c r="A11" s="12">
        <v>1990</v>
      </c>
      <c r="B11" s="12">
        <v>1</v>
      </c>
      <c r="C11" s="17">
        <v>-6.7135993083980496</v>
      </c>
      <c r="D11" s="14">
        <v>-6.53939</v>
      </c>
      <c r="E11" s="14">
        <v>-0.31052999999999997</v>
      </c>
      <c r="F11" s="14">
        <v>-9.6846200000000007</v>
      </c>
      <c r="G11" s="45">
        <v>-6.7135993083980494E-2</v>
      </c>
      <c r="H11" s="51">
        <v>-6.5393900000000005E-2</v>
      </c>
      <c r="I11" s="51">
        <v>-3.1052999999999996E-3</v>
      </c>
      <c r="J11" s="48">
        <v>-9.6846200000000007E-2</v>
      </c>
      <c r="K11" s="85">
        <v>-5.511513333333333E-2</v>
      </c>
      <c r="M11" s="85">
        <f>$M$2+H253*($M$3-$M$2)</f>
        <v>5.6959413353508195E-2</v>
      </c>
      <c r="N11" s="85">
        <f>$M$2+I253*($M$3-$M$2)</f>
        <v>5.9707831454020546E-2</v>
      </c>
      <c r="O11" s="85">
        <f t="shared" ref="O11:P11" si="0">$M$2+J253*($M$3-$M$2)</f>
        <v>6.1521586362950118E-2</v>
      </c>
      <c r="P11" s="85">
        <f t="shared" si="0"/>
        <v>5.9396277056826284E-2</v>
      </c>
    </row>
    <row r="12" spans="1:18" x14ac:dyDescent="0.2">
      <c r="A12" s="12">
        <v>1990</v>
      </c>
      <c r="B12" s="12">
        <v>2</v>
      </c>
      <c r="C12" s="17">
        <v>1.2880823423377485</v>
      </c>
      <c r="D12" s="14">
        <v>0.62873999999999997</v>
      </c>
      <c r="E12" s="14">
        <v>8.2123199999999983</v>
      </c>
      <c r="F12" s="14">
        <v>-9.993940000000002</v>
      </c>
      <c r="G12" s="45">
        <v>1.2880823423377485E-2</v>
      </c>
      <c r="H12" s="51">
        <v>6.2873999999999994E-3</v>
      </c>
      <c r="I12" s="51">
        <v>8.212319999999998E-2</v>
      </c>
      <c r="J12" s="48">
        <v>-9.9939400000000025E-2</v>
      </c>
      <c r="K12" s="85">
        <v>-3.8429333333333503E-3</v>
      </c>
    </row>
    <row r="13" spans="1:18" x14ac:dyDescent="0.2">
      <c r="A13" s="12">
        <v>1990</v>
      </c>
      <c r="B13" s="12">
        <v>3</v>
      </c>
      <c r="C13" s="17">
        <v>2.6496808890475787</v>
      </c>
      <c r="D13" s="14">
        <v>-0.50983999999999996</v>
      </c>
      <c r="E13" s="14">
        <v>12.229079999999998</v>
      </c>
      <c r="F13" s="14">
        <v>3.8993500000000005</v>
      </c>
      <c r="G13" s="45">
        <v>2.6496808890475787E-2</v>
      </c>
      <c r="H13" s="51">
        <v>-5.0983999999999995E-3</v>
      </c>
      <c r="I13" s="51">
        <v>0.12229079999999998</v>
      </c>
      <c r="J13" s="48">
        <v>3.8993500000000007E-2</v>
      </c>
      <c r="K13" s="85">
        <v>5.2061966666666654E-2</v>
      </c>
    </row>
    <row r="14" spans="1:18" x14ac:dyDescent="0.2">
      <c r="A14" s="12">
        <v>1990</v>
      </c>
      <c r="B14" s="12">
        <v>4</v>
      </c>
      <c r="C14" s="17">
        <v>-2.4945991114009747</v>
      </c>
      <c r="D14" s="14">
        <v>-4.21523</v>
      </c>
      <c r="E14" s="14">
        <v>-2.8874499999999999</v>
      </c>
      <c r="F14" s="14">
        <v>-5.7812099999999997</v>
      </c>
      <c r="G14" s="45">
        <v>-2.4945991114009747E-2</v>
      </c>
      <c r="H14" s="51">
        <v>-4.2152300000000004E-2</v>
      </c>
      <c r="I14" s="51">
        <v>-2.8874499999999997E-2</v>
      </c>
      <c r="J14" s="48">
        <v>-5.7812099999999998E-2</v>
      </c>
      <c r="K14" s="85">
        <v>-4.2946299999999993E-2</v>
      </c>
      <c r="M14" s="1"/>
      <c r="N14" s="18" t="s">
        <v>1</v>
      </c>
      <c r="O14" s="16" t="s">
        <v>17</v>
      </c>
      <c r="P14" s="16" t="s">
        <v>19</v>
      </c>
      <c r="Q14" s="16" t="s">
        <v>20</v>
      </c>
      <c r="R14" s="1" t="s">
        <v>50</v>
      </c>
    </row>
    <row r="15" spans="1:18" x14ac:dyDescent="0.2">
      <c r="A15" s="12">
        <v>1990</v>
      </c>
      <c r="B15" s="12">
        <v>5</v>
      </c>
      <c r="C15" s="17">
        <v>9.7504284937920627</v>
      </c>
      <c r="D15" s="14">
        <v>1.5308999999999999</v>
      </c>
      <c r="E15" s="14">
        <v>18.537979999999997</v>
      </c>
      <c r="F15" s="14">
        <v>18.37378</v>
      </c>
      <c r="G15" s="45">
        <v>9.7504284937920627E-2</v>
      </c>
      <c r="H15" s="51">
        <v>1.5309E-2</v>
      </c>
      <c r="I15" s="51">
        <v>0.18537979999999998</v>
      </c>
      <c r="J15" s="48">
        <v>0.18373780000000001</v>
      </c>
      <c r="K15" s="85">
        <v>0.12814219999999998</v>
      </c>
      <c r="M15" s="111"/>
      <c r="N15" s="48">
        <v>9.0545137533712974E-2</v>
      </c>
      <c r="O15" s="48">
        <v>6.9942340000000006E-2</v>
      </c>
      <c r="P15" s="48">
        <v>9.9040719999999943E-2</v>
      </c>
      <c r="Q15" s="48">
        <v>0.12945324499999986</v>
      </c>
      <c r="R15" s="48">
        <v>9.9478768333333273E-2</v>
      </c>
    </row>
    <row r="16" spans="1:18" x14ac:dyDescent="0.2">
      <c r="A16" s="12">
        <v>1990</v>
      </c>
      <c r="B16" s="12">
        <v>6</v>
      </c>
      <c r="C16" s="17">
        <v>-0.67470626026850944</v>
      </c>
      <c r="D16" s="14">
        <v>2.4862100000000003</v>
      </c>
      <c r="E16" s="14">
        <v>6.3752000000000004</v>
      </c>
      <c r="F16" s="14">
        <v>-3.4225599999999998</v>
      </c>
      <c r="G16" s="45">
        <v>-6.7470626026850944E-3</v>
      </c>
      <c r="H16" s="51">
        <v>2.4862100000000002E-2</v>
      </c>
      <c r="I16" s="51">
        <v>6.3752000000000003E-2</v>
      </c>
      <c r="J16" s="48">
        <v>-3.4225600000000002E-2</v>
      </c>
      <c r="K16" s="85">
        <v>1.81295E-2</v>
      </c>
      <c r="M16" s="111"/>
      <c r="N16" s="48">
        <v>2.2484073857062692E-2</v>
      </c>
      <c r="O16" s="48">
        <v>4.017860084655038E-2</v>
      </c>
      <c r="P16" s="48">
        <v>8.12177544477585E-2</v>
      </c>
      <c r="Q16" s="48">
        <v>0.18969361144173796</v>
      </c>
      <c r="R16" s="48">
        <v>3.8573171904659497E-3</v>
      </c>
    </row>
    <row r="17" spans="1:18" x14ac:dyDescent="0.2">
      <c r="A17" s="12">
        <v>1990</v>
      </c>
      <c r="B17" s="12">
        <v>7</v>
      </c>
      <c r="C17" s="17">
        <v>-0.32059804061931318</v>
      </c>
      <c r="D17" s="14">
        <v>0.32017000000000001</v>
      </c>
      <c r="E17" s="14">
        <v>-1.38205</v>
      </c>
      <c r="F17" s="14">
        <v>3.4211300000000002</v>
      </c>
      <c r="G17" s="45">
        <v>-3.2059804061931318E-3</v>
      </c>
      <c r="H17" s="51">
        <v>3.2017E-3</v>
      </c>
      <c r="I17" s="51">
        <v>-1.3820499999999999E-2</v>
      </c>
      <c r="J17" s="48">
        <v>3.42113E-2</v>
      </c>
      <c r="K17" s="85">
        <v>7.8641666666666651E-3</v>
      </c>
      <c r="M17" s="111"/>
      <c r="N17" s="48">
        <v>0.1499469034594002</v>
      </c>
      <c r="O17" s="48">
        <v>0.20044600481563701</v>
      </c>
      <c r="P17" s="48">
        <v>0.28498728822134939</v>
      </c>
      <c r="Q17" s="48">
        <v>0.43553830077472866</v>
      </c>
      <c r="R17" s="48">
        <v>0.21514601154934623</v>
      </c>
    </row>
    <row r="18" spans="1:18" x14ac:dyDescent="0.2">
      <c r="A18" s="12">
        <v>1990</v>
      </c>
      <c r="B18" s="12">
        <v>8</v>
      </c>
      <c r="C18" s="17">
        <v>-9.0389597065838938</v>
      </c>
      <c r="D18" s="14">
        <v>-9.3887000000000018</v>
      </c>
      <c r="E18" s="14">
        <v>-16.117320000000003</v>
      </c>
      <c r="F18" s="14">
        <v>-26.630610000000001</v>
      </c>
      <c r="G18" s="45">
        <v>-9.0389597065838934E-2</v>
      </c>
      <c r="H18" s="51">
        <v>-9.3887000000000026E-2</v>
      </c>
      <c r="I18" s="51">
        <v>-0.16117320000000004</v>
      </c>
      <c r="J18" s="48">
        <v>-0.26630609999999999</v>
      </c>
      <c r="K18" s="85">
        <v>-0.17378876666666668</v>
      </c>
    </row>
    <row r="19" spans="1:18" x14ac:dyDescent="0.2">
      <c r="A19" s="12">
        <v>1990</v>
      </c>
      <c r="B19" s="12">
        <v>9</v>
      </c>
      <c r="C19" s="17">
        <v>-4.8667975006203452</v>
      </c>
      <c r="D19" s="14">
        <v>-0.1</v>
      </c>
      <c r="E19" s="14">
        <v>-13.830570000000002</v>
      </c>
      <c r="F19" s="14">
        <v>-12.043700000000001</v>
      </c>
      <c r="G19" s="45">
        <v>-4.8667975006203457E-2</v>
      </c>
      <c r="H19" s="51">
        <v>-1E-3</v>
      </c>
      <c r="I19" s="51">
        <v>-0.13830570000000003</v>
      </c>
      <c r="J19" s="48">
        <v>-0.12043700000000002</v>
      </c>
      <c r="K19" s="85">
        <v>-8.6580900000000016E-2</v>
      </c>
    </row>
    <row r="20" spans="1:18" x14ac:dyDescent="0.2">
      <c r="A20" s="12">
        <v>1990</v>
      </c>
      <c r="B20" s="12">
        <v>10</v>
      </c>
      <c r="C20" s="17">
        <v>-0.4256227251710154</v>
      </c>
      <c r="D20" s="14">
        <v>5.5603800000000003</v>
      </c>
      <c r="E20" s="14">
        <v>7.4075100000000003</v>
      </c>
      <c r="F20" s="14">
        <v>0.95818999999999988</v>
      </c>
      <c r="G20" s="45">
        <v>-4.256227251710154E-3</v>
      </c>
      <c r="H20" s="51">
        <v>5.5603800000000002E-2</v>
      </c>
      <c r="I20" s="51">
        <v>7.4075100000000005E-2</v>
      </c>
      <c r="J20" s="48">
        <v>9.5818999999999991E-3</v>
      </c>
      <c r="K20" s="85">
        <v>4.6420266666666661E-2</v>
      </c>
    </row>
    <row r="21" spans="1:18" x14ac:dyDescent="0.2">
      <c r="A21" s="12">
        <v>1990</v>
      </c>
      <c r="B21" s="12">
        <v>11</v>
      </c>
      <c r="C21" s="17">
        <v>6.4640186693337265</v>
      </c>
      <c r="D21" s="14">
        <v>2.9357100000000003</v>
      </c>
      <c r="E21" s="14">
        <v>-0.65866000000000013</v>
      </c>
      <c r="F21" s="14">
        <v>18.748009999999997</v>
      </c>
      <c r="G21" s="45">
        <v>6.4640186693337265E-2</v>
      </c>
      <c r="H21" s="51">
        <v>2.9357100000000004E-2</v>
      </c>
      <c r="I21" s="51">
        <v>-6.5866000000000015E-3</v>
      </c>
      <c r="J21" s="48">
        <v>0.18748009999999998</v>
      </c>
      <c r="K21" s="85">
        <v>7.0083533333333323E-2</v>
      </c>
    </row>
    <row r="22" spans="1:18" x14ac:dyDescent="0.2">
      <c r="A22" s="12">
        <v>1990</v>
      </c>
      <c r="B22" s="12">
        <v>12</v>
      </c>
      <c r="C22" s="17">
        <v>2.7855441359025512</v>
      </c>
      <c r="D22" s="14">
        <v>-0.98496000000000006</v>
      </c>
      <c r="E22" s="14">
        <v>2.4423700000000004</v>
      </c>
      <c r="F22" s="14">
        <v>3.5116000000000005</v>
      </c>
      <c r="G22" s="45">
        <v>2.7855441359025512E-2</v>
      </c>
      <c r="H22" s="51">
        <v>-9.8496E-3</v>
      </c>
      <c r="I22" s="51">
        <v>2.4423700000000003E-2</v>
      </c>
      <c r="J22" s="48">
        <v>3.5116000000000008E-2</v>
      </c>
      <c r="K22" s="85">
        <v>1.6563366666666669E-2</v>
      </c>
    </row>
    <row r="23" spans="1:18" x14ac:dyDescent="0.2">
      <c r="A23" s="12">
        <v>1991</v>
      </c>
      <c r="B23" s="12">
        <v>1</v>
      </c>
      <c r="C23" s="17">
        <v>4.35518223436</v>
      </c>
      <c r="D23" s="14">
        <v>-1.88571</v>
      </c>
      <c r="E23" s="14">
        <v>8.7154299999999978</v>
      </c>
      <c r="F23" s="14">
        <v>5.0282100000000005</v>
      </c>
      <c r="G23" s="45">
        <v>4.35518223436E-2</v>
      </c>
      <c r="H23" s="51">
        <v>-1.8857100000000002E-2</v>
      </c>
      <c r="I23" s="51">
        <v>8.7154299999999976E-2</v>
      </c>
      <c r="J23" s="48">
        <v>5.0282100000000003E-2</v>
      </c>
      <c r="K23" s="85">
        <v>3.9526433333333319E-2</v>
      </c>
    </row>
    <row r="24" spans="1:18" x14ac:dyDescent="0.2">
      <c r="A24" s="12">
        <v>1991</v>
      </c>
      <c r="B24" s="12">
        <v>2</v>
      </c>
      <c r="C24" s="17">
        <v>7.1514589122150252</v>
      </c>
      <c r="D24" s="14">
        <v>5.7181800000000003</v>
      </c>
      <c r="E24" s="14">
        <v>-1.87215</v>
      </c>
      <c r="F24" s="14">
        <v>0.30715000000000003</v>
      </c>
      <c r="G24" s="45">
        <v>7.1514589122150252E-2</v>
      </c>
      <c r="H24" s="51">
        <v>5.7181800000000005E-2</v>
      </c>
      <c r="I24" s="51">
        <v>-1.8721499999999999E-2</v>
      </c>
      <c r="J24" s="48">
        <v>3.0715000000000004E-3</v>
      </c>
      <c r="K24" s="85">
        <v>1.3843933333333334E-2</v>
      </c>
    </row>
    <row r="25" spans="1:18" x14ac:dyDescent="0.2">
      <c r="A25" s="12">
        <v>1991</v>
      </c>
      <c r="B25" s="12">
        <v>3</v>
      </c>
      <c r="C25" s="17">
        <v>2.421438267190168</v>
      </c>
      <c r="D25" s="14">
        <v>2.0929800000000003</v>
      </c>
      <c r="E25" s="14">
        <v>-2.6906699999999995</v>
      </c>
      <c r="F25" s="14">
        <v>5.2441000000000004</v>
      </c>
      <c r="G25" s="45">
        <v>2.421438267190168E-2</v>
      </c>
      <c r="H25" s="51">
        <v>2.0929800000000002E-2</v>
      </c>
      <c r="I25" s="51">
        <v>-2.6906699999999995E-2</v>
      </c>
      <c r="J25" s="48">
        <v>5.2441000000000008E-2</v>
      </c>
      <c r="K25" s="85">
        <v>1.5488033333333335E-2</v>
      </c>
    </row>
    <row r="26" spans="1:18" x14ac:dyDescent="0.2">
      <c r="A26" s="12">
        <v>1991</v>
      </c>
      <c r="B26" s="12">
        <v>4</v>
      </c>
      <c r="C26" s="17">
        <v>0.23679910315606012</v>
      </c>
      <c r="D26" s="14">
        <v>1.6167399999999998</v>
      </c>
      <c r="E26" s="14">
        <v>-2.7595799999999997</v>
      </c>
      <c r="F26" s="14">
        <v>4.1464600000000003</v>
      </c>
      <c r="G26" s="45">
        <v>2.3679910315606012E-3</v>
      </c>
      <c r="H26" s="51">
        <v>1.6167399999999998E-2</v>
      </c>
      <c r="I26" s="51">
        <v>-2.7595799999999997E-2</v>
      </c>
      <c r="J26" s="48">
        <v>4.1464600000000004E-2</v>
      </c>
      <c r="K26" s="85">
        <v>1.0012066666666668E-2</v>
      </c>
    </row>
    <row r="27" spans="1:18" x14ac:dyDescent="0.2">
      <c r="A27" s="12">
        <v>1991</v>
      </c>
      <c r="B27" s="12">
        <v>5</v>
      </c>
      <c r="C27" s="17">
        <v>4.313921555153799</v>
      </c>
      <c r="D27" s="14">
        <v>-1.02827</v>
      </c>
      <c r="E27" s="14">
        <v>7.27705</v>
      </c>
      <c r="F27" s="14">
        <v>-0.46977999999999998</v>
      </c>
      <c r="G27" s="45">
        <v>4.313921555153799E-2</v>
      </c>
      <c r="H27" s="51">
        <v>-1.0282700000000001E-2</v>
      </c>
      <c r="I27" s="51">
        <v>7.2770500000000002E-2</v>
      </c>
      <c r="J27" s="48">
        <v>-4.6978000000000002E-3</v>
      </c>
      <c r="K27" s="85">
        <v>1.9263333333333334E-2</v>
      </c>
    </row>
    <row r="28" spans="1:18" x14ac:dyDescent="0.2">
      <c r="A28" s="12">
        <v>1991</v>
      </c>
      <c r="B28" s="12">
        <v>6</v>
      </c>
      <c r="C28" s="17">
        <v>-4.581189591922497</v>
      </c>
      <c r="D28" s="14">
        <v>-1.40435</v>
      </c>
      <c r="E28" s="14">
        <v>-6.4938599999999997</v>
      </c>
      <c r="F28" s="14">
        <v>-20.100470000000001</v>
      </c>
      <c r="G28" s="45">
        <v>-4.5811895919224972E-2</v>
      </c>
      <c r="H28" s="51">
        <v>-1.40435E-2</v>
      </c>
      <c r="I28" s="51">
        <v>-6.4938599999999999E-2</v>
      </c>
      <c r="J28" s="48">
        <v>-0.20100470000000001</v>
      </c>
      <c r="K28" s="85">
        <v>-9.3328933333333336E-2</v>
      </c>
    </row>
    <row r="29" spans="1:18" x14ac:dyDescent="0.2">
      <c r="A29" s="12">
        <v>1991</v>
      </c>
      <c r="B29" s="12">
        <v>7</v>
      </c>
      <c r="C29" s="17">
        <v>4.6609231384517225</v>
      </c>
      <c r="D29" s="14">
        <v>4.3052900000000003</v>
      </c>
      <c r="E29" s="14">
        <v>1.2661199999999999</v>
      </c>
      <c r="F29" s="14">
        <v>0.36804000000000003</v>
      </c>
      <c r="G29" s="45">
        <v>4.6609231384517225E-2</v>
      </c>
      <c r="H29" s="51">
        <v>4.3052900000000005E-2</v>
      </c>
      <c r="I29" s="51">
        <v>1.2661199999999999E-2</v>
      </c>
      <c r="J29" s="48">
        <v>3.6804000000000003E-3</v>
      </c>
      <c r="K29" s="85">
        <v>1.9798166666666665E-2</v>
      </c>
    </row>
    <row r="30" spans="1:18" x14ac:dyDescent="0.2">
      <c r="A30" s="12">
        <v>1991</v>
      </c>
      <c r="B30" s="12">
        <v>8</v>
      </c>
      <c r="C30" s="17">
        <v>2.3691788393389146</v>
      </c>
      <c r="D30" s="14">
        <v>3.6130800000000005</v>
      </c>
      <c r="E30" s="14">
        <v>7.71671</v>
      </c>
      <c r="F30" s="14">
        <v>6.8759500000000005</v>
      </c>
      <c r="G30" s="45">
        <v>2.3691788393389146E-2</v>
      </c>
      <c r="H30" s="51">
        <v>3.6130800000000005E-2</v>
      </c>
      <c r="I30" s="51">
        <v>7.7167100000000002E-2</v>
      </c>
      <c r="J30" s="48">
        <v>6.8759500000000001E-2</v>
      </c>
      <c r="K30" s="85">
        <v>6.0685799999999998E-2</v>
      </c>
    </row>
    <row r="31" spans="1:18" x14ac:dyDescent="0.2">
      <c r="A31" s="12">
        <v>1991</v>
      </c>
      <c r="B31" s="12">
        <v>9</v>
      </c>
      <c r="C31" s="17">
        <v>-1.6735472001635388</v>
      </c>
      <c r="D31" s="14">
        <v>1.55975</v>
      </c>
      <c r="E31" s="14">
        <v>1.91005</v>
      </c>
      <c r="F31" s="14">
        <v>-0.88191000000000008</v>
      </c>
      <c r="G31" s="45">
        <v>-1.6735472001635388E-2</v>
      </c>
      <c r="H31" s="51">
        <v>1.55975E-2</v>
      </c>
      <c r="I31" s="51">
        <v>1.9100499999999999E-2</v>
      </c>
      <c r="J31" s="48">
        <v>-8.8191000000000016E-3</v>
      </c>
      <c r="K31" s="85">
        <v>8.6262999999999999E-3</v>
      </c>
    </row>
    <row r="32" spans="1:18" x14ac:dyDescent="0.2">
      <c r="A32" s="12">
        <v>1991</v>
      </c>
      <c r="B32" s="12">
        <v>10</v>
      </c>
      <c r="C32" s="17">
        <v>1.3445416129979959</v>
      </c>
      <c r="D32" s="14">
        <v>2.7571400000000001</v>
      </c>
      <c r="E32" s="14">
        <v>-3.0556699999999997</v>
      </c>
      <c r="F32" s="14">
        <v>-0.54122999999999999</v>
      </c>
      <c r="G32" s="45">
        <v>1.3445416129979959E-2</v>
      </c>
      <c r="H32" s="51">
        <v>2.7571400000000003E-2</v>
      </c>
      <c r="I32" s="51">
        <v>-3.0556699999999996E-2</v>
      </c>
      <c r="J32" s="48">
        <v>-5.4123000000000001E-3</v>
      </c>
      <c r="K32" s="85">
        <v>-2.7991999999999969E-3</v>
      </c>
    </row>
    <row r="33" spans="1:11" x14ac:dyDescent="0.2">
      <c r="A33" s="12">
        <v>1991</v>
      </c>
      <c r="B33" s="12">
        <v>11</v>
      </c>
      <c r="C33" s="17">
        <v>-4.0293881555476307</v>
      </c>
      <c r="D33" s="14">
        <v>2.2015900000000004</v>
      </c>
      <c r="E33" s="14">
        <v>-9.7446700000000011</v>
      </c>
      <c r="F33" s="14">
        <v>-7.1796499999999996</v>
      </c>
      <c r="G33" s="45">
        <v>-4.0293881555476307E-2</v>
      </c>
      <c r="H33" s="51">
        <v>2.2015900000000005E-2</v>
      </c>
      <c r="I33" s="51">
        <v>-9.7446700000000011E-2</v>
      </c>
      <c r="J33" s="48">
        <v>-7.1796499999999999E-2</v>
      </c>
      <c r="K33" s="85">
        <v>-4.9075766666666659E-2</v>
      </c>
    </row>
    <row r="34" spans="1:11" x14ac:dyDescent="0.2">
      <c r="A34" s="12">
        <v>1991</v>
      </c>
      <c r="B34" s="12">
        <v>12</v>
      </c>
      <c r="C34" s="17">
        <v>11.436563826499913</v>
      </c>
      <c r="D34" s="14">
        <v>8.2003999999999984</v>
      </c>
      <c r="E34" s="14">
        <v>7.8096100000000002</v>
      </c>
      <c r="F34" s="14">
        <v>10.472189999999999</v>
      </c>
      <c r="G34" s="45">
        <v>0.11436563826499914</v>
      </c>
      <c r="H34" s="51">
        <v>8.200399999999998E-2</v>
      </c>
      <c r="I34" s="51">
        <v>7.8096100000000002E-2</v>
      </c>
      <c r="J34" s="48">
        <v>0.10472189999999999</v>
      </c>
      <c r="K34" s="85">
        <v>8.8273999999999991E-2</v>
      </c>
    </row>
    <row r="35" spans="1:11" x14ac:dyDescent="0.2">
      <c r="A35" s="12">
        <v>1992</v>
      </c>
      <c r="B35" s="12">
        <v>1</v>
      </c>
      <c r="C35" s="17">
        <v>-1.8635081405991683</v>
      </c>
      <c r="D35" s="14">
        <v>-5.5744499999999997</v>
      </c>
      <c r="E35" s="14">
        <v>6.4445000000000006</v>
      </c>
      <c r="F35" s="14">
        <v>-15.684310000000002</v>
      </c>
      <c r="G35" s="45">
        <v>-1.8635081405991683E-2</v>
      </c>
      <c r="H35" s="51">
        <v>-5.5744499999999995E-2</v>
      </c>
      <c r="I35" s="51">
        <v>6.4445000000000002E-2</v>
      </c>
      <c r="J35" s="48">
        <v>-0.15684310000000001</v>
      </c>
      <c r="K35" s="85">
        <v>-4.9380866666666669E-2</v>
      </c>
    </row>
    <row r="36" spans="1:11" x14ac:dyDescent="0.2">
      <c r="A36" s="12">
        <v>1992</v>
      </c>
      <c r="B36" s="12">
        <v>2</v>
      </c>
      <c r="C36" s="17">
        <v>1.2951061727870528</v>
      </c>
      <c r="D36" s="14">
        <v>-2.8799199999999998</v>
      </c>
      <c r="E36" s="14">
        <v>-9.1909100000000006</v>
      </c>
      <c r="F36" s="14">
        <v>25.54082</v>
      </c>
      <c r="G36" s="45">
        <v>1.2951061727870528E-2</v>
      </c>
      <c r="H36" s="51">
        <v>-2.8799199999999997E-2</v>
      </c>
      <c r="I36" s="51">
        <v>-9.1909100000000007E-2</v>
      </c>
      <c r="J36" s="48">
        <v>0.25540820000000003</v>
      </c>
      <c r="K36" s="85">
        <v>4.489996666666668E-2</v>
      </c>
    </row>
    <row r="37" spans="1:11" x14ac:dyDescent="0.2">
      <c r="A37" s="12">
        <v>1992</v>
      </c>
      <c r="B37" s="12">
        <v>3</v>
      </c>
      <c r="C37" s="17">
        <v>-1.9448773152177856</v>
      </c>
      <c r="D37" s="14">
        <v>-0.50485999999999998</v>
      </c>
      <c r="E37" s="14">
        <v>-4.71957</v>
      </c>
      <c r="F37" s="14">
        <v>-2.4679899999999995</v>
      </c>
      <c r="G37" s="45">
        <v>-1.9448773152177856E-2</v>
      </c>
      <c r="H37" s="51">
        <v>-5.0485999999999994E-3</v>
      </c>
      <c r="I37" s="51">
        <v>-4.71957E-2</v>
      </c>
      <c r="J37" s="48">
        <v>-2.4679899999999994E-2</v>
      </c>
      <c r="K37" s="85">
        <v>-2.5641399999999998E-2</v>
      </c>
    </row>
    <row r="38" spans="1:11" x14ac:dyDescent="0.2">
      <c r="A38" s="12">
        <v>1992</v>
      </c>
      <c r="B38" s="12">
        <v>4</v>
      </c>
      <c r="C38" s="17">
        <v>2.9352880530803205</v>
      </c>
      <c r="D38" s="14">
        <v>3.9650400000000001</v>
      </c>
      <c r="E38" s="14">
        <v>0.18490000000000001</v>
      </c>
      <c r="F38" s="14">
        <v>-5.9823499999999994</v>
      </c>
      <c r="G38" s="45">
        <v>2.9352880530803205E-2</v>
      </c>
      <c r="H38" s="51">
        <v>3.9650400000000002E-2</v>
      </c>
      <c r="I38" s="51">
        <v>1.8490000000000002E-3</v>
      </c>
      <c r="J38" s="48">
        <v>-5.9823499999999995E-2</v>
      </c>
      <c r="K38" s="85">
        <v>-6.1080333333333285E-3</v>
      </c>
    </row>
    <row r="39" spans="1:11" x14ac:dyDescent="0.2">
      <c r="A39" s="12">
        <v>1992</v>
      </c>
      <c r="B39" s="12">
        <v>5</v>
      </c>
      <c r="C39" s="17">
        <v>0.49019098538987116</v>
      </c>
      <c r="D39" s="14">
        <v>0.60312999999999994</v>
      </c>
      <c r="E39" s="14">
        <v>0.18409000000000003</v>
      </c>
      <c r="F39" s="14">
        <v>-1.88571</v>
      </c>
      <c r="G39" s="45">
        <v>4.9019098538987116E-3</v>
      </c>
      <c r="H39" s="51">
        <v>6.0312999999999999E-3</v>
      </c>
      <c r="I39" s="51">
        <v>1.8409000000000003E-3</v>
      </c>
      <c r="J39" s="48">
        <v>-1.8857100000000002E-2</v>
      </c>
      <c r="K39" s="85">
        <v>-3.6616333333333337E-3</v>
      </c>
    </row>
    <row r="40" spans="1:11" x14ac:dyDescent="0.2">
      <c r="A40" s="12">
        <v>1992</v>
      </c>
      <c r="B40" s="12">
        <v>6</v>
      </c>
      <c r="C40" s="17">
        <v>-1.4869727047146508</v>
      </c>
      <c r="D40" s="14">
        <v>0.69050999999999996</v>
      </c>
      <c r="E40" s="14">
        <v>-9.2168100000000006</v>
      </c>
      <c r="F40" s="14">
        <v>-10.463640000000002</v>
      </c>
      <c r="G40" s="45">
        <v>-1.4869727047146508E-2</v>
      </c>
      <c r="H40" s="51">
        <v>6.9051E-3</v>
      </c>
      <c r="I40" s="51">
        <v>-9.2168100000000003E-2</v>
      </c>
      <c r="J40" s="48">
        <v>-0.10463640000000002</v>
      </c>
      <c r="K40" s="85">
        <v>-6.3299800000000003E-2</v>
      </c>
    </row>
    <row r="41" spans="1:11" x14ac:dyDescent="0.2">
      <c r="A41" s="12">
        <v>1992</v>
      </c>
      <c r="B41" s="12">
        <v>7</v>
      </c>
      <c r="C41" s="17">
        <v>4.085355230484744</v>
      </c>
      <c r="D41" s="14">
        <v>8.9196099999999987</v>
      </c>
      <c r="E41" s="14">
        <v>0.21348</v>
      </c>
      <c r="F41" s="14">
        <v>0.92040999999999995</v>
      </c>
      <c r="G41" s="45">
        <v>4.085355230484744E-2</v>
      </c>
      <c r="H41" s="51">
        <v>8.9196099999999987E-2</v>
      </c>
      <c r="I41" s="51">
        <v>2.1348000000000001E-3</v>
      </c>
      <c r="J41" s="48">
        <v>9.2040999999999998E-3</v>
      </c>
      <c r="K41" s="85">
        <v>3.3511666666666662E-2</v>
      </c>
    </row>
    <row r="42" spans="1:11" x14ac:dyDescent="0.2">
      <c r="A42" s="12">
        <v>1992</v>
      </c>
      <c r="B42" s="12">
        <v>8</v>
      </c>
      <c r="C42" s="17">
        <v>-2.0466975348477079</v>
      </c>
      <c r="D42" s="14">
        <v>-4.8481999999999994</v>
      </c>
      <c r="E42" s="14">
        <v>-6.35</v>
      </c>
      <c r="F42" s="14">
        <v>-5.1505099999999997</v>
      </c>
      <c r="G42" s="45">
        <v>-2.0466975348477079E-2</v>
      </c>
      <c r="H42" s="51">
        <v>-4.8481999999999997E-2</v>
      </c>
      <c r="I42" s="51">
        <v>-6.3500000000000001E-2</v>
      </c>
      <c r="J42" s="48">
        <v>-5.1505099999999998E-2</v>
      </c>
      <c r="K42" s="85">
        <v>-5.4495699999999994E-2</v>
      </c>
    </row>
    <row r="43" spans="1:11" x14ac:dyDescent="0.2">
      <c r="A43" s="12">
        <v>1992</v>
      </c>
      <c r="B43" s="12">
        <v>9</v>
      </c>
      <c r="C43" s="17">
        <v>1.1751553869180587</v>
      </c>
      <c r="D43" s="14">
        <v>1.4384599999999998</v>
      </c>
      <c r="E43" s="14">
        <v>-1.44228</v>
      </c>
      <c r="F43" s="14">
        <v>15.964679999999998</v>
      </c>
      <c r="G43" s="45">
        <v>1.1751553869180587E-2</v>
      </c>
      <c r="H43" s="51">
        <v>1.4384599999999999E-2</v>
      </c>
      <c r="I43" s="51">
        <v>-1.44228E-2</v>
      </c>
      <c r="J43" s="48">
        <v>0.15964679999999998</v>
      </c>
      <c r="K43" s="85">
        <v>5.3202866666666654E-2</v>
      </c>
    </row>
    <row r="44" spans="1:11" x14ac:dyDescent="0.2">
      <c r="A44" s="12">
        <v>1992</v>
      </c>
      <c r="B44" s="12">
        <v>10</v>
      </c>
      <c r="C44" s="17">
        <v>0.34552154829468051</v>
      </c>
      <c r="D44" s="14">
        <v>-1.6151500000000001</v>
      </c>
      <c r="E44" s="14">
        <v>-2.1408199999999997</v>
      </c>
      <c r="F44" s="14">
        <v>-2.4048699999999998</v>
      </c>
      <c r="G44" s="45">
        <v>3.4552154829468051E-3</v>
      </c>
      <c r="H44" s="51">
        <v>-1.6151500000000003E-2</v>
      </c>
      <c r="I44" s="51">
        <v>-2.1408199999999999E-2</v>
      </c>
      <c r="J44" s="48">
        <v>-2.4048699999999999E-2</v>
      </c>
      <c r="K44" s="85">
        <v>-2.0536133333333331E-2</v>
      </c>
    </row>
    <row r="45" spans="1:11" x14ac:dyDescent="0.2">
      <c r="A45" s="12">
        <v>1992</v>
      </c>
      <c r="B45" s="12">
        <v>11</v>
      </c>
      <c r="C45" s="17">
        <v>3.4049913917048036</v>
      </c>
      <c r="D45" s="14">
        <v>-2.4846199999999996</v>
      </c>
      <c r="E45" s="14">
        <v>-1.8361100000000001</v>
      </c>
      <c r="F45" s="14">
        <v>13.107549999999998</v>
      </c>
      <c r="G45" s="45">
        <v>3.4049913917048036E-2</v>
      </c>
      <c r="H45" s="51">
        <v>-2.4846199999999995E-2</v>
      </c>
      <c r="I45" s="51">
        <v>-1.8361100000000002E-2</v>
      </c>
      <c r="J45" s="48">
        <v>0.13107549999999998</v>
      </c>
      <c r="K45" s="85">
        <v>2.9289399999999993E-2</v>
      </c>
    </row>
    <row r="46" spans="1:11" x14ac:dyDescent="0.2">
      <c r="A46" s="12">
        <v>1992</v>
      </c>
      <c r="B46" s="12">
        <v>12</v>
      </c>
      <c r="C46" s="17">
        <v>1.2272513335425117</v>
      </c>
      <c r="D46" s="14">
        <v>6.3257000000000003</v>
      </c>
      <c r="E46" s="14">
        <v>14.134879999999999</v>
      </c>
      <c r="F46" s="14">
        <v>-0.43332999999999999</v>
      </c>
      <c r="G46" s="45">
        <v>1.2272513335425117E-2</v>
      </c>
      <c r="H46" s="51">
        <v>6.3257000000000008E-2</v>
      </c>
      <c r="I46" s="51">
        <v>0.1413488</v>
      </c>
      <c r="J46" s="48">
        <v>-4.3333E-3</v>
      </c>
      <c r="K46" s="85">
        <v>6.6757499999999997E-2</v>
      </c>
    </row>
    <row r="47" spans="1:11" x14ac:dyDescent="0.2">
      <c r="A47" s="12">
        <v>1993</v>
      </c>
      <c r="B47" s="12">
        <v>1</v>
      </c>
      <c r="C47" s="17">
        <v>0.83614567067951118</v>
      </c>
      <c r="D47" s="14">
        <v>2.1641500000000002</v>
      </c>
      <c r="E47" s="14">
        <v>-12.249530000000002</v>
      </c>
      <c r="F47" s="14">
        <v>-11.443870000000002</v>
      </c>
      <c r="G47" s="45">
        <v>8.3614567067951118E-3</v>
      </c>
      <c r="H47" s="51">
        <v>2.1641500000000004E-2</v>
      </c>
      <c r="I47" s="51">
        <v>-0.12249530000000002</v>
      </c>
      <c r="J47" s="48">
        <v>-0.11443870000000002</v>
      </c>
      <c r="K47" s="85">
        <v>-7.1764166666666671E-2</v>
      </c>
    </row>
    <row r="48" spans="1:11" x14ac:dyDescent="0.2">
      <c r="A48" s="12">
        <v>1993</v>
      </c>
      <c r="B48" s="12">
        <v>2</v>
      </c>
      <c r="C48" s="17">
        <v>1.3627438548763138</v>
      </c>
      <c r="D48" s="14">
        <v>6.8372700000000002</v>
      </c>
      <c r="E48" s="14">
        <v>-1.8730500000000001</v>
      </c>
      <c r="F48" s="14">
        <v>-4.8392999999999997</v>
      </c>
      <c r="G48" s="45">
        <v>1.3627438548763138E-2</v>
      </c>
      <c r="H48" s="51">
        <v>6.8372700000000008E-2</v>
      </c>
      <c r="I48" s="51">
        <v>-1.8730500000000001E-2</v>
      </c>
      <c r="J48" s="48">
        <v>-4.8392999999999999E-2</v>
      </c>
      <c r="K48" s="85">
        <v>4.1640000000000427E-4</v>
      </c>
    </row>
    <row r="49" spans="1:11" x14ac:dyDescent="0.2">
      <c r="A49" s="12">
        <v>1993</v>
      </c>
      <c r="B49" s="12">
        <v>3</v>
      </c>
      <c r="C49" s="17">
        <v>2.109983756233591</v>
      </c>
      <c r="D49" s="14">
        <v>3.4087700000000005</v>
      </c>
      <c r="E49" s="14">
        <v>1.7181799999999998</v>
      </c>
      <c r="F49" s="14">
        <v>18.407309999999999</v>
      </c>
      <c r="G49" s="45">
        <v>2.109983756233591E-2</v>
      </c>
      <c r="H49" s="51">
        <v>3.4087700000000005E-2</v>
      </c>
      <c r="I49" s="51">
        <v>1.7181799999999997E-2</v>
      </c>
      <c r="J49" s="48">
        <v>0.18407309999999999</v>
      </c>
      <c r="K49" s="85">
        <v>7.8447533333333319E-2</v>
      </c>
    </row>
    <row r="50" spans="1:11" x14ac:dyDescent="0.2">
      <c r="A50" s="12">
        <v>1993</v>
      </c>
      <c r="B50" s="12">
        <v>4</v>
      </c>
      <c r="C50" s="17">
        <v>-2.417030028642031</v>
      </c>
      <c r="D50" s="14">
        <v>0.57796999999999987</v>
      </c>
      <c r="E50" s="14">
        <v>8.471429999999998</v>
      </c>
      <c r="F50" s="14">
        <v>-0.1</v>
      </c>
      <c r="G50" s="45">
        <v>-2.417030028642031E-2</v>
      </c>
      <c r="H50" s="51">
        <v>5.7796999999999987E-3</v>
      </c>
      <c r="I50" s="51">
        <v>8.4714299999999979E-2</v>
      </c>
      <c r="J50" s="48">
        <v>-1E-3</v>
      </c>
      <c r="K50" s="85">
        <v>2.9831333333333324E-2</v>
      </c>
    </row>
    <row r="51" spans="1:11" x14ac:dyDescent="0.2">
      <c r="A51" s="12">
        <v>1993</v>
      </c>
      <c r="B51" s="12">
        <v>5</v>
      </c>
      <c r="C51" s="17">
        <v>2.6751100441698483</v>
      </c>
      <c r="D51" s="14">
        <v>-5.5545499999999999</v>
      </c>
      <c r="E51" s="14">
        <v>4.8342100000000006</v>
      </c>
      <c r="F51" s="14">
        <v>4.1193800000000005</v>
      </c>
      <c r="G51" s="45">
        <v>2.6751100441698483E-2</v>
      </c>
      <c r="H51" s="51">
        <v>-5.5545499999999998E-2</v>
      </c>
      <c r="I51" s="51">
        <v>4.8342100000000006E-2</v>
      </c>
      <c r="J51" s="48">
        <v>4.1193800000000003E-2</v>
      </c>
      <c r="K51" s="85">
        <v>1.1330133333333334E-2</v>
      </c>
    </row>
    <row r="52" spans="1:11" x14ac:dyDescent="0.2">
      <c r="A52" s="12">
        <v>1993</v>
      </c>
      <c r="B52" s="12">
        <v>6</v>
      </c>
      <c r="C52" s="17">
        <v>0.29272214924753737</v>
      </c>
      <c r="D52" s="14">
        <v>9.3202899999999982</v>
      </c>
      <c r="E52" s="14">
        <v>-6.7246099999999993</v>
      </c>
      <c r="F52" s="14">
        <v>-2.4488099999999995</v>
      </c>
      <c r="G52" s="45">
        <v>2.9272214924753737E-3</v>
      </c>
      <c r="H52" s="51">
        <v>9.3202899999999977E-2</v>
      </c>
      <c r="I52" s="51">
        <v>-6.7246099999999989E-2</v>
      </c>
      <c r="J52" s="48">
        <v>-2.4488099999999995E-2</v>
      </c>
      <c r="K52" s="85">
        <v>4.8956666666666315E-4</v>
      </c>
    </row>
    <row r="53" spans="1:11" x14ac:dyDescent="0.2">
      <c r="A53" s="12">
        <v>1993</v>
      </c>
      <c r="B53" s="12">
        <v>7</v>
      </c>
      <c r="C53" s="17">
        <v>-0.40214947694706682</v>
      </c>
      <c r="D53" s="14">
        <v>1.5556299999999998</v>
      </c>
      <c r="E53" s="14">
        <v>6.3189200000000003</v>
      </c>
      <c r="F53" s="14">
        <v>-4.6826699999999999</v>
      </c>
      <c r="G53" s="45">
        <v>-4.0214947694706682E-3</v>
      </c>
      <c r="H53" s="51">
        <v>1.5556299999999999E-2</v>
      </c>
      <c r="I53" s="51">
        <v>6.3189200000000001E-2</v>
      </c>
      <c r="J53" s="48">
        <v>-4.6826699999999999E-2</v>
      </c>
      <c r="K53" s="85">
        <v>1.0639599999999999E-2</v>
      </c>
    </row>
    <row r="54" spans="1:11" x14ac:dyDescent="0.2">
      <c r="A54" s="12">
        <v>1993</v>
      </c>
      <c r="B54" s="12">
        <v>8</v>
      </c>
      <c r="C54" s="17">
        <v>3.7942073283824485</v>
      </c>
      <c r="D54" s="14">
        <v>2.4407200000000002</v>
      </c>
      <c r="E54" s="14">
        <v>1.16984</v>
      </c>
      <c r="F54" s="14">
        <v>5.5761200000000004</v>
      </c>
      <c r="G54" s="45">
        <v>3.7942073283824485E-2</v>
      </c>
      <c r="H54" s="51">
        <v>2.4407200000000004E-2</v>
      </c>
      <c r="I54" s="51">
        <v>1.1698399999999999E-2</v>
      </c>
      <c r="J54" s="48">
        <v>5.5761200000000004E-2</v>
      </c>
      <c r="K54" s="85">
        <v>3.0622266666666665E-2</v>
      </c>
    </row>
    <row r="55" spans="1:11" x14ac:dyDescent="0.2">
      <c r="A55" s="12">
        <v>1993</v>
      </c>
      <c r="B55" s="12">
        <v>9</v>
      </c>
      <c r="C55" s="17">
        <v>-0.76676893826356229</v>
      </c>
      <c r="D55" s="14">
        <v>-0.74516000000000004</v>
      </c>
      <c r="E55" s="14">
        <v>-3.2545699999999997</v>
      </c>
      <c r="F55" s="14">
        <v>22.70992</v>
      </c>
      <c r="G55" s="45">
        <v>-7.6676893826356229E-3</v>
      </c>
      <c r="H55" s="51">
        <v>-7.4516000000000009E-3</v>
      </c>
      <c r="I55" s="51">
        <v>-3.2545699999999997E-2</v>
      </c>
      <c r="J55" s="48">
        <v>0.2270992</v>
      </c>
      <c r="K55" s="85">
        <v>6.2367299999999994E-2</v>
      </c>
    </row>
    <row r="56" spans="1:11" x14ac:dyDescent="0.2">
      <c r="A56" s="12">
        <v>1993</v>
      </c>
      <c r="B56" s="12">
        <v>10</v>
      </c>
      <c r="C56" s="17">
        <v>2.06849981092323</v>
      </c>
      <c r="D56" s="14">
        <v>-0.1</v>
      </c>
      <c r="E56" s="14">
        <v>-2.3801299999999999</v>
      </c>
      <c r="F56" s="14">
        <v>10.373509999999998</v>
      </c>
      <c r="G56" s="45">
        <v>2.06849981092323E-2</v>
      </c>
      <c r="H56" s="51">
        <v>-1E-3</v>
      </c>
      <c r="I56" s="51">
        <v>-2.3801299999999997E-2</v>
      </c>
      <c r="J56" s="48">
        <v>0.10373509999999998</v>
      </c>
      <c r="K56" s="85">
        <v>2.6311266666666659E-2</v>
      </c>
    </row>
    <row r="57" spans="1:11" x14ac:dyDescent="0.2">
      <c r="A57" s="12">
        <v>1993</v>
      </c>
      <c r="B57" s="12">
        <v>11</v>
      </c>
      <c r="C57" s="17">
        <v>-0.95321770518527194</v>
      </c>
      <c r="D57" s="14">
        <v>-4.7103899999999994</v>
      </c>
      <c r="E57" s="14">
        <v>3.5666700000000002</v>
      </c>
      <c r="F57" s="14">
        <v>11.520739999999998</v>
      </c>
      <c r="G57" s="45">
        <v>-9.5321770518527194E-3</v>
      </c>
      <c r="H57" s="51">
        <v>-4.7103899999999997E-2</v>
      </c>
      <c r="I57" s="51">
        <v>3.5666700000000003E-2</v>
      </c>
      <c r="J57" s="48">
        <v>0.11520739999999999</v>
      </c>
      <c r="K57" s="85">
        <v>3.4590066666666669E-2</v>
      </c>
    </row>
    <row r="58" spans="1:11" x14ac:dyDescent="0.2">
      <c r="A58" s="12">
        <v>1993</v>
      </c>
      <c r="B58" s="12">
        <v>12</v>
      </c>
      <c r="C58" s="17">
        <v>1.2090899051323989</v>
      </c>
      <c r="D58" s="14">
        <v>2.6681700000000004</v>
      </c>
      <c r="E58" s="14">
        <v>11.874109999999998</v>
      </c>
      <c r="F58" s="14">
        <v>8.7214399999999994</v>
      </c>
      <c r="G58" s="45">
        <v>1.2090899051323989E-2</v>
      </c>
      <c r="H58" s="51">
        <v>2.6681700000000003E-2</v>
      </c>
      <c r="I58" s="51">
        <v>0.11874109999999999</v>
      </c>
      <c r="J58" s="48">
        <v>8.7214399999999997E-2</v>
      </c>
      <c r="K58" s="85">
        <v>7.7545733333333311E-2</v>
      </c>
    </row>
    <row r="59" spans="1:11" x14ac:dyDescent="0.2">
      <c r="A59" s="12">
        <v>1994</v>
      </c>
      <c r="B59" s="12">
        <v>1</v>
      </c>
      <c r="C59" s="17">
        <v>3.3996712436774157</v>
      </c>
      <c r="D59" s="14">
        <v>-2.7935999999999996</v>
      </c>
      <c r="E59" s="14">
        <v>-0.1</v>
      </c>
      <c r="F59" s="14">
        <v>-3.6353499999999999</v>
      </c>
      <c r="G59" s="45">
        <v>3.3996712436774157E-2</v>
      </c>
      <c r="H59" s="51">
        <v>-2.7935999999999996E-2</v>
      </c>
      <c r="I59" s="51">
        <v>-1E-3</v>
      </c>
      <c r="J59" s="48">
        <v>-3.6353499999999997E-2</v>
      </c>
      <c r="K59" s="85">
        <v>-2.176316666666666E-2</v>
      </c>
    </row>
    <row r="60" spans="1:11" x14ac:dyDescent="0.2">
      <c r="A60" s="12">
        <v>1994</v>
      </c>
      <c r="B60" s="12">
        <v>2</v>
      </c>
      <c r="C60" s="17">
        <v>-2.7141249900003328</v>
      </c>
      <c r="D60" s="14">
        <v>-6.7435999999999998</v>
      </c>
      <c r="E60" s="14">
        <v>8.5705199999999984</v>
      </c>
      <c r="F60" s="14">
        <v>-13.189010000000001</v>
      </c>
      <c r="G60" s="45">
        <v>-2.7141249900003328E-2</v>
      </c>
      <c r="H60" s="51">
        <v>-6.7435999999999996E-2</v>
      </c>
      <c r="I60" s="51">
        <v>8.5705199999999981E-2</v>
      </c>
      <c r="J60" s="48">
        <v>-0.13189010000000001</v>
      </c>
      <c r="K60" s="85">
        <v>-3.7873633333333337E-2</v>
      </c>
    </row>
    <row r="61" spans="1:11" x14ac:dyDescent="0.2">
      <c r="A61" s="12">
        <v>1994</v>
      </c>
      <c r="B61" s="12">
        <v>3</v>
      </c>
      <c r="C61" s="17">
        <v>-4.3597230799915287</v>
      </c>
      <c r="D61" s="14">
        <v>-7.2698099999999997</v>
      </c>
      <c r="E61" s="14">
        <v>-4.9128299999999996</v>
      </c>
      <c r="F61" s="14">
        <v>-12.389160000000002</v>
      </c>
      <c r="G61" s="45">
        <v>-4.3597230799915287E-2</v>
      </c>
      <c r="H61" s="51">
        <v>-7.2698100000000002E-2</v>
      </c>
      <c r="I61" s="51">
        <v>-4.91283E-2</v>
      </c>
      <c r="J61" s="48">
        <v>-0.12389160000000002</v>
      </c>
      <c r="K61" s="85">
        <v>-8.1906000000000007E-2</v>
      </c>
    </row>
    <row r="62" spans="1:11" x14ac:dyDescent="0.2">
      <c r="A62" s="12">
        <v>1994</v>
      </c>
      <c r="B62" s="12">
        <v>4</v>
      </c>
      <c r="C62" s="17">
        <v>1.2823467860840765</v>
      </c>
      <c r="D62" s="14">
        <v>5.5910600000000006</v>
      </c>
      <c r="E62" s="14">
        <v>1.0235999999999998</v>
      </c>
      <c r="F62" s="14">
        <v>-8.7201400000000007</v>
      </c>
      <c r="G62" s="45">
        <v>1.2823467860840765E-2</v>
      </c>
      <c r="H62" s="51">
        <v>5.5910600000000005E-2</v>
      </c>
      <c r="I62" s="51">
        <v>1.0235999999999999E-2</v>
      </c>
      <c r="J62" s="48">
        <v>-8.7201400000000012E-2</v>
      </c>
      <c r="K62" s="85">
        <v>-7.0182666666666685E-3</v>
      </c>
    </row>
    <row r="63" spans="1:11" x14ac:dyDescent="0.2">
      <c r="A63" s="12">
        <v>1994</v>
      </c>
      <c r="B63" s="12">
        <v>5</v>
      </c>
      <c r="C63" s="17">
        <v>1.6410675066466318</v>
      </c>
      <c r="D63" s="14">
        <v>-9.4076900000000006</v>
      </c>
      <c r="E63" s="14">
        <v>3.5111100000000004</v>
      </c>
      <c r="F63" s="14">
        <v>12.730109999999998</v>
      </c>
      <c r="G63" s="45">
        <v>1.6410675066466318E-2</v>
      </c>
      <c r="H63" s="51">
        <v>-9.4076900000000005E-2</v>
      </c>
      <c r="I63" s="51">
        <v>3.5111100000000006E-2</v>
      </c>
      <c r="J63" s="48">
        <v>0.12730109999999997</v>
      </c>
      <c r="K63" s="85">
        <v>2.2778433333333323E-2</v>
      </c>
    </row>
    <row r="64" spans="1:11" x14ac:dyDescent="0.2">
      <c r="A64" s="12">
        <v>1994</v>
      </c>
      <c r="B64" s="12">
        <v>6</v>
      </c>
      <c r="C64" s="17">
        <v>-2.4511772545535271</v>
      </c>
      <c r="D64" s="14">
        <v>-2.2644999999999995</v>
      </c>
      <c r="E64" s="14">
        <v>-0.36953999999999998</v>
      </c>
      <c r="F64" s="14">
        <v>-7.39147</v>
      </c>
      <c r="G64" s="45">
        <v>-2.4511772545535271E-2</v>
      </c>
      <c r="H64" s="51">
        <v>-2.2644999999999995E-2</v>
      </c>
      <c r="I64" s="51">
        <v>-3.6953999999999997E-3</v>
      </c>
      <c r="J64" s="48">
        <v>-7.39147E-2</v>
      </c>
      <c r="K64" s="85">
        <v>-3.3418366666666664E-2</v>
      </c>
    </row>
    <row r="65" spans="1:11" x14ac:dyDescent="0.2">
      <c r="A65" s="12">
        <v>1994</v>
      </c>
      <c r="B65" s="12">
        <v>7</v>
      </c>
      <c r="C65" s="17">
        <v>3.2836875815183575</v>
      </c>
      <c r="D65" s="14">
        <v>7.8646000000000003</v>
      </c>
      <c r="E65" s="14">
        <v>-3.6135099999999998</v>
      </c>
      <c r="F65" s="14">
        <v>8.2339099999999981</v>
      </c>
      <c r="G65" s="45">
        <v>3.2836875815183575E-2</v>
      </c>
      <c r="H65" s="51">
        <v>7.8646000000000008E-2</v>
      </c>
      <c r="I65" s="51">
        <v>-3.6135099999999996E-2</v>
      </c>
      <c r="J65" s="48">
        <v>8.2339099999999985E-2</v>
      </c>
      <c r="K65" s="85">
        <v>4.1616666666666663E-2</v>
      </c>
    </row>
    <row r="66" spans="1:11" x14ac:dyDescent="0.2">
      <c r="A66" s="12">
        <v>1994</v>
      </c>
      <c r="B66" s="12">
        <v>8</v>
      </c>
      <c r="C66" s="17">
        <v>4.0999537904201411</v>
      </c>
      <c r="D66" s="14">
        <v>5.1459000000000001</v>
      </c>
      <c r="E66" s="14">
        <v>2.4210100000000003</v>
      </c>
      <c r="F66" s="14">
        <v>7.5917300000000001</v>
      </c>
      <c r="G66" s="45">
        <v>4.0999537904201411E-2</v>
      </c>
      <c r="H66" s="51">
        <v>5.1459000000000005E-2</v>
      </c>
      <c r="I66" s="51">
        <v>2.4210100000000005E-2</v>
      </c>
      <c r="J66" s="48">
        <v>7.5917300000000007E-2</v>
      </c>
      <c r="K66" s="85">
        <v>5.0528799999999999E-2</v>
      </c>
    </row>
    <row r="67" spans="1:11" x14ac:dyDescent="0.2">
      <c r="A67" s="12">
        <v>1994</v>
      </c>
      <c r="B67" s="12">
        <v>9</v>
      </c>
      <c r="C67" s="17">
        <v>-2.4453262129211062</v>
      </c>
      <c r="D67" s="14">
        <v>-0.49682999999999999</v>
      </c>
      <c r="E67" s="14">
        <v>-5.0450599999999994</v>
      </c>
      <c r="F67" s="14">
        <v>7.1049700000000007</v>
      </c>
      <c r="G67" s="45">
        <v>-2.4453262129211062E-2</v>
      </c>
      <c r="H67" s="51">
        <v>-4.9683000000000001E-3</v>
      </c>
      <c r="I67" s="51">
        <v>-5.0450599999999998E-2</v>
      </c>
      <c r="J67" s="48">
        <v>7.1049700000000007E-2</v>
      </c>
      <c r="K67" s="85">
        <v>5.2102666666666679E-3</v>
      </c>
    </row>
    <row r="68" spans="1:11" x14ac:dyDescent="0.2">
      <c r="A68" s="12">
        <v>1994</v>
      </c>
      <c r="B68" s="12">
        <v>10</v>
      </c>
      <c r="C68" s="17">
        <v>2.2466329162288634</v>
      </c>
      <c r="D68" s="14">
        <v>1.8920299999999999</v>
      </c>
      <c r="E68" s="14">
        <v>1.3473999999999999</v>
      </c>
      <c r="F68" s="14">
        <v>2.8116300000000005</v>
      </c>
      <c r="G68" s="45">
        <v>2.2466329162288634E-2</v>
      </c>
      <c r="H68" s="51">
        <v>1.8920299999999998E-2</v>
      </c>
      <c r="I68" s="51">
        <v>1.3474E-2</v>
      </c>
      <c r="J68" s="48">
        <v>2.8116300000000007E-2</v>
      </c>
      <c r="K68" s="85">
        <v>2.0170199999999999E-2</v>
      </c>
    </row>
    <row r="69" spans="1:11" x14ac:dyDescent="0.2">
      <c r="A69" s="12">
        <v>1994</v>
      </c>
      <c r="B69" s="12">
        <v>11</v>
      </c>
      <c r="C69" s="17">
        <v>-3.6419009700525473</v>
      </c>
      <c r="D69" s="14">
        <v>4.9000000000000004</v>
      </c>
      <c r="E69" s="14">
        <v>2.7489400000000002</v>
      </c>
      <c r="F69" s="14">
        <v>3.5698900000000005</v>
      </c>
      <c r="G69" s="45">
        <v>-3.6419009700525473E-2</v>
      </c>
      <c r="H69" s="51">
        <v>4.9000000000000002E-2</v>
      </c>
      <c r="I69" s="51">
        <v>2.7489400000000001E-2</v>
      </c>
      <c r="J69" s="48">
        <v>3.5698900000000006E-2</v>
      </c>
      <c r="K69" s="85">
        <v>3.7396100000000002E-2</v>
      </c>
    </row>
    <row r="70" spans="1:11" x14ac:dyDescent="0.2">
      <c r="A70" s="12">
        <v>1994</v>
      </c>
      <c r="B70" s="12">
        <v>12</v>
      </c>
      <c r="C70" s="17">
        <v>1.4833682948756532</v>
      </c>
      <c r="D70" s="14">
        <v>-0.47878999999999999</v>
      </c>
      <c r="E70" s="14">
        <v>4.6330400000000003</v>
      </c>
      <c r="F70" s="14">
        <v>9.2818099999999983</v>
      </c>
      <c r="G70" s="45">
        <v>1.4833682948756532E-2</v>
      </c>
      <c r="H70" s="51">
        <v>-4.7879000000000003E-3</v>
      </c>
      <c r="I70" s="51">
        <v>4.6330400000000001E-2</v>
      </c>
      <c r="J70" s="48">
        <v>9.2818099999999987E-2</v>
      </c>
      <c r="K70" s="85">
        <v>4.4786866666666661E-2</v>
      </c>
    </row>
    <row r="71" spans="1:11" x14ac:dyDescent="0.2">
      <c r="A71" s="12">
        <v>1995</v>
      </c>
      <c r="B71" s="12">
        <v>1</v>
      </c>
      <c r="C71" s="17">
        <v>2.5933420762369597</v>
      </c>
      <c r="D71" s="14">
        <v>6.36388</v>
      </c>
      <c r="E71" s="14">
        <v>-5.4191499999999992</v>
      </c>
      <c r="F71" s="14">
        <v>-11.596000000000002</v>
      </c>
      <c r="G71" s="45">
        <v>2.5933420762369597E-2</v>
      </c>
      <c r="H71" s="51">
        <v>6.3638799999999995E-2</v>
      </c>
      <c r="I71" s="51">
        <v>-5.4191499999999997E-2</v>
      </c>
      <c r="J71" s="48">
        <v>-0.11596000000000002</v>
      </c>
      <c r="K71" s="85">
        <v>-3.5504233333333343E-2</v>
      </c>
    </row>
    <row r="72" spans="1:11" x14ac:dyDescent="0.2">
      <c r="A72" s="12">
        <v>1995</v>
      </c>
      <c r="B72" s="12">
        <v>2</v>
      </c>
      <c r="C72" s="17">
        <v>3.8971615295402495</v>
      </c>
      <c r="D72" s="14">
        <v>-1.6</v>
      </c>
      <c r="E72" s="14">
        <v>4.1157300000000001</v>
      </c>
      <c r="F72" s="14">
        <v>1.02989</v>
      </c>
      <c r="G72" s="45">
        <v>3.8971615295402495E-2</v>
      </c>
      <c r="H72" s="51">
        <v>-1.6E-2</v>
      </c>
      <c r="I72" s="51">
        <v>4.1157300000000001E-2</v>
      </c>
      <c r="J72" s="48">
        <v>1.02989E-2</v>
      </c>
      <c r="K72" s="85">
        <v>1.1818733333333331E-2</v>
      </c>
    </row>
    <row r="73" spans="1:11" x14ac:dyDescent="0.2">
      <c r="A73" s="12">
        <v>1995</v>
      </c>
      <c r="B73" s="12">
        <v>3</v>
      </c>
      <c r="C73" s="17">
        <v>2.9506903738757861</v>
      </c>
      <c r="D73" s="14">
        <v>-6.3730599999999997</v>
      </c>
      <c r="E73" s="14">
        <v>16.428639999999998</v>
      </c>
      <c r="F73" s="14">
        <v>7.0058300000000004</v>
      </c>
      <c r="G73" s="45">
        <v>2.9506903738757861E-2</v>
      </c>
      <c r="H73" s="51">
        <v>-6.3730599999999998E-2</v>
      </c>
      <c r="I73" s="51">
        <v>0.16428639999999997</v>
      </c>
      <c r="J73" s="48">
        <v>7.0058300000000004E-2</v>
      </c>
      <c r="K73" s="85">
        <v>5.6871366666666659E-2</v>
      </c>
    </row>
    <row r="74" spans="1:11" x14ac:dyDescent="0.2">
      <c r="A74" s="12">
        <v>1995</v>
      </c>
      <c r="B74" s="12">
        <v>4</v>
      </c>
      <c r="C74" s="17">
        <v>2.9446308724832226</v>
      </c>
      <c r="D74" s="14">
        <v>3.0496100000000004</v>
      </c>
      <c r="E74" s="14">
        <v>2.2255800000000003</v>
      </c>
      <c r="F74" s="14">
        <v>3.5605800000000003</v>
      </c>
      <c r="G74" s="45">
        <v>2.9446308724832226E-2</v>
      </c>
      <c r="H74" s="51">
        <v>3.0496100000000005E-2</v>
      </c>
      <c r="I74" s="51">
        <v>2.2255800000000003E-2</v>
      </c>
      <c r="J74" s="48">
        <v>3.5605800000000007E-2</v>
      </c>
      <c r="K74" s="85">
        <v>2.9452566666666673E-2</v>
      </c>
    </row>
    <row r="75" spans="1:11" x14ac:dyDescent="0.2">
      <c r="A75" s="12">
        <v>1995</v>
      </c>
      <c r="B75" s="12">
        <v>5</v>
      </c>
      <c r="C75" s="17">
        <v>3.996844838959146</v>
      </c>
      <c r="D75" s="14">
        <v>6.3122100000000003</v>
      </c>
      <c r="E75" s="14">
        <v>7.4018200000000007</v>
      </c>
      <c r="F75" s="14">
        <v>-5.6515199999999997</v>
      </c>
      <c r="G75" s="45">
        <v>3.996844838959146E-2</v>
      </c>
      <c r="H75" s="51">
        <v>6.31221E-2</v>
      </c>
      <c r="I75" s="51">
        <v>7.4018200000000006E-2</v>
      </c>
      <c r="J75" s="48">
        <v>-5.6515199999999995E-2</v>
      </c>
      <c r="K75" s="85">
        <v>2.6875033333333333E-2</v>
      </c>
    </row>
    <row r="76" spans="1:11" x14ac:dyDescent="0.2">
      <c r="A76" s="12">
        <v>1995</v>
      </c>
      <c r="B76" s="12">
        <v>6</v>
      </c>
      <c r="C76" s="17">
        <v>2.3227378440675572</v>
      </c>
      <c r="D76" s="14">
        <v>2.4547400000000001</v>
      </c>
      <c r="E76" s="14">
        <v>6.2693200000000004</v>
      </c>
      <c r="F76" s="14">
        <v>11.244969999999999</v>
      </c>
      <c r="G76" s="45">
        <v>2.3227378440675572E-2</v>
      </c>
      <c r="H76" s="51">
        <v>2.45474E-2</v>
      </c>
      <c r="I76" s="51">
        <v>6.2693200000000004E-2</v>
      </c>
      <c r="J76" s="48">
        <v>0.11244969999999999</v>
      </c>
      <c r="K76" s="85">
        <v>6.6563433333333324E-2</v>
      </c>
    </row>
    <row r="77" spans="1:11" x14ac:dyDescent="0.2">
      <c r="A77" s="12">
        <v>1995</v>
      </c>
      <c r="B77" s="12">
        <v>7</v>
      </c>
      <c r="C77" s="17">
        <v>3.3162974105108267</v>
      </c>
      <c r="D77" s="14">
        <v>-1.8793600000000001</v>
      </c>
      <c r="E77" s="14">
        <v>6.8843200000000007</v>
      </c>
      <c r="F77" s="14">
        <v>14.357549999999998</v>
      </c>
      <c r="G77" s="45">
        <v>3.3162974105108267E-2</v>
      </c>
      <c r="H77" s="51">
        <v>-1.8793600000000001E-2</v>
      </c>
      <c r="I77" s="51">
        <v>6.8843200000000007E-2</v>
      </c>
      <c r="J77" s="48">
        <v>0.14357549999999999</v>
      </c>
      <c r="K77" s="85">
        <v>6.4541700000000007E-2</v>
      </c>
    </row>
    <row r="78" spans="1:11" x14ac:dyDescent="0.2">
      <c r="A78" s="12">
        <v>1995</v>
      </c>
      <c r="B78" s="12">
        <v>8</v>
      </c>
      <c r="C78" s="17">
        <v>0.25132234433258294</v>
      </c>
      <c r="D78" s="14">
        <v>0.55216999999999994</v>
      </c>
      <c r="E78" s="14">
        <v>-4.2044799999999993</v>
      </c>
      <c r="F78" s="14">
        <v>4.5348700000000006</v>
      </c>
      <c r="G78" s="45">
        <v>2.5132234433258294E-3</v>
      </c>
      <c r="H78" s="51">
        <v>5.5216999999999992E-3</v>
      </c>
      <c r="I78" s="51">
        <v>-4.2044799999999993E-2</v>
      </c>
      <c r="J78" s="48">
        <v>4.5348700000000006E-2</v>
      </c>
      <c r="K78" s="85">
        <v>2.9418666666666711E-3</v>
      </c>
    </row>
    <row r="79" spans="1:11" x14ac:dyDescent="0.2">
      <c r="A79" s="12">
        <v>1995</v>
      </c>
      <c r="B79" s="12">
        <v>9</v>
      </c>
      <c r="C79" s="17">
        <v>4.2201962849549801</v>
      </c>
      <c r="D79" s="14">
        <v>6.4934100000000008</v>
      </c>
      <c r="E79" s="14">
        <v>6.5406300000000002</v>
      </c>
      <c r="F79" s="14">
        <v>-2.0250599999999999</v>
      </c>
      <c r="G79" s="45">
        <v>4.2201962849549801E-2</v>
      </c>
      <c r="H79" s="51">
        <v>6.4934100000000008E-2</v>
      </c>
      <c r="I79" s="51">
        <v>6.5406300000000001E-2</v>
      </c>
      <c r="J79" s="48">
        <v>-2.0250600000000001E-2</v>
      </c>
      <c r="K79" s="85">
        <v>3.6696600000000003E-2</v>
      </c>
    </row>
    <row r="80" spans="1:11" x14ac:dyDescent="0.2">
      <c r="A80" s="12">
        <v>1995</v>
      </c>
      <c r="B80" s="12">
        <v>10</v>
      </c>
      <c r="C80" s="17">
        <v>-0.35739814152967453</v>
      </c>
      <c r="D80" s="14">
        <v>4.7110000000000003</v>
      </c>
      <c r="E80" s="14">
        <v>-4.1292999999999997</v>
      </c>
      <c r="F80" s="14">
        <v>-18.825310000000002</v>
      </c>
      <c r="G80" s="45">
        <v>-3.5739814152967453E-3</v>
      </c>
      <c r="H80" s="51">
        <v>4.7110000000000006E-2</v>
      </c>
      <c r="I80" s="51">
        <v>-4.1292999999999996E-2</v>
      </c>
      <c r="J80" s="48">
        <v>-0.18825310000000003</v>
      </c>
      <c r="K80" s="85">
        <v>-6.0812033333333342E-2</v>
      </c>
    </row>
    <row r="81" spans="1:11" x14ac:dyDescent="0.2">
      <c r="A81" s="12">
        <v>1995</v>
      </c>
      <c r="B81" s="12">
        <v>11</v>
      </c>
      <c r="C81" s="17">
        <v>4.3898677585586077</v>
      </c>
      <c r="D81" s="14">
        <v>0.49015999999999998</v>
      </c>
      <c r="E81" s="14">
        <v>11.542749999999998</v>
      </c>
      <c r="F81" s="14">
        <v>-3.6401799999999995</v>
      </c>
      <c r="G81" s="45">
        <v>4.3898677585586077E-2</v>
      </c>
      <c r="H81" s="51">
        <v>4.9015999999999999E-3</v>
      </c>
      <c r="I81" s="51">
        <v>0.11542749999999999</v>
      </c>
      <c r="J81" s="48">
        <v>-3.6401799999999998E-2</v>
      </c>
      <c r="K81" s="85">
        <v>2.7975766666666659E-2</v>
      </c>
    </row>
    <row r="82" spans="1:11" x14ac:dyDescent="0.2">
      <c r="A82" s="12">
        <v>1995</v>
      </c>
      <c r="B82" s="12">
        <v>12</v>
      </c>
      <c r="C82" s="17">
        <v>1.92620007875699</v>
      </c>
      <c r="D82" s="14">
        <v>7.1847700000000003</v>
      </c>
      <c r="E82" s="14">
        <v>7.4470700000000001</v>
      </c>
      <c r="F82" s="14">
        <v>-12.546460000000002</v>
      </c>
      <c r="G82" s="45">
        <v>1.92620007875699E-2</v>
      </c>
      <c r="H82" s="51">
        <v>7.18477E-2</v>
      </c>
      <c r="I82" s="51">
        <v>7.4470700000000001E-2</v>
      </c>
      <c r="J82" s="48">
        <v>-0.12546460000000001</v>
      </c>
      <c r="K82" s="85">
        <v>6.9512666666666639E-3</v>
      </c>
    </row>
    <row r="83" spans="1:11" x14ac:dyDescent="0.2">
      <c r="A83" s="12">
        <v>1996</v>
      </c>
      <c r="B83" s="12">
        <v>1</v>
      </c>
      <c r="C83" s="17">
        <v>3.4036073844568859</v>
      </c>
      <c r="D83" s="14">
        <v>9.159259999999998</v>
      </c>
      <c r="E83" s="14">
        <v>-1.2176900000000002</v>
      </c>
      <c r="F83" s="14">
        <v>-7.9265099999999995</v>
      </c>
      <c r="G83" s="45">
        <v>3.4036073844568859E-2</v>
      </c>
      <c r="H83" s="51">
        <v>9.1592599999999982E-2</v>
      </c>
      <c r="I83" s="51">
        <v>-1.2176900000000003E-2</v>
      </c>
      <c r="J83" s="48">
        <v>-7.9265099999999991E-2</v>
      </c>
      <c r="K83" s="85">
        <v>5.0199999999996775E-5</v>
      </c>
    </row>
    <row r="84" spans="1:11" x14ac:dyDescent="0.2">
      <c r="A84" s="12">
        <v>1996</v>
      </c>
      <c r="B84" s="12">
        <v>2</v>
      </c>
      <c r="C84" s="17">
        <v>0.92710622710621138</v>
      </c>
      <c r="D84" s="14">
        <v>-1.85141</v>
      </c>
      <c r="E84" s="14">
        <v>4.9012900000000004</v>
      </c>
      <c r="F84" s="14">
        <v>14.278329999999999</v>
      </c>
      <c r="G84" s="45">
        <v>9.2710622710621138E-3</v>
      </c>
      <c r="H84" s="51">
        <v>-1.8514100000000002E-2</v>
      </c>
      <c r="I84" s="51">
        <v>4.9012900000000005E-2</v>
      </c>
      <c r="J84" s="48">
        <v>0.1427833</v>
      </c>
      <c r="K84" s="85">
        <v>5.7760699999999998E-2</v>
      </c>
    </row>
    <row r="85" spans="1:11" x14ac:dyDescent="0.2">
      <c r="A85" s="12">
        <v>1996</v>
      </c>
      <c r="B85" s="12">
        <v>3</v>
      </c>
      <c r="C85" s="17">
        <v>0.96262610498758505</v>
      </c>
      <c r="D85" s="14">
        <v>-2.7239099999999996</v>
      </c>
      <c r="E85" s="14">
        <v>6.6795800000000005</v>
      </c>
      <c r="F85" s="14">
        <v>6.0711500000000003</v>
      </c>
      <c r="G85" s="45">
        <v>9.6262610498758505E-3</v>
      </c>
      <c r="H85" s="51">
        <v>-2.7239099999999995E-2</v>
      </c>
      <c r="I85" s="51">
        <v>6.6795800000000002E-2</v>
      </c>
      <c r="J85" s="48">
        <v>6.0711500000000002E-2</v>
      </c>
      <c r="K85" s="85">
        <v>3.3422733333333336E-2</v>
      </c>
    </row>
    <row r="86" spans="1:11" x14ac:dyDescent="0.2">
      <c r="A86" s="12">
        <v>1996</v>
      </c>
      <c r="B86" s="12">
        <v>4</v>
      </c>
      <c r="C86" s="17">
        <v>1.4743274818764807</v>
      </c>
      <c r="D86" s="14">
        <v>-2.7946099999999996</v>
      </c>
      <c r="E86" s="14">
        <v>-5.2947499999999996</v>
      </c>
      <c r="F86" s="14">
        <v>12.059469999999999</v>
      </c>
      <c r="G86" s="45">
        <v>1.4743274818764807E-2</v>
      </c>
      <c r="H86" s="51">
        <v>-2.7946099999999998E-2</v>
      </c>
      <c r="I86" s="51">
        <v>-5.2947499999999995E-2</v>
      </c>
      <c r="J86" s="48">
        <v>0.1205947</v>
      </c>
      <c r="K86" s="85">
        <v>1.3233700000000004E-2</v>
      </c>
    </row>
    <row r="87" spans="1:11" x14ac:dyDescent="0.2">
      <c r="A87" s="12">
        <v>1996</v>
      </c>
      <c r="B87" s="12">
        <v>5</v>
      </c>
      <c r="C87" s="17">
        <v>2.5789569394488288</v>
      </c>
      <c r="D87" s="14">
        <v>0.14615</v>
      </c>
      <c r="E87" s="14">
        <v>4.0448500000000003</v>
      </c>
      <c r="F87" s="14">
        <v>3.9943800000000005</v>
      </c>
      <c r="G87" s="45">
        <v>2.5789569394488288E-2</v>
      </c>
      <c r="H87" s="51">
        <v>1.4615000000000001E-3</v>
      </c>
      <c r="I87" s="51">
        <v>4.0448500000000005E-2</v>
      </c>
      <c r="J87" s="48">
        <v>3.9943800000000008E-2</v>
      </c>
      <c r="K87" s="85">
        <v>2.7284600000000006E-2</v>
      </c>
    </row>
    <row r="88" spans="1:11" x14ac:dyDescent="0.2">
      <c r="A88" s="12">
        <v>1996</v>
      </c>
      <c r="B88" s="12">
        <v>6</v>
      </c>
      <c r="C88" s="17">
        <v>0.38149221705228165</v>
      </c>
      <c r="D88" s="14">
        <v>6.1305300000000003</v>
      </c>
      <c r="E88" s="14">
        <v>2.1005900000000004</v>
      </c>
      <c r="F88" s="14">
        <v>-11.996300000000002</v>
      </c>
      <c r="G88" s="45">
        <v>3.8149221705228165E-3</v>
      </c>
      <c r="H88" s="51">
        <v>6.1305300000000007E-2</v>
      </c>
      <c r="I88" s="51">
        <v>2.1005900000000004E-2</v>
      </c>
      <c r="J88" s="48">
        <v>-0.11996300000000001</v>
      </c>
      <c r="K88" s="85">
        <v>-1.2550600000000002E-2</v>
      </c>
    </row>
    <row r="89" spans="1:11" x14ac:dyDescent="0.2">
      <c r="A89" s="12">
        <v>1996</v>
      </c>
      <c r="B89" s="12">
        <v>7</v>
      </c>
      <c r="C89" s="17">
        <v>-4.4180787332226412</v>
      </c>
      <c r="D89" s="14">
        <v>-2.7392999999999996</v>
      </c>
      <c r="E89" s="14">
        <v>1.4770299999999998</v>
      </c>
      <c r="F89" s="14">
        <v>-10.915600000000001</v>
      </c>
      <c r="G89" s="45">
        <v>-4.4180787332226412E-2</v>
      </c>
      <c r="H89" s="51">
        <v>-2.7392999999999997E-2</v>
      </c>
      <c r="I89" s="51">
        <v>1.4770299999999998E-2</v>
      </c>
      <c r="J89" s="48">
        <v>-0.10915600000000002</v>
      </c>
      <c r="K89" s="85">
        <v>-4.0592900000000001E-2</v>
      </c>
    </row>
    <row r="90" spans="1:11" x14ac:dyDescent="0.2">
      <c r="A90" s="12">
        <v>1996</v>
      </c>
      <c r="B90" s="12">
        <v>8</v>
      </c>
      <c r="C90" s="17">
        <v>2.1094636716809667</v>
      </c>
      <c r="D90" s="14">
        <v>1.34578</v>
      </c>
      <c r="E90" s="14">
        <v>2.4762700000000004</v>
      </c>
      <c r="F90" s="14">
        <v>4.3400300000000005</v>
      </c>
      <c r="G90" s="45">
        <v>2.1094636716809667E-2</v>
      </c>
      <c r="H90" s="51">
        <v>1.3457800000000001E-2</v>
      </c>
      <c r="I90" s="51">
        <v>2.4762700000000006E-2</v>
      </c>
      <c r="J90" s="48">
        <v>4.3400300000000003E-2</v>
      </c>
      <c r="K90" s="85">
        <v>2.7206933333333336E-2</v>
      </c>
    </row>
    <row r="91" spans="1:11" x14ac:dyDescent="0.2">
      <c r="A91" s="12">
        <v>1996</v>
      </c>
      <c r="B91" s="12">
        <v>9</v>
      </c>
      <c r="C91" s="17">
        <v>5.6284838743032362</v>
      </c>
      <c r="D91" s="14">
        <v>-2.2084299999999994</v>
      </c>
      <c r="E91" s="14">
        <v>4.31989</v>
      </c>
      <c r="F91" s="14">
        <v>-8.1493100000000016</v>
      </c>
      <c r="G91" s="45">
        <v>5.6284838743032362E-2</v>
      </c>
      <c r="H91" s="51">
        <v>-2.2084299999999994E-2</v>
      </c>
      <c r="I91" s="51">
        <v>4.3198899999999998E-2</v>
      </c>
      <c r="J91" s="48">
        <v>-8.1493100000000013E-2</v>
      </c>
      <c r="K91" s="85">
        <v>-2.0126166666666667E-2</v>
      </c>
    </row>
    <row r="92" spans="1:11" x14ac:dyDescent="0.2">
      <c r="A92" s="12">
        <v>1996</v>
      </c>
      <c r="B92" s="12">
        <v>10</v>
      </c>
      <c r="C92" s="17">
        <v>2.7580575906096527</v>
      </c>
      <c r="D92" s="14">
        <v>2.3615400000000002</v>
      </c>
      <c r="E92" s="14">
        <v>0.82697999999999994</v>
      </c>
      <c r="F92" s="14">
        <v>-6.9060199999999998</v>
      </c>
      <c r="G92" s="45">
        <v>2.7580575906096527E-2</v>
      </c>
      <c r="H92" s="51">
        <v>2.3615400000000002E-2</v>
      </c>
      <c r="I92" s="51">
        <v>8.269799999999999E-3</v>
      </c>
      <c r="J92" s="48">
        <v>-6.9060200000000002E-2</v>
      </c>
      <c r="K92" s="85">
        <v>-1.2391666666666665E-2</v>
      </c>
    </row>
    <row r="93" spans="1:11" x14ac:dyDescent="0.2">
      <c r="A93" s="12">
        <v>1996</v>
      </c>
      <c r="B93" s="12">
        <v>11</v>
      </c>
      <c r="C93" s="17">
        <v>7.5586732484627994</v>
      </c>
      <c r="D93" s="14">
        <v>1.04114</v>
      </c>
      <c r="E93" s="14">
        <v>4.3875000000000002</v>
      </c>
      <c r="F93" s="14">
        <v>12.188719999999998</v>
      </c>
      <c r="G93" s="45">
        <v>7.5586732484627994E-2</v>
      </c>
      <c r="H93" s="51">
        <v>1.0411399999999999E-2</v>
      </c>
      <c r="I93" s="51">
        <v>4.3875000000000004E-2</v>
      </c>
      <c r="J93" s="48">
        <v>0.12188719999999999</v>
      </c>
      <c r="K93" s="85">
        <v>5.8724533333333329E-2</v>
      </c>
    </row>
    <row r="94" spans="1:11" x14ac:dyDescent="0.2">
      <c r="A94" s="12">
        <v>1996</v>
      </c>
      <c r="B94" s="12">
        <v>12</v>
      </c>
      <c r="C94" s="17">
        <v>-1.9814127441665663</v>
      </c>
      <c r="D94" s="14">
        <v>-1.0036100000000001</v>
      </c>
      <c r="E94" s="14">
        <v>7.0687300000000004</v>
      </c>
      <c r="F94" s="14">
        <v>4.5104300000000004</v>
      </c>
      <c r="G94" s="45">
        <v>-1.9814127441665663E-2</v>
      </c>
      <c r="H94" s="51">
        <v>-1.0036100000000001E-2</v>
      </c>
      <c r="I94" s="51">
        <v>7.0687300000000008E-2</v>
      </c>
      <c r="J94" s="48">
        <v>4.5104300000000007E-2</v>
      </c>
      <c r="K94" s="85">
        <v>3.5251833333333329E-2</v>
      </c>
    </row>
    <row r="95" spans="1:11" x14ac:dyDescent="0.2">
      <c r="A95" s="12">
        <v>1997</v>
      </c>
      <c r="B95" s="12">
        <v>1</v>
      </c>
      <c r="C95" s="17">
        <v>6.2474779160424543</v>
      </c>
      <c r="D95" s="14">
        <v>0.50789999999999991</v>
      </c>
      <c r="E95" s="14">
        <v>0.48779</v>
      </c>
      <c r="F95" s="14">
        <v>2.7454500000000004</v>
      </c>
      <c r="G95" s="45">
        <v>6.2474779160424543E-2</v>
      </c>
      <c r="H95" s="51">
        <v>5.0789999999999993E-3</v>
      </c>
      <c r="I95" s="51">
        <v>4.8779000000000001E-3</v>
      </c>
      <c r="J95" s="48">
        <v>2.7454500000000003E-2</v>
      </c>
      <c r="K95" s="85">
        <v>1.2470466666666666E-2</v>
      </c>
    </row>
    <row r="96" spans="1:11" x14ac:dyDescent="0.2">
      <c r="A96" s="12">
        <v>1997</v>
      </c>
      <c r="B96" s="12">
        <v>2</v>
      </c>
      <c r="C96" s="17">
        <v>0.78377101129656346</v>
      </c>
      <c r="D96" s="14">
        <v>2.2565000000000004</v>
      </c>
      <c r="E96" s="14">
        <v>-4.8570199999999994</v>
      </c>
      <c r="F96" s="14">
        <v>11.223259999999998</v>
      </c>
      <c r="G96" s="45">
        <v>7.8377101129656346E-3</v>
      </c>
      <c r="H96" s="51">
        <v>2.2565000000000005E-2</v>
      </c>
      <c r="I96" s="51">
        <v>-4.8570199999999994E-2</v>
      </c>
      <c r="J96" s="48">
        <v>0.11223259999999999</v>
      </c>
      <c r="K96" s="85">
        <v>2.8742466666666668E-2</v>
      </c>
    </row>
    <row r="97" spans="1:11" x14ac:dyDescent="0.2">
      <c r="A97" s="12">
        <v>1997</v>
      </c>
      <c r="B97" s="12">
        <v>3</v>
      </c>
      <c r="C97" s="17">
        <v>-4.1088324218896188</v>
      </c>
      <c r="D97" s="14">
        <v>-1.2976100000000002</v>
      </c>
      <c r="E97" s="14">
        <v>-3.1702699999999995</v>
      </c>
      <c r="F97" s="14">
        <v>-0.19528000000000001</v>
      </c>
      <c r="G97" s="45">
        <v>-4.1088324218896188E-2</v>
      </c>
      <c r="H97" s="51">
        <v>-1.2976100000000003E-2</v>
      </c>
      <c r="I97" s="51">
        <v>-3.1702699999999993E-2</v>
      </c>
      <c r="J97" s="48">
        <v>-1.9528000000000002E-3</v>
      </c>
      <c r="K97" s="85">
        <v>-1.5543866666666663E-2</v>
      </c>
    </row>
    <row r="98" spans="1:11" x14ac:dyDescent="0.2">
      <c r="A98" s="12">
        <v>1997</v>
      </c>
      <c r="B98" s="12">
        <v>4</v>
      </c>
      <c r="C98" s="17">
        <v>5.9698880602238935</v>
      </c>
      <c r="D98" s="14">
        <v>-1.91818</v>
      </c>
      <c r="E98" s="14">
        <v>-0.1</v>
      </c>
      <c r="F98" s="14">
        <v>4.6318900000000003</v>
      </c>
      <c r="G98" s="45">
        <v>5.9698880602238935E-2</v>
      </c>
      <c r="H98" s="51">
        <v>-1.9181799999999999E-2</v>
      </c>
      <c r="I98" s="51">
        <v>-1E-3</v>
      </c>
      <c r="J98" s="48">
        <v>4.6318900000000003E-2</v>
      </c>
      <c r="K98" s="85">
        <v>8.712366666666669E-3</v>
      </c>
    </row>
    <row r="99" spans="1:11" x14ac:dyDescent="0.2">
      <c r="A99" s="12">
        <v>1997</v>
      </c>
      <c r="B99" s="12">
        <v>5</v>
      </c>
      <c r="C99" s="17">
        <v>6.0883211396422166</v>
      </c>
      <c r="D99" s="14">
        <v>1.6901199999999998</v>
      </c>
      <c r="E99" s="14">
        <v>7.0279400000000001</v>
      </c>
      <c r="F99" s="14">
        <v>2.7571400000000001</v>
      </c>
      <c r="G99" s="45">
        <v>6.0883211396422166E-2</v>
      </c>
      <c r="H99" s="51">
        <v>1.6901199999999998E-2</v>
      </c>
      <c r="I99" s="51">
        <v>7.0279400000000006E-2</v>
      </c>
      <c r="J99" s="48">
        <v>2.7571400000000003E-2</v>
      </c>
      <c r="K99" s="85">
        <v>3.8250666666666669E-2</v>
      </c>
    </row>
    <row r="100" spans="1:11" x14ac:dyDescent="0.2">
      <c r="A100" s="12">
        <v>1997</v>
      </c>
      <c r="B100" s="12">
        <v>6</v>
      </c>
      <c r="C100" s="17">
        <v>4.4801769050336171</v>
      </c>
      <c r="D100" s="14">
        <v>3.1320000000000006</v>
      </c>
      <c r="E100" s="14">
        <v>0.61173999999999995</v>
      </c>
      <c r="F100" s="14">
        <v>3.9740700000000002</v>
      </c>
      <c r="G100" s="45">
        <v>4.4801769050336171E-2</v>
      </c>
      <c r="H100" s="51">
        <v>3.1320000000000008E-2</v>
      </c>
      <c r="I100" s="51">
        <v>6.1173999999999994E-3</v>
      </c>
      <c r="J100" s="48">
        <v>3.9740700000000004E-2</v>
      </c>
      <c r="K100" s="85">
        <v>2.5726033333333335E-2</v>
      </c>
    </row>
    <row r="101" spans="1:11" x14ac:dyDescent="0.2">
      <c r="A101" s="12">
        <v>1997</v>
      </c>
      <c r="B101" s="12">
        <v>7</v>
      </c>
      <c r="C101" s="17">
        <v>7.9567609353423219</v>
      </c>
      <c r="D101" s="14">
        <v>6.6051400000000005</v>
      </c>
      <c r="E101" s="14">
        <v>10.500609999999998</v>
      </c>
      <c r="F101" s="14">
        <v>6.0428600000000001</v>
      </c>
      <c r="G101" s="45">
        <v>7.9567609353423219E-2</v>
      </c>
      <c r="H101" s="51">
        <v>6.605140000000001E-2</v>
      </c>
      <c r="I101" s="51">
        <v>0.10500609999999999</v>
      </c>
      <c r="J101" s="48">
        <v>6.0428600000000006E-2</v>
      </c>
      <c r="K101" s="85">
        <v>7.7162033333333324E-2</v>
      </c>
    </row>
    <row r="102" spans="1:11" x14ac:dyDescent="0.2">
      <c r="A102" s="12">
        <v>1997</v>
      </c>
      <c r="B102" s="12">
        <v>8</v>
      </c>
      <c r="C102" s="17">
        <v>-5.6021671155203512</v>
      </c>
      <c r="D102" s="14">
        <v>-1.1324000000000001</v>
      </c>
      <c r="E102" s="14">
        <v>-6.99749</v>
      </c>
      <c r="F102" s="14">
        <v>11.568909999999999</v>
      </c>
      <c r="G102" s="45">
        <v>-5.6021671155203512E-2</v>
      </c>
      <c r="H102" s="51">
        <v>-1.1324000000000001E-2</v>
      </c>
      <c r="I102" s="51">
        <v>-6.9974900000000007E-2</v>
      </c>
      <c r="J102" s="48">
        <v>0.11568909999999999</v>
      </c>
      <c r="K102" s="85">
        <v>1.1463399999999995E-2</v>
      </c>
    </row>
    <row r="103" spans="1:11" x14ac:dyDescent="0.2">
      <c r="A103" s="12">
        <v>1997</v>
      </c>
      <c r="B103" s="12">
        <v>9</v>
      </c>
      <c r="C103" s="17">
        <v>5.476659702073583</v>
      </c>
      <c r="D103" s="14">
        <v>4.0475900000000005</v>
      </c>
      <c r="E103" s="14">
        <v>-0.21376000000000001</v>
      </c>
      <c r="F103" s="14">
        <v>1.5210699999999999</v>
      </c>
      <c r="G103" s="45">
        <v>5.476659702073583E-2</v>
      </c>
      <c r="H103" s="51">
        <v>4.0475900000000002E-2</v>
      </c>
      <c r="I103" s="51">
        <v>-2.1375999999999999E-3</v>
      </c>
      <c r="J103" s="48">
        <v>1.5210699999999999E-2</v>
      </c>
      <c r="K103" s="85">
        <v>1.7849666666666666E-2</v>
      </c>
    </row>
    <row r="104" spans="1:11" x14ac:dyDescent="0.2">
      <c r="A104" s="12">
        <v>1997</v>
      </c>
      <c r="B104" s="12">
        <v>10</v>
      </c>
      <c r="C104" s="17">
        <v>-3.3397145330569811</v>
      </c>
      <c r="D104" s="14">
        <v>3.7461500000000005</v>
      </c>
      <c r="E104" s="14">
        <v>-11.926300000000001</v>
      </c>
      <c r="F104" s="14">
        <v>2.1304200000000004</v>
      </c>
      <c r="G104" s="45">
        <v>-3.3397145330569811E-2</v>
      </c>
      <c r="H104" s="51">
        <v>3.7461500000000009E-2</v>
      </c>
      <c r="I104" s="51">
        <v>-0.11926300000000001</v>
      </c>
      <c r="J104" s="48">
        <v>2.1304200000000006E-2</v>
      </c>
      <c r="K104" s="85">
        <v>-2.0165766666666668E-2</v>
      </c>
    </row>
    <row r="105" spans="1:11" x14ac:dyDescent="0.2">
      <c r="A105" s="12">
        <v>1997</v>
      </c>
      <c r="B105" s="12">
        <v>11</v>
      </c>
      <c r="C105" s="17">
        <v>4.6292313075171565</v>
      </c>
      <c r="D105" s="14">
        <v>6.06508</v>
      </c>
      <c r="E105" s="14">
        <v>10.868749999999999</v>
      </c>
      <c r="F105" s="14">
        <v>25.353809999999999</v>
      </c>
      <c r="G105" s="45">
        <v>4.6292313075171565E-2</v>
      </c>
      <c r="H105" s="51">
        <v>6.0650800000000005E-2</v>
      </c>
      <c r="I105" s="51">
        <v>0.10868749999999999</v>
      </c>
      <c r="J105" s="48">
        <v>0.25353809999999999</v>
      </c>
      <c r="K105" s="85">
        <v>0.1409588</v>
      </c>
    </row>
    <row r="106" spans="1:11" x14ac:dyDescent="0.2">
      <c r="A106" s="12">
        <v>1997</v>
      </c>
      <c r="B106" s="12">
        <v>12</v>
      </c>
      <c r="C106" s="17">
        <v>1.71737312161091</v>
      </c>
      <c r="D106" s="14">
        <v>4.0603600000000002</v>
      </c>
      <c r="E106" s="14">
        <v>-7.9814099999999994</v>
      </c>
      <c r="F106" s="14">
        <v>-10.446430000000001</v>
      </c>
      <c r="G106" s="45">
        <v>1.71737312161091E-2</v>
      </c>
      <c r="H106" s="51">
        <v>4.0603600000000004E-2</v>
      </c>
      <c r="I106" s="51">
        <v>-7.9814099999999999E-2</v>
      </c>
      <c r="J106" s="48">
        <v>-0.10446430000000001</v>
      </c>
      <c r="K106" s="85">
        <v>-4.7891599999999993E-2</v>
      </c>
    </row>
    <row r="107" spans="1:11" x14ac:dyDescent="0.2">
      <c r="A107" s="12">
        <v>1998</v>
      </c>
      <c r="B107" s="12">
        <v>1</v>
      </c>
      <c r="C107" s="17">
        <v>1.1060800526015546</v>
      </c>
      <c r="D107" s="14">
        <v>-4.5784499999999992</v>
      </c>
      <c r="E107" s="14">
        <v>-2.7829899999999999</v>
      </c>
      <c r="F107" s="14">
        <v>0.38232000000000005</v>
      </c>
      <c r="G107" s="45">
        <v>1.1060800526015546E-2</v>
      </c>
      <c r="H107" s="51">
        <v>-4.5784499999999992E-2</v>
      </c>
      <c r="I107" s="51">
        <v>-2.7829899999999998E-2</v>
      </c>
      <c r="J107" s="48">
        <v>3.8232000000000006E-3</v>
      </c>
      <c r="K107" s="85">
        <v>-2.3263733333333328E-2</v>
      </c>
    </row>
    <row r="108" spans="1:11" x14ac:dyDescent="0.2">
      <c r="A108" s="12">
        <v>1998</v>
      </c>
      <c r="B108" s="12">
        <v>2</v>
      </c>
      <c r="C108" s="17">
        <v>7.2125295178828486</v>
      </c>
      <c r="D108" s="14">
        <v>-1.5458700000000001</v>
      </c>
      <c r="E108" s="14">
        <v>14.104719999999999</v>
      </c>
      <c r="F108" s="14">
        <v>14.738709999999999</v>
      </c>
      <c r="G108" s="45">
        <v>7.2125295178828486E-2</v>
      </c>
      <c r="H108" s="51">
        <v>-1.5458700000000001E-2</v>
      </c>
      <c r="I108" s="51">
        <v>0.14104719999999998</v>
      </c>
      <c r="J108" s="48">
        <v>0.14738709999999999</v>
      </c>
      <c r="K108" s="85">
        <v>9.0991866666666643E-2</v>
      </c>
    </row>
    <row r="109" spans="1:11" x14ac:dyDescent="0.2">
      <c r="A109" s="12">
        <v>1998</v>
      </c>
      <c r="B109" s="12">
        <v>3</v>
      </c>
      <c r="C109" s="17">
        <v>5.1208146027313051</v>
      </c>
      <c r="D109" s="14">
        <v>4.5875000000000004</v>
      </c>
      <c r="E109" s="14">
        <v>-4.0170500000000002</v>
      </c>
      <c r="F109" s="14">
        <v>5.7427000000000001</v>
      </c>
      <c r="G109" s="45">
        <v>5.1208146027313051E-2</v>
      </c>
      <c r="H109" s="51">
        <v>4.5875000000000006E-2</v>
      </c>
      <c r="I109" s="51">
        <v>-4.0170500000000005E-2</v>
      </c>
      <c r="J109" s="48">
        <v>5.7427000000000006E-2</v>
      </c>
      <c r="K109" s="85">
        <v>2.1043833333333335E-2</v>
      </c>
    </row>
    <row r="110" spans="1:11" x14ac:dyDescent="0.2">
      <c r="A110" s="12">
        <v>1998</v>
      </c>
      <c r="B110" s="12">
        <v>4</v>
      </c>
      <c r="C110" s="17">
        <v>1.0060831204387499</v>
      </c>
      <c r="D110" s="14">
        <v>-5.0751200000000001</v>
      </c>
      <c r="E110" s="14">
        <v>-4.0558800000000002</v>
      </c>
      <c r="F110" s="14">
        <v>5.7510600000000007</v>
      </c>
      <c r="G110" s="45">
        <v>1.0060831204387499E-2</v>
      </c>
      <c r="H110" s="51">
        <v>-5.0751200000000003E-2</v>
      </c>
      <c r="I110" s="51">
        <v>-4.0558799999999999E-2</v>
      </c>
      <c r="J110" s="48">
        <v>5.7510600000000009E-2</v>
      </c>
      <c r="K110" s="85">
        <v>-1.1266466666666666E-2</v>
      </c>
    </row>
    <row r="111" spans="1:11" x14ac:dyDescent="0.2">
      <c r="A111" s="12">
        <v>1998</v>
      </c>
      <c r="B111" s="12">
        <v>5</v>
      </c>
      <c r="C111" s="17">
        <v>-1.7187921227490799</v>
      </c>
      <c r="D111" s="14">
        <v>-3.8172799999999998</v>
      </c>
      <c r="E111" s="14">
        <v>-4.4405299999999999</v>
      </c>
      <c r="F111" s="14">
        <v>-11.155280000000001</v>
      </c>
      <c r="G111" s="45">
        <v>-1.7187921227490799E-2</v>
      </c>
      <c r="H111" s="51">
        <v>-3.81728E-2</v>
      </c>
      <c r="I111" s="51">
        <v>-4.4405300000000002E-2</v>
      </c>
      <c r="J111" s="48">
        <v>-0.11155280000000001</v>
      </c>
      <c r="K111" s="85">
        <v>-6.4710299999999998E-2</v>
      </c>
    </row>
    <row r="112" spans="1:11" x14ac:dyDescent="0.2">
      <c r="A112" s="12">
        <v>1998</v>
      </c>
      <c r="B112" s="12">
        <v>6</v>
      </c>
      <c r="C112" s="17">
        <v>4.0618897585273039</v>
      </c>
      <c r="D112" s="14">
        <v>-0.1</v>
      </c>
      <c r="E112" s="14">
        <v>-6.7743499999999992</v>
      </c>
      <c r="F112" s="14">
        <v>20.044629999999998</v>
      </c>
      <c r="G112" s="45">
        <v>4.0618897585273039E-2</v>
      </c>
      <c r="H112" s="51">
        <v>-1E-3</v>
      </c>
      <c r="I112" s="51">
        <v>-6.7743499999999998E-2</v>
      </c>
      <c r="J112" s="48">
        <v>0.20044629999999999</v>
      </c>
      <c r="K112" s="85">
        <v>4.3900933333333322E-2</v>
      </c>
    </row>
    <row r="113" spans="1:11" x14ac:dyDescent="0.2">
      <c r="A113" s="12">
        <v>1998</v>
      </c>
      <c r="B113" s="12">
        <v>7</v>
      </c>
      <c r="C113" s="17">
        <v>-1.0648387371064882</v>
      </c>
      <c r="D113" s="14">
        <v>-5.4707999999999997</v>
      </c>
      <c r="E113" s="14">
        <v>-13.003080000000001</v>
      </c>
      <c r="F113" s="14">
        <v>6.9669400000000001</v>
      </c>
      <c r="G113" s="45">
        <v>-1.0648387371064882E-2</v>
      </c>
      <c r="H113" s="51">
        <v>-5.4708E-2</v>
      </c>
      <c r="I113" s="51">
        <v>-0.1300308</v>
      </c>
      <c r="J113" s="48">
        <v>6.9669400000000006E-2</v>
      </c>
      <c r="K113" s="85">
        <v>-3.8356466666666665E-2</v>
      </c>
    </row>
    <row r="114" spans="1:11" x14ac:dyDescent="0.2">
      <c r="A114" s="12">
        <v>1998</v>
      </c>
      <c r="B114" s="12">
        <v>8</v>
      </c>
      <c r="C114" s="17">
        <v>-14.457718218420057</v>
      </c>
      <c r="D114" s="14">
        <v>6.68187</v>
      </c>
      <c r="E114" s="14">
        <v>-20.028890000000001</v>
      </c>
      <c r="F114" s="14">
        <v>-4.0602900000000002</v>
      </c>
      <c r="G114" s="45">
        <v>-0.14457718218420057</v>
      </c>
      <c r="H114" s="51">
        <v>6.6818699999999995E-2</v>
      </c>
      <c r="I114" s="51">
        <v>-0.20028890000000002</v>
      </c>
      <c r="J114" s="48">
        <v>-4.0602900000000004E-2</v>
      </c>
      <c r="K114" s="85">
        <v>-5.8024366666666674E-2</v>
      </c>
    </row>
    <row r="115" spans="1:11" x14ac:dyDescent="0.2">
      <c r="A115" s="12">
        <v>1998</v>
      </c>
      <c r="B115" s="12">
        <v>9</v>
      </c>
      <c r="C115" s="17">
        <v>6.4060393970495344</v>
      </c>
      <c r="D115" s="14">
        <v>7.7740300000000007</v>
      </c>
      <c r="E115" s="14">
        <v>10.808909999999999</v>
      </c>
      <c r="F115" s="14">
        <v>-1.86673</v>
      </c>
      <c r="G115" s="45">
        <v>6.4060393970495344E-2</v>
      </c>
      <c r="H115" s="51">
        <v>7.7740300000000012E-2</v>
      </c>
      <c r="I115" s="51">
        <v>0.10808909999999999</v>
      </c>
      <c r="J115" s="48">
        <v>-1.8667300000000001E-2</v>
      </c>
      <c r="K115" s="85">
        <v>5.5720699999999998E-2</v>
      </c>
    </row>
    <row r="116" spans="1:11" x14ac:dyDescent="0.2">
      <c r="A116" s="12">
        <v>1998</v>
      </c>
      <c r="B116" s="12">
        <v>10</v>
      </c>
      <c r="C116" s="17">
        <v>8.1341989203888474</v>
      </c>
      <c r="D116" s="14">
        <v>0.15608</v>
      </c>
      <c r="E116" s="14">
        <v>9.3716299999999979</v>
      </c>
      <c r="F116" s="14">
        <v>-7.4570099999999995</v>
      </c>
      <c r="G116" s="45">
        <v>8.1341989203888479E-2</v>
      </c>
      <c r="H116" s="51">
        <v>1.5608E-3</v>
      </c>
      <c r="I116" s="51">
        <v>9.3716299999999975E-2</v>
      </c>
      <c r="J116" s="48">
        <v>-7.45701E-2</v>
      </c>
      <c r="K116" s="85">
        <v>6.9023333333333263E-3</v>
      </c>
    </row>
    <row r="117" spans="1:11" x14ac:dyDescent="0.2">
      <c r="A117" s="12">
        <v>1998</v>
      </c>
      <c r="B117" s="12">
        <v>11</v>
      </c>
      <c r="C117" s="17">
        <v>6.0607892486682191</v>
      </c>
      <c r="D117" s="14">
        <v>-4.1111999999999993</v>
      </c>
      <c r="E117" s="14">
        <v>8.4243499999999987</v>
      </c>
      <c r="F117" s="14">
        <v>-9.1791700000000009</v>
      </c>
      <c r="G117" s="45">
        <v>6.0607892486682191E-2</v>
      </c>
      <c r="H117" s="51">
        <v>-4.1111999999999996E-2</v>
      </c>
      <c r="I117" s="51">
        <v>8.4243499999999985E-2</v>
      </c>
      <c r="J117" s="48">
        <v>-9.1791700000000018E-2</v>
      </c>
      <c r="K117" s="85">
        <v>-1.6220066666666675E-2</v>
      </c>
    </row>
    <row r="118" spans="1:11" x14ac:dyDescent="0.2">
      <c r="A118" s="12">
        <v>1998</v>
      </c>
      <c r="B118" s="12">
        <v>12</v>
      </c>
      <c r="C118" s="17">
        <v>5.7625165055430028</v>
      </c>
      <c r="D118" s="14">
        <v>1.3835599999999999</v>
      </c>
      <c r="E118" s="14">
        <v>-19.792310000000001</v>
      </c>
      <c r="F118" s="14">
        <v>-8.4791900000000009</v>
      </c>
      <c r="G118" s="45">
        <v>5.7625165055430028E-2</v>
      </c>
      <c r="H118" s="51">
        <v>1.38356E-2</v>
      </c>
      <c r="I118" s="51">
        <v>-0.19792310000000002</v>
      </c>
      <c r="J118" s="48">
        <v>-8.4791900000000017E-2</v>
      </c>
      <c r="K118" s="85">
        <v>-8.9626466666666682E-2</v>
      </c>
    </row>
    <row r="119" spans="1:11" x14ac:dyDescent="0.2">
      <c r="A119" s="12">
        <v>1999</v>
      </c>
      <c r="B119" s="12">
        <v>1</v>
      </c>
      <c r="C119" s="17">
        <v>4.1816017427482199</v>
      </c>
      <c r="D119" s="14">
        <v>-7.0056399999999996</v>
      </c>
      <c r="E119" s="14">
        <v>6.2233700000000001</v>
      </c>
      <c r="F119" s="14">
        <v>31.006149999999998</v>
      </c>
      <c r="G119" s="45">
        <v>4.1816017427482199E-2</v>
      </c>
      <c r="H119" s="51">
        <v>-7.0056400000000005E-2</v>
      </c>
      <c r="I119" s="51">
        <v>6.2233700000000003E-2</v>
      </c>
      <c r="J119" s="48">
        <v>0.31006149999999999</v>
      </c>
      <c r="K119" s="85">
        <v>0.10074626666666665</v>
      </c>
    </row>
    <row r="120" spans="1:11" x14ac:dyDescent="0.2">
      <c r="A120" s="12">
        <v>1999</v>
      </c>
      <c r="B120" s="12">
        <v>2</v>
      </c>
      <c r="C120" s="17">
        <v>-3.1078737745274032</v>
      </c>
      <c r="D120" s="14">
        <v>-3.7244999999999995</v>
      </c>
      <c r="E120" s="14">
        <v>3.0048200000000005</v>
      </c>
      <c r="F120" s="14">
        <v>2.9111100000000003</v>
      </c>
      <c r="G120" s="45">
        <v>-3.1078737745274032E-2</v>
      </c>
      <c r="H120" s="51">
        <v>-3.7244999999999993E-2</v>
      </c>
      <c r="I120" s="51">
        <v>3.0048200000000004E-2</v>
      </c>
      <c r="J120" s="48">
        <v>2.9111100000000004E-2</v>
      </c>
      <c r="K120" s="85">
        <v>7.3047666666666705E-3</v>
      </c>
    </row>
    <row r="121" spans="1:11" x14ac:dyDescent="0.2">
      <c r="A121" s="12">
        <v>1999</v>
      </c>
      <c r="B121" s="12">
        <v>3</v>
      </c>
      <c r="C121" s="17">
        <v>4.0008494649616422</v>
      </c>
      <c r="D121" s="14">
        <v>-4.75345</v>
      </c>
      <c r="E121" s="14">
        <v>-4.6613999999999995</v>
      </c>
      <c r="F121" s="14">
        <v>14.799509999999998</v>
      </c>
      <c r="G121" s="45">
        <v>4.0008494649616422E-2</v>
      </c>
      <c r="H121" s="51">
        <v>-4.75345E-2</v>
      </c>
      <c r="I121" s="51">
        <v>-4.6613999999999996E-2</v>
      </c>
      <c r="J121" s="48">
        <v>0.14799509999999999</v>
      </c>
      <c r="K121" s="85">
        <v>1.794886666666666E-2</v>
      </c>
    </row>
    <row r="122" spans="1:11" x14ac:dyDescent="0.2">
      <c r="A122" s="12">
        <v>1999</v>
      </c>
      <c r="B122" s="12">
        <v>4</v>
      </c>
      <c r="C122" s="17">
        <v>3.8725493551264867</v>
      </c>
      <c r="D122" s="14">
        <v>4.3093900000000005</v>
      </c>
      <c r="E122" s="14">
        <v>19.385289999999998</v>
      </c>
      <c r="F122" s="14">
        <v>13.903199999999998</v>
      </c>
      <c r="G122" s="45">
        <v>3.8725493551264867E-2</v>
      </c>
      <c r="H122" s="51">
        <v>4.3093900000000004E-2</v>
      </c>
      <c r="I122" s="51">
        <v>0.19385289999999999</v>
      </c>
      <c r="J122" s="48">
        <v>0.13903199999999999</v>
      </c>
      <c r="K122" s="85">
        <v>0.12532626666666666</v>
      </c>
    </row>
    <row r="123" spans="1:11" x14ac:dyDescent="0.2">
      <c r="A123" s="12">
        <v>1999</v>
      </c>
      <c r="B123" s="12">
        <v>5</v>
      </c>
      <c r="C123" s="17">
        <v>-2.3613672131111541</v>
      </c>
      <c r="D123" s="14">
        <v>6.0224000000000002</v>
      </c>
      <c r="E123" s="14">
        <v>3.7843100000000005</v>
      </c>
      <c r="F123" s="14">
        <v>13.302059999999999</v>
      </c>
      <c r="G123" s="45">
        <v>-2.3613672131111541E-2</v>
      </c>
      <c r="H123" s="51">
        <v>6.0224000000000007E-2</v>
      </c>
      <c r="I123" s="51">
        <v>3.7843100000000005E-2</v>
      </c>
      <c r="J123" s="48">
        <v>0.13302059999999999</v>
      </c>
      <c r="K123" s="85">
        <v>7.7029233333333336E-2</v>
      </c>
    </row>
    <row r="124" spans="1:11" x14ac:dyDescent="0.2">
      <c r="A124" s="12">
        <v>1999</v>
      </c>
      <c r="B124" s="12">
        <v>6</v>
      </c>
      <c r="C124" s="17">
        <v>5.5497347454000145</v>
      </c>
      <c r="D124" s="14">
        <v>-13.499420000000001</v>
      </c>
      <c r="E124" s="14">
        <v>4.5050000000000008</v>
      </c>
      <c r="F124" s="14">
        <v>18.506059999999998</v>
      </c>
      <c r="G124" s="45">
        <v>5.5497347454000145E-2</v>
      </c>
      <c r="H124" s="51">
        <v>-0.13499420000000001</v>
      </c>
      <c r="I124" s="51">
        <v>4.5050000000000007E-2</v>
      </c>
      <c r="J124" s="48">
        <v>0.18506059999999999</v>
      </c>
      <c r="K124" s="85">
        <v>3.1705466666666654E-2</v>
      </c>
    </row>
    <row r="125" spans="1:11" x14ac:dyDescent="0.2">
      <c r="A125" s="12">
        <v>1999</v>
      </c>
      <c r="B125" s="12">
        <v>7</v>
      </c>
      <c r="C125" s="17">
        <v>-3.1224707384924</v>
      </c>
      <c r="D125" s="14">
        <v>-5.9248799999999999</v>
      </c>
      <c r="E125" s="14">
        <v>3.0250000000000004</v>
      </c>
      <c r="F125" s="14">
        <v>4.8882400000000006</v>
      </c>
      <c r="G125" s="45">
        <v>-3.1224707384924E-2</v>
      </c>
      <c r="H125" s="51">
        <v>-5.9248799999999997E-2</v>
      </c>
      <c r="I125" s="51">
        <v>3.0250000000000003E-2</v>
      </c>
      <c r="J125" s="48">
        <v>4.8882400000000006E-2</v>
      </c>
      <c r="K125" s="85">
        <v>6.6278666666666694E-3</v>
      </c>
    </row>
    <row r="126" spans="1:11" x14ac:dyDescent="0.2">
      <c r="A126" s="12">
        <v>1999</v>
      </c>
      <c r="B126" s="12">
        <v>8</v>
      </c>
      <c r="C126" s="17">
        <v>-0.49472522262635765</v>
      </c>
      <c r="D126" s="14">
        <v>4.2477</v>
      </c>
      <c r="E126" s="14">
        <v>7.1899999999999992E-2</v>
      </c>
      <c r="F126" s="14">
        <v>-8.0180699999999998</v>
      </c>
      <c r="G126" s="45">
        <v>-4.9472522262635765E-3</v>
      </c>
      <c r="H126" s="51">
        <v>4.2477000000000001E-2</v>
      </c>
      <c r="I126" s="51">
        <v>7.1899999999999991E-4</v>
      </c>
      <c r="J126" s="48">
        <v>-8.0180699999999994E-2</v>
      </c>
      <c r="K126" s="85">
        <v>-1.2328233333333332E-2</v>
      </c>
    </row>
    <row r="127" spans="1:11" x14ac:dyDescent="0.2">
      <c r="A127" s="12">
        <v>1999</v>
      </c>
      <c r="B127" s="12">
        <v>9</v>
      </c>
      <c r="C127" s="17">
        <v>-2.7413986179419925</v>
      </c>
      <c r="D127" s="14">
        <v>-6.1253899999999994</v>
      </c>
      <c r="E127" s="14">
        <v>-6.03207</v>
      </c>
      <c r="F127" s="14">
        <v>9.3984099999999984</v>
      </c>
      <c r="G127" s="45">
        <v>-2.7413986179419925E-2</v>
      </c>
      <c r="H127" s="51">
        <v>-6.1253899999999993E-2</v>
      </c>
      <c r="I127" s="51">
        <v>-6.0320700000000005E-2</v>
      </c>
      <c r="J127" s="48">
        <v>9.3984099999999987E-2</v>
      </c>
      <c r="K127" s="85">
        <v>-9.1968333333333346E-3</v>
      </c>
    </row>
    <row r="128" spans="1:11" x14ac:dyDescent="0.2">
      <c r="A128" s="12">
        <v>1999</v>
      </c>
      <c r="B128" s="12">
        <v>10</v>
      </c>
      <c r="C128" s="17">
        <v>6.328068656942043</v>
      </c>
      <c r="D128" s="14">
        <v>0.9988999999999999</v>
      </c>
      <c r="E128" s="14">
        <v>7.9656899999999995</v>
      </c>
      <c r="F128" s="14">
        <v>21.785159999999998</v>
      </c>
      <c r="G128" s="45">
        <v>6.328068656942043E-2</v>
      </c>
      <c r="H128" s="51">
        <v>9.9889999999999996E-3</v>
      </c>
      <c r="I128" s="51">
        <v>7.9656900000000003E-2</v>
      </c>
      <c r="J128" s="48">
        <v>0.21785159999999998</v>
      </c>
      <c r="K128" s="85">
        <v>0.10249916666666667</v>
      </c>
    </row>
    <row r="129" spans="1:11" x14ac:dyDescent="0.2">
      <c r="A129" s="12">
        <v>1999</v>
      </c>
      <c r="B129" s="12">
        <v>11</v>
      </c>
      <c r="C129" s="17">
        <v>2.0328316773894572</v>
      </c>
      <c r="D129" s="14">
        <v>-7.4188399999999994</v>
      </c>
      <c r="E129" s="14">
        <v>-11.601640000000002</v>
      </c>
      <c r="F129" s="14">
        <v>21.526979999999998</v>
      </c>
      <c r="G129" s="45">
        <v>2.0328316773894572E-2</v>
      </c>
      <c r="H129" s="51">
        <v>-7.4188400000000002E-2</v>
      </c>
      <c r="I129" s="51">
        <v>-0.11601640000000002</v>
      </c>
      <c r="J129" s="48">
        <v>0.21526979999999998</v>
      </c>
      <c r="K129" s="85">
        <v>8.3549999999999874E-3</v>
      </c>
    </row>
    <row r="130" spans="1:11" x14ac:dyDescent="0.2">
      <c r="A130" s="12">
        <v>1999</v>
      </c>
      <c r="B130" s="12">
        <v>12</v>
      </c>
      <c r="C130" s="17">
        <v>5.8896158661477127</v>
      </c>
      <c r="D130" s="14">
        <v>2.2904400000000003</v>
      </c>
      <c r="E130" s="14">
        <v>1.90123</v>
      </c>
      <c r="F130" s="14">
        <v>-35.835069999999995</v>
      </c>
      <c r="G130" s="45">
        <v>5.8896158661477127E-2</v>
      </c>
      <c r="H130" s="51">
        <v>2.2904400000000002E-2</v>
      </c>
      <c r="I130" s="51">
        <v>1.9012299999999999E-2</v>
      </c>
      <c r="J130" s="48">
        <v>-0.35835069999999997</v>
      </c>
      <c r="K130" s="85">
        <v>-0.10547799999999999</v>
      </c>
    </row>
    <row r="131" spans="1:11" x14ac:dyDescent="0.2">
      <c r="A131" s="12">
        <v>2000</v>
      </c>
      <c r="B131" s="12">
        <v>1</v>
      </c>
      <c r="C131" s="17">
        <v>-5.0242381397852416</v>
      </c>
      <c r="D131" s="14">
        <v>4.1801600000000008</v>
      </c>
      <c r="E131" s="14">
        <v>7.2893500000000007</v>
      </c>
      <c r="F131" s="14">
        <v>-0.73633000000000004</v>
      </c>
      <c r="G131" s="45">
        <v>-5.024238139785242E-2</v>
      </c>
      <c r="H131" s="51">
        <v>4.1801600000000008E-2</v>
      </c>
      <c r="I131" s="51">
        <v>7.2893500000000014E-2</v>
      </c>
      <c r="J131" s="48">
        <v>-7.3633000000000006E-3</v>
      </c>
      <c r="K131" s="85">
        <v>3.5777266666666675E-2</v>
      </c>
    </row>
    <row r="132" spans="1:11" x14ac:dyDescent="0.2">
      <c r="A132" s="12">
        <v>2000</v>
      </c>
      <c r="B132" s="12">
        <v>2</v>
      </c>
      <c r="C132" s="17">
        <v>-1.8929692615169635</v>
      </c>
      <c r="D132" s="14">
        <v>-14.353730000000001</v>
      </c>
      <c r="E132" s="14">
        <v>-16.778650000000003</v>
      </c>
      <c r="F132" s="14">
        <v>-22.350640000000002</v>
      </c>
      <c r="G132" s="45">
        <v>-1.8929692615169635E-2</v>
      </c>
      <c r="H132" s="51">
        <v>-0.14353730000000001</v>
      </c>
      <c r="I132" s="51">
        <v>-0.16778650000000003</v>
      </c>
      <c r="J132" s="48">
        <v>-0.22350640000000002</v>
      </c>
      <c r="K132" s="85">
        <v>-0.17827673333333333</v>
      </c>
    </row>
    <row r="133" spans="1:11" x14ac:dyDescent="0.2">
      <c r="A133" s="12">
        <v>2000</v>
      </c>
      <c r="B133" s="12">
        <v>3</v>
      </c>
      <c r="C133" s="17">
        <v>9.7828562691034016</v>
      </c>
      <c r="D133" s="14">
        <v>5.9017800000000005</v>
      </c>
      <c r="E133" s="14">
        <v>2.2688300000000003</v>
      </c>
      <c r="F133" s="14">
        <v>33.597370000000005</v>
      </c>
      <c r="G133" s="45">
        <v>9.7828562691034016E-2</v>
      </c>
      <c r="H133" s="51">
        <v>5.9017800000000009E-2</v>
      </c>
      <c r="I133" s="51">
        <v>2.2688300000000005E-2</v>
      </c>
      <c r="J133" s="48">
        <v>0.33597370000000004</v>
      </c>
      <c r="K133" s="85">
        <v>0.13922660000000001</v>
      </c>
    </row>
    <row r="134" spans="1:11" x14ac:dyDescent="0.2">
      <c r="A134" s="12">
        <v>2000</v>
      </c>
      <c r="B134" s="12">
        <v>4</v>
      </c>
      <c r="C134" s="17">
        <v>-3.0085711149123284</v>
      </c>
      <c r="D134" s="14">
        <v>22.749089999999999</v>
      </c>
      <c r="E134" s="14">
        <v>4.8586100000000005</v>
      </c>
      <c r="F134" s="14">
        <v>12.215269999999999</v>
      </c>
      <c r="G134" s="45">
        <v>-3.0085711149123284E-2</v>
      </c>
      <c r="H134" s="51">
        <v>0.2274909</v>
      </c>
      <c r="I134" s="51">
        <v>4.8586100000000007E-2</v>
      </c>
      <c r="J134" s="48">
        <v>0.12215269999999999</v>
      </c>
      <c r="K134" s="85">
        <v>0.13274323333333332</v>
      </c>
    </row>
    <row r="135" spans="1:11" x14ac:dyDescent="0.2">
      <c r="A135" s="12">
        <v>2000</v>
      </c>
      <c r="B135" s="12">
        <v>5</v>
      </c>
      <c r="C135" s="17">
        <v>-2.051707537437375</v>
      </c>
      <c r="D135" s="14">
        <v>-1.3614300000000001</v>
      </c>
      <c r="E135" s="14">
        <v>-1.32203</v>
      </c>
      <c r="F135" s="14">
        <v>-25.319300000000002</v>
      </c>
      <c r="G135" s="45">
        <v>-2.051707537437375E-2</v>
      </c>
      <c r="H135" s="51">
        <v>-1.3614300000000001E-2</v>
      </c>
      <c r="I135" s="51">
        <v>-1.3220300000000001E-2</v>
      </c>
      <c r="J135" s="48">
        <v>-0.253193</v>
      </c>
      <c r="K135" s="85">
        <v>-9.3342533333333325E-2</v>
      </c>
    </row>
    <row r="136" spans="1:11" x14ac:dyDescent="0.2">
      <c r="A136" s="12">
        <v>2000</v>
      </c>
      <c r="B136" s="12">
        <v>6</v>
      </c>
      <c r="C136" s="17">
        <v>2.4653316710793627</v>
      </c>
      <c r="D136" s="14">
        <v>-16.797130000000003</v>
      </c>
      <c r="E136" s="14">
        <v>6.9399100000000002</v>
      </c>
      <c r="F136" s="14">
        <v>11.172729999999998</v>
      </c>
      <c r="G136" s="45">
        <v>2.4653316710793627E-2</v>
      </c>
      <c r="H136" s="51">
        <v>-0.16797130000000002</v>
      </c>
      <c r="I136" s="51">
        <v>6.9399100000000005E-2</v>
      </c>
      <c r="J136" s="48">
        <v>0.11172729999999997</v>
      </c>
      <c r="K136" s="85">
        <v>4.3850333333333158E-3</v>
      </c>
    </row>
    <row r="137" spans="1:11" x14ac:dyDescent="0.2">
      <c r="A137" s="12">
        <v>2000</v>
      </c>
      <c r="B137" s="12">
        <v>7</v>
      </c>
      <c r="C137" s="17">
        <v>-1.5634206564886122</v>
      </c>
      <c r="D137" s="14">
        <v>10.661179999999998</v>
      </c>
      <c r="E137" s="14">
        <v>16.641209999999997</v>
      </c>
      <c r="F137" s="14">
        <v>18.897359999999999</v>
      </c>
      <c r="G137" s="45">
        <v>-1.5634206564886122E-2</v>
      </c>
      <c r="H137" s="51">
        <v>0.10661179999999998</v>
      </c>
      <c r="I137" s="51">
        <v>0.16641209999999998</v>
      </c>
      <c r="J137" s="48">
        <v>0.18897359999999999</v>
      </c>
      <c r="K137" s="85">
        <v>0.15399916666666663</v>
      </c>
    </row>
    <row r="138" spans="1:11" x14ac:dyDescent="0.2">
      <c r="A138" s="12">
        <v>2000</v>
      </c>
      <c r="B138" s="12">
        <v>8</v>
      </c>
      <c r="C138" s="17">
        <v>6.2114374917039195</v>
      </c>
      <c r="D138" s="14">
        <v>8.7745299999999986</v>
      </c>
      <c r="E138" s="14">
        <v>10.044839999999999</v>
      </c>
      <c r="F138" s="14">
        <v>4.6113100000000005</v>
      </c>
      <c r="G138" s="45">
        <v>6.2114374917039195E-2</v>
      </c>
      <c r="H138" s="51">
        <v>8.7745299999999984E-2</v>
      </c>
      <c r="I138" s="51">
        <v>0.10044839999999999</v>
      </c>
      <c r="J138" s="48">
        <v>4.6113100000000004E-2</v>
      </c>
      <c r="K138" s="85">
        <v>7.8102266666666656E-2</v>
      </c>
    </row>
    <row r="139" spans="1:11" x14ac:dyDescent="0.2">
      <c r="A139" s="12">
        <v>2000</v>
      </c>
      <c r="B139" s="12">
        <v>9</v>
      </c>
      <c r="C139" s="17">
        <v>-5.2793342811741972</v>
      </c>
      <c r="D139" s="14">
        <v>11.111389999999998</v>
      </c>
      <c r="E139" s="14">
        <v>17.61562</v>
      </c>
      <c r="F139" s="14">
        <v>9.4695499999999981</v>
      </c>
      <c r="G139" s="45">
        <v>-5.2793342811741972E-2</v>
      </c>
      <c r="H139" s="51">
        <v>0.11111389999999999</v>
      </c>
      <c r="I139" s="51">
        <v>0.17615620000000001</v>
      </c>
      <c r="J139" s="48">
        <v>9.4695499999999988E-2</v>
      </c>
      <c r="K139" s="85">
        <v>0.12732186666666667</v>
      </c>
    </row>
    <row r="140" spans="1:11" x14ac:dyDescent="0.2">
      <c r="A140" s="12">
        <v>2000</v>
      </c>
      <c r="B140" s="12">
        <v>10</v>
      </c>
      <c r="C140" s="17">
        <v>-0.42275948010668252</v>
      </c>
      <c r="D140" s="14">
        <v>6.1386400000000005</v>
      </c>
      <c r="E140" s="14">
        <v>7.3265400000000005</v>
      </c>
      <c r="F140" s="14">
        <v>-7.8369399999999994</v>
      </c>
      <c r="G140" s="45">
        <v>-4.2275948010668252E-3</v>
      </c>
      <c r="H140" s="51">
        <v>6.1386400000000008E-2</v>
      </c>
      <c r="I140" s="51">
        <v>7.3265400000000008E-2</v>
      </c>
      <c r="J140" s="48">
        <v>-7.8369399999999992E-2</v>
      </c>
      <c r="K140" s="85">
        <v>1.8760800000000005E-2</v>
      </c>
    </row>
    <row r="141" spans="1:11" x14ac:dyDescent="0.2">
      <c r="A141" s="12">
        <v>2000</v>
      </c>
      <c r="B141" s="12">
        <v>11</v>
      </c>
      <c r="C141" s="17">
        <v>-7.8839541439010947</v>
      </c>
      <c r="D141" s="14">
        <v>12.189159999999999</v>
      </c>
      <c r="E141" s="14">
        <v>1.9497499999999999</v>
      </c>
      <c r="F141" s="14">
        <v>-21.483650000000001</v>
      </c>
      <c r="G141" s="45">
        <v>-7.8839541439010952E-2</v>
      </c>
      <c r="H141" s="51">
        <v>0.1218916</v>
      </c>
      <c r="I141" s="51">
        <v>1.9497499999999997E-2</v>
      </c>
      <c r="J141" s="48">
        <v>-0.21483650000000001</v>
      </c>
      <c r="K141" s="85">
        <v>-2.4482466666666675E-2</v>
      </c>
    </row>
    <row r="142" spans="1:11" x14ac:dyDescent="0.2">
      <c r="A142" s="12">
        <v>2000</v>
      </c>
      <c r="B142" s="12">
        <v>12</v>
      </c>
      <c r="C142" s="17">
        <v>0.48944003990338825</v>
      </c>
      <c r="D142" s="14">
        <v>0.98695999999999984</v>
      </c>
      <c r="E142" s="14">
        <v>-4.5350799999999998</v>
      </c>
      <c r="F142" s="14">
        <v>-8.6482700000000019</v>
      </c>
      <c r="G142" s="45">
        <v>4.8944003990338825E-3</v>
      </c>
      <c r="H142" s="51">
        <v>9.8695999999999992E-3</v>
      </c>
      <c r="I142" s="51">
        <v>-4.5350799999999997E-2</v>
      </c>
      <c r="J142" s="48">
        <v>-8.6482700000000023E-2</v>
      </c>
      <c r="K142" s="85">
        <v>-4.0654633333333343E-2</v>
      </c>
    </row>
    <row r="143" spans="1:11" x14ac:dyDescent="0.2">
      <c r="A143" s="12">
        <v>2001</v>
      </c>
      <c r="B143" s="12">
        <v>1</v>
      </c>
      <c r="C143" s="17">
        <v>3.5479069210527125</v>
      </c>
      <c r="D143" s="14">
        <v>-7.0892499999999998</v>
      </c>
      <c r="E143" s="14">
        <v>-11.463640000000002</v>
      </c>
      <c r="F143" s="14">
        <v>28.45908</v>
      </c>
      <c r="G143" s="45">
        <v>3.5479069210527125E-2</v>
      </c>
      <c r="H143" s="51">
        <v>-7.0892499999999997E-2</v>
      </c>
      <c r="I143" s="51">
        <v>-0.11463640000000001</v>
      </c>
      <c r="J143" s="48">
        <v>0.28459080000000003</v>
      </c>
      <c r="K143" s="85">
        <v>3.3020633333333341E-2</v>
      </c>
    </row>
    <row r="144" spans="1:11" x14ac:dyDescent="0.2">
      <c r="A144" s="12">
        <v>2001</v>
      </c>
      <c r="B144" s="12">
        <v>2</v>
      </c>
      <c r="C144" s="17">
        <v>-9.11816911276585</v>
      </c>
      <c r="D144" s="14">
        <v>11.206359999999998</v>
      </c>
      <c r="E144" s="14">
        <v>6.51539</v>
      </c>
      <c r="F144" s="14">
        <v>-22.338370000000001</v>
      </c>
      <c r="G144" s="45">
        <v>-9.1181691127658504E-2</v>
      </c>
      <c r="H144" s="51">
        <v>0.11206359999999999</v>
      </c>
      <c r="I144" s="51">
        <v>6.5153900000000001E-2</v>
      </c>
      <c r="J144" s="48">
        <v>-0.22338370000000002</v>
      </c>
      <c r="K144" s="85">
        <v>-1.5388733333333342E-2</v>
      </c>
    </row>
    <row r="145" spans="1:11" x14ac:dyDescent="0.2">
      <c r="A145" s="12">
        <v>2001</v>
      </c>
      <c r="B145" s="12">
        <v>3</v>
      </c>
      <c r="C145" s="17">
        <v>-6.3350635455373556</v>
      </c>
      <c r="D145" s="14">
        <v>-1.2358900000000002</v>
      </c>
      <c r="E145" s="14">
        <v>-10.534080000000001</v>
      </c>
      <c r="F145" s="14">
        <v>-14.247200000000001</v>
      </c>
      <c r="G145" s="45">
        <v>-6.3350635455373561E-2</v>
      </c>
      <c r="H145" s="51">
        <v>-1.2358900000000003E-2</v>
      </c>
      <c r="I145" s="51">
        <v>-0.10534080000000001</v>
      </c>
      <c r="J145" s="48">
        <v>-0.14247200000000002</v>
      </c>
      <c r="K145" s="85">
        <v>-8.6723900000000007E-2</v>
      </c>
    </row>
    <row r="146" spans="1:11" x14ac:dyDescent="0.2">
      <c r="A146" s="12">
        <v>2001</v>
      </c>
      <c r="B146" s="12">
        <v>4</v>
      </c>
      <c r="C146" s="17">
        <v>7.7710481452415214</v>
      </c>
      <c r="D146" s="14">
        <v>4.8787200000000004</v>
      </c>
      <c r="E146" s="14">
        <v>10.831609999999998</v>
      </c>
      <c r="F146" s="14">
        <v>-16.616760000000003</v>
      </c>
      <c r="G146" s="45">
        <v>7.7710481452415214E-2</v>
      </c>
      <c r="H146" s="51">
        <v>4.8787200000000003E-2</v>
      </c>
      <c r="I146" s="51">
        <v>0.10831609999999998</v>
      </c>
      <c r="J146" s="48">
        <v>-0.16616760000000003</v>
      </c>
      <c r="K146" s="85">
        <v>-3.021433333333344E-3</v>
      </c>
    </row>
    <row r="147" spans="1:11" x14ac:dyDescent="0.2">
      <c r="A147" s="12">
        <v>2001</v>
      </c>
      <c r="B147" s="12">
        <v>5</v>
      </c>
      <c r="C147" s="17">
        <v>0.66999275807382297</v>
      </c>
      <c r="D147" s="14">
        <v>2.8590600000000004</v>
      </c>
      <c r="E147" s="14">
        <v>1.9388399999999999</v>
      </c>
      <c r="F147" s="14">
        <v>-11.200230000000001</v>
      </c>
      <c r="G147" s="45">
        <v>6.6999275807382297E-3</v>
      </c>
      <c r="H147" s="51">
        <v>2.8590600000000004E-2</v>
      </c>
      <c r="I147" s="51">
        <v>1.93884E-2</v>
      </c>
      <c r="J147" s="48">
        <v>-0.11200230000000001</v>
      </c>
      <c r="K147" s="85">
        <v>-2.1341100000000002E-2</v>
      </c>
    </row>
    <row r="148" spans="1:11" x14ac:dyDescent="0.2">
      <c r="A148" s="12">
        <v>2001</v>
      </c>
      <c r="B148" s="12">
        <v>6</v>
      </c>
      <c r="C148" s="17">
        <v>-2.4338592419494653</v>
      </c>
      <c r="D148" s="14">
        <v>-8.1278900000000007</v>
      </c>
      <c r="E148" s="14">
        <v>-11.691670000000002</v>
      </c>
      <c r="F148" s="14">
        <v>12.110799999999999</v>
      </c>
      <c r="G148" s="45">
        <v>-2.4338592419494653E-2</v>
      </c>
      <c r="H148" s="51">
        <v>-8.1278900000000015E-2</v>
      </c>
      <c r="I148" s="51">
        <v>-0.11691670000000003</v>
      </c>
      <c r="J148" s="48">
        <v>0.12110799999999999</v>
      </c>
      <c r="K148" s="85">
        <v>-2.5695866666666692E-2</v>
      </c>
    </row>
    <row r="149" spans="1:11" x14ac:dyDescent="0.2">
      <c r="A149" s="12">
        <v>2001</v>
      </c>
      <c r="B149" s="12">
        <v>7</v>
      </c>
      <c r="C149" s="17">
        <v>-0.98441307083095841</v>
      </c>
      <c r="D149" s="14">
        <v>-2.6341099999999997</v>
      </c>
      <c r="E149" s="14">
        <v>5.1697800000000003</v>
      </c>
      <c r="F149" s="14">
        <v>-7.5426199999999994</v>
      </c>
      <c r="G149" s="45">
        <v>-9.8441307083095841E-3</v>
      </c>
      <c r="H149" s="51">
        <v>-2.6341099999999999E-2</v>
      </c>
      <c r="I149" s="51">
        <v>5.1697800000000002E-2</v>
      </c>
      <c r="J149" s="48">
        <v>-7.5426199999999999E-2</v>
      </c>
      <c r="K149" s="85">
        <v>-1.6689833333333327E-2</v>
      </c>
    </row>
    <row r="150" spans="1:11" x14ac:dyDescent="0.2">
      <c r="A150" s="12">
        <v>2001</v>
      </c>
      <c r="B150" s="13">
        <v>8</v>
      </c>
      <c r="C150" s="17">
        <v>-6.2601599999999991</v>
      </c>
      <c r="D150" s="14">
        <v>2.9444500000000002</v>
      </c>
      <c r="E150" s="14">
        <v>-12.333040000000002</v>
      </c>
      <c r="F150" s="14">
        <v>-17.20946</v>
      </c>
      <c r="G150" s="45">
        <v>-6.2601599999999993E-2</v>
      </c>
      <c r="H150" s="51">
        <v>2.9444500000000002E-2</v>
      </c>
      <c r="I150" s="51">
        <v>-0.12333040000000002</v>
      </c>
      <c r="J150" s="48">
        <v>-0.17209460000000001</v>
      </c>
      <c r="K150" s="85">
        <v>-8.8660166666666679E-2</v>
      </c>
    </row>
    <row r="151" spans="1:11" x14ac:dyDescent="0.2">
      <c r="A151" s="12">
        <v>2001</v>
      </c>
      <c r="B151" s="15">
        <v>9</v>
      </c>
      <c r="C151" s="17">
        <v>-8.0752400000000009</v>
      </c>
      <c r="D151" s="14">
        <v>-5.6494899999999992</v>
      </c>
      <c r="E151" s="14">
        <v>-34.670309999999994</v>
      </c>
      <c r="F151" s="14">
        <v>3.7675200000000002</v>
      </c>
      <c r="G151" s="45">
        <v>-8.0752400000000016E-2</v>
      </c>
      <c r="H151" s="51">
        <v>-5.6494899999999994E-2</v>
      </c>
      <c r="I151" s="51">
        <v>-0.34670309999999993</v>
      </c>
      <c r="J151" s="48">
        <v>3.7675200000000006E-2</v>
      </c>
      <c r="K151" s="85">
        <v>-0.12184093333333329</v>
      </c>
    </row>
    <row r="152" spans="1:11" x14ac:dyDescent="0.2">
      <c r="A152" s="12">
        <v>2001</v>
      </c>
      <c r="B152" s="15">
        <v>10</v>
      </c>
      <c r="C152" s="17">
        <v>1.90689</v>
      </c>
      <c r="D152" s="14">
        <v>-3.1765699999999994</v>
      </c>
      <c r="E152" s="14">
        <v>-2.7865699999999998</v>
      </c>
      <c r="F152" s="14">
        <v>2.9515500000000006</v>
      </c>
      <c r="G152" s="45">
        <v>1.90689E-2</v>
      </c>
      <c r="H152" s="51">
        <v>-3.1765699999999994E-2</v>
      </c>
      <c r="I152" s="51">
        <v>-2.7865699999999997E-2</v>
      </c>
      <c r="J152" s="48">
        <v>2.9515500000000007E-2</v>
      </c>
      <c r="K152" s="85">
        <v>-1.0038633333333326E-2</v>
      </c>
    </row>
    <row r="153" spans="1:11" x14ac:dyDescent="0.2">
      <c r="A153" s="12">
        <v>2001</v>
      </c>
      <c r="B153" s="15">
        <v>11</v>
      </c>
      <c r="C153" s="17">
        <v>7.6706200000000004</v>
      </c>
      <c r="D153" s="14">
        <v>-0.21933000000000002</v>
      </c>
      <c r="E153" s="14">
        <v>8.0901799999999984</v>
      </c>
      <c r="F153" s="14">
        <v>15.786349999999999</v>
      </c>
      <c r="G153" s="45">
        <v>7.6706200000000002E-2</v>
      </c>
      <c r="H153" s="51">
        <v>-2.1933000000000005E-3</v>
      </c>
      <c r="I153" s="51">
        <v>8.0901799999999982E-2</v>
      </c>
      <c r="J153" s="48">
        <v>0.15786349999999999</v>
      </c>
      <c r="K153" s="85">
        <v>7.8857333333333321E-2</v>
      </c>
    </row>
    <row r="154" spans="1:11" x14ac:dyDescent="0.2">
      <c r="A154" s="12">
        <v>2001</v>
      </c>
      <c r="B154" s="15">
        <v>12</v>
      </c>
      <c r="C154" s="17">
        <v>0.87603000000000009</v>
      </c>
      <c r="D154" s="14">
        <v>5.42727</v>
      </c>
      <c r="E154" s="14">
        <v>10.384329999999999</v>
      </c>
      <c r="F154" s="14">
        <v>3.8364600000000002</v>
      </c>
      <c r="G154" s="45">
        <v>8.7603000000000004E-3</v>
      </c>
      <c r="H154" s="51">
        <v>5.42727E-2</v>
      </c>
      <c r="I154" s="51">
        <v>0.10384329999999999</v>
      </c>
      <c r="J154" s="48">
        <v>3.8364600000000006E-2</v>
      </c>
      <c r="K154" s="85">
        <v>6.5493533333333326E-2</v>
      </c>
    </row>
    <row r="155" spans="1:11" x14ac:dyDescent="0.2">
      <c r="A155" s="12">
        <v>2002</v>
      </c>
      <c r="B155" s="15">
        <v>1</v>
      </c>
      <c r="C155" s="17">
        <v>-1.45932</v>
      </c>
      <c r="D155" s="14">
        <v>-4.21211</v>
      </c>
      <c r="E155" s="14">
        <v>5.4956700000000005</v>
      </c>
      <c r="F155" s="14">
        <v>4.61761</v>
      </c>
      <c r="G155" s="45">
        <v>-1.4593200000000001E-2</v>
      </c>
      <c r="H155" s="51">
        <v>-4.2121100000000002E-2</v>
      </c>
      <c r="I155" s="51">
        <v>5.4956700000000004E-2</v>
      </c>
      <c r="J155" s="48">
        <v>4.6176099999999998E-2</v>
      </c>
      <c r="K155" s="85">
        <v>1.9670566666666667E-2</v>
      </c>
    </row>
    <row r="156" spans="1:11" x14ac:dyDescent="0.2">
      <c r="A156" s="12">
        <v>2002</v>
      </c>
      <c r="B156" s="15">
        <v>2</v>
      </c>
      <c r="C156" s="17">
        <v>-1.9285099999999999</v>
      </c>
      <c r="D156" s="14">
        <v>6.3925700000000001</v>
      </c>
      <c r="E156" s="14">
        <v>12.549569999999999</v>
      </c>
      <c r="F156" s="14">
        <v>-13.044160000000002</v>
      </c>
      <c r="G156" s="45">
        <v>-1.9285099999999999E-2</v>
      </c>
      <c r="H156" s="51">
        <v>6.3925700000000002E-2</v>
      </c>
      <c r="I156" s="51">
        <v>0.12549569999999999</v>
      </c>
      <c r="J156" s="48">
        <v>-0.13044160000000002</v>
      </c>
      <c r="K156" s="85">
        <v>1.9659933333333324E-2</v>
      </c>
    </row>
    <row r="157" spans="1:11" x14ac:dyDescent="0.2">
      <c r="A157" s="12">
        <v>2002</v>
      </c>
      <c r="B157" s="15">
        <v>3</v>
      </c>
      <c r="C157" s="17">
        <v>3.7609299999999997</v>
      </c>
      <c r="D157" s="14">
        <v>5.0083200000000003</v>
      </c>
      <c r="E157" s="14">
        <v>4.8825900000000004</v>
      </c>
      <c r="F157" s="14">
        <v>9.3752199999999988</v>
      </c>
      <c r="G157" s="45">
        <v>3.7609299999999998E-2</v>
      </c>
      <c r="H157" s="51">
        <v>5.0083200000000001E-2</v>
      </c>
      <c r="I157" s="51">
        <v>4.8825900000000005E-2</v>
      </c>
      <c r="J157" s="48">
        <v>9.3752199999999994E-2</v>
      </c>
      <c r="K157" s="85">
        <v>6.4220433333333327E-2</v>
      </c>
    </row>
    <row r="158" spans="1:11" x14ac:dyDescent="0.2">
      <c r="A158" s="12">
        <v>2002</v>
      </c>
      <c r="B158" s="15">
        <v>4</v>
      </c>
      <c r="C158" s="17">
        <v>-6.0628099999999998</v>
      </c>
      <c r="D158" s="14">
        <v>-0.72920000000000007</v>
      </c>
      <c r="E158" s="14">
        <v>-7.6647699999999999</v>
      </c>
      <c r="F158" s="14">
        <v>3.7615200000000004</v>
      </c>
      <c r="G158" s="45">
        <v>-6.0628099999999997E-2</v>
      </c>
      <c r="H158" s="51">
        <v>-7.2920000000000007E-3</v>
      </c>
      <c r="I158" s="51">
        <v>-7.6647699999999999E-2</v>
      </c>
      <c r="J158" s="48">
        <v>3.7615200000000008E-2</v>
      </c>
      <c r="K158" s="85">
        <v>-1.5441499999999997E-2</v>
      </c>
    </row>
    <row r="159" spans="1:11" x14ac:dyDescent="0.2">
      <c r="A159" s="12">
        <v>2002</v>
      </c>
      <c r="B159" s="15">
        <v>5</v>
      </c>
      <c r="C159" s="17">
        <v>-0.73670999999999998</v>
      </c>
      <c r="D159" s="14">
        <v>-5.4930099999999999</v>
      </c>
      <c r="E159" s="14">
        <v>-4.0910299999999999</v>
      </c>
      <c r="F159" s="14">
        <v>9.6435899999999979</v>
      </c>
      <c r="G159" s="45">
        <v>-7.3670999999999997E-3</v>
      </c>
      <c r="H159" s="51">
        <v>-5.4930100000000003E-2</v>
      </c>
      <c r="I159" s="51">
        <v>-4.0910300000000004E-2</v>
      </c>
      <c r="J159" s="48">
        <v>9.6435899999999977E-2</v>
      </c>
      <c r="K159" s="85">
        <v>1.9849999999999035E-4</v>
      </c>
    </row>
    <row r="160" spans="1:11" x14ac:dyDescent="0.2">
      <c r="A160" s="12">
        <v>2002</v>
      </c>
      <c r="B160" s="15">
        <v>6</v>
      </c>
      <c r="C160" s="17">
        <v>-7.1229799999999992</v>
      </c>
      <c r="D160" s="14">
        <v>-6.4421499999999998</v>
      </c>
      <c r="E160" s="14">
        <v>5.4099700000000004</v>
      </c>
      <c r="F160" s="14">
        <v>-12.307940000000002</v>
      </c>
      <c r="G160" s="45">
        <v>-7.1229799999999996E-2</v>
      </c>
      <c r="H160" s="51">
        <v>-6.4421499999999993E-2</v>
      </c>
      <c r="I160" s="51">
        <v>5.4099700000000008E-2</v>
      </c>
      <c r="J160" s="48">
        <v>-0.12307940000000002</v>
      </c>
      <c r="K160" s="85">
        <v>-4.4467066666666666E-2</v>
      </c>
    </row>
    <row r="161" spans="1:11" x14ac:dyDescent="0.2">
      <c r="A161" s="12">
        <v>2002</v>
      </c>
      <c r="B161" s="15">
        <v>7</v>
      </c>
      <c r="C161" s="17">
        <v>-7.79542</v>
      </c>
      <c r="D161" s="14">
        <v>-17.866120000000002</v>
      </c>
      <c r="E161" s="14">
        <v>-7.8333299999999992</v>
      </c>
      <c r="F161" s="14">
        <v>-14.936990000000002</v>
      </c>
      <c r="G161" s="45">
        <v>-7.7954200000000001E-2</v>
      </c>
      <c r="H161" s="51">
        <v>-0.17866120000000002</v>
      </c>
      <c r="I161" s="51">
        <v>-7.8333299999999995E-2</v>
      </c>
      <c r="J161" s="48">
        <v>-0.14936990000000003</v>
      </c>
      <c r="K161" s="85">
        <v>-0.13545479999999999</v>
      </c>
    </row>
    <row r="162" spans="1:11" x14ac:dyDescent="0.2">
      <c r="A162" s="12">
        <v>2002</v>
      </c>
      <c r="B162" s="15">
        <v>8</v>
      </c>
      <c r="C162" s="17">
        <v>0.65656000000000003</v>
      </c>
      <c r="D162" s="14">
        <v>5.33908</v>
      </c>
      <c r="E162" s="14">
        <v>-10.408280000000001</v>
      </c>
      <c r="F162" s="14">
        <v>-14.982810000000001</v>
      </c>
      <c r="G162" s="45">
        <v>6.5656000000000004E-3</v>
      </c>
      <c r="H162" s="51">
        <v>5.3390800000000002E-2</v>
      </c>
      <c r="I162" s="51">
        <v>-0.10408280000000002</v>
      </c>
      <c r="J162" s="48">
        <v>-0.14982810000000002</v>
      </c>
      <c r="K162" s="85">
        <v>-6.684003333333334E-2</v>
      </c>
    </row>
    <row r="163" spans="1:11" x14ac:dyDescent="0.2">
      <c r="A163" s="12">
        <v>2002</v>
      </c>
      <c r="B163" s="15">
        <v>9</v>
      </c>
      <c r="C163" s="17">
        <v>-10.86795</v>
      </c>
      <c r="D163" s="14">
        <v>-16.49296</v>
      </c>
      <c r="E163" s="14">
        <v>-8.0309399999999993</v>
      </c>
      <c r="F163" s="14">
        <v>-8.0394199999999998</v>
      </c>
      <c r="G163" s="45">
        <v>-0.10867950000000001</v>
      </c>
      <c r="H163" s="51">
        <v>-0.16492960000000001</v>
      </c>
      <c r="I163" s="51">
        <v>-8.0309399999999989E-2</v>
      </c>
      <c r="J163" s="48">
        <v>-8.0394199999999999E-2</v>
      </c>
      <c r="K163" s="85">
        <v>-0.1085444</v>
      </c>
    </row>
    <row r="164" spans="1:11" x14ac:dyDescent="0.2">
      <c r="A164" s="12">
        <v>2002</v>
      </c>
      <c r="B164" s="15">
        <v>10</v>
      </c>
      <c r="C164" s="17">
        <v>8.8015799999999995</v>
      </c>
      <c r="D164" s="14">
        <v>-10.166640000000001</v>
      </c>
      <c r="E164" s="14">
        <v>-12.933280000000002</v>
      </c>
      <c r="F164" s="14">
        <v>4.08744</v>
      </c>
      <c r="G164" s="45">
        <v>8.8015799999999991E-2</v>
      </c>
      <c r="H164" s="51">
        <v>-0.10166640000000002</v>
      </c>
      <c r="I164" s="51">
        <v>-0.12933280000000003</v>
      </c>
      <c r="J164" s="48">
        <v>4.0874399999999998E-2</v>
      </c>
      <c r="K164" s="85">
        <v>-6.3374933333333355E-2</v>
      </c>
    </row>
    <row r="165" spans="1:11" x14ac:dyDescent="0.2">
      <c r="A165" s="12">
        <v>2002</v>
      </c>
      <c r="B165" s="15">
        <v>11</v>
      </c>
      <c r="C165" s="17">
        <v>5.8859000000000004</v>
      </c>
      <c r="D165" s="14">
        <v>13.082529999999998</v>
      </c>
      <c r="E165" s="14">
        <v>14.757139999999998</v>
      </c>
      <c r="F165" s="14">
        <v>14.588999999999999</v>
      </c>
      <c r="G165" s="45">
        <v>5.8859000000000002E-2</v>
      </c>
      <c r="H165" s="51">
        <v>0.13082529999999998</v>
      </c>
      <c r="I165" s="51">
        <v>0.14757139999999999</v>
      </c>
      <c r="J165" s="48">
        <v>0.14588999999999999</v>
      </c>
      <c r="K165" s="85">
        <v>0.14142889999999997</v>
      </c>
    </row>
    <row r="166" spans="1:11" x14ac:dyDescent="0.2">
      <c r="A166" s="12">
        <v>2002</v>
      </c>
      <c r="B166" s="15">
        <v>12</v>
      </c>
      <c r="C166" s="17">
        <v>-5.8747499999999997</v>
      </c>
      <c r="D166" s="14">
        <v>-3.9353299999999996</v>
      </c>
      <c r="E166" s="14">
        <v>-3.0705899999999997</v>
      </c>
      <c r="F166" s="14">
        <v>-21.194740000000003</v>
      </c>
      <c r="G166" s="45">
        <v>-5.8747500000000001E-2</v>
      </c>
      <c r="H166" s="51">
        <v>-3.9353299999999994E-2</v>
      </c>
      <c r="I166" s="51">
        <v>-3.0705899999999998E-2</v>
      </c>
      <c r="J166" s="48">
        <v>-0.21194740000000004</v>
      </c>
      <c r="K166" s="85">
        <v>-9.4002200000000008E-2</v>
      </c>
    </row>
    <row r="167" spans="1:11" x14ac:dyDescent="0.2">
      <c r="A167" s="12">
        <v>2003</v>
      </c>
      <c r="B167" s="15">
        <v>1</v>
      </c>
      <c r="C167" s="17">
        <v>-2.6196700000000002</v>
      </c>
      <c r="D167" s="14">
        <v>-13.674830000000002</v>
      </c>
      <c r="E167" s="14">
        <v>-4.3437099999999997</v>
      </c>
      <c r="F167" s="14">
        <v>6.3567800000000005</v>
      </c>
      <c r="G167" s="45">
        <v>-2.6196700000000003E-2</v>
      </c>
      <c r="H167" s="51">
        <v>-0.13674830000000002</v>
      </c>
      <c r="I167" s="51">
        <v>-4.3437099999999999E-2</v>
      </c>
      <c r="J167" s="48">
        <v>6.3567800000000008E-2</v>
      </c>
      <c r="K167" s="85">
        <v>-3.8872533333333334E-2</v>
      </c>
    </row>
    <row r="168" spans="1:11" x14ac:dyDescent="0.2">
      <c r="A168" s="12">
        <v>2003</v>
      </c>
      <c r="B168" s="15">
        <v>2</v>
      </c>
      <c r="C168" s="17">
        <v>-1.50038</v>
      </c>
      <c r="D168" s="14">
        <v>-5.3497899999999996</v>
      </c>
      <c r="E168" s="14">
        <v>-12.319060000000002</v>
      </c>
      <c r="F168" s="14">
        <v>-1.6538900000000001</v>
      </c>
      <c r="G168" s="45">
        <v>-1.5003800000000001E-2</v>
      </c>
      <c r="H168" s="51">
        <v>-5.3497899999999994E-2</v>
      </c>
      <c r="I168" s="51">
        <v>-0.12319060000000003</v>
      </c>
      <c r="J168" s="48">
        <v>-1.6538900000000002E-2</v>
      </c>
      <c r="K168" s="85">
        <v>-6.440913333333334E-2</v>
      </c>
    </row>
    <row r="169" spans="1:11" x14ac:dyDescent="0.2">
      <c r="A169" s="12">
        <v>2003</v>
      </c>
      <c r="B169" s="15">
        <v>3</v>
      </c>
      <c r="C169" s="17">
        <v>0.97094000000000003</v>
      </c>
      <c r="D169" s="14">
        <v>4.8127599999999999</v>
      </c>
      <c r="E169" s="14">
        <v>-9.1711200000000019</v>
      </c>
      <c r="F169" s="14">
        <v>13.392869999999998</v>
      </c>
      <c r="G169" s="45">
        <v>9.7094E-3</v>
      </c>
      <c r="H169" s="51">
        <v>4.81276E-2</v>
      </c>
      <c r="I169" s="51">
        <v>-9.171120000000002E-2</v>
      </c>
      <c r="J169" s="48">
        <v>0.13392869999999998</v>
      </c>
      <c r="K169" s="85">
        <v>3.0115033333333319E-2</v>
      </c>
    </row>
    <row r="170" spans="1:11" x14ac:dyDescent="0.2">
      <c r="A170" s="12">
        <v>2003</v>
      </c>
      <c r="B170" s="15">
        <v>4</v>
      </c>
      <c r="C170" s="17">
        <v>8.2370099999999997</v>
      </c>
      <c r="D170" s="14">
        <v>15.348579999999998</v>
      </c>
      <c r="E170" s="14">
        <v>8.7587399999999977</v>
      </c>
      <c r="F170" s="14">
        <v>6.2705700000000002</v>
      </c>
      <c r="G170" s="45">
        <v>8.2370100000000002E-2</v>
      </c>
      <c r="H170" s="51">
        <v>0.15348579999999998</v>
      </c>
      <c r="I170" s="51">
        <v>8.7587399999999982E-2</v>
      </c>
      <c r="J170" s="48">
        <v>6.2705700000000003E-2</v>
      </c>
      <c r="K170" s="85">
        <v>0.10125963333333332</v>
      </c>
    </row>
    <row r="171" spans="1:11" x14ac:dyDescent="0.2">
      <c r="A171" s="12">
        <v>2003</v>
      </c>
      <c r="B171" s="15">
        <v>5</v>
      </c>
      <c r="C171" s="17">
        <v>5.26877</v>
      </c>
      <c r="D171" s="14">
        <v>11.310159999999998</v>
      </c>
      <c r="E171" s="14">
        <v>12.949849999999998</v>
      </c>
      <c r="F171" s="14">
        <v>1.5448799999999998</v>
      </c>
      <c r="G171" s="45">
        <v>5.2687700000000004E-2</v>
      </c>
      <c r="H171" s="51">
        <v>0.11310159999999998</v>
      </c>
      <c r="I171" s="51">
        <v>0.12949849999999999</v>
      </c>
      <c r="J171" s="48">
        <v>1.5448799999999999E-2</v>
      </c>
      <c r="K171" s="85">
        <v>8.601629999999999E-2</v>
      </c>
    </row>
    <row r="172" spans="1:11" x14ac:dyDescent="0.2">
      <c r="A172" s="12">
        <v>2003</v>
      </c>
      <c r="B172" s="15">
        <v>6</v>
      </c>
      <c r="C172" s="17">
        <v>1.27563</v>
      </c>
      <c r="D172" s="14">
        <v>2.6203900000000004</v>
      </c>
      <c r="E172" s="14">
        <v>11.800879999999999</v>
      </c>
      <c r="F172" s="14">
        <v>9.0701199999999993</v>
      </c>
      <c r="G172" s="45">
        <v>1.27563E-2</v>
      </c>
      <c r="H172" s="51">
        <v>2.6203900000000006E-2</v>
      </c>
      <c r="I172" s="51">
        <v>0.1180088</v>
      </c>
      <c r="J172" s="48">
        <v>9.0701199999999996E-2</v>
      </c>
      <c r="K172" s="85">
        <v>7.8304633333333332E-2</v>
      </c>
    </row>
    <row r="173" spans="1:11" x14ac:dyDescent="0.2">
      <c r="A173" s="12">
        <v>2003</v>
      </c>
      <c r="B173" s="15">
        <v>7</v>
      </c>
      <c r="C173" s="17">
        <v>1.7631600000000001</v>
      </c>
      <c r="D173" s="14">
        <v>-6.03362</v>
      </c>
      <c r="E173" s="14">
        <v>-3.5964999999999998</v>
      </c>
      <c r="F173" s="14">
        <v>0.8882199999999999</v>
      </c>
      <c r="G173" s="45">
        <v>1.7631600000000001E-2</v>
      </c>
      <c r="H173" s="51">
        <v>-6.03362E-2</v>
      </c>
      <c r="I173" s="51">
        <v>-3.5964999999999997E-2</v>
      </c>
      <c r="J173" s="48">
        <v>8.8821999999999998E-3</v>
      </c>
      <c r="K173" s="85">
        <v>-2.9139666666666661E-2</v>
      </c>
    </row>
    <row r="174" spans="1:11" x14ac:dyDescent="0.2">
      <c r="A174" s="12">
        <v>2003</v>
      </c>
      <c r="B174" s="15">
        <v>8</v>
      </c>
      <c r="C174" s="17">
        <v>1.9501999999999999</v>
      </c>
      <c r="D174" s="14">
        <v>2.0382800000000003</v>
      </c>
      <c r="E174" s="14">
        <v>13.305799999999998</v>
      </c>
      <c r="F174" s="14">
        <v>14.314749999999998</v>
      </c>
      <c r="G174" s="45">
        <v>1.9501999999999999E-2</v>
      </c>
      <c r="H174" s="51">
        <v>2.0382800000000003E-2</v>
      </c>
      <c r="I174" s="51">
        <v>0.13305799999999998</v>
      </c>
      <c r="J174" s="48">
        <v>0.14314749999999998</v>
      </c>
      <c r="K174" s="85">
        <v>9.8862766666666657E-2</v>
      </c>
    </row>
    <row r="175" spans="1:11" x14ac:dyDescent="0.2">
      <c r="A175" s="12">
        <v>2003</v>
      </c>
      <c r="B175" s="15">
        <v>9</v>
      </c>
      <c r="C175" s="17">
        <v>-1.0619499999999999</v>
      </c>
      <c r="D175" s="14">
        <v>5.8696200000000003</v>
      </c>
      <c r="E175" s="14">
        <v>-8.2840100000000021</v>
      </c>
      <c r="F175" s="14">
        <v>-6.6460499999999998</v>
      </c>
      <c r="G175" s="45">
        <v>-1.06195E-2</v>
      </c>
      <c r="H175" s="51">
        <v>5.8696200000000004E-2</v>
      </c>
      <c r="I175" s="51">
        <v>-8.2840100000000028E-2</v>
      </c>
      <c r="J175" s="48">
        <v>-6.6460500000000006E-2</v>
      </c>
      <c r="K175" s="85">
        <v>-3.0201466666666673E-2</v>
      </c>
    </row>
    <row r="176" spans="1:11" x14ac:dyDescent="0.2">
      <c r="A176" s="12">
        <v>2003</v>
      </c>
      <c r="B176" s="15">
        <v>10</v>
      </c>
      <c r="C176" s="17">
        <v>5.6569799999999999</v>
      </c>
      <c r="D176" s="14">
        <v>-6.1333299999999999</v>
      </c>
      <c r="E176" s="14">
        <v>12.017679999999999</v>
      </c>
      <c r="F176" s="14">
        <v>5.4614200000000004</v>
      </c>
      <c r="G176" s="45">
        <v>5.6569800000000003E-2</v>
      </c>
      <c r="H176" s="51">
        <v>-6.13333E-2</v>
      </c>
      <c r="I176" s="51">
        <v>0.12017679999999999</v>
      </c>
      <c r="J176" s="48">
        <v>5.4614200000000002E-2</v>
      </c>
      <c r="K176" s="85">
        <v>3.7819233333333327E-2</v>
      </c>
    </row>
    <row r="177" spans="1:11" x14ac:dyDescent="0.2">
      <c r="A177" s="12">
        <v>2003</v>
      </c>
      <c r="B177" s="15">
        <v>11</v>
      </c>
      <c r="C177" s="17">
        <v>0.87982000000000005</v>
      </c>
      <c r="D177" s="14">
        <v>-0.63210000000000011</v>
      </c>
      <c r="E177" s="14">
        <v>8.1869999999999984E-2</v>
      </c>
      <c r="F177" s="14">
        <v>3.7679600000000004</v>
      </c>
      <c r="G177" s="45">
        <v>8.7982000000000008E-3</v>
      </c>
      <c r="H177" s="51">
        <v>-6.3210000000000011E-3</v>
      </c>
      <c r="I177" s="51">
        <v>8.186999999999999E-4</v>
      </c>
      <c r="J177" s="48">
        <v>3.7679600000000008E-2</v>
      </c>
      <c r="K177" s="85">
        <v>1.0725766666666669E-2</v>
      </c>
    </row>
    <row r="178" spans="1:11" x14ac:dyDescent="0.2">
      <c r="A178" s="12">
        <v>2003</v>
      </c>
      <c r="B178" s="15">
        <v>12</v>
      </c>
      <c r="C178" s="17">
        <v>5.2444699999999997</v>
      </c>
      <c r="D178" s="14">
        <v>10.084179999999998</v>
      </c>
      <c r="E178" s="14">
        <v>9.6681699999999982</v>
      </c>
      <c r="F178" s="14">
        <v>-0.80626000000000009</v>
      </c>
      <c r="G178" s="45">
        <v>5.2444699999999997E-2</v>
      </c>
      <c r="H178" s="51">
        <v>0.10084179999999998</v>
      </c>
      <c r="I178" s="51">
        <v>9.6681699999999982E-2</v>
      </c>
      <c r="J178" s="48">
        <v>-8.0626000000000014E-3</v>
      </c>
      <c r="K178" s="85">
        <v>6.3153633333333306E-2</v>
      </c>
    </row>
    <row r="179" spans="1:11" x14ac:dyDescent="0.2">
      <c r="A179" s="12">
        <v>2004</v>
      </c>
      <c r="B179" s="15">
        <v>1</v>
      </c>
      <c r="C179" s="17">
        <v>1.8354999999999999</v>
      </c>
      <c r="D179" s="14">
        <v>6.9140900000000007</v>
      </c>
      <c r="E179" s="14">
        <v>-1.02549</v>
      </c>
      <c r="F179" s="14">
        <v>6.0929600000000006</v>
      </c>
      <c r="G179" s="45">
        <v>1.8355E-2</v>
      </c>
      <c r="H179" s="51">
        <v>6.9140900000000005E-2</v>
      </c>
      <c r="I179" s="51">
        <v>-1.0254900000000001E-2</v>
      </c>
      <c r="J179" s="48">
        <v>6.0929600000000007E-2</v>
      </c>
      <c r="K179" s="85">
        <v>3.9938533333333338E-2</v>
      </c>
    </row>
    <row r="180" spans="1:11" x14ac:dyDescent="0.2">
      <c r="A180" s="12">
        <v>2004</v>
      </c>
      <c r="B180" s="15">
        <v>2</v>
      </c>
      <c r="C180" s="17">
        <v>1.38995</v>
      </c>
      <c r="D180" s="14">
        <v>6.6381300000000003</v>
      </c>
      <c r="E180" s="14">
        <v>4.18743</v>
      </c>
      <c r="F180" s="14">
        <v>5.9773500000000004</v>
      </c>
      <c r="G180" s="45">
        <v>1.38995E-2</v>
      </c>
      <c r="H180" s="51">
        <v>6.6381300000000004E-2</v>
      </c>
      <c r="I180" s="51">
        <v>4.1874300000000003E-2</v>
      </c>
      <c r="J180" s="48">
        <v>5.9773500000000007E-2</v>
      </c>
      <c r="K180" s="85">
        <v>5.6009699999999996E-2</v>
      </c>
    </row>
    <row r="181" spans="1:11" x14ac:dyDescent="0.2">
      <c r="A181" s="12">
        <v>2004</v>
      </c>
      <c r="B181" s="15">
        <v>3</v>
      </c>
      <c r="C181" s="17">
        <v>-1.50864</v>
      </c>
      <c r="D181" s="14">
        <v>-4.67971</v>
      </c>
      <c r="E181" s="14">
        <v>-5.4032099999999996</v>
      </c>
      <c r="F181" s="14">
        <v>-4.1509299999999998</v>
      </c>
      <c r="G181" s="45">
        <v>-1.50864E-2</v>
      </c>
      <c r="H181" s="51">
        <v>-4.6797100000000001E-2</v>
      </c>
      <c r="I181" s="51">
        <v>-5.40321E-2</v>
      </c>
      <c r="J181" s="48">
        <v>-4.1509299999999999E-2</v>
      </c>
      <c r="K181" s="85">
        <v>-4.7446166666666664E-2</v>
      </c>
    </row>
    <row r="182" spans="1:11" x14ac:dyDescent="0.2">
      <c r="A182" s="12">
        <v>2004</v>
      </c>
      <c r="B182" s="15">
        <v>4</v>
      </c>
      <c r="C182" s="17">
        <v>-1.5698000000000001</v>
      </c>
      <c r="D182" s="14">
        <v>-7.6334099999999996</v>
      </c>
      <c r="E182" s="14">
        <v>3.8444900000000004</v>
      </c>
      <c r="F182" s="14">
        <v>-7.3376399999999995</v>
      </c>
      <c r="G182" s="45">
        <v>-1.5698E-2</v>
      </c>
      <c r="H182" s="51">
        <v>-7.6334100000000002E-2</v>
      </c>
      <c r="I182" s="51">
        <v>3.8444900000000004E-2</v>
      </c>
      <c r="J182" s="48">
        <v>-7.3376399999999994E-2</v>
      </c>
      <c r="K182" s="85">
        <v>-3.7088533333333326E-2</v>
      </c>
    </row>
    <row r="183" spans="1:11" x14ac:dyDescent="0.2">
      <c r="A183" s="12">
        <v>2004</v>
      </c>
      <c r="B183" s="15">
        <v>5</v>
      </c>
      <c r="C183" s="17">
        <v>1.3722399999999999</v>
      </c>
      <c r="D183" s="14">
        <v>5.4190500000000004</v>
      </c>
      <c r="E183" s="14">
        <v>7.6535700000000002</v>
      </c>
      <c r="F183" s="14">
        <v>-1.3028600000000001</v>
      </c>
      <c r="G183" s="45">
        <v>1.3722399999999999E-2</v>
      </c>
      <c r="H183" s="51">
        <v>5.4190500000000003E-2</v>
      </c>
      <c r="I183" s="51">
        <v>7.6535699999999998E-2</v>
      </c>
      <c r="J183" s="48">
        <v>-1.3028600000000001E-2</v>
      </c>
      <c r="K183" s="85">
        <v>3.9232533333333333E-2</v>
      </c>
    </row>
    <row r="184" spans="1:11" x14ac:dyDescent="0.2">
      <c r="A184" s="12">
        <v>2004</v>
      </c>
      <c r="B184" s="15">
        <v>6</v>
      </c>
      <c r="C184" s="17">
        <v>1.9444900000000001</v>
      </c>
      <c r="D184" s="14">
        <v>0.62394999999999989</v>
      </c>
      <c r="E184" s="14">
        <v>11.450219999999998</v>
      </c>
      <c r="F184" s="14">
        <v>-5.8913799999999998</v>
      </c>
      <c r="G184" s="45">
        <v>1.9444900000000001E-2</v>
      </c>
      <c r="H184" s="51">
        <v>6.2394999999999994E-3</v>
      </c>
      <c r="I184" s="51">
        <v>0.11450219999999998</v>
      </c>
      <c r="J184" s="48">
        <v>-5.8913800000000002E-2</v>
      </c>
      <c r="K184" s="85">
        <v>2.0609299999999994E-2</v>
      </c>
    </row>
    <row r="185" spans="1:11" x14ac:dyDescent="0.2">
      <c r="A185" s="12">
        <v>2004</v>
      </c>
      <c r="B185" s="15">
        <v>7</v>
      </c>
      <c r="C185" s="17">
        <v>-3.3096600000000005</v>
      </c>
      <c r="D185" s="14">
        <v>-2.8812499999999996</v>
      </c>
      <c r="E185" s="14">
        <v>-0.76549000000000011</v>
      </c>
      <c r="F185" s="14">
        <v>-2.4751299999999996</v>
      </c>
      <c r="G185" s="45">
        <v>-3.3096600000000004E-2</v>
      </c>
      <c r="H185" s="51">
        <v>-2.8812499999999998E-2</v>
      </c>
      <c r="I185" s="51">
        <v>-7.6549000000000009E-3</v>
      </c>
      <c r="J185" s="48">
        <v>-2.4751299999999997E-2</v>
      </c>
      <c r="K185" s="85">
        <v>-2.0406233333333329E-2</v>
      </c>
    </row>
    <row r="186" spans="1:11" x14ac:dyDescent="0.2">
      <c r="A186" s="12">
        <v>2004</v>
      </c>
      <c r="B186" s="15">
        <v>8</v>
      </c>
      <c r="C186" s="17">
        <v>0.40449999999999997</v>
      </c>
      <c r="D186" s="14">
        <v>6.2323700000000004</v>
      </c>
      <c r="E186" s="14">
        <v>3.1906400000000001</v>
      </c>
      <c r="F186" s="14">
        <v>-3.7135999999999996</v>
      </c>
      <c r="G186" s="45">
        <v>4.045E-3</v>
      </c>
      <c r="H186" s="51">
        <v>6.2323700000000003E-2</v>
      </c>
      <c r="I186" s="51">
        <v>3.1906400000000001E-2</v>
      </c>
      <c r="J186" s="48">
        <v>-3.7135999999999995E-2</v>
      </c>
      <c r="K186" s="85">
        <v>1.9031366666666674E-2</v>
      </c>
    </row>
    <row r="187" spans="1:11" x14ac:dyDescent="0.2">
      <c r="A187" s="12">
        <v>2004</v>
      </c>
      <c r="B187" s="15">
        <v>9</v>
      </c>
      <c r="C187" s="17">
        <v>1.0830599999999999</v>
      </c>
      <c r="D187" s="14">
        <v>-2.4525799999999998</v>
      </c>
      <c r="E187" s="14">
        <v>-1.24899</v>
      </c>
      <c r="F187" s="14">
        <v>6.2103200000000003</v>
      </c>
      <c r="G187" s="45">
        <v>1.0830599999999999E-2</v>
      </c>
      <c r="H187" s="51">
        <v>-2.4525799999999997E-2</v>
      </c>
      <c r="I187" s="51">
        <v>-1.24899E-2</v>
      </c>
      <c r="J187" s="48">
        <v>6.2103200000000004E-2</v>
      </c>
      <c r="K187" s="85">
        <v>8.3625000000000019E-3</v>
      </c>
    </row>
    <row r="188" spans="1:11" x14ac:dyDescent="0.2">
      <c r="A188" s="12">
        <v>2004</v>
      </c>
      <c r="B188" s="15">
        <v>10</v>
      </c>
      <c r="C188" s="17">
        <v>1.52769</v>
      </c>
      <c r="D188" s="14">
        <v>2.9350400000000003</v>
      </c>
      <c r="E188" s="14">
        <v>-3.4320399999999998</v>
      </c>
      <c r="F188" s="14">
        <v>4.4041900000000007</v>
      </c>
      <c r="G188" s="45">
        <v>1.52769E-2</v>
      </c>
      <c r="H188" s="51">
        <v>2.9350400000000002E-2</v>
      </c>
      <c r="I188" s="51">
        <v>-3.4320400000000001E-2</v>
      </c>
      <c r="J188" s="48">
        <v>4.4041900000000009E-2</v>
      </c>
      <c r="K188" s="85">
        <v>1.3023966666666669E-2</v>
      </c>
    </row>
    <row r="189" spans="1:11" x14ac:dyDescent="0.2">
      <c r="A189" s="12">
        <v>2004</v>
      </c>
      <c r="B189" s="15">
        <v>11</v>
      </c>
      <c r="C189" s="17">
        <v>4.04617</v>
      </c>
      <c r="D189" s="14">
        <v>4.7284200000000007</v>
      </c>
      <c r="E189" s="14">
        <v>7.6555100000000005</v>
      </c>
      <c r="F189" s="14">
        <v>6.2147300000000003</v>
      </c>
      <c r="G189" s="45">
        <v>4.0461700000000003E-2</v>
      </c>
      <c r="H189" s="51">
        <v>4.7284200000000005E-2</v>
      </c>
      <c r="I189" s="51">
        <v>7.6555100000000001E-2</v>
      </c>
      <c r="J189" s="48">
        <v>6.2147300000000003E-2</v>
      </c>
      <c r="K189" s="85">
        <v>6.1995533333333339E-2</v>
      </c>
    </row>
    <row r="190" spans="1:11" x14ac:dyDescent="0.2">
      <c r="A190" s="12">
        <v>2004</v>
      </c>
      <c r="B190" s="15">
        <v>12</v>
      </c>
      <c r="C190" s="17">
        <v>3.40286</v>
      </c>
      <c r="D190" s="14">
        <v>0.39751000000000003</v>
      </c>
      <c r="E190" s="14">
        <v>-3.4600899999999997</v>
      </c>
      <c r="F190" s="14">
        <v>4.0495100000000006</v>
      </c>
      <c r="G190" s="45">
        <v>3.4028599999999999E-2</v>
      </c>
      <c r="H190" s="51">
        <v>3.9751000000000005E-3</v>
      </c>
      <c r="I190" s="51">
        <v>-3.4600899999999997E-2</v>
      </c>
      <c r="J190" s="48">
        <v>4.0495100000000006E-2</v>
      </c>
      <c r="K190" s="85">
        <v>3.2897666666666693E-3</v>
      </c>
    </row>
    <row r="191" spans="1:11" x14ac:dyDescent="0.2">
      <c r="A191" s="12">
        <v>2005</v>
      </c>
      <c r="B191" s="15">
        <v>1</v>
      </c>
      <c r="C191" s="17">
        <v>-2.4374799999999999</v>
      </c>
      <c r="D191" s="14">
        <v>2.5499700000000005</v>
      </c>
      <c r="E191" s="14">
        <v>-2.3599999999999994</v>
      </c>
      <c r="F191" s="14">
        <v>0.62992999999999988</v>
      </c>
      <c r="G191" s="45">
        <v>-2.4374799999999999E-2</v>
      </c>
      <c r="H191" s="51">
        <v>2.5499700000000007E-2</v>
      </c>
      <c r="I191" s="51">
        <v>-2.3599999999999996E-2</v>
      </c>
      <c r="J191" s="48">
        <v>6.299299999999999E-3</v>
      </c>
      <c r="K191" s="85">
        <v>2.7330000000000032E-3</v>
      </c>
    </row>
    <row r="192" spans="1:11" x14ac:dyDescent="0.2">
      <c r="A192" s="12">
        <v>2005</v>
      </c>
      <c r="B192" s="15">
        <v>2</v>
      </c>
      <c r="C192" s="17">
        <v>2.1044100000000001</v>
      </c>
      <c r="D192" s="14">
        <v>-4.3553199999999999</v>
      </c>
      <c r="E192" s="14">
        <v>9.0304399999999987</v>
      </c>
      <c r="F192" s="14">
        <v>-10.848790000000001</v>
      </c>
      <c r="G192" s="45">
        <v>2.1044100000000003E-2</v>
      </c>
      <c r="H192" s="51">
        <v>-4.35532E-2</v>
      </c>
      <c r="I192" s="51">
        <v>9.0304399999999993E-2</v>
      </c>
      <c r="J192" s="48">
        <v>-0.10848790000000001</v>
      </c>
      <c r="K192" s="85">
        <v>-2.0578900000000004E-2</v>
      </c>
    </row>
    <row r="193" spans="1:11" x14ac:dyDescent="0.2">
      <c r="A193" s="12">
        <v>2005</v>
      </c>
      <c r="B193" s="15">
        <v>3</v>
      </c>
      <c r="C193" s="17">
        <v>-1.77081</v>
      </c>
      <c r="D193" s="14">
        <v>1.87605</v>
      </c>
      <c r="E193" s="14">
        <v>6.24892</v>
      </c>
      <c r="F193" s="14">
        <v>-17.217730000000003</v>
      </c>
      <c r="G193" s="45">
        <v>-1.7708100000000001E-2</v>
      </c>
      <c r="H193" s="51">
        <v>1.8760499999999999E-2</v>
      </c>
      <c r="I193" s="51">
        <v>6.2489200000000002E-2</v>
      </c>
      <c r="J193" s="48">
        <v>-0.17217730000000003</v>
      </c>
      <c r="K193" s="85">
        <v>-3.0309200000000008E-2</v>
      </c>
    </row>
    <row r="194" spans="1:11" x14ac:dyDescent="0.2">
      <c r="A194" s="12">
        <v>2005</v>
      </c>
      <c r="B194" s="15">
        <v>4</v>
      </c>
      <c r="C194" s="17">
        <v>-1.89656</v>
      </c>
      <c r="D194" s="14">
        <v>3.3057600000000003</v>
      </c>
      <c r="E194" s="14">
        <v>1.7132099999999999</v>
      </c>
      <c r="F194" s="14">
        <v>1.8183699999999998</v>
      </c>
      <c r="G194" s="45">
        <v>-1.8965599999999999E-2</v>
      </c>
      <c r="H194" s="51">
        <v>3.3057600000000006E-2</v>
      </c>
      <c r="I194" s="51">
        <v>1.7132100000000001E-2</v>
      </c>
      <c r="J194" s="48">
        <v>1.8183699999999997E-2</v>
      </c>
      <c r="K194" s="85">
        <v>2.2791133333333335E-2</v>
      </c>
    </row>
    <row r="195" spans="1:11" x14ac:dyDescent="0.2">
      <c r="A195" s="12">
        <v>2005</v>
      </c>
      <c r="B195" s="15">
        <v>5</v>
      </c>
      <c r="C195" s="17">
        <v>3.1818499999999998</v>
      </c>
      <c r="D195" s="14">
        <v>2.2282200000000003</v>
      </c>
      <c r="E195" s="14">
        <v>7.6789000000000005</v>
      </c>
      <c r="F195" s="14">
        <v>0.66090999999999989</v>
      </c>
      <c r="G195" s="45">
        <v>3.18185E-2</v>
      </c>
      <c r="H195" s="51">
        <v>2.2282200000000002E-2</v>
      </c>
      <c r="I195" s="51">
        <v>7.678900000000001E-2</v>
      </c>
      <c r="J195" s="48">
        <v>6.6090999999999988E-3</v>
      </c>
      <c r="K195" s="85">
        <v>3.5226766666666666E-2</v>
      </c>
    </row>
    <row r="196" spans="1:11" x14ac:dyDescent="0.2">
      <c r="A196" s="12">
        <v>2005</v>
      </c>
      <c r="B196" s="15">
        <v>6</v>
      </c>
      <c r="C196" s="17">
        <v>0.14196</v>
      </c>
      <c r="D196" s="14">
        <v>3.2062500000000003</v>
      </c>
      <c r="E196" s="14">
        <v>3.1863900000000003</v>
      </c>
      <c r="F196" s="14">
        <v>-8.0093800000000002</v>
      </c>
      <c r="G196" s="45">
        <v>1.4196E-3</v>
      </c>
      <c r="H196" s="51">
        <v>3.2062500000000001E-2</v>
      </c>
      <c r="I196" s="51">
        <v>3.1863900000000001E-2</v>
      </c>
      <c r="J196" s="48">
        <v>-8.0093800000000007E-2</v>
      </c>
      <c r="K196" s="85">
        <v>-5.389133333333334E-3</v>
      </c>
    </row>
    <row r="197" spans="1:11" x14ac:dyDescent="0.2">
      <c r="A197" s="12">
        <v>2005</v>
      </c>
      <c r="B197" s="15">
        <v>7</v>
      </c>
      <c r="C197" s="17">
        <v>3.7188400000000001</v>
      </c>
      <c r="D197" s="14">
        <v>4.8633900000000008</v>
      </c>
      <c r="E197" s="14">
        <v>-8.4850000000000009E-2</v>
      </c>
      <c r="F197" s="14">
        <v>1.19478</v>
      </c>
      <c r="G197" s="45">
        <v>3.7188400000000003E-2</v>
      </c>
      <c r="H197" s="51">
        <v>4.8633900000000008E-2</v>
      </c>
      <c r="I197" s="51">
        <v>-8.4850000000000008E-4</v>
      </c>
      <c r="J197" s="48">
        <v>1.19478E-2</v>
      </c>
      <c r="K197" s="85">
        <v>1.9911066666666668E-2</v>
      </c>
    </row>
    <row r="198" spans="1:11" x14ac:dyDescent="0.2">
      <c r="A198" s="12">
        <v>2005</v>
      </c>
      <c r="B198" s="15">
        <v>8</v>
      </c>
      <c r="C198" s="17">
        <v>-0.91239999999999999</v>
      </c>
      <c r="D198" s="14">
        <v>-3.1232599999999997</v>
      </c>
      <c r="E198" s="14">
        <v>1.8088</v>
      </c>
      <c r="F198" s="14">
        <v>6.6746100000000004</v>
      </c>
      <c r="G198" s="45">
        <v>-9.1240000000000002E-3</v>
      </c>
      <c r="H198" s="51">
        <v>-3.1232599999999999E-2</v>
      </c>
      <c r="I198" s="51">
        <v>1.8088E-2</v>
      </c>
      <c r="J198" s="48">
        <v>6.6746100000000003E-2</v>
      </c>
      <c r="K198" s="85">
        <v>1.7867166666666667E-2</v>
      </c>
    </row>
    <row r="199" spans="1:11" x14ac:dyDescent="0.2">
      <c r="A199" s="12">
        <v>2005</v>
      </c>
      <c r="B199" s="15">
        <v>9</v>
      </c>
      <c r="C199" s="17">
        <v>0.80991999999999986</v>
      </c>
      <c r="D199" s="14">
        <v>6.6778400000000007</v>
      </c>
      <c r="E199" s="14">
        <v>1.28765</v>
      </c>
      <c r="F199" s="14">
        <v>-1.13751</v>
      </c>
      <c r="G199" s="45">
        <v>8.0991999999999991E-3</v>
      </c>
      <c r="H199" s="51">
        <v>6.6778400000000002E-2</v>
      </c>
      <c r="I199" s="51">
        <v>1.2876499999999999E-2</v>
      </c>
      <c r="J199" s="48">
        <v>-1.1375100000000001E-2</v>
      </c>
      <c r="K199" s="85">
        <v>2.2759933333333329E-2</v>
      </c>
    </row>
    <row r="200" spans="1:11" x14ac:dyDescent="0.2">
      <c r="A200" s="12">
        <v>2005</v>
      </c>
      <c r="B200" s="15">
        <v>10</v>
      </c>
      <c r="C200" s="17">
        <v>-1.66706</v>
      </c>
      <c r="D200" s="14">
        <v>-4.4828699999999992</v>
      </c>
      <c r="E200" s="14">
        <v>-4.9712299999999994</v>
      </c>
      <c r="F200" s="14">
        <v>-10.987100000000002</v>
      </c>
      <c r="G200" s="45">
        <v>-1.6670600000000001E-2</v>
      </c>
      <c r="H200" s="51">
        <v>-4.4828699999999992E-2</v>
      </c>
      <c r="I200" s="51">
        <v>-4.9712299999999994E-2</v>
      </c>
      <c r="J200" s="48">
        <v>-0.10987100000000002</v>
      </c>
      <c r="K200" s="85">
        <v>-6.8137333333333328E-2</v>
      </c>
    </row>
    <row r="201" spans="1:11" x14ac:dyDescent="0.2">
      <c r="A201" s="12">
        <v>2005</v>
      </c>
      <c r="B201" s="15">
        <v>11</v>
      </c>
      <c r="C201" s="17">
        <v>3.7822</v>
      </c>
      <c r="D201" s="14">
        <v>-2.8660699999999997</v>
      </c>
      <c r="E201" s="14">
        <v>5.7787100000000002</v>
      </c>
      <c r="F201" s="14">
        <v>4.2438900000000004</v>
      </c>
      <c r="G201" s="45">
        <v>3.7822000000000001E-2</v>
      </c>
      <c r="H201" s="51">
        <v>-2.8660699999999997E-2</v>
      </c>
      <c r="I201" s="51">
        <v>5.7787100000000001E-2</v>
      </c>
      <c r="J201" s="48">
        <v>4.2438900000000002E-2</v>
      </c>
      <c r="K201" s="85">
        <v>2.3855100000000001E-2</v>
      </c>
    </row>
    <row r="202" spans="1:11" x14ac:dyDescent="0.2">
      <c r="A202" s="12">
        <v>2005</v>
      </c>
      <c r="B202" s="15">
        <v>12</v>
      </c>
      <c r="C202" s="17">
        <v>3.4799999999999998E-2</v>
      </c>
      <c r="D202" s="14">
        <v>1.4052</v>
      </c>
      <c r="E202" s="14">
        <v>2.9063100000000004</v>
      </c>
      <c r="F202" s="14">
        <v>-7.9036</v>
      </c>
      <c r="G202" s="45">
        <v>3.48E-4</v>
      </c>
      <c r="H202" s="51">
        <v>1.4052E-2</v>
      </c>
      <c r="I202" s="51">
        <v>2.9063100000000005E-2</v>
      </c>
      <c r="J202" s="48">
        <v>-7.9035999999999995E-2</v>
      </c>
      <c r="K202" s="85">
        <v>-1.1973633333333331E-2</v>
      </c>
    </row>
    <row r="203" spans="1:11" x14ac:dyDescent="0.2">
      <c r="A203" s="12">
        <v>2006</v>
      </c>
      <c r="B203" s="15">
        <v>1</v>
      </c>
      <c r="C203" s="17">
        <v>2.6477900000000001</v>
      </c>
      <c r="D203" s="14">
        <v>0.52010999999999996</v>
      </c>
      <c r="E203" s="14">
        <v>-2.8477199999999998</v>
      </c>
      <c r="F203" s="14">
        <v>5.4634800000000006</v>
      </c>
      <c r="G203" s="45">
        <v>2.6477900000000002E-2</v>
      </c>
      <c r="H203" s="51">
        <v>5.2010999999999993E-3</v>
      </c>
      <c r="I203" s="51">
        <v>-2.8477199999999998E-2</v>
      </c>
      <c r="J203" s="48">
        <v>5.4634800000000004E-2</v>
      </c>
      <c r="K203" s="85">
        <v>1.0452900000000003E-2</v>
      </c>
    </row>
    <row r="204" spans="1:11" x14ac:dyDescent="0.2">
      <c r="A204" s="12">
        <v>2006</v>
      </c>
      <c r="B204" s="15">
        <v>2</v>
      </c>
      <c r="C204" s="17">
        <v>0.27133000000000002</v>
      </c>
      <c r="D204" s="14">
        <v>-1.30579</v>
      </c>
      <c r="E204" s="14">
        <v>6.7511200000000002</v>
      </c>
      <c r="F204" s="14">
        <v>-12.036940000000001</v>
      </c>
      <c r="G204" s="45">
        <v>2.7133000000000001E-3</v>
      </c>
      <c r="H204" s="51">
        <v>-1.3057900000000001E-2</v>
      </c>
      <c r="I204" s="51">
        <v>6.7511200000000007E-2</v>
      </c>
      <c r="J204" s="48">
        <v>-0.12036940000000002</v>
      </c>
      <c r="K204" s="85">
        <v>-2.1972033333333335E-2</v>
      </c>
    </row>
    <row r="205" spans="1:11" x14ac:dyDescent="0.2">
      <c r="A205" s="12">
        <v>2006</v>
      </c>
      <c r="B205" s="15">
        <v>3</v>
      </c>
      <c r="C205" s="17">
        <v>1.2447600000000001</v>
      </c>
      <c r="D205" s="14">
        <v>-6.89452</v>
      </c>
      <c r="E205" s="14">
        <v>7.1086900000000002</v>
      </c>
      <c r="F205" s="14">
        <v>-1.7368300000000001</v>
      </c>
      <c r="G205" s="45">
        <v>1.2447600000000001E-2</v>
      </c>
      <c r="H205" s="51">
        <v>-6.8945199999999998E-2</v>
      </c>
      <c r="I205" s="51">
        <v>7.1086900000000008E-2</v>
      </c>
      <c r="J205" s="48">
        <v>-1.73683E-2</v>
      </c>
      <c r="K205" s="85">
        <v>-5.0755333333333298E-3</v>
      </c>
    </row>
    <row r="206" spans="1:11" x14ac:dyDescent="0.2">
      <c r="A206" s="12">
        <v>2006</v>
      </c>
      <c r="B206" s="15">
        <v>4</v>
      </c>
      <c r="C206" s="17">
        <v>1.3427800000000001</v>
      </c>
      <c r="D206" s="14">
        <v>-1.7460900000000001</v>
      </c>
      <c r="E206" s="14">
        <v>6.9832800000000006</v>
      </c>
      <c r="F206" s="14">
        <v>-11.696460000000002</v>
      </c>
      <c r="G206" s="45">
        <v>1.3427800000000002E-2</v>
      </c>
      <c r="H206" s="51">
        <v>-1.7460900000000001E-2</v>
      </c>
      <c r="I206" s="51">
        <v>6.9832800000000014E-2</v>
      </c>
      <c r="J206" s="48">
        <v>-0.11696460000000002</v>
      </c>
      <c r="K206" s="85">
        <v>-2.1530899999999999E-2</v>
      </c>
    </row>
    <row r="207" spans="1:11" x14ac:dyDescent="0.2">
      <c r="A207" s="12">
        <v>2006</v>
      </c>
      <c r="B207" s="15">
        <v>5</v>
      </c>
      <c r="C207" s="17">
        <v>-2.8781500000000002</v>
      </c>
      <c r="D207" s="14">
        <v>3.4266000000000005</v>
      </c>
      <c r="E207" s="14">
        <v>1.983E-2</v>
      </c>
      <c r="F207" s="14">
        <v>-1.1588200000000002</v>
      </c>
      <c r="G207" s="45">
        <v>-2.8781500000000002E-2</v>
      </c>
      <c r="H207" s="51">
        <v>3.4266000000000005E-2</v>
      </c>
      <c r="I207" s="51">
        <v>1.983E-4</v>
      </c>
      <c r="J207" s="48">
        <v>-1.1588200000000002E-2</v>
      </c>
      <c r="K207" s="85">
        <v>7.6253666666666678E-3</v>
      </c>
    </row>
    <row r="208" spans="1:11" x14ac:dyDescent="0.2">
      <c r="A208" s="12">
        <v>2006</v>
      </c>
      <c r="B208" s="15">
        <v>6</v>
      </c>
      <c r="C208" s="17">
        <v>0.13557</v>
      </c>
      <c r="D208" s="14">
        <v>-0.15836</v>
      </c>
      <c r="E208" s="14">
        <v>-1.7096100000000001</v>
      </c>
      <c r="F208" s="14">
        <v>-16.865750000000002</v>
      </c>
      <c r="G208" s="45">
        <v>1.3557E-3</v>
      </c>
      <c r="H208" s="51">
        <v>-1.5836000000000001E-3</v>
      </c>
      <c r="I208" s="51">
        <v>-1.7096099999999999E-2</v>
      </c>
      <c r="J208" s="48">
        <v>-0.16865750000000002</v>
      </c>
      <c r="K208" s="85">
        <v>-6.2445733333333336E-2</v>
      </c>
    </row>
    <row r="209" spans="1:11" x14ac:dyDescent="0.2">
      <c r="A209" s="12">
        <v>2006</v>
      </c>
      <c r="B209" s="15">
        <v>7</v>
      </c>
      <c r="C209" s="17">
        <v>0.61685000000000001</v>
      </c>
      <c r="D209" s="14">
        <v>5.3598500000000007</v>
      </c>
      <c r="E209" s="14">
        <v>-5.5816299999999996</v>
      </c>
      <c r="F209" s="14">
        <v>15.399999999999999</v>
      </c>
      <c r="G209" s="45">
        <v>6.1685000000000004E-3</v>
      </c>
      <c r="H209" s="51">
        <v>5.3598500000000007E-2</v>
      </c>
      <c r="I209" s="51">
        <v>-5.5816299999999999E-2</v>
      </c>
      <c r="J209" s="48">
        <v>0.154</v>
      </c>
      <c r="K209" s="85">
        <v>5.0594066666666666E-2</v>
      </c>
    </row>
    <row r="210" spans="1:11" x14ac:dyDescent="0.2">
      <c r="A210" s="12">
        <v>2006</v>
      </c>
      <c r="B210" s="15">
        <v>8</v>
      </c>
      <c r="C210" s="17">
        <v>2.3793099999999998</v>
      </c>
      <c r="D210" s="14">
        <v>1.9210400000000001</v>
      </c>
      <c r="E210" s="14">
        <v>-2.9674799999999997</v>
      </c>
      <c r="F210" s="14">
        <v>11.588309999999998</v>
      </c>
      <c r="G210" s="45">
        <v>2.3793099999999998E-2</v>
      </c>
      <c r="H210" s="51">
        <v>1.9210400000000002E-2</v>
      </c>
      <c r="I210" s="51">
        <v>-2.9674799999999998E-2</v>
      </c>
      <c r="J210" s="48">
        <v>0.11588309999999999</v>
      </c>
      <c r="K210" s="85">
        <v>3.5139566666666663E-2</v>
      </c>
    </row>
    <row r="211" spans="1:11" x14ac:dyDescent="0.2">
      <c r="A211" s="12">
        <v>2006</v>
      </c>
      <c r="B211" s="15">
        <v>9</v>
      </c>
      <c r="C211" s="17">
        <v>2.5769899999999999</v>
      </c>
      <c r="D211" s="14">
        <v>-0.40153999999999995</v>
      </c>
      <c r="E211" s="14">
        <v>5.1737000000000002</v>
      </c>
      <c r="F211" s="14">
        <v>6.766</v>
      </c>
      <c r="G211" s="45">
        <v>2.5769899999999998E-2</v>
      </c>
      <c r="H211" s="51">
        <v>-4.0153999999999997E-3</v>
      </c>
      <c r="I211" s="51">
        <v>5.1737000000000005E-2</v>
      </c>
      <c r="J211" s="48">
        <v>6.7659999999999998E-2</v>
      </c>
      <c r="K211" s="85">
        <v>3.8460533333333331E-2</v>
      </c>
    </row>
    <row r="212" spans="1:11" x14ac:dyDescent="0.2">
      <c r="A212" s="12">
        <v>2006</v>
      </c>
      <c r="B212" s="15">
        <v>10</v>
      </c>
      <c r="C212" s="17">
        <v>3.2586200000000001</v>
      </c>
      <c r="D212" s="14">
        <v>13.812569999999999</v>
      </c>
      <c r="E212" s="14">
        <v>1.1809099999999999</v>
      </c>
      <c r="F212" s="14">
        <v>-7.6647699999999999</v>
      </c>
      <c r="G212" s="45">
        <v>3.2586200000000003E-2</v>
      </c>
      <c r="H212" s="51">
        <v>0.13812569999999999</v>
      </c>
      <c r="I212" s="51">
        <v>1.1809099999999999E-2</v>
      </c>
      <c r="J212" s="48">
        <v>-7.6647699999999999E-2</v>
      </c>
      <c r="K212" s="85">
        <v>2.4429033333333329E-2</v>
      </c>
    </row>
    <row r="213" spans="1:11" x14ac:dyDescent="0.2">
      <c r="A213" s="12">
        <v>2006</v>
      </c>
      <c r="B213" s="15">
        <v>11</v>
      </c>
      <c r="C213" s="17">
        <v>1.9015999999999997</v>
      </c>
      <c r="D213" s="14">
        <v>1.0344399999999998</v>
      </c>
      <c r="E213" s="14">
        <v>11.132159999999999</v>
      </c>
      <c r="F213" s="14">
        <v>-0.43631999999999999</v>
      </c>
      <c r="G213" s="45">
        <v>1.9015999999999998E-2</v>
      </c>
      <c r="H213" s="51">
        <v>1.0344399999999998E-2</v>
      </c>
      <c r="I213" s="51">
        <v>0.11132159999999999</v>
      </c>
      <c r="J213" s="48">
        <v>-4.3632000000000002E-3</v>
      </c>
      <c r="K213" s="85">
        <v>3.9100933333333324E-2</v>
      </c>
    </row>
    <row r="214" spans="1:11" x14ac:dyDescent="0.2">
      <c r="A214" s="12">
        <v>2006</v>
      </c>
      <c r="B214" s="15">
        <v>12</v>
      </c>
      <c r="C214" s="17">
        <v>1.4027700000000001</v>
      </c>
      <c r="D214" s="14">
        <v>2.4776900000000004</v>
      </c>
      <c r="E214" s="14">
        <v>0.25016000000000005</v>
      </c>
      <c r="F214" s="14">
        <v>-4.3783799999999999</v>
      </c>
      <c r="G214" s="45">
        <v>1.4027700000000001E-2</v>
      </c>
      <c r="H214" s="51">
        <v>2.4776900000000004E-2</v>
      </c>
      <c r="I214" s="51">
        <v>2.5016000000000005E-3</v>
      </c>
      <c r="J214" s="48">
        <v>-4.3783799999999998E-2</v>
      </c>
      <c r="K214" s="85">
        <v>-5.5017666666666645E-3</v>
      </c>
    </row>
    <row r="215" spans="1:11" x14ac:dyDescent="0.2">
      <c r="A215" s="12">
        <v>2007</v>
      </c>
      <c r="B215" s="15">
        <v>1</v>
      </c>
      <c r="C215" s="17">
        <v>1.5123200000000001</v>
      </c>
      <c r="D215" s="14">
        <v>2.1310900000000004</v>
      </c>
      <c r="E215" s="14">
        <v>0.71044999999999991</v>
      </c>
      <c r="F215" s="14">
        <v>31.604409999999998</v>
      </c>
      <c r="G215" s="45">
        <v>1.5123200000000002E-2</v>
      </c>
      <c r="H215" s="51">
        <v>2.1310900000000004E-2</v>
      </c>
      <c r="I215" s="51">
        <v>7.1044999999999997E-3</v>
      </c>
      <c r="J215" s="48">
        <v>0.31604409999999999</v>
      </c>
      <c r="K215" s="85">
        <v>0.11481983333333333</v>
      </c>
    </row>
    <row r="216" spans="1:11" x14ac:dyDescent="0.2">
      <c r="A216" s="12">
        <v>2007</v>
      </c>
      <c r="B216" s="15">
        <v>2</v>
      </c>
      <c r="C216" s="17">
        <v>-1.9558800000000001</v>
      </c>
      <c r="D216" s="14">
        <v>3.9431900000000004</v>
      </c>
      <c r="E216" s="14">
        <v>-2.2773099999999995</v>
      </c>
      <c r="F216" s="14">
        <v>12.886429999999999</v>
      </c>
      <c r="G216" s="45">
        <v>-1.9558800000000001E-2</v>
      </c>
      <c r="H216" s="51">
        <v>3.9431900000000006E-2</v>
      </c>
      <c r="I216" s="51">
        <v>-2.2773099999999994E-2</v>
      </c>
      <c r="J216" s="48">
        <v>0.12886429999999999</v>
      </c>
      <c r="K216" s="85">
        <v>4.8507699999999994E-2</v>
      </c>
    </row>
    <row r="217" spans="1:11" x14ac:dyDescent="0.2">
      <c r="A217" s="12">
        <v>2007</v>
      </c>
      <c r="B217" s="15">
        <v>3</v>
      </c>
      <c r="C217" s="17">
        <v>1.11849</v>
      </c>
      <c r="D217" s="14">
        <v>8.4746099999999984</v>
      </c>
      <c r="E217" s="14">
        <v>1.7908999999999999</v>
      </c>
      <c r="F217" s="14">
        <v>8.1498999999999988</v>
      </c>
      <c r="G217" s="45">
        <v>1.1184899999999999E-2</v>
      </c>
      <c r="H217" s="51">
        <v>8.4746099999999991E-2</v>
      </c>
      <c r="I217" s="51">
        <v>1.7909000000000001E-2</v>
      </c>
      <c r="J217" s="48">
        <v>8.1498999999999988E-2</v>
      </c>
      <c r="K217" s="85">
        <v>6.1384699999999986E-2</v>
      </c>
    </row>
    <row r="218" spans="1:11" x14ac:dyDescent="0.2">
      <c r="A218" s="12">
        <v>2007</v>
      </c>
      <c r="B218" s="15">
        <v>4</v>
      </c>
      <c r="C218" s="17">
        <v>4.4295400000000003</v>
      </c>
      <c r="D218" s="14">
        <v>2.9153900000000004</v>
      </c>
      <c r="E218" s="14">
        <v>4.5001600000000002</v>
      </c>
      <c r="F218" s="14">
        <v>7.4471700000000007</v>
      </c>
      <c r="G218" s="45">
        <v>4.4295400000000006E-2</v>
      </c>
      <c r="H218" s="51">
        <v>2.9153900000000003E-2</v>
      </c>
      <c r="I218" s="51">
        <v>4.5001600000000003E-2</v>
      </c>
      <c r="J218" s="48">
        <v>7.4471700000000016E-2</v>
      </c>
      <c r="K218" s="85">
        <v>4.95424E-2</v>
      </c>
    </row>
    <row r="219" spans="1:11" x14ac:dyDescent="0.2">
      <c r="A219" s="12">
        <v>2007</v>
      </c>
      <c r="B219" s="15">
        <v>5</v>
      </c>
      <c r="C219" s="17">
        <v>3.4895</v>
      </c>
      <c r="D219" s="14">
        <v>-4.4807299999999994</v>
      </c>
      <c r="E219" s="14">
        <v>8.4376399999999983</v>
      </c>
      <c r="F219" s="14">
        <v>17.34066</v>
      </c>
      <c r="G219" s="45">
        <v>3.4895000000000002E-2</v>
      </c>
      <c r="H219" s="51">
        <v>-4.4807299999999994E-2</v>
      </c>
      <c r="I219" s="51">
        <v>8.437639999999999E-2</v>
      </c>
      <c r="J219" s="48">
        <v>0.17340659999999999</v>
      </c>
      <c r="K219" s="85">
        <v>7.0991899999999997E-2</v>
      </c>
    </row>
    <row r="220" spans="1:11" x14ac:dyDescent="0.2">
      <c r="A220" s="12">
        <v>2007</v>
      </c>
      <c r="B220" s="15">
        <v>6</v>
      </c>
      <c r="C220" s="17">
        <v>-1.6613199999999999</v>
      </c>
      <c r="D220" s="14">
        <v>-5.53775</v>
      </c>
      <c r="E220" s="14">
        <v>-4.5040199999999997</v>
      </c>
      <c r="F220" s="14">
        <v>-3.0291199999999998</v>
      </c>
      <c r="G220" s="45">
        <v>-1.6613199999999998E-2</v>
      </c>
      <c r="H220" s="51">
        <v>-5.5377500000000003E-2</v>
      </c>
      <c r="I220" s="51">
        <v>-4.5040199999999996E-2</v>
      </c>
      <c r="J220" s="48">
        <v>-3.0291199999999997E-2</v>
      </c>
      <c r="K220" s="85">
        <v>-4.356963333333333E-2</v>
      </c>
    </row>
    <row r="221" spans="1:11" x14ac:dyDescent="0.2">
      <c r="A221" s="12">
        <v>2007</v>
      </c>
      <c r="B221" s="15">
        <v>7</v>
      </c>
      <c r="C221" s="17">
        <v>-3.1004999999999998</v>
      </c>
      <c r="D221" s="14">
        <v>-3.5413899999999998</v>
      </c>
      <c r="E221" s="14">
        <v>7.4603200000000003</v>
      </c>
      <c r="F221" s="14">
        <v>-24.270190000000003</v>
      </c>
      <c r="G221" s="45">
        <v>-3.1004999999999998E-2</v>
      </c>
      <c r="H221" s="51">
        <v>-3.5413899999999998E-2</v>
      </c>
      <c r="I221" s="51">
        <v>7.4603200000000008E-2</v>
      </c>
      <c r="J221" s="48">
        <v>-0.24270190000000003</v>
      </c>
      <c r="K221" s="85">
        <v>-6.7837533333333325E-2</v>
      </c>
    </row>
    <row r="222" spans="1:11" x14ac:dyDescent="0.2">
      <c r="A222" s="12">
        <v>2007</v>
      </c>
      <c r="B222" s="15">
        <v>8</v>
      </c>
      <c r="C222" s="17">
        <v>1.49901</v>
      </c>
      <c r="D222" s="14">
        <v>3.0731400000000004</v>
      </c>
      <c r="E222" s="14">
        <v>-6.2684199999999999</v>
      </c>
      <c r="F222" s="14">
        <v>-5.5118599999999995</v>
      </c>
      <c r="G222" s="45">
        <v>1.4990099999999999E-2</v>
      </c>
      <c r="H222" s="51">
        <v>3.0731400000000006E-2</v>
      </c>
      <c r="I222" s="51">
        <v>-6.2684199999999995E-2</v>
      </c>
      <c r="J222" s="48">
        <v>-5.5118599999999997E-2</v>
      </c>
      <c r="K222" s="85">
        <v>-2.9023799999999995E-2</v>
      </c>
    </row>
    <row r="223" spans="1:11" x14ac:dyDescent="0.2">
      <c r="A223" s="12">
        <v>2007</v>
      </c>
      <c r="B223" s="15">
        <v>9</v>
      </c>
      <c r="C223" s="17">
        <v>3.7398799999999994</v>
      </c>
      <c r="D223" s="14">
        <v>3.4971200000000002</v>
      </c>
      <c r="E223" s="14">
        <v>8.4729099999999988</v>
      </c>
      <c r="F223" s="14">
        <v>-13.183720000000001</v>
      </c>
      <c r="G223" s="45">
        <v>3.7398799999999996E-2</v>
      </c>
      <c r="H223" s="51">
        <v>3.4971200000000001E-2</v>
      </c>
      <c r="I223" s="51">
        <v>8.4729099999999988E-2</v>
      </c>
      <c r="J223" s="48">
        <v>-0.13183720000000002</v>
      </c>
      <c r="K223" s="85">
        <v>-4.04563333333334E-3</v>
      </c>
    </row>
    <row r="224" spans="1:11" x14ac:dyDescent="0.2">
      <c r="A224" s="12">
        <v>2007</v>
      </c>
      <c r="B224" s="15">
        <v>10</v>
      </c>
      <c r="C224" s="17">
        <v>1.5907</v>
      </c>
      <c r="D224" s="14">
        <v>4.5224000000000002</v>
      </c>
      <c r="E224" s="14">
        <v>-6.1958199999999994</v>
      </c>
      <c r="F224" s="14">
        <v>-0.29360999999999998</v>
      </c>
      <c r="G224" s="45">
        <v>1.5907000000000001E-2</v>
      </c>
      <c r="H224" s="51">
        <v>4.5224E-2</v>
      </c>
      <c r="I224" s="51">
        <v>-6.1958199999999998E-2</v>
      </c>
      <c r="J224" s="48">
        <v>-2.9361000000000001E-3</v>
      </c>
      <c r="K224" s="85">
        <v>-6.5567666666666658E-3</v>
      </c>
    </row>
    <row r="225" spans="1:11" x14ac:dyDescent="0.2">
      <c r="A225" s="12">
        <v>2007</v>
      </c>
      <c r="B225" s="15">
        <v>11</v>
      </c>
      <c r="C225" s="17">
        <v>-4.1806599999999996</v>
      </c>
      <c r="D225" s="14">
        <v>-0.36964999999999998</v>
      </c>
      <c r="E225" s="14">
        <v>-5.8815200000000001</v>
      </c>
      <c r="F225" s="14">
        <v>-9.1688700000000019</v>
      </c>
      <c r="G225" s="45">
        <v>-4.1806599999999999E-2</v>
      </c>
      <c r="H225" s="51">
        <v>-3.6964999999999997E-3</v>
      </c>
      <c r="I225" s="51">
        <v>-5.8815200000000005E-2</v>
      </c>
      <c r="J225" s="48">
        <v>-9.1688700000000026E-2</v>
      </c>
      <c r="K225" s="85">
        <v>-5.1400133333333341E-2</v>
      </c>
    </row>
    <row r="226" spans="1:11" x14ac:dyDescent="0.2">
      <c r="A226" s="12">
        <v>2007</v>
      </c>
      <c r="B226" s="15">
        <v>12</v>
      </c>
      <c r="C226" s="17">
        <v>-0.69377</v>
      </c>
      <c r="D226" s="14">
        <v>-2.4285099999999997</v>
      </c>
      <c r="E226" s="14">
        <v>-5.5895199999999994</v>
      </c>
      <c r="F226" s="14">
        <v>-8.9648700000000012</v>
      </c>
      <c r="G226" s="45">
        <v>-6.9376999999999998E-3</v>
      </c>
      <c r="H226" s="51">
        <v>-2.4285099999999997E-2</v>
      </c>
      <c r="I226" s="51">
        <v>-5.5895199999999992E-2</v>
      </c>
      <c r="J226" s="48">
        <v>-8.9648700000000012E-2</v>
      </c>
      <c r="K226" s="85">
        <v>-5.6609666666666669E-2</v>
      </c>
    </row>
    <row r="227" spans="1:11" x14ac:dyDescent="0.2">
      <c r="A227" s="12">
        <v>2008</v>
      </c>
      <c r="B227" s="15">
        <v>1</v>
      </c>
      <c r="C227" s="17">
        <v>-5.9981600000000004</v>
      </c>
      <c r="D227" s="14">
        <v>-8.3259500000000006</v>
      </c>
      <c r="E227" s="14">
        <v>-4.9936699999999998</v>
      </c>
      <c r="F227" s="14">
        <v>2.8062900000000002</v>
      </c>
      <c r="G227" s="45">
        <v>-5.9981600000000003E-2</v>
      </c>
      <c r="H227" s="51">
        <v>-8.3259500000000014E-2</v>
      </c>
      <c r="I227" s="51">
        <v>-4.9936700000000001E-2</v>
      </c>
      <c r="J227" s="48">
        <v>2.8062900000000002E-2</v>
      </c>
      <c r="K227" s="85">
        <v>-3.5044433333333333E-2</v>
      </c>
    </row>
    <row r="228" spans="1:11" x14ac:dyDescent="0.2">
      <c r="A228" s="12">
        <v>2008</v>
      </c>
      <c r="B228" s="15">
        <v>2</v>
      </c>
      <c r="C228" s="17">
        <v>-3.24858</v>
      </c>
      <c r="D228" s="14">
        <v>-3.3763899999999998</v>
      </c>
      <c r="E228" s="14">
        <v>-8.7980000000000003E-2</v>
      </c>
      <c r="F228" s="14">
        <v>0.47637000000000002</v>
      </c>
      <c r="G228" s="45">
        <v>-3.2485800000000002E-2</v>
      </c>
      <c r="H228" s="51">
        <v>-3.3763899999999999E-2</v>
      </c>
      <c r="I228" s="51">
        <v>-8.7980000000000003E-4</v>
      </c>
      <c r="J228" s="48">
        <v>4.7637000000000001E-3</v>
      </c>
      <c r="K228" s="85">
        <v>-9.9600000000000001E-3</v>
      </c>
    </row>
    <row r="229" spans="1:11" x14ac:dyDescent="0.2">
      <c r="A229" s="12">
        <v>2008</v>
      </c>
      <c r="B229" s="15">
        <v>3</v>
      </c>
      <c r="C229" s="17">
        <v>-0.43179000000000006</v>
      </c>
      <c r="D229" s="14">
        <v>1.6350899999999999</v>
      </c>
      <c r="E229" s="14">
        <v>-10.270310000000002</v>
      </c>
      <c r="F229" s="14">
        <v>-6.9767899999999994</v>
      </c>
      <c r="G229" s="45">
        <v>-4.3179000000000004E-3</v>
      </c>
      <c r="H229" s="51">
        <v>1.6350899999999998E-2</v>
      </c>
      <c r="I229" s="51">
        <v>-0.10270310000000002</v>
      </c>
      <c r="J229" s="48">
        <v>-6.9767899999999994E-2</v>
      </c>
      <c r="K229" s="85">
        <v>-5.2040033333333333E-2</v>
      </c>
    </row>
    <row r="230" spans="1:11" x14ac:dyDescent="0.2">
      <c r="A230" s="12">
        <v>2008</v>
      </c>
      <c r="B230" s="15">
        <v>4</v>
      </c>
      <c r="C230" s="17">
        <v>4.8703099999999999</v>
      </c>
      <c r="D230" s="14">
        <v>7.1063400000000003</v>
      </c>
      <c r="E230" s="14">
        <v>14.005149999999999</v>
      </c>
      <c r="F230" s="14">
        <v>-14.561540000000001</v>
      </c>
      <c r="G230" s="45">
        <v>4.8703099999999999E-2</v>
      </c>
      <c r="H230" s="51">
        <v>7.1063399999999999E-2</v>
      </c>
      <c r="I230" s="51">
        <v>0.1400515</v>
      </c>
      <c r="J230" s="48">
        <v>-0.14561540000000001</v>
      </c>
      <c r="K230" s="85">
        <v>2.1833166666666654E-2</v>
      </c>
    </row>
    <row r="231" spans="1:11" x14ac:dyDescent="0.2">
      <c r="A231" s="12">
        <v>2008</v>
      </c>
      <c r="B231" s="15">
        <v>5</v>
      </c>
      <c r="C231" s="17">
        <v>1.2952600000000001</v>
      </c>
      <c r="D231" s="14">
        <v>-4.3348199999999997</v>
      </c>
      <c r="E231" s="14">
        <v>-2.0915199999999996</v>
      </c>
      <c r="F231" s="14">
        <v>5.2956799999999999</v>
      </c>
      <c r="G231" s="45">
        <v>1.2952600000000002E-2</v>
      </c>
      <c r="H231" s="51">
        <v>-4.3348199999999996E-2</v>
      </c>
      <c r="I231" s="51">
        <v>-2.0915199999999995E-2</v>
      </c>
      <c r="J231" s="48">
        <v>5.2956799999999998E-2</v>
      </c>
      <c r="K231" s="85">
        <v>-3.768866666666662E-3</v>
      </c>
    </row>
    <row r="232" spans="1:11" x14ac:dyDescent="0.2">
      <c r="A232" s="12">
        <v>2008</v>
      </c>
      <c r="B232" s="15">
        <v>6</v>
      </c>
      <c r="C232" s="17">
        <v>-8.4303600000000003</v>
      </c>
      <c r="D232" s="14">
        <v>-5.0610200000000001</v>
      </c>
      <c r="E232" s="14">
        <v>-20.699250000000003</v>
      </c>
      <c r="F232" s="14">
        <v>-16.34573</v>
      </c>
      <c r="G232" s="45">
        <v>-8.4303600000000006E-2</v>
      </c>
      <c r="H232" s="51">
        <v>-5.0610200000000001E-2</v>
      </c>
      <c r="I232" s="51">
        <v>-0.20699250000000002</v>
      </c>
      <c r="J232" s="48">
        <v>-0.1634573</v>
      </c>
      <c r="K232" s="85">
        <v>-0.14035333333333333</v>
      </c>
    </row>
    <row r="233" spans="1:11" x14ac:dyDescent="0.2">
      <c r="A233" s="12">
        <v>2008</v>
      </c>
      <c r="B233" s="15">
        <v>7</v>
      </c>
      <c r="C233" s="17">
        <v>-0.84062000000000003</v>
      </c>
      <c r="D233" s="14">
        <v>-1.9145700000000001</v>
      </c>
      <c r="E233" s="14">
        <v>-7.1146099999999999</v>
      </c>
      <c r="F233" s="14">
        <v>35.841320000000003</v>
      </c>
      <c r="G233" s="45">
        <v>-8.4062000000000008E-3</v>
      </c>
      <c r="H233" s="51">
        <v>-1.9145700000000002E-2</v>
      </c>
      <c r="I233" s="51">
        <v>-7.1146100000000004E-2</v>
      </c>
      <c r="J233" s="48">
        <v>0.35841320000000004</v>
      </c>
      <c r="K233" s="85">
        <v>8.9373800000000017E-2</v>
      </c>
    </row>
    <row r="234" spans="1:11" x14ac:dyDescent="0.2">
      <c r="A234" s="12">
        <v>2008</v>
      </c>
      <c r="B234" s="15">
        <v>8</v>
      </c>
      <c r="C234" s="17">
        <v>1.4464699999999999</v>
      </c>
      <c r="D234" s="14">
        <v>-0.22658</v>
      </c>
      <c r="E234" s="14">
        <v>7.8365100000000005</v>
      </c>
      <c r="F234" s="14">
        <v>13.868829999999999</v>
      </c>
      <c r="G234" s="45">
        <v>1.4464699999999999E-2</v>
      </c>
      <c r="H234" s="51">
        <v>-2.2658000000000001E-3</v>
      </c>
      <c r="I234" s="51">
        <v>7.8365100000000007E-2</v>
      </c>
      <c r="J234" s="48">
        <v>0.13868829999999999</v>
      </c>
      <c r="K234" s="85">
        <v>7.159586666666666E-2</v>
      </c>
    </row>
    <row r="235" spans="1:11" x14ac:dyDescent="0.2">
      <c r="A235" s="12">
        <v>2008</v>
      </c>
      <c r="B235" s="15">
        <v>9</v>
      </c>
      <c r="C235" s="17">
        <v>-8.9107299999999992</v>
      </c>
      <c r="D235" s="14">
        <v>-5.24857</v>
      </c>
      <c r="E235" s="14">
        <v>-12.622880000000002</v>
      </c>
      <c r="F235" s="14">
        <v>-9.200470000000001</v>
      </c>
      <c r="G235" s="45">
        <v>-8.9107299999999987E-2</v>
      </c>
      <c r="H235" s="51">
        <v>-5.2485700000000003E-2</v>
      </c>
      <c r="I235" s="51">
        <v>-0.12622880000000003</v>
      </c>
      <c r="J235" s="48">
        <v>-9.2004700000000009E-2</v>
      </c>
      <c r="K235" s="85">
        <v>-9.023973333333335E-2</v>
      </c>
    </row>
    <row r="236" spans="1:11" x14ac:dyDescent="0.2">
      <c r="A236" s="12">
        <v>2008</v>
      </c>
      <c r="B236" s="15">
        <v>10</v>
      </c>
      <c r="C236" s="17">
        <v>-16.794789999999999</v>
      </c>
      <c r="D236" s="14">
        <v>-11.982260000000002</v>
      </c>
      <c r="E236" s="14">
        <v>-8.6963400000000011</v>
      </c>
      <c r="F236" s="14">
        <v>-26.836110000000001</v>
      </c>
      <c r="G236" s="45">
        <v>-0.16794789999999998</v>
      </c>
      <c r="H236" s="51">
        <v>-0.11982260000000002</v>
      </c>
      <c r="I236" s="51">
        <v>-8.696340000000001E-2</v>
      </c>
      <c r="J236" s="48">
        <v>-0.26836110000000002</v>
      </c>
      <c r="K236" s="85">
        <v>-0.15838236666666666</v>
      </c>
    </row>
    <row r="237" spans="1:11" x14ac:dyDescent="0.2">
      <c r="A237" s="12">
        <v>2008</v>
      </c>
      <c r="B237" s="15">
        <v>11</v>
      </c>
      <c r="C237" s="17">
        <v>-7.1754600000000002</v>
      </c>
      <c r="D237" s="14">
        <v>-2.9501399999999998</v>
      </c>
      <c r="E237" s="14">
        <v>-18.013010000000001</v>
      </c>
      <c r="F237" s="14">
        <v>-20.321170000000002</v>
      </c>
      <c r="G237" s="45">
        <v>-7.1754600000000002E-2</v>
      </c>
      <c r="H237" s="51">
        <v>-2.9501399999999997E-2</v>
      </c>
      <c r="I237" s="51">
        <v>-0.18013010000000002</v>
      </c>
      <c r="J237" s="48">
        <v>-0.20321170000000002</v>
      </c>
      <c r="K237" s="85">
        <v>-0.13761440000000003</v>
      </c>
    </row>
    <row r="238" spans="1:11" x14ac:dyDescent="0.2">
      <c r="A238" s="12">
        <v>2008</v>
      </c>
      <c r="B238" s="15">
        <v>12</v>
      </c>
      <c r="C238" s="17">
        <v>1.06403</v>
      </c>
      <c r="D238" s="14">
        <v>6.2598600000000006</v>
      </c>
      <c r="E238" s="14">
        <v>-6.1700000000000088E-3</v>
      </c>
      <c r="F238" s="14">
        <v>21.118269999999999</v>
      </c>
      <c r="G238" s="45">
        <v>1.06403E-2</v>
      </c>
      <c r="H238" s="51">
        <v>6.2598600000000004E-2</v>
      </c>
      <c r="I238" s="51">
        <v>-6.170000000000009E-5</v>
      </c>
      <c r="J238" s="48">
        <v>0.2111827</v>
      </c>
      <c r="K238" s="85">
        <v>9.1239866666666669E-2</v>
      </c>
    </row>
    <row r="239" spans="1:11" x14ac:dyDescent="0.2">
      <c r="A239" s="12">
        <v>2009</v>
      </c>
      <c r="B239" s="15">
        <v>1</v>
      </c>
      <c r="C239" s="17">
        <v>-8.4286399999999997</v>
      </c>
      <c r="D239" s="14">
        <v>-5.8992800000000001</v>
      </c>
      <c r="E239" s="14">
        <v>-0.94368000000000007</v>
      </c>
      <c r="F239" s="14">
        <v>-4.1200999999999999</v>
      </c>
      <c r="G239" s="45">
        <v>-8.4286399999999997E-2</v>
      </c>
      <c r="H239" s="51">
        <v>-5.8992800000000005E-2</v>
      </c>
      <c r="I239" s="51">
        <v>-9.4368000000000004E-3</v>
      </c>
      <c r="J239" s="48">
        <v>-4.1201000000000002E-2</v>
      </c>
      <c r="K239" s="85">
        <v>-3.6543533333333329E-2</v>
      </c>
    </row>
    <row r="240" spans="1:11" x14ac:dyDescent="0.2">
      <c r="A240" s="12">
        <v>2009</v>
      </c>
      <c r="B240" s="15">
        <v>2</v>
      </c>
      <c r="C240" s="17">
        <v>-10.647779999999999</v>
      </c>
      <c r="D240" s="14">
        <v>-9.318500000000002</v>
      </c>
      <c r="E240" s="14">
        <v>-24.798650000000002</v>
      </c>
      <c r="F240" s="14">
        <v>-36.138389999999994</v>
      </c>
      <c r="G240" s="45">
        <v>-0.1064778</v>
      </c>
      <c r="H240" s="51">
        <v>-9.3185000000000018E-2</v>
      </c>
      <c r="I240" s="51">
        <v>-0.24798650000000003</v>
      </c>
      <c r="J240" s="48">
        <v>-0.36138389999999992</v>
      </c>
      <c r="K240" s="85">
        <v>-0.2341851333333333</v>
      </c>
    </row>
    <row r="241" spans="1:11" x14ac:dyDescent="0.2">
      <c r="A241" s="12">
        <v>2009</v>
      </c>
      <c r="B241" s="15">
        <v>3</v>
      </c>
      <c r="C241" s="17">
        <v>8.7595200000000002</v>
      </c>
      <c r="D241" s="14">
        <v>-10.046520000000001</v>
      </c>
      <c r="E241" s="14">
        <v>13.067939999999998</v>
      </c>
      <c r="F241" s="14">
        <v>16.816779999999998</v>
      </c>
      <c r="G241" s="45">
        <v>8.7595199999999998E-2</v>
      </c>
      <c r="H241" s="51">
        <v>-0.10046520000000002</v>
      </c>
      <c r="I241" s="51">
        <v>0.13067939999999997</v>
      </c>
      <c r="J241" s="48">
        <v>0.16816779999999998</v>
      </c>
      <c r="K241" s="85">
        <v>6.6127333333333316E-2</v>
      </c>
    </row>
    <row r="242" spans="1:11" x14ac:dyDescent="0.2">
      <c r="A242" s="12">
        <v>2009</v>
      </c>
      <c r="B242" s="15">
        <v>4</v>
      </c>
      <c r="C242" s="17">
        <v>9.5709400000000002</v>
      </c>
      <c r="D242" s="14">
        <v>4.3338900000000002</v>
      </c>
      <c r="E242" s="14">
        <v>12.463239999999999</v>
      </c>
      <c r="F242" s="14">
        <v>64.194050000000004</v>
      </c>
      <c r="G242" s="45">
        <v>9.57094E-2</v>
      </c>
      <c r="H242" s="51">
        <v>4.3338900000000007E-2</v>
      </c>
      <c r="I242" s="51">
        <v>0.12463239999999999</v>
      </c>
      <c r="J242" s="48">
        <v>0.64194050000000002</v>
      </c>
      <c r="K242" s="85">
        <v>0.26997060000000001</v>
      </c>
    </row>
    <row r="243" spans="1:11" x14ac:dyDescent="0.2">
      <c r="A243" s="12">
        <v>2009</v>
      </c>
      <c r="B243" s="15">
        <v>5</v>
      </c>
      <c r="C243" s="17">
        <v>5.5932899999999997</v>
      </c>
      <c r="D243" s="14">
        <v>1.3025799999999998</v>
      </c>
      <c r="E243" s="14">
        <v>12.933709999999998</v>
      </c>
      <c r="F243" s="14">
        <v>-4.6454599999999999</v>
      </c>
      <c r="G243" s="45">
        <v>5.5932900000000001E-2</v>
      </c>
      <c r="H243" s="51">
        <v>1.3025799999999999E-2</v>
      </c>
      <c r="I243" s="51">
        <v>0.12933709999999998</v>
      </c>
      <c r="J243" s="48">
        <v>-4.6454599999999999E-2</v>
      </c>
      <c r="K243" s="85">
        <v>3.1969433333333325E-2</v>
      </c>
    </row>
    <row r="244" spans="1:11" x14ac:dyDescent="0.2">
      <c r="A244" s="12">
        <v>2009</v>
      </c>
      <c r="B244" s="15">
        <v>6</v>
      </c>
      <c r="C244" s="17">
        <v>0.19836000000000004</v>
      </c>
      <c r="D244" s="14">
        <v>9.5810899999999979</v>
      </c>
      <c r="E244" s="14">
        <v>-5.33969</v>
      </c>
      <c r="F244" s="14">
        <v>3.7690500000000005</v>
      </c>
      <c r="G244" s="45">
        <v>1.9836000000000003E-3</v>
      </c>
      <c r="H244" s="51">
        <v>9.5810899999999977E-2</v>
      </c>
      <c r="I244" s="51">
        <v>-5.3396900000000004E-2</v>
      </c>
      <c r="J244" s="48">
        <v>3.7690500000000009E-2</v>
      </c>
      <c r="K244" s="85">
        <v>2.6701499999999993E-2</v>
      </c>
    </row>
    <row r="245" spans="1:11" x14ac:dyDescent="0.2">
      <c r="A245" s="12">
        <v>2009</v>
      </c>
      <c r="B245" s="15">
        <v>7</v>
      </c>
      <c r="C245" s="17">
        <v>7.5637299999999987</v>
      </c>
      <c r="D245" s="14">
        <v>7.0651100000000007</v>
      </c>
      <c r="E245" s="14">
        <v>0.86470999999999987</v>
      </c>
      <c r="F245" s="14">
        <v>11.003149999999998</v>
      </c>
      <c r="G245" s="45">
        <v>7.5637299999999991E-2</v>
      </c>
      <c r="H245" s="51">
        <v>7.0651100000000008E-2</v>
      </c>
      <c r="I245" s="51">
        <v>8.6470999999999996E-3</v>
      </c>
      <c r="J245" s="48">
        <v>0.11003149999999998</v>
      </c>
      <c r="K245" s="85">
        <v>6.3109899999999997E-2</v>
      </c>
    </row>
    <row r="246" spans="1:11" x14ac:dyDescent="0.2">
      <c r="A246" s="12">
        <v>2009</v>
      </c>
      <c r="B246" s="15">
        <v>8</v>
      </c>
      <c r="C246" s="17">
        <v>3.61</v>
      </c>
      <c r="D246" s="14">
        <v>2.7423800000000003</v>
      </c>
      <c r="E246" s="14">
        <v>16.6327</v>
      </c>
      <c r="F246" s="14">
        <v>-2.5500299999999996</v>
      </c>
      <c r="G246" s="45">
        <v>3.61E-2</v>
      </c>
      <c r="H246" s="51">
        <v>2.7423800000000002E-2</v>
      </c>
      <c r="I246" s="51">
        <v>0.166327</v>
      </c>
      <c r="J246" s="48">
        <v>-2.5500299999999997E-2</v>
      </c>
      <c r="K246" s="85">
        <v>5.6083499999999994E-2</v>
      </c>
    </row>
    <row r="247" spans="1:11" x14ac:dyDescent="0.2">
      <c r="A247" s="12">
        <v>2009</v>
      </c>
      <c r="B247" s="15">
        <v>9</v>
      </c>
      <c r="C247" s="17">
        <v>3.73</v>
      </c>
      <c r="D247" s="14">
        <v>-1.4999400000000001</v>
      </c>
      <c r="E247" s="14">
        <v>8.9195299999999982</v>
      </c>
      <c r="F247" s="14">
        <v>9.4175199999999979</v>
      </c>
      <c r="G247" s="45">
        <v>3.73E-2</v>
      </c>
      <c r="H247" s="51">
        <v>-1.4999400000000001E-2</v>
      </c>
      <c r="I247" s="51">
        <v>8.9195299999999977E-2</v>
      </c>
      <c r="J247" s="48">
        <v>9.4175199999999987E-2</v>
      </c>
      <c r="K247" s="85">
        <v>5.6123699999999985E-2</v>
      </c>
    </row>
    <row r="248" spans="1:11" x14ac:dyDescent="0.2">
      <c r="A248" s="12">
        <v>2009</v>
      </c>
      <c r="B248" s="15">
        <v>10</v>
      </c>
      <c r="C248" s="17">
        <v>-1.8599999999999999</v>
      </c>
      <c r="D248" s="14">
        <v>-2.5846699999999996</v>
      </c>
      <c r="E248" s="14">
        <v>-11.826690000000001</v>
      </c>
      <c r="F248" s="14">
        <v>1.8311999999999999</v>
      </c>
      <c r="G248" s="45">
        <v>-1.8599999999999998E-2</v>
      </c>
      <c r="H248" s="51">
        <v>-2.5846699999999997E-2</v>
      </c>
      <c r="I248" s="51">
        <v>-0.11826690000000001</v>
      </c>
      <c r="J248" s="48">
        <v>1.8311999999999998E-2</v>
      </c>
      <c r="K248" s="85">
        <v>-4.1933866666666667E-2</v>
      </c>
    </row>
    <row r="249" spans="1:11" x14ac:dyDescent="0.2">
      <c r="A249" s="12">
        <v>2009</v>
      </c>
      <c r="B249" s="15">
        <v>11</v>
      </c>
      <c r="C249" s="17">
        <v>6</v>
      </c>
      <c r="D249" s="14">
        <v>7.7755800000000006</v>
      </c>
      <c r="E249" s="14">
        <v>10.423009999999998</v>
      </c>
      <c r="F249" s="14">
        <v>13.043869999999998</v>
      </c>
      <c r="G249" s="45">
        <v>0.06</v>
      </c>
      <c r="H249" s="51">
        <v>7.7755800000000014E-2</v>
      </c>
      <c r="I249" s="51">
        <v>0.10423009999999998</v>
      </c>
      <c r="J249" s="48">
        <v>0.13043869999999999</v>
      </c>
      <c r="K249" s="85">
        <v>0.10414153333333333</v>
      </c>
    </row>
    <row r="250" spans="1:11" x14ac:dyDescent="0.2">
      <c r="A250" s="12">
        <v>2009</v>
      </c>
      <c r="B250" s="15">
        <v>12</v>
      </c>
      <c r="C250" s="17">
        <v>1.9300000000000002</v>
      </c>
      <c r="D250" s="14">
        <v>7.9770399999999997</v>
      </c>
      <c r="E250" s="14">
        <v>3.1818200000000005</v>
      </c>
      <c r="F250" s="14">
        <v>3.2934300000000003</v>
      </c>
      <c r="G250" s="45">
        <v>1.9300000000000001E-2</v>
      </c>
      <c r="H250" s="51">
        <v>7.9770400000000005E-2</v>
      </c>
      <c r="I250" s="51">
        <v>3.1818200000000005E-2</v>
      </c>
      <c r="J250" s="48">
        <v>3.2934300000000007E-2</v>
      </c>
      <c r="K250" s="85">
        <v>4.8174300000000003E-2</v>
      </c>
    </row>
    <row r="253" spans="1:11" x14ac:dyDescent="0.2">
      <c r="F253" s="102" t="s">
        <v>84</v>
      </c>
      <c r="G253" s="103"/>
      <c r="H253" s="100">
        <v>0.39188267070163962</v>
      </c>
      <c r="I253" s="100">
        <v>0.94156629080410903</v>
      </c>
      <c r="J253" s="100">
        <v>1.3043172725900247</v>
      </c>
      <c r="K253" s="100">
        <v>0.87925541136525764</v>
      </c>
    </row>
    <row r="254" spans="1:11" x14ac:dyDescent="0.2">
      <c r="F254" s="102" t="s">
        <v>85</v>
      </c>
      <c r="G254" s="104"/>
      <c r="H254" s="101">
        <v>1.0128165728314729E-3</v>
      </c>
      <c r="I254" s="101">
        <v>2.997151635026607E-2</v>
      </c>
      <c r="J254" s="101">
        <v>1.7010173206698981E-2</v>
      </c>
      <c r="K254" s="101">
        <v>-2.0984650226619918E-2</v>
      </c>
    </row>
    <row r="263" spans="8:8" x14ac:dyDescent="0.2">
      <c r="H263" s="105"/>
    </row>
  </sheetData>
  <mergeCells count="1">
    <mergeCell ref="M15:M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opLeftCell="A3" zoomScale="80" zoomScaleNormal="80" workbookViewId="0">
      <selection activeCell="L22" sqref="L22"/>
    </sheetView>
  </sheetViews>
  <sheetFormatPr defaultRowHeight="12.75" x14ac:dyDescent="0.2"/>
  <cols>
    <col min="1" max="1" width="37.140625" style="27" customWidth="1"/>
    <col min="2" max="2" width="17.140625" style="27" customWidth="1"/>
    <col min="3" max="3" width="14.7109375" style="27" customWidth="1"/>
    <col min="4" max="5" width="18.7109375" style="27" customWidth="1"/>
    <col min="6" max="6" width="14.7109375" style="27" customWidth="1"/>
    <col min="7" max="7" width="11.42578125" style="27" customWidth="1"/>
    <col min="8" max="8" width="17" style="27" customWidth="1"/>
    <col min="9" max="9" width="16.5703125" style="27" customWidth="1"/>
    <col min="10" max="10" width="22.5703125" style="27" customWidth="1"/>
    <col min="11" max="11" width="17.28515625" style="27" bestFit="1" customWidth="1"/>
    <col min="12" max="12" width="16.85546875" style="27" customWidth="1"/>
    <col min="13" max="16384" width="9.140625" style="27"/>
  </cols>
  <sheetData>
    <row r="1" spans="1:11" s="26" customFormat="1" ht="18.75" x14ac:dyDescent="0.3">
      <c r="A1" s="26" t="s">
        <v>6</v>
      </c>
    </row>
    <row r="4" spans="1:11" x14ac:dyDescent="0.2">
      <c r="A4" s="27" t="s">
        <v>26</v>
      </c>
      <c r="H4" s="88"/>
      <c r="I4" s="88" t="s">
        <v>19</v>
      </c>
      <c r="J4" s="88" t="s">
        <v>20</v>
      </c>
    </row>
    <row r="5" spans="1:11" x14ac:dyDescent="0.2">
      <c r="H5" s="88" t="s">
        <v>46</v>
      </c>
      <c r="I5" s="89">
        <f>AVERAGE(E11:E250)</f>
        <v>8.2533933333333292E-3</v>
      </c>
      <c r="J5" s="89">
        <f>AVERAGE(F11:F250)</f>
        <v>1.0787770416666655E-2</v>
      </c>
    </row>
    <row r="6" spans="1:11" x14ac:dyDescent="0.2">
      <c r="A6" s="28"/>
      <c r="B6" s="28" t="s">
        <v>19</v>
      </c>
      <c r="C6" s="28" t="s">
        <v>20</v>
      </c>
      <c r="H6" s="88" t="s">
        <v>47</v>
      </c>
      <c r="I6" s="90">
        <f>_xlfn.VAR.P(E11:E251)</f>
        <v>6.7681462039798747E-3</v>
      </c>
      <c r="J6" s="90">
        <f>_xlfn.VAR.P(F11:F251)</f>
        <v>1.5807800953478165E-2</v>
      </c>
    </row>
    <row r="7" spans="1:11" x14ac:dyDescent="0.2">
      <c r="A7" s="28" t="s">
        <v>3</v>
      </c>
      <c r="B7" s="66">
        <v>9.9040719999999943E-2</v>
      </c>
      <c r="C7" s="66">
        <v>0.12945324499999986</v>
      </c>
      <c r="H7" s="88" t="s">
        <v>48</v>
      </c>
      <c r="I7" s="90">
        <f>SQRT(I6)</f>
        <v>8.2268743785108775E-2</v>
      </c>
      <c r="J7" s="90">
        <f>SQRT(J6)</f>
        <v>0.12572907759734089</v>
      </c>
    </row>
    <row r="8" spans="1:11" x14ac:dyDescent="0.2">
      <c r="A8" s="28" t="s">
        <v>37</v>
      </c>
      <c r="B8" s="66">
        <v>0.28498728822134939</v>
      </c>
      <c r="C8" s="66">
        <v>0.43553830077472866</v>
      </c>
      <c r="H8" s="97"/>
      <c r="I8" s="98"/>
      <c r="J8" s="96"/>
    </row>
    <row r="9" spans="1:11" x14ac:dyDescent="0.2">
      <c r="C9" s="29"/>
      <c r="H9" s="88" t="s">
        <v>67</v>
      </c>
      <c r="I9" s="90">
        <f>I5*12</f>
        <v>9.9040719999999943E-2</v>
      </c>
      <c r="J9" s="90">
        <f>J5*12</f>
        <v>0.12945324499999986</v>
      </c>
    </row>
    <row r="10" spans="1:11" x14ac:dyDescent="0.2">
      <c r="A10" s="28" t="s">
        <v>33</v>
      </c>
      <c r="B10" s="67">
        <v>0.2288145246887725</v>
      </c>
      <c r="C10" s="30"/>
      <c r="E10" s="27" t="s">
        <v>57</v>
      </c>
      <c r="F10" s="27" t="s">
        <v>20</v>
      </c>
      <c r="H10" s="88" t="s">
        <v>68</v>
      </c>
      <c r="I10" s="91">
        <f t="shared" ref="I10:J10" si="0">I6*12</f>
        <v>8.12177544477585E-2</v>
      </c>
      <c r="J10" s="91">
        <f t="shared" si="0"/>
        <v>0.18969361144173796</v>
      </c>
    </row>
    <row r="11" spans="1:11" x14ac:dyDescent="0.2">
      <c r="E11" s="27">
        <v>-3.1052999999999996E-3</v>
      </c>
      <c r="F11" s="27">
        <v>-9.6846200000000007E-2</v>
      </c>
      <c r="H11" s="88" t="s">
        <v>69</v>
      </c>
      <c r="I11" s="90">
        <f>I7*SQRT(12)</f>
        <v>0.28498728822134939</v>
      </c>
      <c r="J11" s="90">
        <f>J7*SQRT(12)</f>
        <v>0.43553830077472866</v>
      </c>
    </row>
    <row r="12" spans="1:11" x14ac:dyDescent="0.2">
      <c r="E12" s="27">
        <v>8.212319999999998E-2</v>
      </c>
      <c r="F12" s="27">
        <v>-9.9939400000000025E-2</v>
      </c>
      <c r="H12" s="88" t="s">
        <v>70</v>
      </c>
      <c r="I12" s="92">
        <f>CORREL(E11:E250,F11:F250)</f>
        <v>0.2288145246887725</v>
      </c>
      <c r="J12" s="95"/>
    </row>
    <row r="13" spans="1:11" x14ac:dyDescent="0.2">
      <c r="A13" s="28" t="s">
        <v>27</v>
      </c>
      <c r="E13" s="27">
        <v>0.12229079999999998</v>
      </c>
      <c r="F13" s="27">
        <v>3.8993500000000007E-2</v>
      </c>
      <c r="H13" s="88" t="s">
        <v>80</v>
      </c>
      <c r="I13" s="93">
        <v>5.5E-2</v>
      </c>
      <c r="J13" s="94"/>
    </row>
    <row r="14" spans="1:11" x14ac:dyDescent="0.2">
      <c r="E14" s="27">
        <v>-2.8874499999999997E-2</v>
      </c>
      <c r="F14" s="27">
        <v>-5.7812099999999998E-2</v>
      </c>
    </row>
    <row r="15" spans="1:11" x14ac:dyDescent="0.2">
      <c r="A15" s="31" t="s">
        <v>12</v>
      </c>
      <c r="B15" s="31" t="s">
        <v>4</v>
      </c>
      <c r="C15" s="31" t="s">
        <v>0</v>
      </c>
      <c r="E15" s="27">
        <v>0.18537979999999998</v>
      </c>
      <c r="F15" s="27">
        <v>0.18373780000000001</v>
      </c>
      <c r="H15" s="27" t="s">
        <v>71</v>
      </c>
      <c r="I15" s="27" t="s">
        <v>72</v>
      </c>
      <c r="J15" s="27" t="s">
        <v>73</v>
      </c>
      <c r="K15" s="27" t="s">
        <v>74</v>
      </c>
    </row>
    <row r="16" spans="1:11" x14ac:dyDescent="0.2">
      <c r="A16" s="40">
        <v>0</v>
      </c>
      <c r="B16" s="32">
        <f t="shared" ref="B16:B47" si="1">SQRT(A16^2*$B$8^2+(1-A16)^2*$C$8^2+2*A16*(1-A16)*$B$8*$C$8*$B$10)</f>
        <v>0.43553830077472866</v>
      </c>
      <c r="C16" s="33">
        <f t="shared" ref="C16:C47" si="2">A16*$B$7+(1-A16)*$C$7</f>
        <v>0.12945324499999986</v>
      </c>
      <c r="E16" s="27">
        <v>6.3752000000000003E-2</v>
      </c>
      <c r="F16" s="27">
        <v>-3.4225600000000002E-2</v>
      </c>
      <c r="H16" s="68">
        <v>0</v>
      </c>
      <c r="I16" s="68">
        <f>1-H16</f>
        <v>1</v>
      </c>
      <c r="J16" s="71">
        <f>(H16*$I$9)+(I16*$J$9)</f>
        <v>0.12945324499999986</v>
      </c>
      <c r="K16" s="65">
        <f>SQRT(H16^2*$I$11^2+I16^2*$J$11^2+2*H16*I16*$I$11*$J$11*$I$12)</f>
        <v>0.43553830077472866</v>
      </c>
    </row>
    <row r="17" spans="1:12" x14ac:dyDescent="0.2">
      <c r="A17" s="40">
        <f>A16+0.01</f>
        <v>0.01</v>
      </c>
      <c r="B17" s="32">
        <f t="shared" si="1"/>
        <v>0.43184392143268602</v>
      </c>
      <c r="C17" s="33">
        <f t="shared" si="2"/>
        <v>0.12914911974999985</v>
      </c>
      <c r="E17" s="27">
        <v>-1.3820499999999999E-2</v>
      </c>
      <c r="F17" s="27">
        <v>3.42113E-2</v>
      </c>
      <c r="H17" s="69">
        <f>H16+0.1</f>
        <v>0.1</v>
      </c>
      <c r="I17" s="68">
        <f t="shared" ref="I17:I26" si="3">1-H17</f>
        <v>0.9</v>
      </c>
      <c r="J17" s="71">
        <f t="shared" ref="J17:J26" si="4">(H17*$I$9)+(I17*$J$9)</f>
        <v>0.12641199249999988</v>
      </c>
      <c r="K17" s="65">
        <f t="shared" ref="K17:K26" si="5">SQRT(H17^2*$I$11^2+I17^2*$J$11^2+2*H17*I17*$I$11*$J$11*$I$12)</f>
        <v>0.39946990372718916</v>
      </c>
    </row>
    <row r="18" spans="1:12" x14ac:dyDescent="0.2">
      <c r="A18" s="40">
        <f t="shared" ref="A18:A81" si="6">A17+0.01</f>
        <v>0.02</v>
      </c>
      <c r="B18" s="32">
        <f t="shared" si="1"/>
        <v>0.42816767199440903</v>
      </c>
      <c r="C18" s="33">
        <f t="shared" si="2"/>
        <v>0.12884499449999987</v>
      </c>
      <c r="E18" s="27">
        <v>-0.16117320000000004</v>
      </c>
      <c r="F18" s="27">
        <v>-0.26630609999999999</v>
      </c>
      <c r="H18" s="69">
        <f t="shared" ref="H18:H26" si="7">H17+0.1</f>
        <v>0.2</v>
      </c>
      <c r="I18" s="68">
        <f t="shared" si="3"/>
        <v>0.8</v>
      </c>
      <c r="J18" s="71">
        <f t="shared" si="4"/>
        <v>0.12337073999999988</v>
      </c>
      <c r="K18" s="65">
        <f t="shared" si="5"/>
        <v>0.36570613768282362</v>
      </c>
    </row>
    <row r="19" spans="1:12" x14ac:dyDescent="0.2">
      <c r="A19" s="40">
        <f t="shared" si="6"/>
        <v>0.03</v>
      </c>
      <c r="B19" s="32">
        <f t="shared" si="1"/>
        <v>0.42451002347411521</v>
      </c>
      <c r="C19" s="33">
        <f t="shared" si="2"/>
        <v>0.12854086924999986</v>
      </c>
      <c r="E19" s="27">
        <v>-0.13830570000000003</v>
      </c>
      <c r="F19" s="27">
        <v>-0.12043700000000002</v>
      </c>
      <c r="H19" s="69">
        <f t="shared" si="7"/>
        <v>0.30000000000000004</v>
      </c>
      <c r="I19" s="68">
        <f t="shared" si="3"/>
        <v>0.7</v>
      </c>
      <c r="J19" s="71">
        <f t="shared" si="4"/>
        <v>0.12032948749999987</v>
      </c>
      <c r="K19" s="65">
        <f t="shared" si="5"/>
        <v>0.33494467738265904</v>
      </c>
    </row>
    <row r="20" spans="1:12" x14ac:dyDescent="0.2">
      <c r="A20" s="40">
        <f t="shared" si="6"/>
        <v>0.04</v>
      </c>
      <c r="B20" s="32">
        <f t="shared" si="1"/>
        <v>0.42087146083454735</v>
      </c>
      <c r="C20" s="33">
        <f t="shared" si="2"/>
        <v>0.12823674399999985</v>
      </c>
      <c r="E20" s="27">
        <v>7.4075100000000005E-2</v>
      </c>
      <c r="F20" s="27">
        <v>9.5818999999999991E-3</v>
      </c>
      <c r="H20" s="69">
        <f t="shared" si="7"/>
        <v>0.4</v>
      </c>
      <c r="I20" s="68">
        <f t="shared" si="3"/>
        <v>0.6</v>
      </c>
      <c r="J20" s="71">
        <f t="shared" si="4"/>
        <v>0.11728823499999988</v>
      </c>
      <c r="K20" s="65">
        <f t="shared" si="5"/>
        <v>0.30808615237959902</v>
      </c>
    </row>
    <row r="21" spans="1:12" x14ac:dyDescent="0.2">
      <c r="A21" s="40">
        <f t="shared" si="6"/>
        <v>0.05</v>
      </c>
      <c r="B21" s="32">
        <f t="shared" si="1"/>
        <v>0.41725248337924609</v>
      </c>
      <c r="C21" s="33">
        <f t="shared" si="2"/>
        <v>0.12793261874999987</v>
      </c>
      <c r="E21" s="27">
        <v>-6.5866000000000015E-3</v>
      </c>
      <c r="F21" s="27">
        <v>0.18748009999999998</v>
      </c>
      <c r="H21" s="69">
        <f t="shared" si="7"/>
        <v>0.5</v>
      </c>
      <c r="I21" s="68">
        <f t="shared" si="3"/>
        <v>0.5</v>
      </c>
      <c r="J21" s="71">
        <f t="shared" si="4"/>
        <v>0.1142469824999999</v>
      </c>
      <c r="K21" s="65">
        <f t="shared" si="5"/>
        <v>0.2862313754328204</v>
      </c>
    </row>
    <row r="22" spans="1:12" x14ac:dyDescent="0.2">
      <c r="A22" s="40">
        <f t="shared" si="6"/>
        <v>6.0000000000000005E-2</v>
      </c>
      <c r="B22" s="32">
        <f t="shared" si="1"/>
        <v>0.41365360514979232</v>
      </c>
      <c r="C22" s="33">
        <f t="shared" si="2"/>
        <v>0.12762849349999986</v>
      </c>
      <c r="E22" s="27">
        <v>2.4423700000000003E-2</v>
      </c>
      <c r="F22" s="27">
        <v>3.5116000000000008E-2</v>
      </c>
      <c r="H22" s="69">
        <f t="shared" si="7"/>
        <v>0.6</v>
      </c>
      <c r="I22" s="68">
        <f t="shared" si="3"/>
        <v>0.4</v>
      </c>
      <c r="J22" s="71">
        <f t="shared" si="4"/>
        <v>0.11120572999999992</v>
      </c>
      <c r="K22" s="65">
        <f t="shared" si="5"/>
        <v>0.27059546538933282</v>
      </c>
    </row>
    <row r="23" spans="1:12" x14ac:dyDescent="0.2">
      <c r="A23" s="40">
        <f t="shared" si="6"/>
        <v>7.0000000000000007E-2</v>
      </c>
      <c r="B23" s="32">
        <f t="shared" si="1"/>
        <v>0.4100753553273136</v>
      </c>
      <c r="C23" s="33">
        <f t="shared" si="2"/>
        <v>0.12732436824999985</v>
      </c>
      <c r="E23" s="27">
        <v>8.7154299999999976E-2</v>
      </c>
      <c r="F23" s="27">
        <v>5.0282100000000003E-2</v>
      </c>
      <c r="H23" s="69">
        <f t="shared" si="7"/>
        <v>0.7</v>
      </c>
      <c r="I23" s="68">
        <f t="shared" si="3"/>
        <v>0.30000000000000004</v>
      </c>
      <c r="J23" s="71">
        <f t="shared" si="4"/>
        <v>0.10816447749999991</v>
      </c>
      <c r="K23" s="65">
        <f t="shared" si="5"/>
        <v>0.26229295474598957</v>
      </c>
    </row>
    <row r="24" spans="1:12" x14ac:dyDescent="0.2">
      <c r="A24" s="40">
        <f t="shared" si="6"/>
        <v>0.08</v>
      </c>
      <c r="B24" s="32">
        <f t="shared" si="1"/>
        <v>0.40651827863744938</v>
      </c>
      <c r="C24" s="33">
        <f t="shared" si="2"/>
        <v>0.12702024299999987</v>
      </c>
      <c r="E24" s="27">
        <v>-1.8721499999999999E-2</v>
      </c>
      <c r="F24" s="27">
        <v>3.0715000000000004E-3</v>
      </c>
      <c r="H24" s="69">
        <f t="shared" si="7"/>
        <v>0.79999999999999993</v>
      </c>
      <c r="I24" s="68">
        <f t="shared" si="3"/>
        <v>0.20000000000000007</v>
      </c>
      <c r="J24" s="71">
        <f t="shared" si="4"/>
        <v>0.10512322499999993</v>
      </c>
      <c r="K24" s="65">
        <f t="shared" si="5"/>
        <v>0.26202187874774996</v>
      </c>
    </row>
    <row r="25" spans="1:12" x14ac:dyDescent="0.2">
      <c r="A25" s="40">
        <f t="shared" si="6"/>
        <v>0.09</v>
      </c>
      <c r="B25" s="32">
        <f t="shared" si="1"/>
        <v>0.40298293575785232</v>
      </c>
      <c r="C25" s="33">
        <f t="shared" si="2"/>
        <v>0.12671611774999986</v>
      </c>
      <c r="E25" s="27">
        <v>-2.6906699999999995E-2</v>
      </c>
      <c r="F25" s="27">
        <v>5.2441000000000008E-2</v>
      </c>
      <c r="H25" s="69">
        <f t="shared" si="7"/>
        <v>0.89999999999999991</v>
      </c>
      <c r="I25" s="68">
        <f t="shared" si="3"/>
        <v>0.10000000000000009</v>
      </c>
      <c r="J25" s="71">
        <f t="shared" si="4"/>
        <v>0.10208197249999994</v>
      </c>
      <c r="K25" s="65">
        <f t="shared" si="5"/>
        <v>0.26980644615840105</v>
      </c>
    </row>
    <row r="26" spans="1:12" x14ac:dyDescent="0.2">
      <c r="A26" s="40">
        <f t="shared" si="6"/>
        <v>9.9999999999999992E-2</v>
      </c>
      <c r="B26" s="32">
        <f t="shared" si="1"/>
        <v>0.39946990372718916</v>
      </c>
      <c r="C26" s="33">
        <f t="shared" si="2"/>
        <v>0.12641199249999988</v>
      </c>
      <c r="E26" s="27">
        <v>-2.7595799999999997E-2</v>
      </c>
      <c r="F26" s="27">
        <v>4.1464600000000004E-2</v>
      </c>
      <c r="H26" s="69">
        <f t="shared" si="7"/>
        <v>0.99999999999999989</v>
      </c>
      <c r="I26" s="68">
        <f t="shared" si="3"/>
        <v>0</v>
      </c>
      <c r="J26" s="71">
        <f t="shared" si="4"/>
        <v>9.9040719999999929E-2</v>
      </c>
      <c r="K26" s="65">
        <f t="shared" si="5"/>
        <v>0.28498728822134939</v>
      </c>
    </row>
    <row r="27" spans="1:12" x14ac:dyDescent="0.2">
      <c r="A27" s="40">
        <f t="shared" si="6"/>
        <v>0.10999999999999999</v>
      </c>
      <c r="B27" s="32">
        <f t="shared" si="1"/>
        <v>0.3959797763544653</v>
      </c>
      <c r="C27" s="33">
        <f t="shared" si="2"/>
        <v>0.12610786724999987</v>
      </c>
      <c r="E27" s="27">
        <v>7.2770500000000002E-2</v>
      </c>
      <c r="F27" s="27">
        <v>-4.6978000000000002E-3</v>
      </c>
      <c r="J27" s="70">
        <v>0.11084146509339399</v>
      </c>
      <c r="K27" s="70">
        <v>0.267455636489977</v>
      </c>
      <c r="L27" s="106" t="s">
        <v>75</v>
      </c>
    </row>
    <row r="28" spans="1:12" x14ac:dyDescent="0.2">
      <c r="A28" s="40">
        <f t="shared" si="6"/>
        <v>0.11999999999999998</v>
      </c>
      <c r="B28" s="32">
        <f t="shared" si="1"/>
        <v>0.39251316462735997</v>
      </c>
      <c r="C28" s="33">
        <f t="shared" si="2"/>
        <v>0.12580374199999986</v>
      </c>
      <c r="E28" s="27">
        <v>-6.4938599999999999E-2</v>
      </c>
      <c r="F28" s="27">
        <v>-0.20100470000000001</v>
      </c>
    </row>
    <row r="29" spans="1:12" x14ac:dyDescent="0.2">
      <c r="A29" s="40">
        <f t="shared" si="6"/>
        <v>0.12999999999999998</v>
      </c>
      <c r="B29" s="32">
        <f t="shared" si="1"/>
        <v>0.38907069711810427</v>
      </c>
      <c r="C29" s="33">
        <f t="shared" si="2"/>
        <v>0.12549961674999988</v>
      </c>
      <c r="E29" s="27">
        <v>1.2661199999999999E-2</v>
      </c>
      <c r="F29" s="27">
        <v>3.6804000000000003E-3</v>
      </c>
    </row>
    <row r="30" spans="1:12" x14ac:dyDescent="0.2">
      <c r="A30" s="40">
        <f t="shared" si="6"/>
        <v>0.13999999999999999</v>
      </c>
      <c r="B30" s="32">
        <f t="shared" si="1"/>
        <v>0.38565302038526861</v>
      </c>
      <c r="C30" s="33">
        <f t="shared" si="2"/>
        <v>0.12519549149999987</v>
      </c>
      <c r="E30" s="27">
        <v>7.7167100000000002E-2</v>
      </c>
      <c r="F30" s="27">
        <v>6.8759500000000001E-2</v>
      </c>
      <c r="H30" t="s">
        <v>76</v>
      </c>
      <c r="I30" s="27" t="s">
        <v>79</v>
      </c>
      <c r="J30" t="s">
        <v>48</v>
      </c>
      <c r="K30" t="s">
        <v>77</v>
      </c>
      <c r="L30" t="s">
        <v>78</v>
      </c>
    </row>
    <row r="31" spans="1:12" x14ac:dyDescent="0.2">
      <c r="A31" s="40">
        <f t="shared" si="6"/>
        <v>0.15</v>
      </c>
      <c r="B31" s="32">
        <f t="shared" si="1"/>
        <v>0.38226079936964918</v>
      </c>
      <c r="C31" s="33">
        <f t="shared" si="2"/>
        <v>0.12489136624999987</v>
      </c>
      <c r="E31" s="27">
        <v>1.9100499999999999E-2</v>
      </c>
      <c r="F31" s="27">
        <v>-8.8191000000000016E-3</v>
      </c>
      <c r="H31" s="68">
        <v>0</v>
      </c>
      <c r="I31" s="68">
        <f>1-H31</f>
        <v>1</v>
      </c>
      <c r="J31" s="68">
        <v>0</v>
      </c>
      <c r="K31" s="71">
        <f>($J$27*H31)+(I31*$I$13)</f>
        <v>5.5E-2</v>
      </c>
      <c r="L31" s="71">
        <f>H31*$K$27</f>
        <v>0</v>
      </c>
    </row>
    <row r="32" spans="1:12" x14ac:dyDescent="0.2">
      <c r="A32" s="40">
        <f t="shared" si="6"/>
        <v>0.16</v>
      </c>
      <c r="B32" s="32">
        <f t="shared" si="1"/>
        <v>0.37889471778225686</v>
      </c>
      <c r="C32" s="33">
        <f t="shared" si="2"/>
        <v>0.12458724099999986</v>
      </c>
      <c r="E32" s="27">
        <v>-3.0556699999999996E-2</v>
      </c>
      <c r="F32" s="27">
        <v>-5.4123000000000001E-3</v>
      </c>
      <c r="H32" s="69">
        <f>H31+0.1</f>
        <v>0.1</v>
      </c>
      <c r="I32" s="68">
        <f t="shared" ref="I32:I46" si="8">1-H32</f>
        <v>0.9</v>
      </c>
      <c r="J32" s="71">
        <f>J31+0.05</f>
        <v>0.05</v>
      </c>
      <c r="K32" s="71">
        <f t="shared" ref="K32:K46" si="9">($J$27*H32)+(I32*$I$13)</f>
        <v>6.0584146509339402E-2</v>
      </c>
      <c r="L32" s="71">
        <f t="shared" ref="L32:L46" si="10">H32*$K$27</f>
        <v>2.6745563648997703E-2</v>
      </c>
    </row>
    <row r="33" spans="1:12" x14ac:dyDescent="0.2">
      <c r="A33" s="40">
        <f t="shared" si="6"/>
        <v>0.17</v>
      </c>
      <c r="B33" s="32">
        <f t="shared" si="1"/>
        <v>0.37555547848220644</v>
      </c>
      <c r="C33" s="33">
        <f t="shared" si="2"/>
        <v>0.12428311574999987</v>
      </c>
      <c r="E33" s="27">
        <v>-9.7446700000000011E-2</v>
      </c>
      <c r="F33" s="27">
        <v>-7.1796499999999999E-2</v>
      </c>
      <c r="H33" s="69">
        <f t="shared" ref="H33:H46" si="11">H32+0.1</f>
        <v>0.2</v>
      </c>
      <c r="I33" s="68">
        <f t="shared" si="8"/>
        <v>0.8</v>
      </c>
      <c r="J33" s="71">
        <f t="shared" ref="J33:J46" si="12">J32+0.05</f>
        <v>0.1</v>
      </c>
      <c r="K33" s="71">
        <f t="shared" si="9"/>
        <v>6.6168293018678798E-2</v>
      </c>
      <c r="L33" s="71">
        <f t="shared" si="10"/>
        <v>5.3491127297995406E-2</v>
      </c>
    </row>
    <row r="34" spans="1:12" x14ac:dyDescent="0.2">
      <c r="A34" s="40">
        <f t="shared" si="6"/>
        <v>0.18000000000000002</v>
      </c>
      <c r="B34" s="32">
        <f t="shared" si="1"/>
        <v>0.37224380384209493</v>
      </c>
      <c r="C34" s="33">
        <f t="shared" si="2"/>
        <v>0.12397899049999987</v>
      </c>
      <c r="E34" s="27">
        <v>7.8096100000000002E-2</v>
      </c>
      <c r="F34" s="27">
        <v>0.10472189999999999</v>
      </c>
      <c r="H34" s="69">
        <f t="shared" si="11"/>
        <v>0.30000000000000004</v>
      </c>
      <c r="I34" s="68">
        <f t="shared" si="8"/>
        <v>0.7</v>
      </c>
      <c r="J34" s="71">
        <f t="shared" si="12"/>
        <v>0.15000000000000002</v>
      </c>
      <c r="K34" s="71">
        <f t="shared" si="9"/>
        <v>7.17524395280182E-2</v>
      </c>
      <c r="L34" s="71">
        <f t="shared" si="10"/>
        <v>8.0236690946993108E-2</v>
      </c>
    </row>
    <row r="35" spans="1:12" x14ac:dyDescent="0.2">
      <c r="A35" s="40">
        <f t="shared" si="6"/>
        <v>0.19000000000000003</v>
      </c>
      <c r="B35" s="32">
        <f t="shared" si="1"/>
        <v>0.36896043609822876</v>
      </c>
      <c r="C35" s="33">
        <f t="shared" si="2"/>
        <v>0.12367486524999988</v>
      </c>
      <c r="E35" s="27">
        <v>6.4445000000000002E-2</v>
      </c>
      <c r="F35" s="27">
        <v>-0.15684310000000001</v>
      </c>
      <c r="H35" s="69">
        <f t="shared" si="11"/>
        <v>0.4</v>
      </c>
      <c r="I35" s="68">
        <f t="shared" si="8"/>
        <v>0.6</v>
      </c>
      <c r="J35" s="71">
        <f t="shared" si="12"/>
        <v>0.2</v>
      </c>
      <c r="K35" s="71">
        <f t="shared" si="9"/>
        <v>7.7336586037357602E-2</v>
      </c>
      <c r="L35" s="71">
        <f t="shared" si="10"/>
        <v>0.10698225459599081</v>
      </c>
    </row>
    <row r="36" spans="1:12" x14ac:dyDescent="0.2">
      <c r="A36" s="40">
        <f t="shared" si="6"/>
        <v>0.20000000000000004</v>
      </c>
      <c r="B36" s="32">
        <f t="shared" si="1"/>
        <v>0.36570613768282356</v>
      </c>
      <c r="C36" s="33">
        <f t="shared" si="2"/>
        <v>0.12337073999999987</v>
      </c>
      <c r="E36" s="27">
        <v>-9.1909100000000007E-2</v>
      </c>
      <c r="F36" s="27">
        <v>0.25540820000000003</v>
      </c>
      <c r="H36" s="69">
        <f t="shared" si="11"/>
        <v>0.5</v>
      </c>
      <c r="I36" s="68">
        <f t="shared" si="8"/>
        <v>0.5</v>
      </c>
      <c r="J36" s="71">
        <f t="shared" si="12"/>
        <v>0.25</v>
      </c>
      <c r="K36" s="71">
        <f t="shared" si="9"/>
        <v>8.292073254669699E-2</v>
      </c>
      <c r="L36" s="71">
        <f t="shared" si="10"/>
        <v>0.1337278182449885</v>
      </c>
    </row>
    <row r="37" spans="1:12" x14ac:dyDescent="0.2">
      <c r="A37" s="40">
        <f t="shared" si="6"/>
        <v>0.21000000000000005</v>
      </c>
      <c r="B37" s="32">
        <f t="shared" si="1"/>
        <v>0.3624816915350505</v>
      </c>
      <c r="C37" s="33">
        <f t="shared" si="2"/>
        <v>0.12306661474999986</v>
      </c>
      <c r="E37" s="27">
        <v>-4.71957E-2</v>
      </c>
      <c r="F37" s="27">
        <v>-2.4679899999999994E-2</v>
      </c>
      <c r="H37" s="69">
        <f t="shared" si="11"/>
        <v>0.6</v>
      </c>
      <c r="I37" s="68">
        <f t="shared" si="8"/>
        <v>0.4</v>
      </c>
      <c r="J37" s="71">
        <f t="shared" si="12"/>
        <v>0.3</v>
      </c>
      <c r="K37" s="71">
        <f t="shared" si="9"/>
        <v>8.8504879056036392E-2</v>
      </c>
      <c r="L37" s="71">
        <f t="shared" si="10"/>
        <v>0.16047338189398619</v>
      </c>
    </row>
    <row r="38" spans="1:12" x14ac:dyDescent="0.2">
      <c r="A38" s="40">
        <f t="shared" si="6"/>
        <v>0.22000000000000006</v>
      </c>
      <c r="B38" s="32">
        <f t="shared" si="1"/>
        <v>0.35928790138754296</v>
      </c>
      <c r="C38" s="33">
        <f t="shared" si="2"/>
        <v>0.12276248949999986</v>
      </c>
      <c r="E38" s="27">
        <v>1.8490000000000002E-3</v>
      </c>
      <c r="F38" s="27">
        <v>-5.9823499999999995E-2</v>
      </c>
      <c r="H38" s="69">
        <f t="shared" si="11"/>
        <v>0.7</v>
      </c>
      <c r="I38" s="68">
        <f t="shared" si="8"/>
        <v>0.30000000000000004</v>
      </c>
      <c r="J38" s="71">
        <f t="shared" si="12"/>
        <v>0.35</v>
      </c>
      <c r="K38" s="71">
        <f t="shared" si="9"/>
        <v>9.4089025565375781E-2</v>
      </c>
      <c r="L38" s="71">
        <f t="shared" si="10"/>
        <v>0.18721894554298388</v>
      </c>
    </row>
    <row r="39" spans="1:12" x14ac:dyDescent="0.2">
      <c r="A39" s="40">
        <f t="shared" si="6"/>
        <v>0.23000000000000007</v>
      </c>
      <c r="B39" s="32">
        <f t="shared" si="1"/>
        <v>0.35612559202470717</v>
      </c>
      <c r="C39" s="33">
        <f t="shared" si="2"/>
        <v>0.12245836424999987</v>
      </c>
      <c r="E39" s="27">
        <v>1.8409000000000003E-3</v>
      </c>
      <c r="F39" s="27">
        <v>-1.8857100000000002E-2</v>
      </c>
      <c r="H39" s="69">
        <f t="shared" si="11"/>
        <v>0.79999999999999993</v>
      </c>
      <c r="I39" s="68">
        <f t="shared" si="8"/>
        <v>0.20000000000000007</v>
      </c>
      <c r="J39" s="71">
        <f t="shared" si="12"/>
        <v>0.39999999999999997</v>
      </c>
      <c r="K39" s="71">
        <f t="shared" si="9"/>
        <v>9.9673172074715197E-2</v>
      </c>
      <c r="L39" s="71">
        <f t="shared" si="10"/>
        <v>0.21396450919198159</v>
      </c>
    </row>
    <row r="40" spans="1:12" x14ac:dyDescent="0.2">
      <c r="A40" s="40">
        <f t="shared" si="6"/>
        <v>0.24000000000000007</v>
      </c>
      <c r="B40" s="32">
        <f t="shared" si="1"/>
        <v>0.35299560950890252</v>
      </c>
      <c r="C40" s="33">
        <f t="shared" si="2"/>
        <v>0.12215423899999987</v>
      </c>
      <c r="E40" s="27">
        <v>-9.2168100000000003E-2</v>
      </c>
      <c r="F40" s="27">
        <v>-0.10463640000000002</v>
      </c>
      <c r="H40" s="69">
        <f t="shared" si="11"/>
        <v>0.89999999999999991</v>
      </c>
      <c r="I40" s="68">
        <f t="shared" si="8"/>
        <v>0.10000000000000009</v>
      </c>
      <c r="J40" s="71">
        <f t="shared" si="12"/>
        <v>0.44999999999999996</v>
      </c>
      <c r="K40" s="71">
        <f t="shared" si="9"/>
        <v>0.10525731858405458</v>
      </c>
      <c r="L40" s="71">
        <f t="shared" si="10"/>
        <v>0.24071007284097928</v>
      </c>
    </row>
    <row r="41" spans="1:12" x14ac:dyDescent="0.2">
      <c r="A41" s="40">
        <f t="shared" si="6"/>
        <v>0.25000000000000006</v>
      </c>
      <c r="B41" s="32">
        <f t="shared" si="1"/>
        <v>0.3498988213702714</v>
      </c>
      <c r="C41" s="33">
        <f t="shared" si="2"/>
        <v>0.12185011374999988</v>
      </c>
      <c r="E41" s="27">
        <v>2.1348000000000001E-3</v>
      </c>
      <c r="F41" s="27">
        <v>9.2040999999999998E-3</v>
      </c>
      <c r="H41" s="69">
        <f t="shared" si="11"/>
        <v>0.99999999999999989</v>
      </c>
      <c r="I41" s="68">
        <f t="shared" si="8"/>
        <v>0</v>
      </c>
      <c r="J41" s="71">
        <f t="shared" si="12"/>
        <v>0.49999999999999994</v>
      </c>
      <c r="K41" s="71">
        <f t="shared" si="9"/>
        <v>0.11084146509339397</v>
      </c>
      <c r="L41" s="71">
        <f t="shared" si="10"/>
        <v>0.26745563648997694</v>
      </c>
    </row>
    <row r="42" spans="1:12" x14ac:dyDescent="0.2">
      <c r="A42" s="40">
        <f t="shared" si="6"/>
        <v>0.26000000000000006</v>
      </c>
      <c r="B42" s="32">
        <f t="shared" si="1"/>
        <v>0.3468361167557073</v>
      </c>
      <c r="C42" s="33">
        <f t="shared" si="2"/>
        <v>0.12154598849999988</v>
      </c>
      <c r="E42" s="27">
        <v>-6.3500000000000001E-2</v>
      </c>
      <c r="F42" s="27">
        <v>-5.1505099999999998E-2</v>
      </c>
      <c r="H42" s="69">
        <f t="shared" si="11"/>
        <v>1.0999999999999999</v>
      </c>
      <c r="I42" s="68">
        <f t="shared" si="8"/>
        <v>-9.9999999999999867E-2</v>
      </c>
      <c r="J42" s="71">
        <f t="shared" si="12"/>
        <v>0.54999999999999993</v>
      </c>
      <c r="K42" s="71">
        <f t="shared" si="9"/>
        <v>0.11642561160273338</v>
      </c>
      <c r="L42" s="71">
        <f t="shared" si="10"/>
        <v>0.29420120013897466</v>
      </c>
    </row>
    <row r="43" spans="1:12" x14ac:dyDescent="0.2">
      <c r="A43" s="40">
        <f t="shared" si="6"/>
        <v>0.27000000000000007</v>
      </c>
      <c r="B43" s="32">
        <f t="shared" si="1"/>
        <v>0.34380840653215894</v>
      </c>
      <c r="C43" s="33">
        <f t="shared" si="2"/>
        <v>0.12124186324999989</v>
      </c>
      <c r="E43" s="27">
        <v>-1.44228E-2</v>
      </c>
      <c r="F43" s="27">
        <v>0.15964679999999998</v>
      </c>
      <c r="H43" s="69">
        <f t="shared" si="11"/>
        <v>1.2</v>
      </c>
      <c r="I43" s="68">
        <f t="shared" si="8"/>
        <v>-0.19999999999999996</v>
      </c>
      <c r="J43" s="71">
        <f t="shared" si="12"/>
        <v>0.6</v>
      </c>
      <c r="K43" s="71">
        <f t="shared" si="9"/>
        <v>0.12200975811207278</v>
      </c>
      <c r="L43" s="71">
        <f t="shared" si="10"/>
        <v>0.32094676378797238</v>
      </c>
    </row>
    <row r="44" spans="1:12" x14ac:dyDescent="0.2">
      <c r="A44" s="40">
        <f t="shared" si="6"/>
        <v>0.28000000000000008</v>
      </c>
      <c r="B44" s="32">
        <f t="shared" si="1"/>
        <v>0.34081662333917334</v>
      </c>
      <c r="C44" s="33">
        <f t="shared" si="2"/>
        <v>0.12093773799999989</v>
      </c>
      <c r="E44" s="27">
        <v>-2.1408199999999999E-2</v>
      </c>
      <c r="F44" s="27">
        <v>-2.4048699999999999E-2</v>
      </c>
      <c r="H44" s="69">
        <f t="shared" si="11"/>
        <v>1.3</v>
      </c>
      <c r="I44" s="68">
        <f t="shared" si="8"/>
        <v>-0.30000000000000004</v>
      </c>
      <c r="J44" s="71">
        <f t="shared" si="12"/>
        <v>0.65</v>
      </c>
      <c r="K44" s="71">
        <f t="shared" si="9"/>
        <v>0.12759390462141218</v>
      </c>
      <c r="L44" s="71">
        <f t="shared" si="10"/>
        <v>0.34769232743697009</v>
      </c>
    </row>
    <row r="45" spans="1:12" x14ac:dyDescent="0.2">
      <c r="A45" s="40">
        <f t="shared" si="6"/>
        <v>0.29000000000000009</v>
      </c>
      <c r="B45" s="32">
        <f t="shared" si="1"/>
        <v>0.33786172158529548</v>
      </c>
      <c r="C45" s="33">
        <f t="shared" si="2"/>
        <v>0.1206336127499999</v>
      </c>
      <c r="E45" s="27">
        <v>-1.8361100000000002E-2</v>
      </c>
      <c r="F45" s="27">
        <v>0.13107549999999998</v>
      </c>
      <c r="H45" s="69">
        <f t="shared" si="11"/>
        <v>1.4000000000000001</v>
      </c>
      <c r="I45" s="68">
        <f t="shared" si="8"/>
        <v>-0.40000000000000013</v>
      </c>
      <c r="J45" s="71">
        <f t="shared" si="12"/>
        <v>0.70000000000000007</v>
      </c>
      <c r="K45" s="71">
        <f t="shared" si="9"/>
        <v>0.13317805113075157</v>
      </c>
      <c r="L45" s="71">
        <f t="shared" si="10"/>
        <v>0.37443789108596781</v>
      </c>
    </row>
    <row r="46" spans="1:12" x14ac:dyDescent="0.2">
      <c r="A46" s="40">
        <f t="shared" si="6"/>
        <v>0.3000000000000001</v>
      </c>
      <c r="B46" s="32">
        <f t="shared" si="1"/>
        <v>0.33494467738265904</v>
      </c>
      <c r="C46" s="33">
        <f t="shared" si="2"/>
        <v>0.12032948749999989</v>
      </c>
      <c r="E46" s="27">
        <v>0.1413488</v>
      </c>
      <c r="F46" s="27">
        <v>-4.3333E-3</v>
      </c>
      <c r="H46" s="69">
        <f t="shared" si="11"/>
        <v>1.5000000000000002</v>
      </c>
      <c r="I46" s="68">
        <f t="shared" si="8"/>
        <v>-0.50000000000000022</v>
      </c>
      <c r="J46" s="71">
        <f t="shared" si="12"/>
        <v>0.75000000000000011</v>
      </c>
      <c r="K46" s="71">
        <f t="shared" si="9"/>
        <v>0.13876219764009098</v>
      </c>
      <c r="L46" s="71">
        <f t="shared" si="10"/>
        <v>0.40118345473496558</v>
      </c>
    </row>
    <row r="47" spans="1:12" x14ac:dyDescent="0.2">
      <c r="A47" s="40">
        <f t="shared" si="6"/>
        <v>0.31000000000000011</v>
      </c>
      <c r="B47" s="32">
        <f t="shared" si="1"/>
        <v>0.33206648841383773</v>
      </c>
      <c r="C47" s="33">
        <f t="shared" si="2"/>
        <v>0.12002536224999988</v>
      </c>
      <c r="E47" s="27">
        <v>-0.12249530000000002</v>
      </c>
      <c r="F47" s="27">
        <v>-0.11443870000000002</v>
      </c>
      <c r="H47" s="69"/>
    </row>
    <row r="48" spans="1:12" x14ac:dyDescent="0.2">
      <c r="A48" s="40">
        <f t="shared" si="6"/>
        <v>0.32000000000000012</v>
      </c>
      <c r="B48" s="32">
        <f t="shared" ref="B48:B79" si="13">SQRT(A48^2*$B$8^2+(1-A48)^2*$C$8^2+2*A48*(1-A48)*$B$8*$C$8*$B$10)</f>
        <v>0.32922817372477614</v>
      </c>
      <c r="C48" s="33">
        <f t="shared" ref="C48:C79" si="14">A48*$B$7+(1-A48)*$C$7</f>
        <v>0.1197212369999999</v>
      </c>
      <c r="E48" s="27">
        <v>-1.8730500000000001E-2</v>
      </c>
      <c r="F48" s="27">
        <v>-4.8392999999999999E-2</v>
      </c>
    </row>
    <row r="49" spans="1:6" x14ac:dyDescent="0.2">
      <c r="A49" s="40">
        <f t="shared" si="6"/>
        <v>0.33000000000000013</v>
      </c>
      <c r="B49" s="32">
        <f t="shared" si="13"/>
        <v>0.32643077343739424</v>
      </c>
      <c r="C49" s="33">
        <f t="shared" si="14"/>
        <v>0.11941711174999989</v>
      </c>
      <c r="E49" s="27">
        <v>1.7181799999999997E-2</v>
      </c>
      <c r="F49" s="27">
        <v>0.18407309999999999</v>
      </c>
    </row>
    <row r="50" spans="1:6" x14ac:dyDescent="0.2">
      <c r="A50" s="40">
        <f t="shared" si="6"/>
        <v>0.34000000000000014</v>
      </c>
      <c r="B50" s="32">
        <f t="shared" si="13"/>
        <v>0.32367534837526551</v>
      </c>
      <c r="C50" s="33">
        <f t="shared" si="14"/>
        <v>0.11911298649999988</v>
      </c>
      <c r="E50" s="27">
        <v>8.4714299999999979E-2</v>
      </c>
      <c r="F50" s="27">
        <v>-1E-3</v>
      </c>
    </row>
    <row r="51" spans="1:6" x14ac:dyDescent="0.2">
      <c r="A51" s="40">
        <f t="shared" si="6"/>
        <v>0.35000000000000014</v>
      </c>
      <c r="B51" s="32">
        <f t="shared" si="13"/>
        <v>0.32096297959561265</v>
      </c>
      <c r="C51" s="33">
        <f t="shared" si="14"/>
        <v>0.11880886124999988</v>
      </c>
      <c r="E51" s="27">
        <v>4.8342100000000006E-2</v>
      </c>
      <c r="F51" s="27">
        <v>4.1193800000000003E-2</v>
      </c>
    </row>
    <row r="52" spans="1:6" x14ac:dyDescent="0.2">
      <c r="A52" s="40">
        <f t="shared" si="6"/>
        <v>0.36000000000000015</v>
      </c>
      <c r="B52" s="32">
        <f t="shared" si="13"/>
        <v>0.31829476782075433</v>
      </c>
      <c r="C52" s="33">
        <f t="shared" si="14"/>
        <v>0.11850473599999989</v>
      </c>
      <c r="E52" s="27">
        <v>-6.7246099999999989E-2</v>
      </c>
      <c r="F52" s="27">
        <v>-2.4488099999999995E-2</v>
      </c>
    </row>
    <row r="53" spans="1:6" x14ac:dyDescent="0.2">
      <c r="A53" s="40">
        <f t="shared" si="6"/>
        <v>0.37000000000000016</v>
      </c>
      <c r="B53" s="32">
        <f t="shared" si="13"/>
        <v>0.31567183276208255</v>
      </c>
      <c r="C53" s="33">
        <f t="shared" si="14"/>
        <v>0.11820061074999989</v>
      </c>
      <c r="E53" s="27">
        <v>6.3189200000000001E-2</v>
      </c>
      <c r="F53" s="27">
        <v>-4.6826699999999999E-2</v>
      </c>
    </row>
    <row r="54" spans="1:6" x14ac:dyDescent="0.2">
      <c r="A54" s="40">
        <f t="shared" si="6"/>
        <v>0.38000000000000017</v>
      </c>
      <c r="B54" s="32">
        <f t="shared" si="13"/>
        <v>0.31309531232965876</v>
      </c>
      <c r="C54" s="33">
        <f t="shared" si="14"/>
        <v>0.1178964854999999</v>
      </c>
      <c r="E54" s="27">
        <v>1.1698399999999999E-2</v>
      </c>
      <c r="F54" s="27">
        <v>5.5761200000000004E-2</v>
      </c>
    </row>
    <row r="55" spans="1:6" x14ac:dyDescent="0.2">
      <c r="A55" s="40">
        <f t="shared" si="6"/>
        <v>0.39000000000000018</v>
      </c>
      <c r="B55" s="32">
        <f t="shared" si="13"/>
        <v>0.3105663617206007</v>
      </c>
      <c r="C55" s="33">
        <f t="shared" si="14"/>
        <v>0.11759236024999989</v>
      </c>
      <c r="E55" s="27">
        <v>-3.2545699999999997E-2</v>
      </c>
      <c r="F55" s="27">
        <v>0.2270992</v>
      </c>
    </row>
    <row r="56" spans="1:6" x14ac:dyDescent="0.2">
      <c r="A56" s="40">
        <f t="shared" si="6"/>
        <v>0.40000000000000019</v>
      </c>
      <c r="B56" s="32">
        <f t="shared" si="13"/>
        <v>0.30808615237959902</v>
      </c>
      <c r="C56" s="33">
        <f t="shared" si="14"/>
        <v>0.11728823499999988</v>
      </c>
      <c r="E56" s="27">
        <v>-2.3801299999999997E-2</v>
      </c>
      <c r="F56" s="27">
        <v>0.10373509999999998</v>
      </c>
    </row>
    <row r="57" spans="1:6" x14ac:dyDescent="0.2">
      <c r="A57" s="40">
        <f t="shared" si="6"/>
        <v>0.4100000000000002</v>
      </c>
      <c r="B57" s="32">
        <f t="shared" si="13"/>
        <v>0.30565587082516515</v>
      </c>
      <c r="C57" s="33">
        <f t="shared" si="14"/>
        <v>0.1169841097499999</v>
      </c>
      <c r="E57" s="27">
        <v>3.5666700000000003E-2</v>
      </c>
      <c r="F57" s="27">
        <v>0.11520739999999999</v>
      </c>
    </row>
    <row r="58" spans="1:6" x14ac:dyDescent="0.2">
      <c r="A58" s="40">
        <f t="shared" si="6"/>
        <v>0.42000000000000021</v>
      </c>
      <c r="B58" s="32">
        <f t="shared" si="13"/>
        <v>0.30327671733557898</v>
      </c>
      <c r="C58" s="33">
        <f t="shared" si="14"/>
        <v>0.11667998449999989</v>
      </c>
      <c r="E58" s="27">
        <v>0.11874109999999999</v>
      </c>
      <c r="F58" s="27">
        <v>8.7214399999999997E-2</v>
      </c>
    </row>
    <row r="59" spans="1:6" x14ac:dyDescent="0.2">
      <c r="A59" s="40">
        <f t="shared" si="6"/>
        <v>0.43000000000000022</v>
      </c>
      <c r="B59" s="32">
        <f t="shared" si="13"/>
        <v>0.30094990448898529</v>
      </c>
      <c r="C59" s="33">
        <f t="shared" si="14"/>
        <v>0.11637585924999988</v>
      </c>
      <c r="E59" s="27">
        <v>-1E-3</v>
      </c>
      <c r="F59" s="27">
        <v>-3.6353499999999997E-2</v>
      </c>
    </row>
    <row r="60" spans="1:6" x14ac:dyDescent="0.2">
      <c r="A60" s="40">
        <f t="shared" si="6"/>
        <v>0.44000000000000022</v>
      </c>
      <c r="B60" s="32">
        <f t="shared" si="13"/>
        <v>0.29867665555269657</v>
      </c>
      <c r="C60" s="33">
        <f t="shared" si="14"/>
        <v>0.1160717339999999</v>
      </c>
      <c r="E60" s="27">
        <v>8.5705199999999981E-2</v>
      </c>
      <c r="F60" s="27">
        <v>-0.13189010000000001</v>
      </c>
    </row>
    <row r="61" spans="1:6" x14ac:dyDescent="0.2">
      <c r="A61" s="40">
        <f t="shared" si="6"/>
        <v>0.45000000000000023</v>
      </c>
      <c r="B61" s="32">
        <f t="shared" si="13"/>
        <v>0.29645820271749773</v>
      </c>
      <c r="C61" s="33">
        <f t="shared" si="14"/>
        <v>0.11576760874999989</v>
      </c>
      <c r="E61" s="27">
        <v>-4.91283E-2</v>
      </c>
      <c r="F61" s="27">
        <v>-0.12389160000000002</v>
      </c>
    </row>
    <row r="62" spans="1:6" x14ac:dyDescent="0.2">
      <c r="A62" s="40">
        <f t="shared" si="6"/>
        <v>0.46000000000000024</v>
      </c>
      <c r="B62" s="32">
        <f t="shared" si="13"/>
        <v>0.29429578517363086</v>
      </c>
      <c r="C62" s="33">
        <f t="shared" si="14"/>
        <v>0.11546348349999991</v>
      </c>
      <c r="E62" s="27">
        <v>1.0235999999999999E-2</v>
      </c>
      <c r="F62" s="27">
        <v>-8.7201400000000012E-2</v>
      </c>
    </row>
    <row r="63" spans="1:6" x14ac:dyDescent="0.2">
      <c r="A63" s="40">
        <f t="shared" si="6"/>
        <v>0.47000000000000025</v>
      </c>
      <c r="B63" s="32">
        <f t="shared" si="13"/>
        <v>0.29219064702616482</v>
      </c>
      <c r="C63" s="33">
        <f t="shared" si="14"/>
        <v>0.1151593582499999</v>
      </c>
      <c r="E63" s="27">
        <v>3.5111100000000006E-2</v>
      </c>
      <c r="F63" s="27">
        <v>0.12730109999999997</v>
      </c>
    </row>
    <row r="64" spans="1:6" x14ac:dyDescent="0.2">
      <c r="A64" s="40">
        <f t="shared" si="6"/>
        <v>0.48000000000000026</v>
      </c>
      <c r="B64" s="32">
        <f t="shared" si="13"/>
        <v>0.29014403504863562</v>
      </c>
      <c r="C64" s="33">
        <f t="shared" si="14"/>
        <v>0.11485523299999989</v>
      </c>
      <c r="E64" s="27">
        <v>-3.6953999999999997E-3</v>
      </c>
      <c r="F64" s="27">
        <v>-7.39147E-2</v>
      </c>
    </row>
    <row r="65" spans="1:6" x14ac:dyDescent="0.2">
      <c r="A65" s="40">
        <f t="shared" si="6"/>
        <v>0.49000000000000027</v>
      </c>
      <c r="B65" s="32">
        <f t="shared" si="13"/>
        <v>0.28815719627517372</v>
      </c>
      <c r="C65" s="33">
        <f t="shared" si="14"/>
        <v>0.11455110774999989</v>
      </c>
      <c r="E65" s="27">
        <v>-3.6135099999999996E-2</v>
      </c>
      <c r="F65" s="27">
        <v>8.2339099999999985E-2</v>
      </c>
    </row>
    <row r="66" spans="1:6" x14ac:dyDescent="0.2">
      <c r="A66" s="40">
        <f t="shared" si="6"/>
        <v>0.50000000000000022</v>
      </c>
      <c r="B66" s="32">
        <f t="shared" si="13"/>
        <v>0.28623137543282035</v>
      </c>
      <c r="C66" s="33">
        <f t="shared" si="14"/>
        <v>0.1142469824999999</v>
      </c>
      <c r="E66" s="27">
        <v>2.4210100000000005E-2</v>
      </c>
      <c r="F66" s="27">
        <v>7.5917300000000007E-2</v>
      </c>
    </row>
    <row r="67" spans="1:6" x14ac:dyDescent="0.2">
      <c r="A67" s="40">
        <f t="shared" si="6"/>
        <v>0.51000000000000023</v>
      </c>
      <c r="B67" s="32">
        <f t="shared" si="13"/>
        <v>0.28436781221736296</v>
      </c>
      <c r="C67" s="33">
        <f t="shared" si="14"/>
        <v>0.11394285724999989</v>
      </c>
      <c r="E67" s="27">
        <v>-5.0450599999999998E-2</v>
      </c>
      <c r="F67" s="27">
        <v>7.1049700000000007E-2</v>
      </c>
    </row>
    <row r="68" spans="1:6" x14ac:dyDescent="0.2">
      <c r="A68" s="40">
        <f t="shared" si="6"/>
        <v>0.52000000000000024</v>
      </c>
      <c r="B68" s="32">
        <f t="shared" si="13"/>
        <v>0.2825677384177902</v>
      </c>
      <c r="C68" s="33">
        <f t="shared" si="14"/>
        <v>0.1136387319999999</v>
      </c>
      <c r="E68" s="27">
        <v>1.3474E-2</v>
      </c>
      <c r="F68" s="27">
        <v>2.8116300000000007E-2</v>
      </c>
    </row>
    <row r="69" spans="1:6" x14ac:dyDescent="0.2">
      <c r="A69" s="40">
        <f t="shared" si="6"/>
        <v>0.53000000000000025</v>
      </c>
      <c r="B69" s="32">
        <f t="shared" si="13"/>
        <v>0.28083237489636065</v>
      </c>
      <c r="C69" s="33">
        <f t="shared" si="14"/>
        <v>0.1133346067499999</v>
      </c>
      <c r="E69" s="27">
        <v>2.7489400000000001E-2</v>
      </c>
      <c r="F69" s="27">
        <v>3.5698900000000006E-2</v>
      </c>
    </row>
    <row r="70" spans="1:6" x14ac:dyDescent="0.2">
      <c r="A70" s="40">
        <f t="shared" si="6"/>
        <v>0.54000000000000026</v>
      </c>
      <c r="B70" s="32">
        <f t="shared" si="13"/>
        <v>0.27916292843328161</v>
      </c>
      <c r="C70" s="33">
        <f t="shared" si="14"/>
        <v>0.11303048149999989</v>
      </c>
      <c r="E70" s="27">
        <v>4.6330400000000001E-2</v>
      </c>
      <c r="F70" s="27">
        <v>9.2818099999999987E-2</v>
      </c>
    </row>
    <row r="71" spans="1:6" x14ac:dyDescent="0.2">
      <c r="A71" s="40">
        <f t="shared" si="6"/>
        <v>0.55000000000000027</v>
      </c>
      <c r="B71" s="32">
        <f t="shared" si="13"/>
        <v>0.27756058844708309</v>
      </c>
      <c r="C71" s="33">
        <f t="shared" si="14"/>
        <v>0.1127263562499999</v>
      </c>
      <c r="E71" s="27">
        <v>-5.4191499999999997E-2</v>
      </c>
      <c r="F71" s="27">
        <v>-0.11596000000000002</v>
      </c>
    </row>
    <row r="72" spans="1:6" x14ac:dyDescent="0.2">
      <c r="A72" s="40">
        <f t="shared" si="6"/>
        <v>0.56000000000000028</v>
      </c>
      <c r="B72" s="32">
        <f t="shared" si="13"/>
        <v>0.27602652360392216</v>
      </c>
      <c r="C72" s="33">
        <f t="shared" si="14"/>
        <v>0.1124222309999999</v>
      </c>
      <c r="E72" s="27">
        <v>4.1157300000000001E-2</v>
      </c>
      <c r="F72" s="27">
        <v>1.02989E-2</v>
      </c>
    </row>
    <row r="73" spans="1:6" x14ac:dyDescent="0.2">
      <c r="A73" s="40">
        <f t="shared" si="6"/>
        <v>0.57000000000000028</v>
      </c>
      <c r="B73" s="32">
        <f t="shared" si="13"/>
        <v>0.27456187833122836</v>
      </c>
      <c r="C73" s="33">
        <f t="shared" si="14"/>
        <v>0.11211810574999989</v>
      </c>
      <c r="E73" s="27">
        <v>0.16428639999999997</v>
      </c>
      <c r="F73" s="27">
        <v>7.0058300000000004E-2</v>
      </c>
    </row>
    <row r="74" spans="1:6" x14ac:dyDescent="0.2">
      <c r="A74" s="40">
        <f t="shared" si="6"/>
        <v>0.58000000000000029</v>
      </c>
      <c r="B74" s="32">
        <f t="shared" si="13"/>
        <v>0.27316776925327035</v>
      </c>
      <c r="C74" s="33">
        <f t="shared" si="14"/>
        <v>0.1118139804999999</v>
      </c>
      <c r="E74" s="27">
        <v>2.2255800000000003E-2</v>
      </c>
      <c r="F74" s="27">
        <v>3.5605800000000007E-2</v>
      </c>
    </row>
    <row r="75" spans="1:6" x14ac:dyDescent="0.2">
      <c r="A75" s="40">
        <f t="shared" si="6"/>
        <v>0.5900000000000003</v>
      </c>
      <c r="B75" s="32">
        <f t="shared" si="13"/>
        <v>0.27184528156834675</v>
      </c>
      <c r="C75" s="33">
        <f t="shared" si="14"/>
        <v>0.1115098552499999</v>
      </c>
      <c r="E75" s="27">
        <v>7.4018200000000006E-2</v>
      </c>
      <c r="F75" s="27">
        <v>-5.6515199999999995E-2</v>
      </c>
    </row>
    <row r="76" spans="1:6" x14ac:dyDescent="0.2">
      <c r="A76" s="40">
        <f t="shared" si="6"/>
        <v>0.60000000000000031</v>
      </c>
      <c r="B76" s="32">
        <f t="shared" si="13"/>
        <v>0.27059546538933277</v>
      </c>
      <c r="C76" s="33">
        <f t="shared" si="14"/>
        <v>0.11120572999999989</v>
      </c>
      <c r="E76" s="27">
        <v>6.2693200000000004E-2</v>
      </c>
      <c r="F76" s="27">
        <v>0.11244969999999999</v>
      </c>
    </row>
    <row r="77" spans="1:6" x14ac:dyDescent="0.2">
      <c r="A77" s="40">
        <f t="shared" si="6"/>
        <v>0.61000000000000032</v>
      </c>
      <c r="B77" s="32">
        <f t="shared" si="13"/>
        <v>0.26941933207120733</v>
      </c>
      <c r="C77" s="33">
        <f t="shared" si="14"/>
        <v>0.1109016047499999</v>
      </c>
      <c r="E77" s="27">
        <v>6.8843200000000007E-2</v>
      </c>
      <c r="F77" s="27">
        <v>0.14357549999999999</v>
      </c>
    </row>
    <row r="78" spans="1:6" x14ac:dyDescent="0.2">
      <c r="A78" s="40">
        <f t="shared" si="6"/>
        <v>0.62000000000000033</v>
      </c>
      <c r="B78" s="32">
        <f t="shared" si="13"/>
        <v>0.26831785055089319</v>
      </c>
      <c r="C78" s="33">
        <f t="shared" si="14"/>
        <v>0.1105974794999999</v>
      </c>
      <c r="E78" s="27">
        <v>-4.2044799999999993E-2</v>
      </c>
      <c r="F78" s="27">
        <v>4.5348700000000006E-2</v>
      </c>
    </row>
    <row r="79" spans="1:6" x14ac:dyDescent="0.2">
      <c r="A79" s="40">
        <f t="shared" si="6"/>
        <v>0.63000000000000034</v>
      </c>
      <c r="B79" s="32">
        <f t="shared" si="13"/>
        <v>0.2672919437262139</v>
      </c>
      <c r="C79" s="33">
        <f t="shared" si="14"/>
        <v>0.11029335424999989</v>
      </c>
      <c r="E79" s="27">
        <v>6.5406300000000001E-2</v>
      </c>
      <c r="F79" s="27">
        <v>-2.0250600000000001E-2</v>
      </c>
    </row>
    <row r="80" spans="1:6" x14ac:dyDescent="0.2">
      <c r="A80" s="40">
        <f t="shared" si="6"/>
        <v>0.64000000000000035</v>
      </c>
      <c r="B80" s="32">
        <f t="shared" ref="B80:B111" si="15">SQRT(A80^2*$B$8^2+(1-A80)^2*$C$8^2+2*A80*(1-A80)*$B$8*$C$8*$B$10)</f>
        <v>0.26634248490196533</v>
      </c>
      <c r="C80" s="33">
        <f t="shared" ref="C80:C116" si="16">A80*$B$7+(1-A80)*$C$7</f>
        <v>0.10998922899999991</v>
      </c>
      <c r="E80" s="27">
        <v>-4.1292999999999996E-2</v>
      </c>
      <c r="F80" s="27">
        <v>-0.18825310000000003</v>
      </c>
    </row>
    <row r="81" spans="1:6" x14ac:dyDescent="0.2">
      <c r="A81" s="40">
        <f t="shared" si="6"/>
        <v>0.65000000000000036</v>
      </c>
      <c r="B81" s="32">
        <f t="shared" si="15"/>
        <v>0.2654702943319644</v>
      </c>
      <c r="C81" s="33">
        <f t="shared" si="16"/>
        <v>0.1096851037499999</v>
      </c>
      <c r="E81" s="27">
        <v>0.11542749999999999</v>
      </c>
      <c r="F81" s="27">
        <v>-3.6401799999999998E-2</v>
      </c>
    </row>
    <row r="82" spans="1:6" x14ac:dyDescent="0.2">
      <c r="A82" s="40">
        <f t="shared" ref="A82:A116" si="17">A81+0.01</f>
        <v>0.66000000000000036</v>
      </c>
      <c r="B82" s="32">
        <f t="shared" si="15"/>
        <v>0.26467613588643774</v>
      </c>
      <c r="C82" s="33">
        <f t="shared" si="16"/>
        <v>0.10938097849999989</v>
      </c>
      <c r="E82" s="27">
        <v>7.4470700000000001E-2</v>
      </c>
      <c r="F82" s="27">
        <v>-0.12546460000000001</v>
      </c>
    </row>
    <row r="83" spans="1:6" x14ac:dyDescent="0.2">
      <c r="A83" s="40">
        <f t="shared" si="17"/>
        <v>0.67000000000000037</v>
      </c>
      <c r="B83" s="32">
        <f t="shared" si="15"/>
        <v>0.26396071387420966</v>
      </c>
      <c r="C83" s="33">
        <f t="shared" si="16"/>
        <v>0.1090768532499999</v>
      </c>
      <c r="E83" s="27">
        <v>-1.2176900000000003E-2</v>
      </c>
      <c r="F83" s="27">
        <v>-7.9265099999999991E-2</v>
      </c>
    </row>
    <row r="84" spans="1:6" x14ac:dyDescent="0.2">
      <c r="A84" s="40">
        <f t="shared" si="17"/>
        <v>0.68000000000000038</v>
      </c>
      <c r="B84" s="32">
        <f t="shared" si="15"/>
        <v>0.26332467004881777</v>
      </c>
      <c r="C84" s="33">
        <f t="shared" si="16"/>
        <v>0.1087727279999999</v>
      </c>
      <c r="E84" s="27">
        <v>4.9012900000000005E-2</v>
      </c>
      <c r="F84" s="27">
        <v>0.1427833</v>
      </c>
    </row>
    <row r="85" spans="1:6" x14ac:dyDescent="0.2">
      <c r="A85" s="40">
        <f t="shared" si="17"/>
        <v>0.69000000000000039</v>
      </c>
      <c r="B85" s="32">
        <f t="shared" si="15"/>
        <v>0.26276858082690402</v>
      </c>
      <c r="C85" s="33">
        <f t="shared" si="16"/>
        <v>0.10846860274999989</v>
      </c>
      <c r="E85" s="27">
        <v>6.6795800000000002E-2</v>
      </c>
      <c r="F85" s="27">
        <v>6.0711500000000002E-2</v>
      </c>
    </row>
    <row r="86" spans="1:6" x14ac:dyDescent="0.2">
      <c r="A86" s="40">
        <f t="shared" si="17"/>
        <v>0.7000000000000004</v>
      </c>
      <c r="B86" s="32">
        <f t="shared" si="15"/>
        <v>0.26229295474598951</v>
      </c>
      <c r="C86" s="33">
        <f t="shared" si="16"/>
        <v>0.10816447749999991</v>
      </c>
      <c r="E86" s="27">
        <v>-5.2947499999999995E-2</v>
      </c>
      <c r="F86" s="27">
        <v>0.1205947</v>
      </c>
    </row>
    <row r="87" spans="1:6" x14ac:dyDescent="0.2">
      <c r="A87" s="40">
        <f t="shared" si="17"/>
        <v>0.71000000000000041</v>
      </c>
      <c r="B87" s="32">
        <f t="shared" si="15"/>
        <v>0.26189823018704861</v>
      </c>
      <c r="C87" s="33">
        <f t="shared" si="16"/>
        <v>0.1078603522499999</v>
      </c>
      <c r="E87" s="27">
        <v>4.0448500000000005E-2</v>
      </c>
      <c r="F87" s="27">
        <v>3.9943800000000008E-2</v>
      </c>
    </row>
    <row r="88" spans="1:6" x14ac:dyDescent="0.2">
      <c r="A88" s="40">
        <f t="shared" si="17"/>
        <v>0.72000000000000042</v>
      </c>
      <c r="B88" s="32">
        <f t="shared" si="15"/>
        <v>0.26158477338515895</v>
      </c>
      <c r="C88" s="33">
        <f t="shared" si="16"/>
        <v>0.10755622699999991</v>
      </c>
      <c r="E88" s="27">
        <v>2.1005900000000004E-2</v>
      </c>
      <c r="F88" s="27">
        <v>-0.11996300000000001</v>
      </c>
    </row>
    <row r="89" spans="1:6" x14ac:dyDescent="0.2">
      <c r="A89" s="40">
        <f t="shared" si="17"/>
        <v>0.73000000000000043</v>
      </c>
      <c r="B89" s="32">
        <f t="shared" si="15"/>
        <v>0.26135287674894964</v>
      </c>
      <c r="C89" s="33">
        <f t="shared" si="16"/>
        <v>0.10725210174999991</v>
      </c>
      <c r="E89" s="27">
        <v>1.4770299999999998E-2</v>
      </c>
      <c r="F89" s="27">
        <v>-0.10915600000000002</v>
      </c>
    </row>
    <row r="90" spans="1:6" x14ac:dyDescent="0.2">
      <c r="A90" s="40">
        <f t="shared" si="17"/>
        <v>0.74000000000000044</v>
      </c>
      <c r="B90" s="32">
        <f t="shared" si="15"/>
        <v>0.26120275750663213</v>
      </c>
      <c r="C90" s="33">
        <f t="shared" si="16"/>
        <v>0.1069479764999999</v>
      </c>
      <c r="E90" s="27">
        <v>2.4762700000000006E-2</v>
      </c>
      <c r="F90" s="27">
        <v>4.3400300000000003E-2</v>
      </c>
    </row>
    <row r="91" spans="1:6" x14ac:dyDescent="0.2">
      <c r="A91" s="40">
        <f t="shared" si="17"/>
        <v>0.75000000000000044</v>
      </c>
      <c r="B91" s="32">
        <f t="shared" si="15"/>
        <v>0.2611345566931258</v>
      </c>
      <c r="C91" s="33">
        <f t="shared" si="16"/>
        <v>0.10664385124999992</v>
      </c>
      <c r="E91" s="27">
        <v>4.3198899999999998E-2</v>
      </c>
      <c r="F91" s="27">
        <v>-8.1493100000000013E-2</v>
      </c>
    </row>
    <row r="92" spans="1:6" x14ac:dyDescent="0.2">
      <c r="A92" s="40">
        <f t="shared" si="17"/>
        <v>0.76000000000000045</v>
      </c>
      <c r="B92" s="32">
        <f t="shared" si="15"/>
        <v>0.26114833848924301</v>
      </c>
      <c r="C92" s="33">
        <f t="shared" si="16"/>
        <v>0.10633972599999991</v>
      </c>
      <c r="E92" s="27">
        <v>8.269799999999999E-3</v>
      </c>
      <c r="F92" s="27">
        <v>-6.9060200000000002E-2</v>
      </c>
    </row>
    <row r="93" spans="1:6" x14ac:dyDescent="0.2">
      <c r="A93" s="40">
        <f t="shared" si="17"/>
        <v>0.77000000000000046</v>
      </c>
      <c r="B93" s="32">
        <f t="shared" si="15"/>
        <v>0.26124408992013431</v>
      </c>
      <c r="C93" s="33">
        <f t="shared" si="16"/>
        <v>0.10603560074999992</v>
      </c>
      <c r="E93" s="27">
        <v>4.3875000000000004E-2</v>
      </c>
      <c r="F93" s="27">
        <v>0.12188719999999999</v>
      </c>
    </row>
    <row r="94" spans="1:6" x14ac:dyDescent="0.2">
      <c r="A94" s="40">
        <f t="shared" si="17"/>
        <v>0.78000000000000047</v>
      </c>
      <c r="B94" s="32">
        <f t="shared" si="15"/>
        <v>0.26142172091629318</v>
      </c>
      <c r="C94" s="33">
        <f t="shared" si="16"/>
        <v>0.10573147549999991</v>
      </c>
      <c r="E94" s="27">
        <v>7.0687300000000008E-2</v>
      </c>
      <c r="F94" s="27">
        <v>4.5104300000000007E-2</v>
      </c>
    </row>
    <row r="95" spans="1:6" x14ac:dyDescent="0.2">
      <c r="A95" s="40">
        <f t="shared" si="17"/>
        <v>0.79000000000000048</v>
      </c>
      <c r="B95" s="32">
        <f t="shared" si="15"/>
        <v>0.26168106473645242</v>
      </c>
      <c r="C95" s="33">
        <f t="shared" si="16"/>
        <v>0.10542735024999991</v>
      </c>
      <c r="E95" s="27">
        <v>4.8779000000000001E-3</v>
      </c>
      <c r="F95" s="27">
        <v>2.7454500000000003E-2</v>
      </c>
    </row>
    <row r="96" spans="1:6" x14ac:dyDescent="0.2">
      <c r="A96" s="40">
        <f t="shared" si="17"/>
        <v>0.80000000000000049</v>
      </c>
      <c r="B96" s="32">
        <f t="shared" si="15"/>
        <v>0.26202187874774996</v>
      </c>
      <c r="C96" s="33">
        <f t="shared" si="16"/>
        <v>0.1051232249999999</v>
      </c>
      <c r="E96" s="27">
        <v>-4.8570199999999994E-2</v>
      </c>
      <c r="F96" s="27">
        <v>0.11223259999999999</v>
      </c>
    </row>
    <row r="97" spans="1:6" x14ac:dyDescent="0.2">
      <c r="A97" s="40">
        <f t="shared" si="17"/>
        <v>0.8100000000000005</v>
      </c>
      <c r="B97" s="32">
        <f t="shared" si="15"/>
        <v>0.26244384555467837</v>
      </c>
      <c r="C97" s="33">
        <f t="shared" si="16"/>
        <v>0.10481909974999991</v>
      </c>
      <c r="E97" s="27">
        <v>-3.1702699999999993E-2</v>
      </c>
      <c r="F97" s="27">
        <v>-1.9528000000000002E-3</v>
      </c>
    </row>
    <row r="98" spans="1:6" x14ac:dyDescent="0.2">
      <c r="A98" s="40">
        <f t="shared" si="17"/>
        <v>0.82000000000000051</v>
      </c>
      <c r="B98" s="32">
        <f t="shared" si="15"/>
        <v>0.26294657446463371</v>
      </c>
      <c r="C98" s="33">
        <f t="shared" si="16"/>
        <v>0.10451497449999991</v>
      </c>
      <c r="E98" s="27">
        <v>-1E-3</v>
      </c>
      <c r="F98" s="27">
        <v>4.6318900000000003E-2</v>
      </c>
    </row>
    <row r="99" spans="1:6" x14ac:dyDescent="0.2">
      <c r="A99" s="40">
        <f t="shared" si="17"/>
        <v>0.83000000000000052</v>
      </c>
      <c r="B99" s="32">
        <f t="shared" si="15"/>
        <v>0.26352960327441882</v>
      </c>
      <c r="C99" s="33">
        <f t="shared" si="16"/>
        <v>0.1042108492499999</v>
      </c>
      <c r="E99" s="27">
        <v>7.0279400000000006E-2</v>
      </c>
      <c r="F99" s="27">
        <v>2.7571400000000003E-2</v>
      </c>
    </row>
    <row r="100" spans="1:6" x14ac:dyDescent="0.2">
      <c r="A100" s="40">
        <f t="shared" si="17"/>
        <v>0.84000000000000052</v>
      </c>
      <c r="B100" s="32">
        <f t="shared" si="15"/>
        <v>0.26419240035888625</v>
      </c>
      <c r="C100" s="33">
        <f t="shared" si="16"/>
        <v>0.10390672399999991</v>
      </c>
      <c r="E100" s="27">
        <v>6.1173999999999994E-3</v>
      </c>
      <c r="F100" s="27">
        <v>3.9740700000000004E-2</v>
      </c>
    </row>
    <row r="101" spans="1:6" x14ac:dyDescent="0.2">
      <c r="A101" s="40">
        <f t="shared" si="17"/>
        <v>0.85000000000000053</v>
      </c>
      <c r="B101" s="32">
        <f t="shared" si="15"/>
        <v>0.26493436704009837</v>
      </c>
      <c r="C101" s="33">
        <f t="shared" si="16"/>
        <v>0.10360259874999991</v>
      </c>
      <c r="E101" s="27">
        <v>0.10500609999999999</v>
      </c>
      <c r="F101" s="27">
        <v>6.0428600000000006E-2</v>
      </c>
    </row>
    <row r="102" spans="1:6" x14ac:dyDescent="0.2">
      <c r="A102" s="40">
        <f t="shared" si="17"/>
        <v>0.86000000000000054</v>
      </c>
      <c r="B102" s="32">
        <f t="shared" si="15"/>
        <v>0.26575484021295859</v>
      </c>
      <c r="C102" s="33">
        <f t="shared" si="16"/>
        <v>0.10329847349999992</v>
      </c>
      <c r="E102" s="27">
        <v>-6.9974900000000007E-2</v>
      </c>
      <c r="F102" s="27">
        <v>0.11568909999999999</v>
      </c>
    </row>
    <row r="103" spans="1:6" x14ac:dyDescent="0.2">
      <c r="A103" s="40">
        <f t="shared" si="17"/>
        <v>0.87000000000000055</v>
      </c>
      <c r="B103" s="32">
        <f t="shared" si="15"/>
        <v>0.26665309520127983</v>
      </c>
      <c r="C103" s="33">
        <f t="shared" si="16"/>
        <v>0.10299434824999992</v>
      </c>
      <c r="E103" s="27">
        <v>-2.1375999999999999E-3</v>
      </c>
      <c r="F103" s="27">
        <v>1.5210699999999999E-2</v>
      </c>
    </row>
    <row r="104" spans="1:6" x14ac:dyDescent="0.2">
      <c r="A104" s="40">
        <f t="shared" si="17"/>
        <v>0.88000000000000056</v>
      </c>
      <c r="B104" s="32">
        <f t="shared" si="15"/>
        <v>0.2676283488167136</v>
      </c>
      <c r="C104" s="33">
        <f t="shared" si="16"/>
        <v>0.10269022299999991</v>
      </c>
      <c r="E104" s="27">
        <v>-0.11926300000000001</v>
      </c>
      <c r="F104" s="27">
        <v>2.1304200000000006E-2</v>
      </c>
    </row>
    <row r="105" spans="1:6" x14ac:dyDescent="0.2">
      <c r="A105" s="40">
        <f t="shared" si="17"/>
        <v>0.89000000000000057</v>
      </c>
      <c r="B105" s="32">
        <f t="shared" si="15"/>
        <v>0.26867976259187876</v>
      </c>
      <c r="C105" s="33">
        <f t="shared" si="16"/>
        <v>0.10238609774999992</v>
      </c>
      <c r="E105" s="27">
        <v>0.10868749999999999</v>
      </c>
      <c r="F105" s="27">
        <v>0.25353809999999999</v>
      </c>
    </row>
    <row r="106" spans="1:6" x14ac:dyDescent="0.2">
      <c r="A106" s="40">
        <f t="shared" si="17"/>
        <v>0.90000000000000058</v>
      </c>
      <c r="B106" s="32">
        <f t="shared" si="15"/>
        <v>0.2698064461584011</v>
      </c>
      <c r="C106" s="33">
        <f t="shared" si="16"/>
        <v>0.10208197249999992</v>
      </c>
      <c r="E106" s="27">
        <v>-7.9814099999999999E-2</v>
      </c>
      <c r="F106" s="27">
        <v>-0.10446430000000001</v>
      </c>
    </row>
    <row r="107" spans="1:6" x14ac:dyDescent="0.2">
      <c r="A107" s="40">
        <f t="shared" si="17"/>
        <v>0.91000000000000059</v>
      </c>
      <c r="B107" s="32">
        <f t="shared" si="15"/>
        <v>0.27100746074039017</v>
      </c>
      <c r="C107" s="33">
        <f t="shared" si="16"/>
        <v>0.10177784724999991</v>
      </c>
      <c r="E107" s="27">
        <v>-2.7829899999999998E-2</v>
      </c>
      <c r="F107" s="27">
        <v>3.8232000000000006E-3</v>
      </c>
    </row>
    <row r="108" spans="1:6" x14ac:dyDescent="0.2">
      <c r="A108" s="40">
        <f t="shared" si="17"/>
        <v>0.9200000000000006</v>
      </c>
      <c r="B108" s="32">
        <f t="shared" si="15"/>
        <v>0.27228182273411522</v>
      </c>
      <c r="C108" s="33">
        <f t="shared" si="16"/>
        <v>0.10147372199999992</v>
      </c>
      <c r="E108" s="27">
        <v>0.14104719999999998</v>
      </c>
      <c r="F108" s="27">
        <v>0.14738709999999999</v>
      </c>
    </row>
    <row r="109" spans="1:6" x14ac:dyDescent="0.2">
      <c r="A109" s="40">
        <f t="shared" si="17"/>
        <v>0.9300000000000006</v>
      </c>
      <c r="B109" s="32">
        <f t="shared" si="15"/>
        <v>0.2736285073452695</v>
      </c>
      <c r="C109" s="33">
        <f t="shared" si="16"/>
        <v>0.10116959674999991</v>
      </c>
      <c r="E109" s="27">
        <v>-4.0170500000000005E-2</v>
      </c>
      <c r="F109" s="27">
        <v>5.7427000000000006E-2</v>
      </c>
    </row>
    <row r="110" spans="1:6" x14ac:dyDescent="0.2">
      <c r="A110" s="40">
        <f t="shared" si="17"/>
        <v>0.94000000000000061</v>
      </c>
      <c r="B110" s="32">
        <f t="shared" si="15"/>
        <v>0.27504645225619312</v>
      </c>
      <c r="C110" s="33">
        <f t="shared" si="16"/>
        <v>0.10086547149999991</v>
      </c>
      <c r="E110" s="27">
        <v>-4.0558799999999999E-2</v>
      </c>
      <c r="F110" s="27">
        <v>5.7510600000000009E-2</v>
      </c>
    </row>
    <row r="111" spans="1:6" x14ac:dyDescent="0.2">
      <c r="A111" s="40">
        <f t="shared" si="17"/>
        <v>0.95000000000000062</v>
      </c>
      <c r="B111" s="32">
        <f t="shared" si="15"/>
        <v>0.27653456129671483</v>
      </c>
      <c r="C111" s="33">
        <f t="shared" si="16"/>
        <v>0.10056134624999992</v>
      </c>
      <c r="E111" s="27">
        <v>-4.4405300000000002E-2</v>
      </c>
      <c r="F111" s="27">
        <v>-0.11155280000000001</v>
      </c>
    </row>
    <row r="112" spans="1:6" x14ac:dyDescent="0.2">
      <c r="A112" s="40">
        <f t="shared" si="17"/>
        <v>0.96000000000000063</v>
      </c>
      <c r="B112" s="32">
        <f>SQRT(A112^2*$B$8^2+(1-A112)^2*$C$8^2+2*A112*(1-A112)*$B$8*$C$8*$B$10)</f>
        <v>0.27809170809383149</v>
      </c>
      <c r="C112" s="33">
        <f t="shared" si="16"/>
        <v>0.10025722099999992</v>
      </c>
      <c r="E112" s="27">
        <v>-6.7743499999999998E-2</v>
      </c>
      <c r="F112" s="27">
        <v>0.20044629999999999</v>
      </c>
    </row>
    <row r="113" spans="1:6" x14ac:dyDescent="0.2">
      <c r="A113" s="40">
        <f t="shared" si="17"/>
        <v>0.97000000000000064</v>
      </c>
      <c r="B113" s="32">
        <f>SQRT(A113^2*$B$8^2+(1-A113)^2*$C$8^2+2*A113*(1-A113)*$B$8*$C$8*$B$10)</f>
        <v>0.27971673967721905</v>
      </c>
      <c r="C113" s="33">
        <f t="shared" si="16"/>
        <v>9.9953095749999915E-2</v>
      </c>
      <c r="E113" s="27">
        <v>-0.1300308</v>
      </c>
      <c r="F113" s="27">
        <v>6.9669400000000006E-2</v>
      </c>
    </row>
    <row r="114" spans="1:6" x14ac:dyDescent="0.2">
      <c r="A114" s="40">
        <f t="shared" si="17"/>
        <v>0.98000000000000065</v>
      </c>
      <c r="B114" s="32">
        <f>SQRT(A114^2*$B$8^2+(1-A114)^2*$C$8^2+2*A114*(1-A114)*$B$8*$C$8*$B$10)</f>
        <v>0.28140848001951102</v>
      </c>
      <c r="C114" s="33">
        <f t="shared" si="16"/>
        <v>9.964897049999992E-2</v>
      </c>
      <c r="E114" s="27">
        <v>-0.20028890000000002</v>
      </c>
      <c r="F114" s="27">
        <v>-4.0602900000000004E-2</v>
      </c>
    </row>
    <row r="115" spans="1:6" x14ac:dyDescent="0.2">
      <c r="A115" s="40">
        <f t="shared" si="17"/>
        <v>0.99000000000000066</v>
      </c>
      <c r="B115" s="32">
        <f>SQRT(A115^2*$B$8^2+(1-A115)^2*$C$8^2+2*A115*(1-A115)*$B$8*$C$8*$B$10)</f>
        <v>0.28316573349234897</v>
      </c>
      <c r="C115" s="33">
        <f t="shared" si="16"/>
        <v>9.9344845249999925E-2</v>
      </c>
      <c r="E115" s="27">
        <v>0.10808909999999999</v>
      </c>
      <c r="F115" s="27">
        <v>-1.8667300000000001E-2</v>
      </c>
    </row>
    <row r="116" spans="1:6" x14ac:dyDescent="0.2">
      <c r="A116" s="40">
        <f t="shared" si="17"/>
        <v>1.0000000000000007</v>
      </c>
      <c r="B116" s="32">
        <f>SQRT(A116^2*$B$8^2+(1-A116)^2*$C$8^2+2*A116*(1-A116)*$B$8*$C$8*$B$10)</f>
        <v>0.2849872882213495</v>
      </c>
      <c r="C116" s="33">
        <f t="shared" si="16"/>
        <v>9.9040719999999929E-2</v>
      </c>
      <c r="E116" s="27">
        <v>9.3716299999999975E-2</v>
      </c>
      <c r="F116" s="27">
        <v>-7.45701E-2</v>
      </c>
    </row>
    <row r="117" spans="1:6" x14ac:dyDescent="0.2">
      <c r="E117" s="27">
        <v>8.4243499999999985E-2</v>
      </c>
      <c r="F117" s="27">
        <v>-9.1791700000000018E-2</v>
      </c>
    </row>
    <row r="118" spans="1:6" x14ac:dyDescent="0.2">
      <c r="E118" s="27">
        <v>-0.19792310000000002</v>
      </c>
      <c r="F118" s="27">
        <v>-8.4791900000000017E-2</v>
      </c>
    </row>
    <row r="119" spans="1:6" x14ac:dyDescent="0.2">
      <c r="E119" s="27">
        <v>6.2233700000000003E-2</v>
      </c>
      <c r="F119" s="27">
        <v>0.31006149999999999</v>
      </c>
    </row>
    <row r="120" spans="1:6" x14ac:dyDescent="0.2">
      <c r="E120" s="27">
        <v>3.0048200000000004E-2</v>
      </c>
      <c r="F120" s="27">
        <v>2.9111100000000004E-2</v>
      </c>
    </row>
    <row r="121" spans="1:6" x14ac:dyDescent="0.2">
      <c r="E121" s="27">
        <v>-4.6613999999999996E-2</v>
      </c>
      <c r="F121" s="27">
        <v>0.14799509999999999</v>
      </c>
    </row>
    <row r="122" spans="1:6" x14ac:dyDescent="0.2">
      <c r="E122" s="27">
        <v>0.19385289999999999</v>
      </c>
      <c r="F122" s="27">
        <v>0.13903199999999999</v>
      </c>
    </row>
    <row r="123" spans="1:6" x14ac:dyDescent="0.2">
      <c r="E123" s="27">
        <v>3.7843100000000005E-2</v>
      </c>
      <c r="F123" s="27">
        <v>0.13302059999999999</v>
      </c>
    </row>
    <row r="124" spans="1:6" x14ac:dyDescent="0.2">
      <c r="E124" s="27">
        <v>4.5050000000000007E-2</v>
      </c>
      <c r="F124" s="27">
        <v>0.18506059999999999</v>
      </c>
    </row>
    <row r="125" spans="1:6" x14ac:dyDescent="0.2">
      <c r="E125" s="27">
        <v>3.0250000000000003E-2</v>
      </c>
      <c r="F125" s="27">
        <v>4.8882400000000006E-2</v>
      </c>
    </row>
    <row r="126" spans="1:6" x14ac:dyDescent="0.2">
      <c r="E126" s="27">
        <v>7.1899999999999991E-4</v>
      </c>
      <c r="F126" s="27">
        <v>-8.0180699999999994E-2</v>
      </c>
    </row>
    <row r="127" spans="1:6" x14ac:dyDescent="0.2">
      <c r="E127" s="27">
        <v>-6.0320700000000005E-2</v>
      </c>
      <c r="F127" s="27">
        <v>9.3984099999999987E-2</v>
      </c>
    </row>
    <row r="128" spans="1:6" x14ac:dyDescent="0.2">
      <c r="E128" s="27">
        <v>7.9656900000000003E-2</v>
      </c>
      <c r="F128" s="27">
        <v>0.21785159999999998</v>
      </c>
    </row>
    <row r="129" spans="5:6" x14ac:dyDescent="0.2">
      <c r="E129" s="27">
        <v>-0.11601640000000002</v>
      </c>
      <c r="F129" s="27">
        <v>0.21526979999999998</v>
      </c>
    </row>
    <row r="130" spans="5:6" x14ac:dyDescent="0.2">
      <c r="E130" s="27">
        <v>1.9012299999999999E-2</v>
      </c>
      <c r="F130" s="27">
        <v>-0.35835069999999997</v>
      </c>
    </row>
    <row r="131" spans="5:6" x14ac:dyDescent="0.2">
      <c r="E131" s="27">
        <v>7.2893500000000014E-2</v>
      </c>
      <c r="F131" s="27">
        <v>-7.3633000000000006E-3</v>
      </c>
    </row>
    <row r="132" spans="5:6" x14ac:dyDescent="0.2">
      <c r="E132" s="27">
        <v>-0.16778650000000003</v>
      </c>
      <c r="F132" s="27">
        <v>-0.22350640000000002</v>
      </c>
    </row>
    <row r="133" spans="5:6" x14ac:dyDescent="0.2">
      <c r="E133" s="27">
        <v>2.2688300000000005E-2</v>
      </c>
      <c r="F133" s="27">
        <v>0.33597370000000004</v>
      </c>
    </row>
    <row r="134" spans="5:6" x14ac:dyDescent="0.2">
      <c r="E134" s="27">
        <v>4.8586100000000007E-2</v>
      </c>
      <c r="F134" s="27">
        <v>0.12215269999999999</v>
      </c>
    </row>
    <row r="135" spans="5:6" x14ac:dyDescent="0.2">
      <c r="E135" s="27">
        <v>-1.3220300000000001E-2</v>
      </c>
      <c r="F135" s="27">
        <v>-0.253193</v>
      </c>
    </row>
    <row r="136" spans="5:6" x14ac:dyDescent="0.2">
      <c r="E136" s="27">
        <v>6.9399100000000005E-2</v>
      </c>
      <c r="F136" s="27">
        <v>0.11172729999999997</v>
      </c>
    </row>
    <row r="137" spans="5:6" x14ac:dyDescent="0.2">
      <c r="E137" s="27">
        <v>0.16641209999999998</v>
      </c>
      <c r="F137" s="27">
        <v>0.18897359999999999</v>
      </c>
    </row>
    <row r="138" spans="5:6" x14ac:dyDescent="0.2">
      <c r="E138" s="27">
        <v>0.10044839999999999</v>
      </c>
      <c r="F138" s="27">
        <v>4.6113100000000004E-2</v>
      </c>
    </row>
    <row r="139" spans="5:6" x14ac:dyDescent="0.2">
      <c r="E139" s="27">
        <v>0.17615620000000001</v>
      </c>
      <c r="F139" s="27">
        <v>9.4695499999999988E-2</v>
      </c>
    </row>
    <row r="140" spans="5:6" x14ac:dyDescent="0.2">
      <c r="E140" s="27">
        <v>7.3265400000000008E-2</v>
      </c>
      <c r="F140" s="27">
        <v>-7.8369399999999992E-2</v>
      </c>
    </row>
    <row r="141" spans="5:6" x14ac:dyDescent="0.2">
      <c r="E141" s="27">
        <v>1.9497499999999997E-2</v>
      </c>
      <c r="F141" s="27">
        <v>-0.21483650000000001</v>
      </c>
    </row>
    <row r="142" spans="5:6" x14ac:dyDescent="0.2">
      <c r="E142" s="27">
        <v>-4.5350799999999997E-2</v>
      </c>
      <c r="F142" s="27">
        <v>-8.6482700000000023E-2</v>
      </c>
    </row>
    <row r="143" spans="5:6" x14ac:dyDescent="0.2">
      <c r="E143" s="27">
        <v>-0.11463640000000001</v>
      </c>
      <c r="F143" s="27">
        <v>0.28459080000000003</v>
      </c>
    </row>
    <row r="144" spans="5:6" x14ac:dyDescent="0.2">
      <c r="E144" s="27">
        <v>6.5153900000000001E-2</v>
      </c>
      <c r="F144" s="27">
        <v>-0.22338370000000002</v>
      </c>
    </row>
    <row r="145" spans="5:6" x14ac:dyDescent="0.2">
      <c r="E145" s="27">
        <v>-0.10534080000000001</v>
      </c>
      <c r="F145" s="27">
        <v>-0.14247200000000002</v>
      </c>
    </row>
    <row r="146" spans="5:6" x14ac:dyDescent="0.2">
      <c r="E146" s="27">
        <v>0.10831609999999998</v>
      </c>
      <c r="F146" s="27">
        <v>-0.16616760000000003</v>
      </c>
    </row>
    <row r="147" spans="5:6" x14ac:dyDescent="0.2">
      <c r="E147" s="27">
        <v>1.93884E-2</v>
      </c>
      <c r="F147" s="27">
        <v>-0.11200230000000001</v>
      </c>
    </row>
    <row r="148" spans="5:6" x14ac:dyDescent="0.2">
      <c r="E148" s="27">
        <v>-0.11691670000000003</v>
      </c>
      <c r="F148" s="27">
        <v>0.12110799999999999</v>
      </c>
    </row>
    <row r="149" spans="5:6" x14ac:dyDescent="0.2">
      <c r="E149" s="27">
        <v>5.1697800000000002E-2</v>
      </c>
      <c r="F149" s="27">
        <v>-7.5426199999999999E-2</v>
      </c>
    </row>
    <row r="150" spans="5:6" x14ac:dyDescent="0.2">
      <c r="E150" s="27">
        <v>-0.12333040000000002</v>
      </c>
      <c r="F150" s="27">
        <v>-0.17209460000000001</v>
      </c>
    </row>
    <row r="151" spans="5:6" x14ac:dyDescent="0.2">
      <c r="E151" s="27">
        <v>-0.34670309999999993</v>
      </c>
      <c r="F151" s="27">
        <v>3.7675200000000006E-2</v>
      </c>
    </row>
    <row r="152" spans="5:6" x14ac:dyDescent="0.2">
      <c r="E152" s="27">
        <v>-2.7865699999999997E-2</v>
      </c>
      <c r="F152" s="27">
        <v>2.9515500000000007E-2</v>
      </c>
    </row>
    <row r="153" spans="5:6" x14ac:dyDescent="0.2">
      <c r="E153" s="27">
        <v>8.0901799999999982E-2</v>
      </c>
      <c r="F153" s="27">
        <v>0.15786349999999999</v>
      </c>
    </row>
    <row r="154" spans="5:6" x14ac:dyDescent="0.2">
      <c r="E154" s="27">
        <v>0.10384329999999999</v>
      </c>
      <c r="F154" s="27">
        <v>3.8364600000000006E-2</v>
      </c>
    </row>
    <row r="155" spans="5:6" x14ac:dyDescent="0.2">
      <c r="E155" s="27">
        <v>5.4956700000000004E-2</v>
      </c>
      <c r="F155" s="27">
        <v>4.6176099999999998E-2</v>
      </c>
    </row>
    <row r="156" spans="5:6" x14ac:dyDescent="0.2">
      <c r="E156" s="27">
        <v>0.12549569999999999</v>
      </c>
      <c r="F156" s="27">
        <v>-0.13044160000000002</v>
      </c>
    </row>
    <row r="157" spans="5:6" x14ac:dyDescent="0.2">
      <c r="E157" s="27">
        <v>4.8825900000000005E-2</v>
      </c>
      <c r="F157" s="27">
        <v>9.3752199999999994E-2</v>
      </c>
    </row>
    <row r="158" spans="5:6" x14ac:dyDescent="0.2">
      <c r="E158" s="27">
        <v>-7.6647699999999999E-2</v>
      </c>
      <c r="F158" s="27">
        <v>3.7615200000000008E-2</v>
      </c>
    </row>
    <row r="159" spans="5:6" x14ac:dyDescent="0.2">
      <c r="E159" s="27">
        <v>-4.0910300000000004E-2</v>
      </c>
      <c r="F159" s="27">
        <v>9.6435899999999977E-2</v>
      </c>
    </row>
    <row r="160" spans="5:6" x14ac:dyDescent="0.2">
      <c r="E160" s="27">
        <v>5.4099700000000008E-2</v>
      </c>
      <c r="F160" s="27">
        <v>-0.12307940000000002</v>
      </c>
    </row>
    <row r="161" spans="5:6" x14ac:dyDescent="0.2">
      <c r="E161" s="27">
        <v>-7.8333299999999995E-2</v>
      </c>
      <c r="F161" s="27">
        <v>-0.14936990000000003</v>
      </c>
    </row>
    <row r="162" spans="5:6" x14ac:dyDescent="0.2">
      <c r="E162" s="27">
        <v>-0.10408280000000002</v>
      </c>
      <c r="F162" s="27">
        <v>-0.14982810000000002</v>
      </c>
    </row>
    <row r="163" spans="5:6" x14ac:dyDescent="0.2">
      <c r="E163" s="27">
        <v>-8.0309399999999989E-2</v>
      </c>
      <c r="F163" s="27">
        <v>-8.0394199999999999E-2</v>
      </c>
    </row>
    <row r="164" spans="5:6" x14ac:dyDescent="0.2">
      <c r="E164" s="27">
        <v>-0.12933280000000003</v>
      </c>
      <c r="F164" s="27">
        <v>4.0874399999999998E-2</v>
      </c>
    </row>
    <row r="165" spans="5:6" x14ac:dyDescent="0.2">
      <c r="E165" s="27">
        <v>0.14757139999999999</v>
      </c>
      <c r="F165" s="27">
        <v>0.14588999999999999</v>
      </c>
    </row>
    <row r="166" spans="5:6" x14ac:dyDescent="0.2">
      <c r="E166" s="27">
        <v>-3.0705899999999998E-2</v>
      </c>
      <c r="F166" s="27">
        <v>-0.21194740000000004</v>
      </c>
    </row>
    <row r="167" spans="5:6" x14ac:dyDescent="0.2">
      <c r="E167" s="27">
        <v>-4.3437099999999999E-2</v>
      </c>
      <c r="F167" s="27">
        <v>6.3567800000000008E-2</v>
      </c>
    </row>
    <row r="168" spans="5:6" x14ac:dyDescent="0.2">
      <c r="E168" s="27">
        <v>-0.12319060000000003</v>
      </c>
      <c r="F168" s="27">
        <v>-1.6538900000000002E-2</v>
      </c>
    </row>
    <row r="169" spans="5:6" x14ac:dyDescent="0.2">
      <c r="E169" s="27">
        <v>-9.171120000000002E-2</v>
      </c>
      <c r="F169" s="27">
        <v>0.13392869999999998</v>
      </c>
    </row>
    <row r="170" spans="5:6" x14ac:dyDescent="0.2">
      <c r="E170" s="27">
        <v>8.7587399999999982E-2</v>
      </c>
      <c r="F170" s="27">
        <v>6.2705700000000003E-2</v>
      </c>
    </row>
    <row r="171" spans="5:6" x14ac:dyDescent="0.2">
      <c r="E171" s="27">
        <v>0.12949849999999999</v>
      </c>
      <c r="F171" s="27">
        <v>1.5448799999999999E-2</v>
      </c>
    </row>
    <row r="172" spans="5:6" x14ac:dyDescent="0.2">
      <c r="E172" s="27">
        <v>0.1180088</v>
      </c>
      <c r="F172" s="27">
        <v>9.0701199999999996E-2</v>
      </c>
    </row>
    <row r="173" spans="5:6" x14ac:dyDescent="0.2">
      <c r="E173" s="27">
        <v>-3.5964999999999997E-2</v>
      </c>
      <c r="F173" s="27">
        <v>8.8821999999999998E-3</v>
      </c>
    </row>
    <row r="174" spans="5:6" x14ac:dyDescent="0.2">
      <c r="E174" s="27">
        <v>0.13305799999999998</v>
      </c>
      <c r="F174" s="27">
        <v>0.14314749999999998</v>
      </c>
    </row>
    <row r="175" spans="5:6" x14ac:dyDescent="0.2">
      <c r="E175" s="27">
        <v>-8.2840100000000028E-2</v>
      </c>
      <c r="F175" s="27">
        <v>-6.6460500000000006E-2</v>
      </c>
    </row>
    <row r="176" spans="5:6" x14ac:dyDescent="0.2">
      <c r="E176" s="27">
        <v>0.12017679999999999</v>
      </c>
      <c r="F176" s="27">
        <v>5.4614200000000002E-2</v>
      </c>
    </row>
    <row r="177" spans="5:6" x14ac:dyDescent="0.2">
      <c r="E177" s="27">
        <v>8.186999999999999E-4</v>
      </c>
      <c r="F177" s="27">
        <v>3.7679600000000008E-2</v>
      </c>
    </row>
    <row r="178" spans="5:6" x14ac:dyDescent="0.2">
      <c r="E178" s="27">
        <v>9.6681699999999982E-2</v>
      </c>
      <c r="F178" s="27">
        <v>-8.0626000000000014E-3</v>
      </c>
    </row>
    <row r="179" spans="5:6" x14ac:dyDescent="0.2">
      <c r="E179" s="27">
        <v>-1.0254900000000001E-2</v>
      </c>
      <c r="F179" s="27">
        <v>6.0929600000000007E-2</v>
      </c>
    </row>
    <row r="180" spans="5:6" x14ac:dyDescent="0.2">
      <c r="E180" s="27">
        <v>4.1874300000000003E-2</v>
      </c>
      <c r="F180" s="27">
        <v>5.9773500000000007E-2</v>
      </c>
    </row>
    <row r="181" spans="5:6" x14ac:dyDescent="0.2">
      <c r="E181" s="27">
        <v>-5.40321E-2</v>
      </c>
      <c r="F181" s="27">
        <v>-4.1509299999999999E-2</v>
      </c>
    </row>
    <row r="182" spans="5:6" x14ac:dyDescent="0.2">
      <c r="E182" s="27">
        <v>3.8444900000000004E-2</v>
      </c>
      <c r="F182" s="27">
        <v>-7.3376399999999994E-2</v>
      </c>
    </row>
    <row r="183" spans="5:6" x14ac:dyDescent="0.2">
      <c r="E183" s="27">
        <v>7.6535699999999998E-2</v>
      </c>
      <c r="F183" s="27">
        <v>-1.3028600000000001E-2</v>
      </c>
    </row>
    <row r="184" spans="5:6" x14ac:dyDescent="0.2">
      <c r="E184" s="27">
        <v>0.11450219999999998</v>
      </c>
      <c r="F184" s="27">
        <v>-5.8913800000000002E-2</v>
      </c>
    </row>
    <row r="185" spans="5:6" x14ac:dyDescent="0.2">
      <c r="E185" s="27">
        <v>-7.6549000000000009E-3</v>
      </c>
      <c r="F185" s="27">
        <v>-2.4751299999999997E-2</v>
      </c>
    </row>
    <row r="186" spans="5:6" x14ac:dyDescent="0.2">
      <c r="E186" s="27">
        <v>3.1906400000000001E-2</v>
      </c>
      <c r="F186" s="27">
        <v>-3.7135999999999995E-2</v>
      </c>
    </row>
    <row r="187" spans="5:6" x14ac:dyDescent="0.2">
      <c r="E187" s="27">
        <v>-1.24899E-2</v>
      </c>
      <c r="F187" s="27">
        <v>6.2103200000000004E-2</v>
      </c>
    </row>
    <row r="188" spans="5:6" x14ac:dyDescent="0.2">
      <c r="E188" s="27">
        <v>-3.4320400000000001E-2</v>
      </c>
      <c r="F188" s="27">
        <v>4.4041900000000009E-2</v>
      </c>
    </row>
    <row r="189" spans="5:6" x14ac:dyDescent="0.2">
      <c r="E189" s="27">
        <v>7.6555100000000001E-2</v>
      </c>
      <c r="F189" s="27">
        <v>6.2147300000000003E-2</v>
      </c>
    </row>
    <row r="190" spans="5:6" x14ac:dyDescent="0.2">
      <c r="E190" s="27">
        <v>-3.4600899999999997E-2</v>
      </c>
      <c r="F190" s="27">
        <v>4.0495100000000006E-2</v>
      </c>
    </row>
    <row r="191" spans="5:6" x14ac:dyDescent="0.2">
      <c r="E191" s="27">
        <v>-2.3599999999999996E-2</v>
      </c>
      <c r="F191" s="27">
        <v>6.299299999999999E-3</v>
      </c>
    </row>
    <row r="192" spans="5:6" x14ac:dyDescent="0.2">
      <c r="E192" s="27">
        <v>9.0304399999999993E-2</v>
      </c>
      <c r="F192" s="27">
        <v>-0.10848790000000001</v>
      </c>
    </row>
    <row r="193" spans="5:6" x14ac:dyDescent="0.2">
      <c r="E193" s="27">
        <v>6.2489200000000002E-2</v>
      </c>
      <c r="F193" s="27">
        <v>-0.17217730000000003</v>
      </c>
    </row>
    <row r="194" spans="5:6" x14ac:dyDescent="0.2">
      <c r="E194" s="27">
        <v>1.7132100000000001E-2</v>
      </c>
      <c r="F194" s="27">
        <v>1.8183699999999997E-2</v>
      </c>
    </row>
    <row r="195" spans="5:6" x14ac:dyDescent="0.2">
      <c r="E195" s="27">
        <v>7.678900000000001E-2</v>
      </c>
      <c r="F195" s="27">
        <v>6.6090999999999988E-3</v>
      </c>
    </row>
    <row r="196" spans="5:6" x14ac:dyDescent="0.2">
      <c r="E196" s="27">
        <v>3.1863900000000001E-2</v>
      </c>
      <c r="F196" s="27">
        <v>-8.0093800000000007E-2</v>
      </c>
    </row>
    <row r="197" spans="5:6" x14ac:dyDescent="0.2">
      <c r="E197" s="27">
        <v>-8.4850000000000008E-4</v>
      </c>
      <c r="F197" s="27">
        <v>1.19478E-2</v>
      </c>
    </row>
    <row r="198" spans="5:6" x14ac:dyDescent="0.2">
      <c r="E198" s="27">
        <v>1.8088E-2</v>
      </c>
      <c r="F198" s="27">
        <v>6.6746100000000003E-2</v>
      </c>
    </row>
    <row r="199" spans="5:6" x14ac:dyDescent="0.2">
      <c r="E199" s="27">
        <v>1.2876499999999999E-2</v>
      </c>
      <c r="F199" s="27">
        <v>-1.1375100000000001E-2</v>
      </c>
    </row>
    <row r="200" spans="5:6" x14ac:dyDescent="0.2">
      <c r="E200" s="27">
        <v>-4.9712299999999994E-2</v>
      </c>
      <c r="F200" s="27">
        <v>-0.10987100000000002</v>
      </c>
    </row>
    <row r="201" spans="5:6" x14ac:dyDescent="0.2">
      <c r="E201" s="27">
        <v>5.7787100000000001E-2</v>
      </c>
      <c r="F201" s="27">
        <v>4.2438900000000002E-2</v>
      </c>
    </row>
    <row r="202" spans="5:6" x14ac:dyDescent="0.2">
      <c r="E202" s="27">
        <v>2.9063100000000005E-2</v>
      </c>
      <c r="F202" s="27">
        <v>-7.9035999999999995E-2</v>
      </c>
    </row>
    <row r="203" spans="5:6" x14ac:dyDescent="0.2">
      <c r="E203" s="27">
        <v>-2.8477199999999998E-2</v>
      </c>
      <c r="F203" s="27">
        <v>5.4634800000000004E-2</v>
      </c>
    </row>
    <row r="204" spans="5:6" x14ac:dyDescent="0.2">
      <c r="E204" s="27">
        <v>6.7511200000000007E-2</v>
      </c>
      <c r="F204" s="27">
        <v>-0.12036940000000002</v>
      </c>
    </row>
    <row r="205" spans="5:6" x14ac:dyDescent="0.2">
      <c r="E205" s="27">
        <v>7.1086900000000008E-2</v>
      </c>
      <c r="F205" s="27">
        <v>-1.73683E-2</v>
      </c>
    </row>
    <row r="206" spans="5:6" x14ac:dyDescent="0.2">
      <c r="E206" s="27">
        <v>6.9832800000000014E-2</v>
      </c>
      <c r="F206" s="27">
        <v>-0.11696460000000002</v>
      </c>
    </row>
    <row r="207" spans="5:6" x14ac:dyDescent="0.2">
      <c r="E207" s="27">
        <v>1.983E-4</v>
      </c>
      <c r="F207" s="27">
        <v>-1.1588200000000002E-2</v>
      </c>
    </row>
    <row r="208" spans="5:6" x14ac:dyDescent="0.2">
      <c r="E208" s="27">
        <v>-1.7096099999999999E-2</v>
      </c>
      <c r="F208" s="27">
        <v>-0.16865750000000002</v>
      </c>
    </row>
    <row r="209" spans="5:6" x14ac:dyDescent="0.2">
      <c r="E209" s="27">
        <v>-5.5816299999999999E-2</v>
      </c>
      <c r="F209" s="27">
        <v>0.154</v>
      </c>
    </row>
    <row r="210" spans="5:6" x14ac:dyDescent="0.2">
      <c r="E210" s="27">
        <v>-2.9674799999999998E-2</v>
      </c>
      <c r="F210" s="27">
        <v>0.11588309999999999</v>
      </c>
    </row>
    <row r="211" spans="5:6" x14ac:dyDescent="0.2">
      <c r="E211" s="27">
        <v>5.1737000000000005E-2</v>
      </c>
      <c r="F211" s="27">
        <v>6.7659999999999998E-2</v>
      </c>
    </row>
    <row r="212" spans="5:6" x14ac:dyDescent="0.2">
      <c r="E212" s="27">
        <v>1.1809099999999999E-2</v>
      </c>
      <c r="F212" s="27">
        <v>-7.6647699999999999E-2</v>
      </c>
    </row>
    <row r="213" spans="5:6" x14ac:dyDescent="0.2">
      <c r="E213" s="27">
        <v>0.11132159999999999</v>
      </c>
      <c r="F213" s="27">
        <v>-4.3632000000000002E-3</v>
      </c>
    </row>
    <row r="214" spans="5:6" x14ac:dyDescent="0.2">
      <c r="E214" s="27">
        <v>2.5016000000000005E-3</v>
      </c>
      <c r="F214" s="27">
        <v>-4.3783799999999998E-2</v>
      </c>
    </row>
    <row r="215" spans="5:6" x14ac:dyDescent="0.2">
      <c r="E215" s="27">
        <v>7.1044999999999997E-3</v>
      </c>
      <c r="F215" s="27">
        <v>0.31604409999999999</v>
      </c>
    </row>
    <row r="216" spans="5:6" x14ac:dyDescent="0.2">
      <c r="E216" s="27">
        <v>-2.2773099999999994E-2</v>
      </c>
      <c r="F216" s="27">
        <v>0.12886429999999999</v>
      </c>
    </row>
    <row r="217" spans="5:6" x14ac:dyDescent="0.2">
      <c r="E217" s="27">
        <v>1.7909000000000001E-2</v>
      </c>
      <c r="F217" s="27">
        <v>8.1498999999999988E-2</v>
      </c>
    </row>
    <row r="218" spans="5:6" x14ac:dyDescent="0.2">
      <c r="E218" s="27">
        <v>4.5001600000000003E-2</v>
      </c>
      <c r="F218" s="27">
        <v>7.4471700000000016E-2</v>
      </c>
    </row>
    <row r="219" spans="5:6" x14ac:dyDescent="0.2">
      <c r="E219" s="27">
        <v>8.437639999999999E-2</v>
      </c>
      <c r="F219" s="27">
        <v>0.17340659999999999</v>
      </c>
    </row>
    <row r="220" spans="5:6" x14ac:dyDescent="0.2">
      <c r="E220" s="27">
        <v>-4.5040199999999996E-2</v>
      </c>
      <c r="F220" s="27">
        <v>-3.0291199999999997E-2</v>
      </c>
    </row>
    <row r="221" spans="5:6" x14ac:dyDescent="0.2">
      <c r="E221" s="27">
        <v>7.4603200000000008E-2</v>
      </c>
      <c r="F221" s="27">
        <v>-0.24270190000000003</v>
      </c>
    </row>
    <row r="222" spans="5:6" x14ac:dyDescent="0.2">
      <c r="E222" s="27">
        <v>-6.2684199999999995E-2</v>
      </c>
      <c r="F222" s="27">
        <v>-5.5118599999999997E-2</v>
      </c>
    </row>
    <row r="223" spans="5:6" x14ac:dyDescent="0.2">
      <c r="E223" s="27">
        <v>8.4729099999999988E-2</v>
      </c>
      <c r="F223" s="27">
        <v>-0.13183720000000002</v>
      </c>
    </row>
    <row r="224" spans="5:6" x14ac:dyDescent="0.2">
      <c r="E224" s="27">
        <v>-6.1958199999999998E-2</v>
      </c>
      <c r="F224" s="27">
        <v>-2.9361000000000001E-3</v>
      </c>
    </row>
    <row r="225" spans="5:6" x14ac:dyDescent="0.2">
      <c r="E225" s="27">
        <v>-5.8815200000000005E-2</v>
      </c>
      <c r="F225" s="27">
        <v>-9.1688700000000026E-2</v>
      </c>
    </row>
    <row r="226" spans="5:6" x14ac:dyDescent="0.2">
      <c r="E226" s="27">
        <v>-5.5895199999999992E-2</v>
      </c>
      <c r="F226" s="27">
        <v>-8.9648700000000012E-2</v>
      </c>
    </row>
    <row r="227" spans="5:6" x14ac:dyDescent="0.2">
      <c r="E227" s="27">
        <v>-4.9936700000000001E-2</v>
      </c>
      <c r="F227" s="27">
        <v>2.8062900000000002E-2</v>
      </c>
    </row>
    <row r="228" spans="5:6" x14ac:dyDescent="0.2">
      <c r="E228" s="27">
        <v>-8.7980000000000003E-4</v>
      </c>
      <c r="F228" s="27">
        <v>4.7637000000000001E-3</v>
      </c>
    </row>
    <row r="229" spans="5:6" x14ac:dyDescent="0.2">
      <c r="E229" s="27">
        <v>-0.10270310000000002</v>
      </c>
      <c r="F229" s="27">
        <v>-6.9767899999999994E-2</v>
      </c>
    </row>
    <row r="230" spans="5:6" x14ac:dyDescent="0.2">
      <c r="E230" s="27">
        <v>0.1400515</v>
      </c>
      <c r="F230" s="27">
        <v>-0.14561540000000001</v>
      </c>
    </row>
    <row r="231" spans="5:6" x14ac:dyDescent="0.2">
      <c r="E231" s="27">
        <v>-2.0915199999999995E-2</v>
      </c>
      <c r="F231" s="27">
        <v>5.2956799999999998E-2</v>
      </c>
    </row>
    <row r="232" spans="5:6" x14ac:dyDescent="0.2">
      <c r="E232" s="27">
        <v>-0.20699250000000002</v>
      </c>
      <c r="F232" s="27">
        <v>-0.1634573</v>
      </c>
    </row>
    <row r="233" spans="5:6" x14ac:dyDescent="0.2">
      <c r="E233" s="27">
        <v>-7.1146100000000004E-2</v>
      </c>
      <c r="F233" s="27">
        <v>0.35841320000000004</v>
      </c>
    </row>
    <row r="234" spans="5:6" x14ac:dyDescent="0.2">
      <c r="E234" s="27">
        <v>7.8365100000000007E-2</v>
      </c>
      <c r="F234" s="27">
        <v>0.13868829999999999</v>
      </c>
    </row>
    <row r="235" spans="5:6" x14ac:dyDescent="0.2">
      <c r="E235" s="27">
        <v>-0.12622880000000003</v>
      </c>
      <c r="F235" s="27">
        <v>-9.2004700000000009E-2</v>
      </c>
    </row>
    <row r="236" spans="5:6" x14ac:dyDescent="0.2">
      <c r="E236" s="27">
        <v>-8.696340000000001E-2</v>
      </c>
      <c r="F236" s="27">
        <v>-0.26836110000000002</v>
      </c>
    </row>
    <row r="237" spans="5:6" x14ac:dyDescent="0.2">
      <c r="E237" s="27">
        <v>-0.18013010000000002</v>
      </c>
      <c r="F237" s="27">
        <v>-0.20321170000000002</v>
      </c>
    </row>
    <row r="238" spans="5:6" x14ac:dyDescent="0.2">
      <c r="E238" s="27">
        <v>-6.170000000000009E-5</v>
      </c>
      <c r="F238" s="27">
        <v>0.2111827</v>
      </c>
    </row>
    <row r="239" spans="5:6" x14ac:dyDescent="0.2">
      <c r="E239" s="27">
        <v>-9.4368000000000004E-3</v>
      </c>
      <c r="F239" s="27">
        <v>-4.1201000000000002E-2</v>
      </c>
    </row>
    <row r="240" spans="5:6" x14ac:dyDescent="0.2">
      <c r="E240" s="27">
        <v>-0.24798650000000003</v>
      </c>
      <c r="F240" s="27">
        <v>-0.36138389999999992</v>
      </c>
    </row>
    <row r="241" spans="5:6" x14ac:dyDescent="0.2">
      <c r="E241" s="27">
        <v>0.13067939999999997</v>
      </c>
      <c r="F241" s="27">
        <v>0.16816779999999998</v>
      </c>
    </row>
    <row r="242" spans="5:6" x14ac:dyDescent="0.2">
      <c r="E242" s="27">
        <v>0.12463239999999999</v>
      </c>
      <c r="F242" s="27">
        <v>0.64194050000000002</v>
      </c>
    </row>
    <row r="243" spans="5:6" x14ac:dyDescent="0.2">
      <c r="E243" s="27">
        <v>0.12933709999999998</v>
      </c>
      <c r="F243" s="27">
        <v>-4.6454599999999999E-2</v>
      </c>
    </row>
    <row r="244" spans="5:6" x14ac:dyDescent="0.2">
      <c r="E244" s="27">
        <v>-5.3396900000000004E-2</v>
      </c>
      <c r="F244" s="27">
        <v>3.7690500000000009E-2</v>
      </c>
    </row>
    <row r="245" spans="5:6" x14ac:dyDescent="0.2">
      <c r="E245" s="27">
        <v>8.6470999999999996E-3</v>
      </c>
      <c r="F245" s="27">
        <v>0.11003149999999998</v>
      </c>
    </row>
    <row r="246" spans="5:6" x14ac:dyDescent="0.2">
      <c r="E246" s="27">
        <v>0.166327</v>
      </c>
      <c r="F246" s="27">
        <v>-2.5500299999999997E-2</v>
      </c>
    </row>
    <row r="247" spans="5:6" x14ac:dyDescent="0.2">
      <c r="E247" s="27">
        <v>8.9195299999999977E-2</v>
      </c>
      <c r="F247" s="27">
        <v>9.4175199999999987E-2</v>
      </c>
    </row>
    <row r="248" spans="5:6" x14ac:dyDescent="0.2">
      <c r="E248" s="27">
        <v>-0.11826690000000001</v>
      </c>
      <c r="F248" s="27">
        <v>1.8311999999999998E-2</v>
      </c>
    </row>
    <row r="249" spans="5:6" x14ac:dyDescent="0.2">
      <c r="E249" s="27">
        <v>0.10423009999999998</v>
      </c>
      <c r="F249" s="27">
        <v>0.13043869999999999</v>
      </c>
    </row>
    <row r="250" spans="5:6" x14ac:dyDescent="0.2">
      <c r="E250" s="27">
        <v>3.1818200000000005E-2</v>
      </c>
      <c r="F250" s="27">
        <v>3.2934300000000007E-2</v>
      </c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I6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7"/>
  <sheetViews>
    <sheetView topLeftCell="A49" zoomScaleNormal="100" workbookViewId="0">
      <selection activeCell="O24" sqref="O24"/>
    </sheetView>
  </sheetViews>
  <sheetFormatPr defaultRowHeight="12.75" x14ac:dyDescent="0.2"/>
  <cols>
    <col min="1" max="1" width="24.5703125" style="1" customWidth="1"/>
    <col min="2" max="7" width="9.7109375" style="1" customWidth="1"/>
    <col min="8" max="11" width="9.140625" style="48"/>
    <col min="12" max="12" width="9.140625" style="1"/>
    <col min="13" max="13" width="15" style="1" customWidth="1"/>
    <col min="14" max="14" width="13.5703125" style="1" customWidth="1"/>
    <col min="15" max="15" width="15.5703125" style="1" customWidth="1"/>
    <col min="16" max="16" width="9.140625" style="1"/>
    <col min="17" max="17" width="16.7109375" style="1" customWidth="1"/>
    <col min="18" max="18" width="14.5703125" style="1" customWidth="1"/>
    <col min="19" max="19" width="17.28515625" style="1" customWidth="1"/>
    <col min="20" max="16384" width="9.140625" style="1"/>
  </cols>
  <sheetData>
    <row r="1" spans="1:26" s="3" customFormat="1" ht="18.75" x14ac:dyDescent="0.3">
      <c r="A1" s="3" t="s">
        <v>6</v>
      </c>
      <c r="H1" s="46"/>
      <c r="I1" s="46"/>
      <c r="J1" s="46"/>
      <c r="K1" s="46"/>
    </row>
    <row r="3" spans="1:26" x14ac:dyDescent="0.2">
      <c r="O3" s="18" t="s">
        <v>1</v>
      </c>
      <c r="P3" s="16" t="s">
        <v>17</v>
      </c>
      <c r="Q3" s="16" t="s">
        <v>19</v>
      </c>
      <c r="R3" s="16" t="s">
        <v>20</v>
      </c>
      <c r="S3" s="1" t="s">
        <v>50</v>
      </c>
      <c r="V3" s="18" t="s">
        <v>1</v>
      </c>
      <c r="W3" s="16" t="s">
        <v>17</v>
      </c>
      <c r="X3" s="16" t="s">
        <v>19</v>
      </c>
      <c r="Y3" s="16" t="s">
        <v>20</v>
      </c>
      <c r="Z3" s="1" t="s">
        <v>50</v>
      </c>
    </row>
    <row r="4" spans="1:26" x14ac:dyDescent="0.2">
      <c r="A4" s="1" t="s">
        <v>28</v>
      </c>
      <c r="M4" s="111" t="s">
        <v>49</v>
      </c>
      <c r="N4" s="1" t="s">
        <v>46</v>
      </c>
      <c r="O4" s="43">
        <f>AVERAGE(H8:H247)</f>
        <v>7.5454281278094148E-3</v>
      </c>
      <c r="P4" s="43">
        <f t="shared" ref="P4:R4" si="0">AVERAGE(I8:I247)</f>
        <v>5.8285283333333335E-3</v>
      </c>
      <c r="Q4" s="43">
        <f t="shared" si="0"/>
        <v>8.2533933333333292E-3</v>
      </c>
      <c r="R4" s="43">
        <f t="shared" si="0"/>
        <v>1.0787770416666655E-2</v>
      </c>
      <c r="S4" s="54">
        <f>AVERAGE(P4:R4)</f>
        <v>8.2898973611111055E-3</v>
      </c>
      <c r="U4" s="111" t="s">
        <v>63</v>
      </c>
      <c r="V4" s="48">
        <f>O4*12</f>
        <v>9.0545137533712974E-2</v>
      </c>
      <c r="W4" s="48">
        <f t="shared" ref="W4:Y5" si="1">P4*12</f>
        <v>6.9942340000000006E-2</v>
      </c>
      <c r="X4" s="48">
        <f t="shared" si="1"/>
        <v>9.9040719999999943E-2</v>
      </c>
      <c r="Y4" s="48">
        <f t="shared" si="1"/>
        <v>0.12945324499999986</v>
      </c>
      <c r="Z4" s="48">
        <f>S4*12</f>
        <v>9.9478768333333273E-2</v>
      </c>
    </row>
    <row r="5" spans="1:26" x14ac:dyDescent="0.2">
      <c r="A5" s="23"/>
      <c r="M5" s="111"/>
      <c r="N5" s="1" t="s">
        <v>47</v>
      </c>
      <c r="O5" s="43">
        <f>_xlfn.VAR.P(H8:H247)</f>
        <v>1.8736728214218908E-3</v>
      </c>
      <c r="P5" s="43">
        <f t="shared" ref="P5:R5" si="2">_xlfn.VAR.P(I8:I247)</f>
        <v>3.3482167372125317E-3</v>
      </c>
      <c r="Q5" s="43">
        <f t="shared" si="2"/>
        <v>6.7681462039798747E-3</v>
      </c>
      <c r="R5" s="43">
        <f t="shared" si="2"/>
        <v>1.5807800953478165E-2</v>
      </c>
      <c r="U5" s="111"/>
      <c r="V5" s="48">
        <f>O5*12</f>
        <v>2.2484073857062692E-2</v>
      </c>
      <c r="W5" s="48">
        <f t="shared" si="1"/>
        <v>4.017860084655038E-2</v>
      </c>
      <c r="X5" s="48">
        <f t="shared" si="1"/>
        <v>8.12177544477585E-2</v>
      </c>
      <c r="Y5" s="48">
        <f t="shared" si="1"/>
        <v>0.18969361144173796</v>
      </c>
    </row>
    <row r="6" spans="1:26" x14ac:dyDescent="0.2">
      <c r="A6" s="23"/>
      <c r="B6" s="24" t="s">
        <v>30</v>
      </c>
      <c r="C6" s="24" t="s">
        <v>31</v>
      </c>
      <c r="D6" s="24" t="s">
        <v>32</v>
      </c>
      <c r="N6" s="1" t="s">
        <v>48</v>
      </c>
      <c r="O6" s="48">
        <f>SQRT(O5)</f>
        <v>4.328594253821777E-2</v>
      </c>
      <c r="P6" s="48">
        <f>SQRT(P5)</f>
        <v>5.7863777419146528E-2</v>
      </c>
      <c r="Q6" s="48">
        <f>SQRT(Q5)</f>
        <v>8.2268743785108775E-2</v>
      </c>
      <c r="R6" s="48">
        <f>SQRT(R5)</f>
        <v>0.12572907759734089</v>
      </c>
      <c r="S6" s="61"/>
      <c r="U6" s="111"/>
      <c r="V6" s="48">
        <f>O6*SQRT(12)</f>
        <v>0.1499469034594002</v>
      </c>
      <c r="W6" s="48">
        <f>P6*SQRT(12)</f>
        <v>0.20044600481563701</v>
      </c>
      <c r="X6" s="48">
        <f>Q6*SQRT(12)</f>
        <v>0.28498728822134939</v>
      </c>
      <c r="Y6" s="48">
        <f>R6*SQRT(12)</f>
        <v>0.43553830077472866</v>
      </c>
      <c r="Z6" s="48"/>
    </row>
    <row r="7" spans="1:26" x14ac:dyDescent="0.2">
      <c r="A7" s="23" t="s">
        <v>3</v>
      </c>
      <c r="B7" s="48">
        <v>6.9942340000000006E-2</v>
      </c>
      <c r="C7" s="48">
        <v>9.9040719999999943E-2</v>
      </c>
      <c r="D7" s="48">
        <v>0.12945324499999986</v>
      </c>
      <c r="H7" s="48" t="s">
        <v>45</v>
      </c>
      <c r="I7" s="48" t="s">
        <v>42</v>
      </c>
      <c r="J7" s="48" t="s">
        <v>43</v>
      </c>
      <c r="K7" s="48" t="s">
        <v>44</v>
      </c>
    </row>
    <row r="8" spans="1:26" x14ac:dyDescent="0.2">
      <c r="A8" s="23" t="s">
        <v>37</v>
      </c>
      <c r="B8" s="48">
        <v>0.20044600481563701</v>
      </c>
      <c r="C8" s="48">
        <v>0.28498728822134939</v>
      </c>
      <c r="D8" s="48">
        <v>0.43553830077472866</v>
      </c>
      <c r="H8" s="48">
        <v>-6.7135993083980494E-2</v>
      </c>
      <c r="I8" s="48">
        <v>-6.5393900000000005E-2</v>
      </c>
      <c r="J8" s="48">
        <v>-3.1052999999999996E-3</v>
      </c>
      <c r="K8" s="48">
        <v>-9.6846200000000007E-2</v>
      </c>
    </row>
    <row r="9" spans="1:26" x14ac:dyDescent="0.2">
      <c r="A9" s="23"/>
      <c r="B9" s="25"/>
      <c r="C9" s="25"/>
      <c r="D9" s="25"/>
      <c r="H9" s="48">
        <v>1.2880823423377485E-2</v>
      </c>
      <c r="I9" s="48">
        <v>6.2873999999999994E-3</v>
      </c>
      <c r="J9" s="48">
        <v>8.212319999999998E-2</v>
      </c>
      <c r="K9" s="48">
        <v>-9.9939400000000025E-2</v>
      </c>
      <c r="M9" s="1" t="s">
        <v>52</v>
      </c>
    </row>
    <row r="10" spans="1:26" x14ac:dyDescent="0.2">
      <c r="A10" s="23" t="s">
        <v>33</v>
      </c>
      <c r="B10" s="73">
        <v>0.3038045082617995</v>
      </c>
      <c r="C10" s="25"/>
      <c r="D10" s="25"/>
      <c r="H10" s="48">
        <v>2.6496808890475787E-2</v>
      </c>
      <c r="I10" s="48">
        <v>-5.0983999999999995E-3</v>
      </c>
      <c r="J10" s="48">
        <v>0.12229079999999998</v>
      </c>
      <c r="K10" s="48">
        <v>3.8993500000000007E-2</v>
      </c>
      <c r="M10" s="1" t="s">
        <v>53</v>
      </c>
      <c r="N10" s="73">
        <v>0.3038045082617995</v>
      </c>
    </row>
    <row r="11" spans="1:26" x14ac:dyDescent="0.2">
      <c r="A11" s="23" t="s">
        <v>34</v>
      </c>
      <c r="B11" s="73">
        <v>8.0116543076287128E-2</v>
      </c>
      <c r="H11" s="48">
        <v>-2.4945991114009747E-2</v>
      </c>
      <c r="I11" s="48">
        <v>-4.2152300000000004E-2</v>
      </c>
      <c r="J11" s="48">
        <v>-2.8874499999999997E-2</v>
      </c>
      <c r="K11" s="48">
        <v>-5.7812099999999998E-2</v>
      </c>
      <c r="M11" s="1" t="s">
        <v>54</v>
      </c>
      <c r="N11" s="73">
        <v>8.0116543076287128E-2</v>
      </c>
    </row>
    <row r="12" spans="1:26" x14ac:dyDescent="0.2">
      <c r="A12" s="23" t="s">
        <v>35</v>
      </c>
      <c r="B12" s="73">
        <v>0.2288145246887725</v>
      </c>
      <c r="H12" s="48">
        <v>9.7504284937920627E-2</v>
      </c>
      <c r="I12" s="48">
        <v>1.5309E-2</v>
      </c>
      <c r="J12" s="48">
        <v>0.18537979999999998</v>
      </c>
      <c r="K12" s="48">
        <v>0.18373780000000001</v>
      </c>
      <c r="M12" s="1" t="s">
        <v>55</v>
      </c>
      <c r="N12" s="73">
        <v>0.2288145246887725</v>
      </c>
    </row>
    <row r="13" spans="1:26" x14ac:dyDescent="0.2">
      <c r="A13" s="23"/>
      <c r="H13" s="48">
        <v>-6.7470626026850944E-3</v>
      </c>
      <c r="I13" s="48">
        <v>2.4862100000000002E-2</v>
      </c>
      <c r="J13" s="48">
        <v>6.3752000000000003E-2</v>
      </c>
      <c r="K13" s="48">
        <v>-3.4225600000000002E-2</v>
      </c>
    </row>
    <row r="14" spans="1:26" x14ac:dyDescent="0.2">
      <c r="A14" s="23" t="s">
        <v>5</v>
      </c>
      <c r="H14" s="48">
        <v>-3.2059804061931318E-3</v>
      </c>
      <c r="I14" s="48">
        <v>3.2017E-3</v>
      </c>
      <c r="J14" s="48">
        <v>-1.3820499999999999E-2</v>
      </c>
      <c r="K14" s="48">
        <v>3.42113E-2</v>
      </c>
      <c r="M14" s="1" t="s">
        <v>80</v>
      </c>
      <c r="N14" s="43">
        <v>5.5E-2</v>
      </c>
    </row>
    <row r="15" spans="1:26" x14ac:dyDescent="0.2">
      <c r="B15" s="34"/>
      <c r="C15" s="9" t="s">
        <v>7</v>
      </c>
      <c r="D15" s="9"/>
      <c r="E15" s="35" t="s">
        <v>8</v>
      </c>
      <c r="F15" s="23"/>
      <c r="H15" s="48">
        <v>-9.0389597065838934E-2</v>
      </c>
      <c r="I15" s="48">
        <v>-9.3887000000000026E-2</v>
      </c>
      <c r="J15" s="48">
        <v>-0.16117320000000004</v>
      </c>
      <c r="K15" s="48">
        <v>-0.26630609999999999</v>
      </c>
    </row>
    <row r="16" spans="1:26" x14ac:dyDescent="0.2">
      <c r="B16" s="36" t="s">
        <v>10</v>
      </c>
      <c r="C16" s="36" t="s">
        <v>11</v>
      </c>
      <c r="D16" s="36" t="s">
        <v>2</v>
      </c>
      <c r="E16" s="35" t="s">
        <v>9</v>
      </c>
      <c r="F16" s="36" t="s">
        <v>3</v>
      </c>
      <c r="H16" s="48">
        <v>-4.8667975006203457E-2</v>
      </c>
      <c r="I16" s="48">
        <v>-1E-3</v>
      </c>
      <c r="J16" s="48">
        <v>-0.13830570000000003</v>
      </c>
      <c r="K16" s="48">
        <v>-0.12043700000000002</v>
      </c>
    </row>
    <row r="17" spans="2:11" x14ac:dyDescent="0.2">
      <c r="H17" s="48">
        <v>-4.256227251710154E-3</v>
      </c>
      <c r="I17" s="48">
        <v>5.5603800000000002E-2</v>
      </c>
      <c r="J17" s="48">
        <v>7.4075100000000005E-2</v>
      </c>
      <c r="K17" s="48">
        <v>9.5818999999999991E-3</v>
      </c>
    </row>
    <row r="18" spans="2:11" x14ac:dyDescent="0.2">
      <c r="B18" s="37"/>
      <c r="C18" s="37"/>
      <c r="D18" s="37"/>
      <c r="E18" s="38"/>
      <c r="F18" s="38"/>
      <c r="H18" s="48">
        <v>6.4640186693337265E-2</v>
      </c>
      <c r="I18" s="48">
        <v>2.9357100000000004E-2</v>
      </c>
      <c r="J18" s="48">
        <v>-6.5866000000000015E-3</v>
      </c>
      <c r="K18" s="48">
        <v>0.18748009999999998</v>
      </c>
    </row>
    <row r="19" spans="2:11" x14ac:dyDescent="0.2">
      <c r="B19" s="37"/>
      <c r="C19" s="37"/>
      <c r="D19" s="37"/>
      <c r="E19" s="38"/>
      <c r="F19" s="38"/>
      <c r="H19" s="48">
        <v>2.7855441359025512E-2</v>
      </c>
      <c r="I19" s="48">
        <v>-9.8496E-3</v>
      </c>
      <c r="J19" s="48">
        <v>2.4423700000000003E-2</v>
      </c>
      <c r="K19" s="48">
        <v>3.5116000000000008E-2</v>
      </c>
    </row>
    <row r="20" spans="2:11" x14ac:dyDescent="0.2">
      <c r="B20" s="37">
        <v>0</v>
      </c>
      <c r="C20" s="37">
        <v>0</v>
      </c>
      <c r="D20" s="37">
        <f>MAX(1-B20-C20,0)</f>
        <v>1</v>
      </c>
      <c r="E20" s="60">
        <f t="shared" ref="E20:E83" si="3">SQRT(B20^2*$B$8^2+C20^2*$C$8^2+D20^2*$D$8^2+2*B20*C20*$B$10*$B$8*$C$8+2*B20*D20*$B$11*$B$8*$D$8+2*C20*D20*$B$12*$C$8*$D$8)</f>
        <v>0.43553830077472866</v>
      </c>
      <c r="F20" s="60">
        <f>B20*$B$7+C20*$C$7+D20*$D$7</f>
        <v>0.12945324499999986</v>
      </c>
      <c r="H20" s="48">
        <v>4.35518223436E-2</v>
      </c>
      <c r="I20" s="48">
        <v>-1.8857100000000002E-2</v>
      </c>
      <c r="J20" s="48">
        <v>8.7154299999999976E-2</v>
      </c>
      <c r="K20" s="48">
        <v>5.0282100000000003E-2</v>
      </c>
    </row>
    <row r="21" spans="2:11" x14ac:dyDescent="0.2">
      <c r="B21" s="37">
        <f>B20+0.05</f>
        <v>0.05</v>
      </c>
      <c r="C21" s="37">
        <v>0</v>
      </c>
      <c r="D21" s="37">
        <f>1-B21-C21</f>
        <v>0.95</v>
      </c>
      <c r="E21" s="60">
        <f t="shared" si="3"/>
        <v>0.4146846897742944</v>
      </c>
      <c r="F21" s="60">
        <f t="shared" ref="F21:F37" si="4">B21*$B$7+C21*$C$7+D21*$D$7</f>
        <v>0.12647769974999987</v>
      </c>
      <c r="H21" s="48">
        <v>7.1514589122150252E-2</v>
      </c>
      <c r="I21" s="48">
        <v>5.7181800000000005E-2</v>
      </c>
      <c r="J21" s="48">
        <v>-1.8721499999999999E-2</v>
      </c>
      <c r="K21" s="48">
        <v>3.0715000000000004E-3</v>
      </c>
    </row>
    <row r="22" spans="2:11" x14ac:dyDescent="0.2">
      <c r="B22" s="37">
        <f t="shared" ref="B22:B39" si="5">B21+0.05</f>
        <v>0.1</v>
      </c>
      <c r="C22" s="37">
        <v>0</v>
      </c>
      <c r="D22" s="37">
        <f t="shared" ref="D22:D39" si="6">1-B22-C22</f>
        <v>0.9</v>
      </c>
      <c r="E22" s="60">
        <f t="shared" si="3"/>
        <v>0.39409718371476232</v>
      </c>
      <c r="F22" s="60">
        <f t="shared" si="4"/>
        <v>0.12350215449999988</v>
      </c>
      <c r="H22" s="48">
        <v>2.421438267190168E-2</v>
      </c>
      <c r="I22" s="48">
        <v>2.0929800000000002E-2</v>
      </c>
      <c r="J22" s="48">
        <v>-2.6906699999999995E-2</v>
      </c>
      <c r="K22" s="48">
        <v>5.2441000000000008E-2</v>
      </c>
    </row>
    <row r="23" spans="2:11" x14ac:dyDescent="0.2">
      <c r="B23" s="37">
        <f t="shared" si="5"/>
        <v>0.15000000000000002</v>
      </c>
      <c r="C23" s="37">
        <v>0</v>
      </c>
      <c r="D23" s="37">
        <f t="shared" si="6"/>
        <v>0.85</v>
      </c>
      <c r="E23" s="60">
        <f t="shared" si="3"/>
        <v>0.37381975105370108</v>
      </c>
      <c r="F23" s="60">
        <f t="shared" si="4"/>
        <v>0.12052660924999989</v>
      </c>
      <c r="H23" s="48">
        <v>2.3679910315606012E-3</v>
      </c>
      <c r="I23" s="48">
        <v>1.6167399999999998E-2</v>
      </c>
      <c r="J23" s="48">
        <v>-2.7595799999999997E-2</v>
      </c>
      <c r="K23" s="48">
        <v>4.1464600000000004E-2</v>
      </c>
    </row>
    <row r="24" spans="2:11" x14ac:dyDescent="0.2">
      <c r="B24" s="37">
        <f t="shared" si="5"/>
        <v>0.2</v>
      </c>
      <c r="C24" s="37">
        <v>0</v>
      </c>
      <c r="D24" s="37">
        <f t="shared" si="6"/>
        <v>0.8</v>
      </c>
      <c r="E24" s="60">
        <f t="shared" si="3"/>
        <v>0.35390569383811071</v>
      </c>
      <c r="F24" s="60">
        <f t="shared" si="4"/>
        <v>0.1175510639999999</v>
      </c>
      <c r="H24" s="48">
        <v>4.313921555153799E-2</v>
      </c>
      <c r="I24" s="48">
        <v>-1.0282700000000001E-2</v>
      </c>
      <c r="J24" s="48">
        <v>7.2770500000000002E-2</v>
      </c>
      <c r="K24" s="48">
        <v>-4.6978000000000002E-3</v>
      </c>
    </row>
    <row r="25" spans="2:11" x14ac:dyDescent="0.2">
      <c r="B25" s="37">
        <f t="shared" si="5"/>
        <v>0.25</v>
      </c>
      <c r="C25" s="37">
        <v>0</v>
      </c>
      <c r="D25" s="37">
        <f t="shared" si="6"/>
        <v>0.75</v>
      </c>
      <c r="E25" s="60">
        <f t="shared" si="3"/>
        <v>0.3344199332747041</v>
      </c>
      <c r="F25" s="60">
        <f t="shared" si="4"/>
        <v>0.11457551874999988</v>
      </c>
      <c r="H25" s="48">
        <v>-4.5811895919224972E-2</v>
      </c>
      <c r="I25" s="48">
        <v>-1.40435E-2</v>
      </c>
      <c r="J25" s="48">
        <v>-6.4938599999999999E-2</v>
      </c>
      <c r="K25" s="48">
        <v>-0.20100470000000001</v>
      </c>
    </row>
    <row r="26" spans="2:11" x14ac:dyDescent="0.2">
      <c r="B26" s="37">
        <f t="shared" si="5"/>
        <v>0.3</v>
      </c>
      <c r="C26" s="37">
        <v>0</v>
      </c>
      <c r="D26" s="37">
        <f t="shared" si="6"/>
        <v>0.7</v>
      </c>
      <c r="E26" s="60">
        <f t="shared" si="3"/>
        <v>0.31544185074133735</v>
      </c>
      <c r="F26" s="60">
        <f t="shared" si="4"/>
        <v>0.11159997349999989</v>
      </c>
      <c r="H26" s="48">
        <v>4.6609231384517225E-2</v>
      </c>
      <c r="I26" s="48">
        <v>4.3052900000000005E-2</v>
      </c>
      <c r="J26" s="48">
        <v>1.2661199999999999E-2</v>
      </c>
      <c r="K26" s="48">
        <v>3.6804000000000003E-3</v>
      </c>
    </row>
    <row r="27" spans="2:11" x14ac:dyDescent="0.2">
      <c r="B27" s="37">
        <f t="shared" si="5"/>
        <v>0.35</v>
      </c>
      <c r="C27" s="37">
        <v>0</v>
      </c>
      <c r="D27" s="37">
        <f t="shared" si="6"/>
        <v>0.65</v>
      </c>
      <c r="E27" s="60">
        <f t="shared" si="3"/>
        <v>0.29706876041418817</v>
      </c>
      <c r="F27" s="60">
        <f t="shared" si="4"/>
        <v>0.1086244282499999</v>
      </c>
      <c r="H27" s="48">
        <v>2.3691788393389146E-2</v>
      </c>
      <c r="I27" s="48">
        <v>3.6130800000000005E-2</v>
      </c>
      <c r="J27" s="48">
        <v>7.7167100000000002E-2</v>
      </c>
      <c r="K27" s="48">
        <v>6.8759500000000001E-2</v>
      </c>
    </row>
    <row r="28" spans="2:11" x14ac:dyDescent="0.2">
      <c r="B28" s="37">
        <f t="shared" si="5"/>
        <v>0.39999999999999997</v>
      </c>
      <c r="C28" s="37">
        <v>0</v>
      </c>
      <c r="D28" s="37">
        <f t="shared" si="6"/>
        <v>0.60000000000000009</v>
      </c>
      <c r="E28" s="60">
        <f t="shared" si="3"/>
        <v>0.27942003044907865</v>
      </c>
      <c r="F28" s="60">
        <f t="shared" si="4"/>
        <v>0.10564888299999992</v>
      </c>
      <c r="H28" s="48">
        <v>-1.6735472001635388E-2</v>
      </c>
      <c r="I28" s="48">
        <v>1.55975E-2</v>
      </c>
      <c r="J28" s="48">
        <v>1.9100499999999999E-2</v>
      </c>
      <c r="K28" s="48">
        <v>-8.8191000000000016E-3</v>
      </c>
    </row>
    <row r="29" spans="2:11" x14ac:dyDescent="0.2">
      <c r="B29" s="37">
        <f t="shared" si="5"/>
        <v>0.44999999999999996</v>
      </c>
      <c r="C29" s="37">
        <v>0</v>
      </c>
      <c r="D29" s="37">
        <f t="shared" si="6"/>
        <v>0.55000000000000004</v>
      </c>
      <c r="E29" s="60">
        <f t="shared" si="3"/>
        <v>0.26264172594152912</v>
      </c>
      <c r="F29" s="60">
        <f t="shared" si="4"/>
        <v>0.10267333774999993</v>
      </c>
      <c r="H29" s="48">
        <v>1.3445416129979959E-2</v>
      </c>
      <c r="I29" s="48">
        <v>2.7571400000000003E-2</v>
      </c>
      <c r="J29" s="48">
        <v>-3.0556699999999996E-2</v>
      </c>
      <c r="K29" s="48">
        <v>-5.4123000000000001E-3</v>
      </c>
    </row>
    <row r="30" spans="2:11" x14ac:dyDescent="0.2">
      <c r="B30" s="37">
        <f t="shared" si="5"/>
        <v>0.49999999999999994</v>
      </c>
      <c r="C30" s="37">
        <v>0</v>
      </c>
      <c r="D30" s="37">
        <f t="shared" si="6"/>
        <v>0.5</v>
      </c>
      <c r="E30" s="60">
        <f t="shared" si="3"/>
        <v>0.24691135409730783</v>
      </c>
      <c r="F30" s="60">
        <f>B30*$B$7+C30*$C$7+D30*$D$7</f>
        <v>9.9697792499999924E-2</v>
      </c>
      <c r="H30" s="48">
        <v>-4.0293881555476307E-2</v>
      </c>
      <c r="I30" s="48">
        <v>2.2015900000000005E-2</v>
      </c>
      <c r="J30" s="48">
        <v>-9.7446700000000011E-2</v>
      </c>
      <c r="K30" s="48">
        <v>-7.1796499999999999E-2</v>
      </c>
    </row>
    <row r="31" spans="2:11" x14ac:dyDescent="0.2">
      <c r="B31" s="37">
        <f t="shared" si="5"/>
        <v>0.54999999999999993</v>
      </c>
      <c r="C31" s="37">
        <v>0</v>
      </c>
      <c r="D31" s="37">
        <f t="shared" si="6"/>
        <v>0.45000000000000007</v>
      </c>
      <c r="E31" s="60">
        <f t="shared" si="3"/>
        <v>0.23244176721498772</v>
      </c>
      <c r="F31" s="60">
        <f t="shared" si="4"/>
        <v>9.6722247249999949E-2</v>
      </c>
      <c r="H31" s="48">
        <v>0.11436563826499914</v>
      </c>
      <c r="I31" s="48">
        <v>8.200399999999998E-2</v>
      </c>
      <c r="J31" s="48">
        <v>7.8096100000000002E-2</v>
      </c>
      <c r="K31" s="48">
        <v>0.10472189999999999</v>
      </c>
    </row>
    <row r="32" spans="2:11" x14ac:dyDescent="0.2">
      <c r="B32" s="37">
        <f t="shared" si="5"/>
        <v>0.6</v>
      </c>
      <c r="C32" s="37">
        <v>0</v>
      </c>
      <c r="D32" s="37">
        <f t="shared" si="6"/>
        <v>0.4</v>
      </c>
      <c r="E32" s="60">
        <f t="shared" si="3"/>
        <v>0.21948246239079444</v>
      </c>
      <c r="F32" s="60">
        <f t="shared" si="4"/>
        <v>9.374670199999996E-2</v>
      </c>
      <c r="H32" s="48">
        <v>-1.8635081405991683E-2</v>
      </c>
      <c r="I32" s="48">
        <v>-5.5744499999999995E-2</v>
      </c>
      <c r="J32" s="48">
        <v>6.4445000000000002E-2</v>
      </c>
      <c r="K32" s="48">
        <v>-0.15684310000000001</v>
      </c>
    </row>
    <row r="33" spans="2:11" x14ac:dyDescent="0.2">
      <c r="B33" s="37">
        <f t="shared" si="5"/>
        <v>0.65</v>
      </c>
      <c r="C33" s="37">
        <v>0</v>
      </c>
      <c r="D33" s="37">
        <f t="shared" si="6"/>
        <v>0.35</v>
      </c>
      <c r="E33" s="60">
        <f t="shared" si="3"/>
        <v>0.20831549446804482</v>
      </c>
      <c r="F33" s="60">
        <f t="shared" si="4"/>
        <v>9.0771156749999943E-2</v>
      </c>
      <c r="H33" s="48">
        <v>1.2951061727870528E-2</v>
      </c>
      <c r="I33" s="48">
        <v>-2.8799199999999997E-2</v>
      </c>
      <c r="J33" s="48">
        <v>-9.1909100000000007E-2</v>
      </c>
      <c r="K33" s="48">
        <v>0.25540820000000003</v>
      </c>
    </row>
    <row r="34" spans="2:11" x14ac:dyDescent="0.2">
      <c r="B34" s="37">
        <f t="shared" si="5"/>
        <v>0.70000000000000007</v>
      </c>
      <c r="C34" s="37">
        <v>0</v>
      </c>
      <c r="D34" s="37">
        <f t="shared" si="6"/>
        <v>0.29999999999999993</v>
      </c>
      <c r="E34" s="60">
        <f t="shared" si="3"/>
        <v>0.19924245772687377</v>
      </c>
      <c r="F34" s="60">
        <f t="shared" si="4"/>
        <v>8.7795611499999954E-2</v>
      </c>
      <c r="H34" s="48">
        <v>-1.9448773152177856E-2</v>
      </c>
      <c r="I34" s="48">
        <v>-5.0485999999999994E-3</v>
      </c>
      <c r="J34" s="48">
        <v>-4.71957E-2</v>
      </c>
      <c r="K34" s="48">
        <v>-2.4679899999999994E-2</v>
      </c>
    </row>
    <row r="35" spans="2:11" x14ac:dyDescent="0.2">
      <c r="B35" s="37">
        <f t="shared" si="5"/>
        <v>0.75000000000000011</v>
      </c>
      <c r="C35" s="37">
        <v>0</v>
      </c>
      <c r="D35" s="37">
        <f t="shared" si="6"/>
        <v>0.24999999999999989</v>
      </c>
      <c r="E35" s="60">
        <f t="shared" si="3"/>
        <v>0.19255956604091037</v>
      </c>
      <c r="F35" s="60">
        <f t="shared" si="4"/>
        <v>8.4820066249999965E-2</v>
      </c>
      <c r="H35" s="48">
        <v>2.9352880530803205E-2</v>
      </c>
      <c r="I35" s="48">
        <v>3.9650400000000002E-2</v>
      </c>
      <c r="J35" s="48">
        <v>1.8490000000000002E-3</v>
      </c>
      <c r="K35" s="48">
        <v>-5.9823499999999995E-2</v>
      </c>
    </row>
    <row r="36" spans="2:11" x14ac:dyDescent="0.2">
      <c r="B36" s="37">
        <f t="shared" si="5"/>
        <v>0.80000000000000016</v>
      </c>
      <c r="C36" s="37">
        <v>0</v>
      </c>
      <c r="D36" s="37">
        <f t="shared" si="6"/>
        <v>0.19999999999999984</v>
      </c>
      <c r="E36" s="60">
        <f t="shared" si="3"/>
        <v>0.18852117592971337</v>
      </c>
      <c r="F36" s="60">
        <f t="shared" si="4"/>
        <v>8.1844520999999962E-2</v>
      </c>
      <c r="H36" s="48">
        <v>4.9019098538987116E-3</v>
      </c>
      <c r="I36" s="48">
        <v>6.0312999999999999E-3</v>
      </c>
      <c r="J36" s="48">
        <v>1.8409000000000003E-3</v>
      </c>
      <c r="K36" s="48">
        <v>-1.8857100000000002E-2</v>
      </c>
    </row>
    <row r="37" spans="2:11" x14ac:dyDescent="0.2">
      <c r="B37" s="37">
        <f t="shared" si="5"/>
        <v>0.8500000000000002</v>
      </c>
      <c r="C37" s="37">
        <v>0</v>
      </c>
      <c r="D37" s="37">
        <f t="shared" si="6"/>
        <v>0.1499999999999998</v>
      </c>
      <c r="E37" s="60">
        <f t="shared" si="3"/>
        <v>0.1872984219400145</v>
      </c>
      <c r="F37" s="60">
        <f t="shared" si="4"/>
        <v>7.8868975749999973E-2</v>
      </c>
      <c r="H37" s="48">
        <v>-1.4869727047146508E-2</v>
      </c>
      <c r="I37" s="48">
        <v>6.9051E-3</v>
      </c>
      <c r="J37" s="48">
        <v>-9.2168100000000003E-2</v>
      </c>
      <c r="K37" s="48">
        <v>-0.10463640000000002</v>
      </c>
    </row>
    <row r="38" spans="2:11" x14ac:dyDescent="0.2">
      <c r="B38" s="37">
        <f t="shared" si="5"/>
        <v>0.90000000000000024</v>
      </c>
      <c r="C38" s="37">
        <v>0</v>
      </c>
      <c r="D38" s="37">
        <f t="shared" si="6"/>
        <v>9.9999999999999756E-2</v>
      </c>
      <c r="E38" s="60">
        <f t="shared" si="3"/>
        <v>0.18894597570670046</v>
      </c>
      <c r="F38" s="60">
        <f>B38*$B$7+C38*$C$7+D38*$D$7</f>
        <v>7.589343049999997E-2</v>
      </c>
      <c r="H38" s="48">
        <v>4.085355230484744E-2</v>
      </c>
      <c r="I38" s="48">
        <v>8.9196099999999987E-2</v>
      </c>
      <c r="J38" s="48">
        <v>2.1348000000000001E-3</v>
      </c>
      <c r="K38" s="48">
        <v>9.2040999999999998E-3</v>
      </c>
    </row>
    <row r="39" spans="2:11" x14ac:dyDescent="0.2">
      <c r="B39" s="37">
        <f t="shared" si="5"/>
        <v>0.95000000000000029</v>
      </c>
      <c r="C39" s="37">
        <v>0</v>
      </c>
      <c r="D39" s="37">
        <f t="shared" si="6"/>
        <v>4.9999999999999711E-2</v>
      </c>
      <c r="E39" s="60">
        <f t="shared" si="3"/>
        <v>0.19339049200396058</v>
      </c>
      <c r="F39" s="60">
        <f>B39*$B$7+C39*$C$7+D39*$D$7</f>
        <v>7.2917885249999981E-2</v>
      </c>
      <c r="H39" s="48">
        <v>-2.0466975348477079E-2</v>
      </c>
      <c r="I39" s="48">
        <v>-4.8481999999999997E-2</v>
      </c>
      <c r="J39" s="48">
        <v>-6.3500000000000001E-2</v>
      </c>
      <c r="K39" s="48">
        <v>-5.1505099999999998E-2</v>
      </c>
    </row>
    <row r="40" spans="2:11" x14ac:dyDescent="0.2">
      <c r="B40" s="37">
        <v>0</v>
      </c>
      <c r="C40" s="37">
        <v>0.05</v>
      </c>
      <c r="D40" s="37">
        <f>MAX(1-B40-C40,0)</f>
        <v>0.95</v>
      </c>
      <c r="E40" s="60">
        <f t="shared" si="3"/>
        <v>0.41725248337924609</v>
      </c>
      <c r="F40" s="60">
        <f>B40*$B$7+C40*$C$7+D40*$D$7</f>
        <v>0.12793261874999987</v>
      </c>
      <c r="H40" s="48">
        <v>1.1751553869180587E-2</v>
      </c>
      <c r="I40" s="48">
        <v>1.4384599999999999E-2</v>
      </c>
      <c r="J40" s="48">
        <v>-1.44228E-2</v>
      </c>
      <c r="K40" s="48">
        <v>0.15964679999999998</v>
      </c>
    </row>
    <row r="41" spans="2:11" x14ac:dyDescent="0.2">
      <c r="B41" s="37">
        <f>B40+0.05</f>
        <v>0.05</v>
      </c>
      <c r="C41" s="37">
        <f>C40</f>
        <v>0.05</v>
      </c>
      <c r="D41" s="37">
        <f t="shared" ref="D41:D59" si="7">1-B41-C41</f>
        <v>0.89999999999999991</v>
      </c>
      <c r="E41" s="60">
        <f t="shared" si="3"/>
        <v>0.39651945691101914</v>
      </c>
      <c r="F41" s="60">
        <f t="shared" ref="F41:F104" si="8">B41*$B$7+C41*$C$7+D41*$D$7</f>
        <v>0.12495707349999986</v>
      </c>
      <c r="H41" s="48">
        <v>3.4552154829468051E-3</v>
      </c>
      <c r="I41" s="48">
        <v>-1.6151500000000003E-2</v>
      </c>
      <c r="J41" s="48">
        <v>-2.1408199999999999E-2</v>
      </c>
      <c r="K41" s="48">
        <v>-2.4048699999999999E-2</v>
      </c>
    </row>
    <row r="42" spans="2:11" x14ac:dyDescent="0.2">
      <c r="B42" s="37">
        <f t="shared" ref="B42:B59" si="9">B41+0.05</f>
        <v>0.1</v>
      </c>
      <c r="C42" s="37">
        <f t="shared" ref="C42:C59" si="10">C41</f>
        <v>0.05</v>
      </c>
      <c r="D42" s="37">
        <f t="shared" si="7"/>
        <v>0.85</v>
      </c>
      <c r="E42" s="60">
        <f t="shared" si="3"/>
        <v>0.37607863847752715</v>
      </c>
      <c r="F42" s="60">
        <f t="shared" si="8"/>
        <v>0.12198152824999987</v>
      </c>
      <c r="H42" s="48">
        <v>3.4049913917048036E-2</v>
      </c>
      <c r="I42" s="48">
        <v>-2.4846199999999995E-2</v>
      </c>
      <c r="J42" s="48">
        <v>-1.8361100000000002E-2</v>
      </c>
      <c r="K42" s="48">
        <v>0.13107549999999998</v>
      </c>
    </row>
    <row r="43" spans="2:11" x14ac:dyDescent="0.2">
      <c r="B43" s="37">
        <f t="shared" si="9"/>
        <v>0.15000000000000002</v>
      </c>
      <c r="C43" s="37">
        <f t="shared" si="10"/>
        <v>0.05</v>
      </c>
      <c r="D43" s="37">
        <f t="shared" si="7"/>
        <v>0.79999999999999993</v>
      </c>
      <c r="E43" s="60">
        <f t="shared" si="3"/>
        <v>0.35598036844249037</v>
      </c>
      <c r="F43" s="60">
        <f t="shared" si="8"/>
        <v>0.11900598299999988</v>
      </c>
      <c r="H43" s="48">
        <v>1.2272513335425117E-2</v>
      </c>
      <c r="I43" s="48">
        <v>6.3257000000000008E-2</v>
      </c>
      <c r="J43" s="48">
        <v>0.1413488</v>
      </c>
      <c r="K43" s="48">
        <v>-4.3333E-3</v>
      </c>
    </row>
    <row r="44" spans="2:11" x14ac:dyDescent="0.2">
      <c r="B44" s="37">
        <f t="shared" si="9"/>
        <v>0.2</v>
      </c>
      <c r="C44" s="37">
        <f t="shared" si="10"/>
        <v>0.05</v>
      </c>
      <c r="D44" s="37">
        <f t="shared" si="7"/>
        <v>0.75</v>
      </c>
      <c r="E44" s="60">
        <f t="shared" si="3"/>
        <v>0.33628607003715061</v>
      </c>
      <c r="F44" s="60">
        <f t="shared" si="8"/>
        <v>0.11603043774999988</v>
      </c>
      <c r="H44" s="48">
        <v>8.3614567067951118E-3</v>
      </c>
      <c r="I44" s="48">
        <v>2.1641500000000004E-2</v>
      </c>
      <c r="J44" s="48">
        <v>-0.12249530000000002</v>
      </c>
      <c r="K44" s="48">
        <v>-0.11443870000000002</v>
      </c>
    </row>
    <row r="45" spans="2:11" x14ac:dyDescent="0.2">
      <c r="B45" s="37">
        <f t="shared" si="9"/>
        <v>0.25</v>
      </c>
      <c r="C45" s="37">
        <f t="shared" si="10"/>
        <v>0.05</v>
      </c>
      <c r="D45" s="37">
        <f t="shared" si="7"/>
        <v>0.7</v>
      </c>
      <c r="E45" s="60">
        <f t="shared" si="3"/>
        <v>0.31707102811964877</v>
      </c>
      <c r="F45" s="60">
        <f t="shared" si="8"/>
        <v>0.11305489249999989</v>
      </c>
      <c r="H45" s="48">
        <v>1.3627438548763138E-2</v>
      </c>
      <c r="I45" s="48">
        <v>6.8372700000000008E-2</v>
      </c>
      <c r="J45" s="48">
        <v>-1.8730500000000001E-2</v>
      </c>
      <c r="K45" s="48">
        <v>-4.8392999999999999E-2</v>
      </c>
    </row>
    <row r="46" spans="2:11" x14ac:dyDescent="0.2">
      <c r="B46" s="37">
        <f t="shared" si="9"/>
        <v>0.3</v>
      </c>
      <c r="C46" s="37">
        <f t="shared" si="10"/>
        <v>0.05</v>
      </c>
      <c r="D46" s="37">
        <f t="shared" si="7"/>
        <v>0.64999999999999991</v>
      </c>
      <c r="E46" s="60">
        <f t="shared" si="3"/>
        <v>0.29842783153035568</v>
      </c>
      <c r="F46" s="60">
        <f t="shared" si="8"/>
        <v>0.11007934724999989</v>
      </c>
      <c r="H46" s="48">
        <v>2.109983756233591E-2</v>
      </c>
      <c r="I46" s="48">
        <v>3.4087700000000005E-2</v>
      </c>
      <c r="J46" s="48">
        <v>1.7181799999999997E-2</v>
      </c>
      <c r="K46" s="48">
        <v>0.18407309999999999</v>
      </c>
    </row>
    <row r="47" spans="2:11" x14ac:dyDescent="0.2">
      <c r="B47" s="37">
        <f t="shared" si="9"/>
        <v>0.35</v>
      </c>
      <c r="C47" s="37">
        <f t="shared" si="10"/>
        <v>0.05</v>
      </c>
      <c r="D47" s="37">
        <f t="shared" si="7"/>
        <v>0.6</v>
      </c>
      <c r="E47" s="60">
        <f t="shared" si="3"/>
        <v>0.28047053709473524</v>
      </c>
      <c r="F47" s="60">
        <f t="shared" si="8"/>
        <v>0.1071038019999999</v>
      </c>
      <c r="H47" s="48">
        <v>-2.417030028642031E-2</v>
      </c>
      <c r="I47" s="48">
        <v>5.7796999999999987E-3</v>
      </c>
      <c r="J47" s="48">
        <v>8.4714299999999979E-2</v>
      </c>
      <c r="K47" s="48">
        <v>-1E-3</v>
      </c>
    </row>
    <row r="48" spans="2:11" x14ac:dyDescent="0.2">
      <c r="B48" s="37">
        <f t="shared" si="9"/>
        <v>0.39999999999999997</v>
      </c>
      <c r="C48" s="37">
        <f t="shared" si="10"/>
        <v>0.05</v>
      </c>
      <c r="D48" s="37">
        <f t="shared" si="7"/>
        <v>0.55000000000000004</v>
      </c>
      <c r="E48" s="60">
        <f t="shared" si="3"/>
        <v>0.26333949857882627</v>
      </c>
      <c r="F48" s="60">
        <f t="shared" si="8"/>
        <v>0.10412825674999993</v>
      </c>
      <c r="H48" s="48">
        <v>2.6751100441698483E-2</v>
      </c>
      <c r="I48" s="48">
        <v>-5.5545499999999998E-2</v>
      </c>
      <c r="J48" s="48">
        <v>4.8342100000000006E-2</v>
      </c>
      <c r="K48" s="48">
        <v>4.1193800000000003E-2</v>
      </c>
    </row>
    <row r="49" spans="2:11" x14ac:dyDescent="0.2">
      <c r="B49" s="37">
        <f t="shared" si="9"/>
        <v>0.44999999999999996</v>
      </c>
      <c r="C49" s="37">
        <f t="shared" si="10"/>
        <v>0.05</v>
      </c>
      <c r="D49" s="37">
        <f t="shared" si="7"/>
        <v>0.5</v>
      </c>
      <c r="E49" s="60">
        <f t="shared" si="3"/>
        <v>0.24720655054533977</v>
      </c>
      <c r="F49" s="60">
        <f t="shared" si="8"/>
        <v>0.10115271149999994</v>
      </c>
      <c r="H49" s="48">
        <v>2.9272214924753737E-3</v>
      </c>
      <c r="I49" s="48">
        <v>9.3202899999999977E-2</v>
      </c>
      <c r="J49" s="48">
        <v>-6.7246099999999989E-2</v>
      </c>
      <c r="K49" s="48">
        <v>-2.4488099999999995E-2</v>
      </c>
    </row>
    <row r="50" spans="2:11" x14ac:dyDescent="0.2">
      <c r="B50" s="37">
        <f t="shared" si="9"/>
        <v>0.49999999999999994</v>
      </c>
      <c r="C50" s="37">
        <f t="shared" si="10"/>
        <v>0.05</v>
      </c>
      <c r="D50" s="37">
        <f t="shared" si="7"/>
        <v>0.45</v>
      </c>
      <c r="E50" s="60">
        <f t="shared" si="3"/>
        <v>0.23227975275633292</v>
      </c>
      <c r="F50" s="60">
        <f t="shared" si="8"/>
        <v>9.8177166249999934E-2</v>
      </c>
      <c r="H50" s="48">
        <v>-4.0214947694706682E-3</v>
      </c>
      <c r="I50" s="48">
        <v>1.5556299999999999E-2</v>
      </c>
      <c r="J50" s="48">
        <v>6.3189200000000001E-2</v>
      </c>
      <c r="K50" s="48">
        <v>-4.6826699999999999E-2</v>
      </c>
    </row>
    <row r="51" spans="2:11" x14ac:dyDescent="0.2">
      <c r="B51" s="37">
        <f t="shared" si="9"/>
        <v>0.54999999999999993</v>
      </c>
      <c r="C51" s="37">
        <f t="shared" si="10"/>
        <v>0.05</v>
      </c>
      <c r="D51" s="37">
        <f t="shared" si="7"/>
        <v>0.40000000000000008</v>
      </c>
      <c r="E51" s="60">
        <f t="shared" si="3"/>
        <v>0.21880609277577318</v>
      </c>
      <c r="F51" s="60">
        <f t="shared" si="8"/>
        <v>9.5201620999999959E-2</v>
      </c>
      <c r="H51" s="48">
        <v>3.7942073283824485E-2</v>
      </c>
      <c r="I51" s="48">
        <v>2.4407200000000004E-2</v>
      </c>
      <c r="J51" s="48">
        <v>1.1698399999999999E-2</v>
      </c>
      <c r="K51" s="48">
        <v>5.5761200000000004E-2</v>
      </c>
    </row>
    <row r="52" spans="2:11" x14ac:dyDescent="0.2">
      <c r="B52" s="37">
        <f t="shared" si="9"/>
        <v>0.6</v>
      </c>
      <c r="C52" s="37">
        <f t="shared" si="10"/>
        <v>0.05</v>
      </c>
      <c r="D52" s="37">
        <f t="shared" si="7"/>
        <v>0.35000000000000003</v>
      </c>
      <c r="E52" s="60">
        <f t="shared" si="3"/>
        <v>0.20706942487556418</v>
      </c>
      <c r="F52" s="60">
        <f t="shared" si="8"/>
        <v>9.2226075749999956E-2</v>
      </c>
      <c r="H52" s="48">
        <v>-7.6676893826356229E-3</v>
      </c>
      <c r="I52" s="48">
        <v>-7.4516000000000009E-3</v>
      </c>
      <c r="J52" s="48">
        <v>-3.2545699999999997E-2</v>
      </c>
      <c r="K52" s="48">
        <v>0.2270992</v>
      </c>
    </row>
    <row r="53" spans="2:11" x14ac:dyDescent="0.2">
      <c r="B53" s="37">
        <f t="shared" si="9"/>
        <v>0.65</v>
      </c>
      <c r="C53" s="37">
        <f t="shared" si="10"/>
        <v>0.05</v>
      </c>
      <c r="D53" s="37">
        <f t="shared" si="7"/>
        <v>0.3</v>
      </c>
      <c r="E53" s="60">
        <f t="shared" si="3"/>
        <v>0.19737984949845599</v>
      </c>
      <c r="F53" s="60">
        <f t="shared" si="8"/>
        <v>8.9250530499999953E-2</v>
      </c>
      <c r="H53" s="48">
        <v>2.06849981092323E-2</v>
      </c>
      <c r="I53" s="48">
        <v>-1E-3</v>
      </c>
      <c r="J53" s="48">
        <v>-2.3801299999999997E-2</v>
      </c>
      <c r="K53" s="48">
        <v>0.10373509999999998</v>
      </c>
    </row>
    <row r="54" spans="2:11" x14ac:dyDescent="0.2">
      <c r="B54" s="37">
        <f t="shared" si="9"/>
        <v>0.70000000000000007</v>
      </c>
      <c r="C54" s="37">
        <f t="shared" si="10"/>
        <v>0.05</v>
      </c>
      <c r="D54" s="37">
        <f t="shared" si="7"/>
        <v>0.24999999999999994</v>
      </c>
      <c r="E54" s="60">
        <f t="shared" si="3"/>
        <v>0.19005073281892101</v>
      </c>
      <c r="F54" s="60">
        <f t="shared" si="8"/>
        <v>8.6274985249999964E-2</v>
      </c>
      <c r="H54" s="48">
        <v>-9.5321770518527194E-3</v>
      </c>
      <c r="I54" s="48">
        <v>-4.7103899999999997E-2</v>
      </c>
      <c r="J54" s="48">
        <v>3.5666700000000003E-2</v>
      </c>
      <c r="K54" s="48">
        <v>0.11520739999999999</v>
      </c>
    </row>
    <row r="55" spans="2:11" x14ac:dyDescent="0.2">
      <c r="B55" s="37">
        <f t="shared" si="9"/>
        <v>0.75000000000000011</v>
      </c>
      <c r="C55" s="37">
        <f t="shared" si="10"/>
        <v>0.05</v>
      </c>
      <c r="D55" s="37">
        <f t="shared" si="7"/>
        <v>0.1999999999999999</v>
      </c>
      <c r="E55" s="60">
        <f t="shared" si="3"/>
        <v>0.18536228011444036</v>
      </c>
      <c r="F55" s="60">
        <f t="shared" si="8"/>
        <v>8.3299439999999975E-2</v>
      </c>
      <c r="H55" s="48">
        <v>1.2090899051323989E-2</v>
      </c>
      <c r="I55" s="48">
        <v>2.6681700000000003E-2</v>
      </c>
      <c r="J55" s="48">
        <v>0.11874109999999999</v>
      </c>
      <c r="K55" s="48">
        <v>8.7214399999999997E-2</v>
      </c>
    </row>
    <row r="56" spans="2:11" x14ac:dyDescent="0.2">
      <c r="B56" s="37">
        <f t="shared" si="9"/>
        <v>0.80000000000000016</v>
      </c>
      <c r="C56" s="37">
        <f t="shared" si="10"/>
        <v>0.05</v>
      </c>
      <c r="D56" s="37">
        <f t="shared" si="7"/>
        <v>0.14999999999999986</v>
      </c>
      <c r="E56" s="60">
        <f t="shared" si="3"/>
        <v>0.18351699245759001</v>
      </c>
      <c r="F56" s="60">
        <f t="shared" si="8"/>
        <v>8.0323894749999972E-2</v>
      </c>
      <c r="H56" s="48">
        <v>3.3996712436774157E-2</v>
      </c>
      <c r="I56" s="48">
        <v>-2.7935999999999996E-2</v>
      </c>
      <c r="J56" s="48">
        <v>-1E-3</v>
      </c>
      <c r="K56" s="48">
        <v>-3.6353499999999997E-2</v>
      </c>
    </row>
    <row r="57" spans="2:11" x14ac:dyDescent="0.2">
      <c r="B57" s="37">
        <f t="shared" si="9"/>
        <v>0.8500000000000002</v>
      </c>
      <c r="C57" s="37">
        <f t="shared" si="10"/>
        <v>0.05</v>
      </c>
      <c r="D57" s="37">
        <f t="shared" si="7"/>
        <v>9.9999999999999797E-2</v>
      </c>
      <c r="E57" s="60">
        <f t="shared" si="3"/>
        <v>0.18460015151503431</v>
      </c>
      <c r="F57" s="60">
        <f t="shared" si="8"/>
        <v>7.7348349499999969E-2</v>
      </c>
      <c r="H57" s="48">
        <v>-2.7141249900003328E-2</v>
      </c>
      <c r="I57" s="48">
        <v>-6.7435999999999996E-2</v>
      </c>
      <c r="J57" s="48">
        <v>8.5705199999999981E-2</v>
      </c>
      <c r="K57" s="48">
        <v>-0.13189010000000001</v>
      </c>
    </row>
    <row r="58" spans="2:11" x14ac:dyDescent="0.2">
      <c r="B58" s="37">
        <f t="shared" si="9"/>
        <v>0.90000000000000024</v>
      </c>
      <c r="C58" s="37">
        <f t="shared" si="10"/>
        <v>0.05</v>
      </c>
      <c r="D58" s="37">
        <f t="shared" si="7"/>
        <v>4.9999999999999753E-2</v>
      </c>
      <c r="E58" s="60">
        <f t="shared" si="3"/>
        <v>0.18856129811100591</v>
      </c>
      <c r="F58" s="60">
        <f t="shared" si="8"/>
        <v>7.4372804249999966E-2</v>
      </c>
      <c r="H58" s="48">
        <v>-4.3597230799915287E-2</v>
      </c>
      <c r="I58" s="48">
        <v>-7.2698100000000002E-2</v>
      </c>
      <c r="J58" s="48">
        <v>-4.91283E-2</v>
      </c>
      <c r="K58" s="48">
        <v>-0.12389160000000002</v>
      </c>
    </row>
    <row r="59" spans="2:11" x14ac:dyDescent="0.2">
      <c r="B59" s="37">
        <f t="shared" si="9"/>
        <v>0.95000000000000029</v>
      </c>
      <c r="C59" s="37">
        <f t="shared" si="10"/>
        <v>0.05</v>
      </c>
      <c r="D59" s="37">
        <f t="shared" si="7"/>
        <v>-2.9143354396410359E-16</v>
      </c>
      <c r="E59" s="60">
        <f t="shared" si="3"/>
        <v>0.19522532658054703</v>
      </c>
      <c r="F59" s="60">
        <f t="shared" si="8"/>
        <v>7.1397258999999977E-2</v>
      </c>
      <c r="H59" s="48">
        <v>1.2823467860840765E-2</v>
      </c>
      <c r="I59" s="48">
        <v>5.5910600000000005E-2</v>
      </c>
      <c r="J59" s="48">
        <v>1.0235999999999999E-2</v>
      </c>
      <c r="K59" s="48">
        <v>-8.7201400000000012E-2</v>
      </c>
    </row>
    <row r="60" spans="2:11" x14ac:dyDescent="0.2">
      <c r="B60" s="37">
        <v>0</v>
      </c>
      <c r="C60" s="37">
        <f>C59+0.05</f>
        <v>0.1</v>
      </c>
      <c r="D60" s="37">
        <f>MAX(1-B60-C60,0)</f>
        <v>0.9</v>
      </c>
      <c r="E60" s="60">
        <f t="shared" si="3"/>
        <v>0.39946990372718916</v>
      </c>
      <c r="F60" s="60">
        <f t="shared" si="8"/>
        <v>0.12641199249999988</v>
      </c>
      <c r="H60" s="48">
        <v>1.6410675066466318E-2</v>
      </c>
      <c r="I60" s="48">
        <v>-9.4076900000000005E-2</v>
      </c>
      <c r="J60" s="48">
        <v>3.5111100000000006E-2</v>
      </c>
      <c r="K60" s="48">
        <v>0.12730109999999997</v>
      </c>
    </row>
    <row r="61" spans="2:11" x14ac:dyDescent="0.2">
      <c r="B61" s="37">
        <f>B60+0.05</f>
        <v>0.05</v>
      </c>
      <c r="C61" s="37">
        <f>C60</f>
        <v>0.1</v>
      </c>
      <c r="D61" s="37">
        <f t="shared" ref="D61:D78" si="11">1-B61-C61</f>
        <v>0.85</v>
      </c>
      <c r="E61" s="60">
        <f t="shared" si="3"/>
        <v>0.37889644117894267</v>
      </c>
      <c r="F61" s="60">
        <f t="shared" si="8"/>
        <v>0.12343644724999987</v>
      </c>
      <c r="H61" s="48">
        <v>-2.4511772545535271E-2</v>
      </c>
      <c r="I61" s="48">
        <v>-2.2644999999999995E-2</v>
      </c>
      <c r="J61" s="48">
        <v>-3.6953999999999997E-3</v>
      </c>
      <c r="K61" s="48">
        <v>-7.39147E-2</v>
      </c>
    </row>
    <row r="62" spans="2:11" x14ac:dyDescent="0.2">
      <c r="B62" s="37">
        <f t="shared" ref="B62:B78" si="12">B61+0.05</f>
        <v>0.1</v>
      </c>
      <c r="C62" s="37">
        <f t="shared" ref="C62:C78" si="13">C61</f>
        <v>0.1</v>
      </c>
      <c r="D62" s="37">
        <f t="shared" si="11"/>
        <v>0.8</v>
      </c>
      <c r="E62" s="60">
        <f t="shared" si="3"/>
        <v>0.35864779391426033</v>
      </c>
      <c r="F62" s="60">
        <f t="shared" si="8"/>
        <v>0.1204609019999999</v>
      </c>
      <c r="H62" s="48">
        <v>3.2836875815183575E-2</v>
      </c>
      <c r="I62" s="48">
        <v>7.8646000000000008E-2</v>
      </c>
      <c r="J62" s="48">
        <v>-3.6135099999999996E-2</v>
      </c>
      <c r="K62" s="48">
        <v>8.2339099999999985E-2</v>
      </c>
    </row>
    <row r="63" spans="2:11" x14ac:dyDescent="0.2">
      <c r="B63" s="37">
        <f t="shared" si="12"/>
        <v>0.15000000000000002</v>
      </c>
      <c r="C63" s="37">
        <f t="shared" si="13"/>
        <v>0.1</v>
      </c>
      <c r="D63" s="37">
        <f t="shared" si="11"/>
        <v>0.75</v>
      </c>
      <c r="E63" s="60">
        <f t="shared" si="3"/>
        <v>0.33878220851795482</v>
      </c>
      <c r="F63" s="60">
        <f t="shared" si="8"/>
        <v>0.11748535674999988</v>
      </c>
      <c r="H63" s="48">
        <v>4.0999537904201411E-2</v>
      </c>
      <c r="I63" s="48">
        <v>5.1459000000000005E-2</v>
      </c>
      <c r="J63" s="48">
        <v>2.4210100000000005E-2</v>
      </c>
      <c r="K63" s="48">
        <v>7.5917300000000007E-2</v>
      </c>
    </row>
    <row r="64" spans="2:11" x14ac:dyDescent="0.2">
      <c r="B64" s="37">
        <f t="shared" si="12"/>
        <v>0.2</v>
      </c>
      <c r="C64" s="37">
        <f t="shared" si="13"/>
        <v>0.1</v>
      </c>
      <c r="D64" s="37">
        <f t="shared" si="11"/>
        <v>0.70000000000000007</v>
      </c>
      <c r="E64" s="60">
        <f t="shared" si="3"/>
        <v>0.31937117484876421</v>
      </c>
      <c r="F64" s="60">
        <f t="shared" si="8"/>
        <v>0.11450981149999989</v>
      </c>
      <c r="H64" s="48">
        <v>-2.4453262129211062E-2</v>
      </c>
      <c r="I64" s="48">
        <v>-4.9683000000000001E-3</v>
      </c>
      <c r="J64" s="48">
        <v>-5.0450599999999998E-2</v>
      </c>
      <c r="K64" s="48">
        <v>7.1049700000000007E-2</v>
      </c>
    </row>
    <row r="65" spans="2:11" x14ac:dyDescent="0.2">
      <c r="B65" s="37">
        <f t="shared" si="12"/>
        <v>0.25</v>
      </c>
      <c r="C65" s="37">
        <f t="shared" si="13"/>
        <v>0.1</v>
      </c>
      <c r="D65" s="37">
        <f t="shared" si="11"/>
        <v>0.65</v>
      </c>
      <c r="E65" s="60">
        <f t="shared" si="3"/>
        <v>0.30050279138053998</v>
      </c>
      <c r="F65" s="60">
        <f t="shared" si="8"/>
        <v>0.1115342662499999</v>
      </c>
      <c r="H65" s="48">
        <v>2.2466329162288634E-2</v>
      </c>
      <c r="I65" s="48">
        <v>1.8920299999999998E-2</v>
      </c>
      <c r="J65" s="48">
        <v>1.3474E-2</v>
      </c>
      <c r="K65" s="48">
        <v>2.8116300000000007E-2</v>
      </c>
    </row>
    <row r="66" spans="2:11" x14ac:dyDescent="0.2">
      <c r="B66" s="37">
        <f t="shared" si="12"/>
        <v>0.3</v>
      </c>
      <c r="C66" s="37">
        <f t="shared" si="13"/>
        <v>0.1</v>
      </c>
      <c r="D66" s="37">
        <f t="shared" si="11"/>
        <v>0.6</v>
      </c>
      <c r="E66" s="60">
        <f t="shared" si="3"/>
        <v>0.28228589358654166</v>
      </c>
      <c r="F66" s="60">
        <f t="shared" si="8"/>
        <v>0.10855872099999991</v>
      </c>
      <c r="H66" s="48">
        <v>-3.6419009700525473E-2</v>
      </c>
      <c r="I66" s="48">
        <v>4.9000000000000002E-2</v>
      </c>
      <c r="J66" s="48">
        <v>2.7489400000000001E-2</v>
      </c>
      <c r="K66" s="48">
        <v>3.5698900000000006E-2</v>
      </c>
    </row>
    <row r="67" spans="2:11" x14ac:dyDescent="0.2">
      <c r="B67" s="37">
        <f t="shared" si="12"/>
        <v>0.35</v>
      </c>
      <c r="C67" s="37">
        <f t="shared" si="13"/>
        <v>0.1</v>
      </c>
      <c r="D67" s="37">
        <f t="shared" si="11"/>
        <v>0.55000000000000004</v>
      </c>
      <c r="E67" s="60">
        <f t="shared" si="3"/>
        <v>0.26485494444251528</v>
      </c>
      <c r="F67" s="60">
        <f t="shared" si="8"/>
        <v>0.10558317574999992</v>
      </c>
      <c r="H67" s="48">
        <v>1.4833682948756532E-2</v>
      </c>
      <c r="I67" s="48">
        <v>-4.7879000000000003E-3</v>
      </c>
      <c r="J67" s="48">
        <v>4.6330400000000001E-2</v>
      </c>
      <c r="K67" s="48">
        <v>9.2818099999999987E-2</v>
      </c>
    </row>
    <row r="68" spans="2:11" x14ac:dyDescent="0.2">
      <c r="B68" s="37">
        <f t="shared" si="12"/>
        <v>0.39999999999999997</v>
      </c>
      <c r="C68" s="37">
        <f t="shared" si="13"/>
        <v>0.1</v>
      </c>
      <c r="D68" s="37">
        <f t="shared" si="11"/>
        <v>0.50000000000000011</v>
      </c>
      <c r="E68" s="60">
        <f t="shared" si="3"/>
        <v>0.24837547234093585</v>
      </c>
      <c r="F68" s="60">
        <f t="shared" si="8"/>
        <v>0.10260763049999994</v>
      </c>
      <c r="H68" s="48">
        <v>2.5933420762369597E-2</v>
      </c>
      <c r="I68" s="48">
        <v>6.3638799999999995E-2</v>
      </c>
      <c r="J68" s="48">
        <v>-5.4191499999999997E-2</v>
      </c>
      <c r="K68" s="48">
        <v>-0.11596000000000002</v>
      </c>
    </row>
    <row r="69" spans="2:11" x14ac:dyDescent="0.2">
      <c r="B69" s="37">
        <f t="shared" si="12"/>
        <v>0.44999999999999996</v>
      </c>
      <c r="C69" s="37">
        <f t="shared" si="13"/>
        <v>0.1</v>
      </c>
      <c r="D69" s="37">
        <f t="shared" si="11"/>
        <v>0.45000000000000007</v>
      </c>
      <c r="E69" s="60">
        <f t="shared" si="3"/>
        <v>0.23304940830810458</v>
      </c>
      <c r="F69" s="60">
        <f t="shared" si="8"/>
        <v>9.9632085249999947E-2</v>
      </c>
      <c r="H69" s="48">
        <v>3.8971615295402495E-2</v>
      </c>
      <c r="I69" s="48">
        <v>-1.6E-2</v>
      </c>
      <c r="J69" s="48">
        <v>4.1157300000000001E-2</v>
      </c>
      <c r="K69" s="48">
        <v>1.02989E-2</v>
      </c>
    </row>
    <row r="70" spans="2:11" x14ac:dyDescent="0.2">
      <c r="B70" s="37">
        <f t="shared" si="12"/>
        <v>0.49999999999999994</v>
      </c>
      <c r="C70" s="37">
        <f t="shared" si="13"/>
        <v>0.1</v>
      </c>
      <c r="D70" s="37">
        <f t="shared" si="11"/>
        <v>0.4</v>
      </c>
      <c r="E70" s="60">
        <f t="shared" si="3"/>
        <v>0.21911890824885896</v>
      </c>
      <c r="F70" s="60">
        <f t="shared" si="8"/>
        <v>9.665653999999993E-2</v>
      </c>
      <c r="H70" s="48">
        <v>2.9506903738757861E-2</v>
      </c>
      <c r="I70" s="48">
        <v>-6.3730599999999998E-2</v>
      </c>
      <c r="J70" s="48">
        <v>0.16428639999999997</v>
      </c>
      <c r="K70" s="48">
        <v>7.0058300000000004E-2</v>
      </c>
    </row>
    <row r="71" spans="2:11" x14ac:dyDescent="0.2">
      <c r="B71" s="37">
        <f t="shared" si="12"/>
        <v>0.54999999999999993</v>
      </c>
      <c r="C71" s="37">
        <f t="shared" si="13"/>
        <v>0.1</v>
      </c>
      <c r="D71" s="37">
        <f t="shared" si="11"/>
        <v>0.35000000000000009</v>
      </c>
      <c r="E71" s="60">
        <f t="shared" si="3"/>
        <v>0.20686609915311324</v>
      </c>
      <c r="F71" s="60">
        <f t="shared" si="8"/>
        <v>9.3680994749999941E-2</v>
      </c>
      <c r="H71" s="48">
        <v>2.9446308724832226E-2</v>
      </c>
      <c r="I71" s="48">
        <v>3.0496100000000005E-2</v>
      </c>
      <c r="J71" s="48">
        <v>2.2255800000000003E-2</v>
      </c>
      <c r="K71" s="48">
        <v>3.5605800000000007E-2</v>
      </c>
    </row>
    <row r="72" spans="2:11" x14ac:dyDescent="0.2">
      <c r="B72" s="37">
        <f t="shared" si="12"/>
        <v>0.6</v>
      </c>
      <c r="C72" s="37">
        <f t="shared" si="13"/>
        <v>0.1</v>
      </c>
      <c r="D72" s="37">
        <f t="shared" si="11"/>
        <v>0.30000000000000004</v>
      </c>
      <c r="E72" s="60">
        <f t="shared" si="3"/>
        <v>0.19660490276877388</v>
      </c>
      <c r="F72" s="60">
        <f t="shared" si="8"/>
        <v>9.0705449499999952E-2</v>
      </c>
      <c r="H72" s="48">
        <v>3.996844838959146E-2</v>
      </c>
      <c r="I72" s="48">
        <v>6.31221E-2</v>
      </c>
      <c r="J72" s="48">
        <v>7.4018200000000006E-2</v>
      </c>
      <c r="K72" s="48">
        <v>-5.6515199999999995E-2</v>
      </c>
    </row>
    <row r="73" spans="2:11" x14ac:dyDescent="0.2">
      <c r="B73" s="37">
        <f t="shared" si="12"/>
        <v>0.65</v>
      </c>
      <c r="C73" s="37">
        <f t="shared" si="13"/>
        <v>0.1</v>
      </c>
      <c r="D73" s="37">
        <f t="shared" si="11"/>
        <v>0.24999999999999997</v>
      </c>
      <c r="E73" s="60">
        <f t="shared" si="3"/>
        <v>0.18866056926091349</v>
      </c>
      <c r="F73" s="60">
        <f t="shared" si="8"/>
        <v>8.7729904249999963E-2</v>
      </c>
      <c r="H73" s="48">
        <v>2.3227378440675572E-2</v>
      </c>
      <c r="I73" s="48">
        <v>2.45474E-2</v>
      </c>
      <c r="J73" s="48">
        <v>6.2693200000000004E-2</v>
      </c>
      <c r="K73" s="48">
        <v>0.11244969999999999</v>
      </c>
    </row>
    <row r="74" spans="2:11" x14ac:dyDescent="0.2">
      <c r="B74" s="37">
        <f t="shared" si="12"/>
        <v>0.70000000000000007</v>
      </c>
      <c r="C74" s="37">
        <f t="shared" si="13"/>
        <v>0.1</v>
      </c>
      <c r="D74" s="37">
        <f t="shared" si="11"/>
        <v>0.19999999999999993</v>
      </c>
      <c r="E74" s="60">
        <f t="shared" si="3"/>
        <v>0.18333453243244824</v>
      </c>
      <c r="F74" s="60">
        <f t="shared" si="8"/>
        <v>8.475435899999996E-2</v>
      </c>
      <c r="H74" s="48">
        <v>3.3162974105108267E-2</v>
      </c>
      <c r="I74" s="48">
        <v>-1.8793600000000001E-2</v>
      </c>
      <c r="J74" s="48">
        <v>6.8843200000000007E-2</v>
      </c>
      <c r="K74" s="48">
        <v>0.14357549999999999</v>
      </c>
    </row>
    <row r="75" spans="2:11" x14ac:dyDescent="0.2">
      <c r="B75" s="37">
        <f t="shared" si="12"/>
        <v>0.75000000000000011</v>
      </c>
      <c r="C75" s="37">
        <f t="shared" si="13"/>
        <v>0.1</v>
      </c>
      <c r="D75" s="37">
        <f t="shared" si="11"/>
        <v>0.14999999999999988</v>
      </c>
      <c r="E75" s="60">
        <f t="shared" si="3"/>
        <v>0.18085825653764456</v>
      </c>
      <c r="F75" s="60">
        <f t="shared" si="8"/>
        <v>8.1778813749999971E-2</v>
      </c>
      <c r="H75" s="48">
        <v>2.5132234433258294E-3</v>
      </c>
      <c r="I75" s="48">
        <v>5.5216999999999992E-3</v>
      </c>
      <c r="J75" s="48">
        <v>-4.2044799999999993E-2</v>
      </c>
      <c r="K75" s="48">
        <v>4.5348700000000006E-2</v>
      </c>
    </row>
    <row r="76" spans="2:11" x14ac:dyDescent="0.2">
      <c r="B76" s="37">
        <f t="shared" si="12"/>
        <v>0.80000000000000016</v>
      </c>
      <c r="C76" s="37">
        <f t="shared" si="13"/>
        <v>0.1</v>
      </c>
      <c r="D76" s="37">
        <f t="shared" si="11"/>
        <v>9.9999999999999839E-2</v>
      </c>
      <c r="E76" s="60">
        <f t="shared" si="3"/>
        <v>0.18134851783427416</v>
      </c>
      <c r="F76" s="60">
        <f t="shared" si="8"/>
        <v>7.8803268499999982E-2</v>
      </c>
      <c r="H76" s="48">
        <v>4.2201962849549801E-2</v>
      </c>
      <c r="I76" s="48">
        <v>6.4934100000000008E-2</v>
      </c>
      <c r="J76" s="48">
        <v>6.5406300000000001E-2</v>
      </c>
      <c r="K76" s="48">
        <v>-2.0250600000000001E-2</v>
      </c>
    </row>
    <row r="77" spans="2:11" x14ac:dyDescent="0.2">
      <c r="B77" s="37">
        <f t="shared" si="12"/>
        <v>0.8500000000000002</v>
      </c>
      <c r="C77" s="37">
        <f t="shared" si="13"/>
        <v>0.1</v>
      </c>
      <c r="D77" s="37">
        <f t="shared" si="11"/>
        <v>4.9999999999999795E-2</v>
      </c>
      <c r="E77" s="60">
        <f t="shared" si="3"/>
        <v>0.18478170545478584</v>
      </c>
      <c r="F77" s="60">
        <f t="shared" si="8"/>
        <v>7.5827723249999979E-2</v>
      </c>
      <c r="H77" s="48">
        <v>-3.5739814152967453E-3</v>
      </c>
      <c r="I77" s="48">
        <v>4.7110000000000006E-2</v>
      </c>
      <c r="J77" s="48">
        <v>-4.1292999999999996E-2</v>
      </c>
      <c r="K77" s="48">
        <v>-0.18825310000000003</v>
      </c>
    </row>
    <row r="78" spans="2:11" x14ac:dyDescent="0.2">
      <c r="B78" s="37">
        <f t="shared" si="12"/>
        <v>0.90000000000000024</v>
      </c>
      <c r="C78" s="37">
        <f t="shared" si="13"/>
        <v>0.1</v>
      </c>
      <c r="D78" s="37">
        <f t="shared" si="11"/>
        <v>-2.4980018054066022E-16</v>
      </c>
      <c r="E78" s="60">
        <f t="shared" si="3"/>
        <v>0.19099918902474416</v>
      </c>
      <c r="F78" s="60">
        <f t="shared" si="8"/>
        <v>7.285217799999999E-2</v>
      </c>
      <c r="H78" s="48">
        <v>4.3898677585586077E-2</v>
      </c>
      <c r="I78" s="48">
        <v>4.9015999999999999E-3</v>
      </c>
      <c r="J78" s="48">
        <v>0.11542749999999999</v>
      </c>
      <c r="K78" s="48">
        <v>-3.6401799999999998E-2</v>
      </c>
    </row>
    <row r="79" spans="2:11" x14ac:dyDescent="0.2">
      <c r="B79" s="37">
        <v>0</v>
      </c>
      <c r="C79" s="37">
        <f>C78+0.05</f>
        <v>0.15000000000000002</v>
      </c>
      <c r="D79" s="37">
        <f>MAX(1-B79-C79,0)</f>
        <v>0.85</v>
      </c>
      <c r="E79" s="60">
        <f t="shared" si="3"/>
        <v>0.38226079936964918</v>
      </c>
      <c r="F79" s="60">
        <f t="shared" si="8"/>
        <v>0.12489136624999987</v>
      </c>
      <c r="H79" s="48">
        <v>1.92620007875699E-2</v>
      </c>
      <c r="I79" s="48">
        <v>7.18477E-2</v>
      </c>
      <c r="J79" s="48">
        <v>7.4470700000000001E-2</v>
      </c>
      <c r="K79" s="48">
        <v>-0.12546460000000001</v>
      </c>
    </row>
    <row r="80" spans="2:11" x14ac:dyDescent="0.2">
      <c r="B80" s="37">
        <f>B79+0.05</f>
        <v>0.05</v>
      </c>
      <c r="C80" s="37">
        <f>C79</f>
        <v>0.15000000000000002</v>
      </c>
      <c r="D80" s="37">
        <f t="shared" ref="D80:D96" si="14">1-B80-C80</f>
        <v>0.79999999999999993</v>
      </c>
      <c r="E80" s="60">
        <f t="shared" si="3"/>
        <v>0.36189486348990652</v>
      </c>
      <c r="F80" s="60">
        <f t="shared" si="8"/>
        <v>0.12191582099999987</v>
      </c>
      <c r="H80" s="48">
        <v>3.4036073844568859E-2</v>
      </c>
      <c r="I80" s="48">
        <v>9.1592599999999982E-2</v>
      </c>
      <c r="J80" s="48">
        <v>-1.2176900000000003E-2</v>
      </c>
      <c r="K80" s="48">
        <v>-7.9265099999999991E-2</v>
      </c>
    </row>
    <row r="81" spans="2:18" x14ac:dyDescent="0.2">
      <c r="B81" s="37">
        <f t="shared" ref="B81:B96" si="15">B80+0.05</f>
        <v>0.1</v>
      </c>
      <c r="C81" s="37">
        <f t="shared" ref="C81:C96" si="16">C80</f>
        <v>0.15000000000000002</v>
      </c>
      <c r="D81" s="37">
        <f t="shared" si="14"/>
        <v>0.75</v>
      </c>
      <c r="E81" s="60">
        <f t="shared" si="3"/>
        <v>0.34189455025383564</v>
      </c>
      <c r="F81" s="60">
        <f t="shared" si="8"/>
        <v>0.11894027574999988</v>
      </c>
      <c r="H81" s="48">
        <v>9.2710622710621138E-3</v>
      </c>
      <c r="I81" s="48">
        <v>-1.8514100000000002E-2</v>
      </c>
      <c r="J81" s="48">
        <v>4.9012900000000005E-2</v>
      </c>
      <c r="K81" s="48">
        <v>0.1427833</v>
      </c>
    </row>
    <row r="82" spans="2:18" x14ac:dyDescent="0.2">
      <c r="B82" s="37">
        <f t="shared" si="15"/>
        <v>0.15000000000000002</v>
      </c>
      <c r="C82" s="37">
        <f t="shared" si="16"/>
        <v>0.15000000000000002</v>
      </c>
      <c r="D82" s="37">
        <f t="shared" si="14"/>
        <v>0.7</v>
      </c>
      <c r="E82" s="60">
        <f t="shared" si="3"/>
        <v>0.32232792704543384</v>
      </c>
      <c r="F82" s="60">
        <f t="shared" si="8"/>
        <v>0.11596473049999989</v>
      </c>
      <c r="H82" s="48">
        <v>9.6262610498758505E-3</v>
      </c>
      <c r="I82" s="48">
        <v>-2.7239099999999995E-2</v>
      </c>
      <c r="J82" s="48">
        <v>6.6795800000000002E-2</v>
      </c>
      <c r="K82" s="48">
        <v>6.0711500000000002E-2</v>
      </c>
    </row>
    <row r="83" spans="2:18" x14ac:dyDescent="0.2">
      <c r="B83" s="37">
        <f t="shared" si="15"/>
        <v>0.2</v>
      </c>
      <c r="C83" s="37">
        <f t="shared" si="16"/>
        <v>0.15000000000000002</v>
      </c>
      <c r="D83" s="37">
        <f t="shared" si="14"/>
        <v>0.65</v>
      </c>
      <c r="E83" s="60">
        <f t="shared" si="3"/>
        <v>0.30327894651752552</v>
      </c>
      <c r="F83" s="60">
        <f t="shared" si="8"/>
        <v>0.1129891852499999</v>
      </c>
      <c r="H83" s="48">
        <v>1.4743274818764807E-2</v>
      </c>
      <c r="I83" s="48">
        <v>-2.7946099999999998E-2</v>
      </c>
      <c r="J83" s="48">
        <v>-5.2947499999999995E-2</v>
      </c>
      <c r="K83" s="48">
        <v>0.1205947</v>
      </c>
    </row>
    <row r="84" spans="2:18" x14ac:dyDescent="0.2">
      <c r="B84" s="37">
        <f t="shared" si="15"/>
        <v>0.25</v>
      </c>
      <c r="C84" s="37">
        <f t="shared" si="16"/>
        <v>0.15000000000000002</v>
      </c>
      <c r="D84" s="37">
        <f t="shared" si="14"/>
        <v>0.6</v>
      </c>
      <c r="E84" s="60">
        <f t="shared" ref="E84:E147" si="17">SQRT(B84^2*$B$8^2+C84^2*$C$8^2+D84^2*$D$8^2+2*B84*C84*$B$10*$B$8*$C$8+2*B84*D84*$B$11*$B$8*$D$8+2*C84*D84*$B$12*$C$8*$D$8)</f>
        <v>0.284851477151503</v>
      </c>
      <c r="F84" s="60">
        <f t="shared" si="8"/>
        <v>0.1100136399999999</v>
      </c>
      <c r="H84" s="48">
        <v>2.5789569394488288E-2</v>
      </c>
      <c r="I84" s="48">
        <v>1.4615000000000001E-3</v>
      </c>
      <c r="J84" s="48">
        <v>4.0448500000000005E-2</v>
      </c>
      <c r="K84" s="48">
        <v>3.9943800000000008E-2</v>
      </c>
    </row>
    <row r="85" spans="2:18" x14ac:dyDescent="0.2">
      <c r="B85" s="37">
        <f t="shared" si="15"/>
        <v>0.3</v>
      </c>
      <c r="C85" s="37">
        <f t="shared" si="16"/>
        <v>0.15000000000000002</v>
      </c>
      <c r="D85" s="37">
        <f t="shared" si="14"/>
        <v>0.54999999999999993</v>
      </c>
      <c r="E85" s="60">
        <f t="shared" si="17"/>
        <v>0.2671741500543155</v>
      </c>
      <c r="F85" s="60">
        <f t="shared" si="8"/>
        <v>0.10703809474999991</v>
      </c>
      <c r="H85" s="48">
        <v>3.8149221705228165E-3</v>
      </c>
      <c r="I85" s="48">
        <v>6.1305300000000007E-2</v>
      </c>
      <c r="J85" s="48">
        <v>2.1005900000000004E-2</v>
      </c>
      <c r="K85" s="48">
        <v>-0.11996300000000001</v>
      </c>
    </row>
    <row r="86" spans="2:18" x14ac:dyDescent="0.2">
      <c r="B86" s="37">
        <f t="shared" si="15"/>
        <v>0.35</v>
      </c>
      <c r="C86" s="37">
        <f t="shared" si="16"/>
        <v>0.15000000000000002</v>
      </c>
      <c r="D86" s="37">
        <f t="shared" si="14"/>
        <v>0.5</v>
      </c>
      <c r="E86" s="60">
        <f t="shared" si="17"/>
        <v>0.25040588384927809</v>
      </c>
      <c r="F86" s="60">
        <f t="shared" si="8"/>
        <v>0.10406254949999992</v>
      </c>
      <c r="H86" s="48">
        <v>-4.4180787332226412E-2</v>
      </c>
      <c r="I86" s="48">
        <v>-2.7392999999999997E-2</v>
      </c>
      <c r="J86" s="48">
        <v>1.4770299999999998E-2</v>
      </c>
      <c r="K86" s="48">
        <v>-0.10915600000000002</v>
      </c>
    </row>
    <row r="87" spans="2:18" x14ac:dyDescent="0.2">
      <c r="B87" s="37">
        <f t="shared" si="15"/>
        <v>0.39999999999999997</v>
      </c>
      <c r="C87" s="37">
        <f t="shared" si="16"/>
        <v>0.15000000000000002</v>
      </c>
      <c r="D87" s="37">
        <f t="shared" si="14"/>
        <v>0.45000000000000007</v>
      </c>
      <c r="E87" s="60">
        <f t="shared" si="17"/>
        <v>0.23474156995016876</v>
      </c>
      <c r="F87" s="60">
        <f t="shared" si="8"/>
        <v>0.10108700424999995</v>
      </c>
      <c r="H87" s="48">
        <v>2.1094636716809667E-2</v>
      </c>
      <c r="I87" s="48">
        <v>1.3457800000000001E-2</v>
      </c>
      <c r="J87" s="48">
        <v>2.4762700000000006E-2</v>
      </c>
      <c r="K87" s="48">
        <v>4.3400300000000003E-2</v>
      </c>
    </row>
    <row r="88" spans="2:18" x14ac:dyDescent="0.2">
      <c r="B88" s="37">
        <f t="shared" si="15"/>
        <v>0.44999999999999996</v>
      </c>
      <c r="C88" s="37">
        <f t="shared" si="16"/>
        <v>0.15000000000000002</v>
      </c>
      <c r="D88" s="37">
        <f t="shared" si="14"/>
        <v>0.4</v>
      </c>
      <c r="E88" s="60">
        <f t="shared" si="17"/>
        <v>0.22041669729455918</v>
      </c>
      <c r="F88" s="60">
        <f t="shared" si="8"/>
        <v>9.8111458999999943E-2</v>
      </c>
      <c r="H88" s="48">
        <v>5.6284838743032362E-2</v>
      </c>
      <c r="I88" s="48">
        <v>-2.2084299999999994E-2</v>
      </c>
      <c r="J88" s="48">
        <v>4.3198899999999998E-2</v>
      </c>
      <c r="K88" s="48">
        <v>-8.1493100000000013E-2</v>
      </c>
    </row>
    <row r="89" spans="2:18" x14ac:dyDescent="0.2">
      <c r="B89" s="37">
        <f t="shared" si="15"/>
        <v>0.49999999999999994</v>
      </c>
      <c r="C89" s="37">
        <f t="shared" si="16"/>
        <v>0.15000000000000002</v>
      </c>
      <c r="D89" s="37">
        <f t="shared" si="14"/>
        <v>0.35</v>
      </c>
      <c r="E89" s="60">
        <f t="shared" si="17"/>
        <v>0.20770857954608485</v>
      </c>
      <c r="F89" s="60">
        <f t="shared" si="8"/>
        <v>9.513591374999994E-2</v>
      </c>
      <c r="H89" s="48">
        <v>2.7580575906096527E-2</v>
      </c>
      <c r="I89" s="48">
        <v>2.3615400000000002E-2</v>
      </c>
      <c r="J89" s="48">
        <v>8.269799999999999E-3</v>
      </c>
      <c r="K89" s="48">
        <v>-6.9060200000000002E-2</v>
      </c>
    </row>
    <row r="90" spans="2:18" x14ac:dyDescent="0.2">
      <c r="B90" s="37">
        <f t="shared" si="15"/>
        <v>0.54999999999999993</v>
      </c>
      <c r="C90" s="37">
        <f t="shared" si="16"/>
        <v>0.15000000000000002</v>
      </c>
      <c r="D90" s="37">
        <f t="shared" si="14"/>
        <v>0.30000000000000004</v>
      </c>
      <c r="E90" s="60">
        <f t="shared" si="17"/>
        <v>0.19693045822092314</v>
      </c>
      <c r="F90" s="60">
        <f t="shared" si="8"/>
        <v>9.2160368499999951E-2</v>
      </c>
      <c r="H90" s="48">
        <v>7.5586732484627994E-2</v>
      </c>
      <c r="I90" s="48">
        <v>1.0411399999999999E-2</v>
      </c>
      <c r="J90" s="48">
        <v>4.3875000000000004E-2</v>
      </c>
      <c r="K90" s="48">
        <v>0.12188719999999999</v>
      </c>
    </row>
    <row r="91" spans="2:18" x14ac:dyDescent="0.2">
      <c r="B91" s="37">
        <f t="shared" si="15"/>
        <v>0.6</v>
      </c>
      <c r="C91" s="37">
        <f t="shared" si="16"/>
        <v>0.15000000000000002</v>
      </c>
      <c r="D91" s="37">
        <f t="shared" si="14"/>
        <v>0.25</v>
      </c>
      <c r="E91" s="60">
        <f t="shared" si="17"/>
        <v>0.18841383845246826</v>
      </c>
      <c r="F91" s="60">
        <f t="shared" si="8"/>
        <v>8.9184823249999962E-2</v>
      </c>
      <c r="H91" s="48">
        <v>-1.9814127441665663E-2</v>
      </c>
      <c r="I91" s="48">
        <v>-1.0036100000000001E-2</v>
      </c>
      <c r="J91" s="48">
        <v>7.0687300000000008E-2</v>
      </c>
      <c r="K91" s="48">
        <v>4.5104300000000007E-2</v>
      </c>
    </row>
    <row r="92" spans="2:18" x14ac:dyDescent="0.2">
      <c r="B92" s="37">
        <f t="shared" si="15"/>
        <v>0.65</v>
      </c>
      <c r="C92" s="37">
        <f t="shared" si="16"/>
        <v>0.15000000000000002</v>
      </c>
      <c r="D92" s="37">
        <f t="shared" si="14"/>
        <v>0.19999999999999996</v>
      </c>
      <c r="E92" s="60">
        <f t="shared" si="17"/>
        <v>0.18247564619127238</v>
      </c>
      <c r="F92" s="60">
        <f t="shared" si="8"/>
        <v>8.6209277999999973E-2</v>
      </c>
      <c r="H92" s="48">
        <v>6.2474779160424543E-2</v>
      </c>
      <c r="I92" s="48">
        <v>5.0789999999999993E-3</v>
      </c>
      <c r="J92" s="48">
        <v>4.8779000000000001E-3</v>
      </c>
      <c r="K92" s="48">
        <v>2.7454500000000003E-2</v>
      </c>
    </row>
    <row r="93" spans="2:18" x14ac:dyDescent="0.2">
      <c r="B93" s="37">
        <f t="shared" si="15"/>
        <v>0.70000000000000007</v>
      </c>
      <c r="C93" s="37">
        <f t="shared" si="16"/>
        <v>0.15000000000000002</v>
      </c>
      <c r="D93" s="37">
        <f t="shared" si="14"/>
        <v>0.14999999999999991</v>
      </c>
      <c r="E93" s="60">
        <f t="shared" si="17"/>
        <v>0.17937214436107854</v>
      </c>
      <c r="F93" s="60">
        <f t="shared" si="8"/>
        <v>8.323373274999997E-2</v>
      </c>
      <c r="H93" s="48">
        <v>7.8377101129656346E-3</v>
      </c>
      <c r="I93" s="48">
        <v>2.2565000000000005E-2</v>
      </c>
      <c r="J93" s="48">
        <v>-4.8570199999999994E-2</v>
      </c>
      <c r="K93" s="48">
        <v>0.11223259999999999</v>
      </c>
      <c r="N93" s="1" t="s">
        <v>82</v>
      </c>
      <c r="O93" s="1" t="s">
        <v>83</v>
      </c>
      <c r="P93" s="1" t="s">
        <v>48</v>
      </c>
      <c r="Q93" s="1" t="s">
        <v>73</v>
      </c>
      <c r="R93" s="1" t="s">
        <v>48</v>
      </c>
    </row>
    <row r="94" spans="2:18" x14ac:dyDescent="0.2">
      <c r="B94" s="37">
        <f t="shared" si="15"/>
        <v>0.75000000000000011</v>
      </c>
      <c r="C94" s="37">
        <f t="shared" si="16"/>
        <v>0.15000000000000002</v>
      </c>
      <c r="D94" s="37">
        <f t="shared" si="14"/>
        <v>9.9999999999999867E-2</v>
      </c>
      <c r="E94" s="60">
        <f t="shared" si="17"/>
        <v>0.17925063090460894</v>
      </c>
      <c r="F94" s="60">
        <f t="shared" si="8"/>
        <v>8.0258187499999967E-2</v>
      </c>
      <c r="H94" s="48">
        <v>-4.1088324218896188E-2</v>
      </c>
      <c r="I94" s="48">
        <v>-1.2976100000000003E-2</v>
      </c>
      <c r="J94" s="48">
        <v>-3.1702699999999993E-2</v>
      </c>
      <c r="K94" s="48">
        <v>-1.9528000000000002E-3</v>
      </c>
      <c r="N94" s="86">
        <v>0</v>
      </c>
      <c r="O94" s="86">
        <f>1-N94</f>
        <v>1</v>
      </c>
      <c r="P94" s="86">
        <v>0</v>
      </c>
      <c r="Q94" s="87">
        <f>(N94*$F$250)+(O94*$N$14)</f>
        <v>5.5E-2</v>
      </c>
      <c r="R94" s="54">
        <f>N94*$E$250</f>
        <v>0</v>
      </c>
    </row>
    <row r="95" spans="2:18" x14ac:dyDescent="0.2">
      <c r="B95" s="37">
        <f t="shared" si="15"/>
        <v>0.80000000000000016</v>
      </c>
      <c r="C95" s="37">
        <f t="shared" si="16"/>
        <v>0.15000000000000002</v>
      </c>
      <c r="D95" s="37">
        <f t="shared" si="14"/>
        <v>4.9999999999999822E-2</v>
      </c>
      <c r="E95" s="60">
        <f t="shared" si="17"/>
        <v>0.18211707491047793</v>
      </c>
      <c r="F95" s="60">
        <f t="shared" si="8"/>
        <v>7.7282642249999978E-2</v>
      </c>
      <c r="H95" s="48">
        <v>5.9698880602238935E-2</v>
      </c>
      <c r="I95" s="48">
        <v>-1.9181799999999999E-2</v>
      </c>
      <c r="J95" s="48">
        <v>-1E-3</v>
      </c>
      <c r="K95" s="48">
        <v>4.6318900000000003E-2</v>
      </c>
      <c r="N95" s="86">
        <f>N94+0.1</f>
        <v>0.1</v>
      </c>
      <c r="O95" s="86">
        <f t="shared" ref="O95:O109" si="18">1-N95</f>
        <v>0.9</v>
      </c>
      <c r="P95" s="43">
        <f>P94+0.05</f>
        <v>0.05</v>
      </c>
      <c r="Q95" s="87">
        <f t="shared" ref="Q95:Q109" si="19">(N95*$F$250)+(O95*$N$14)</f>
        <v>6.0584146509339402E-2</v>
      </c>
      <c r="R95" s="54">
        <f t="shared" ref="R95:R109" si="20">N95*$E$250</f>
        <v>2.6745563648997703E-2</v>
      </c>
    </row>
    <row r="96" spans="2:18" x14ac:dyDescent="0.2">
      <c r="B96" s="37">
        <f t="shared" si="15"/>
        <v>0.8500000000000002</v>
      </c>
      <c r="C96" s="37">
        <f t="shared" si="16"/>
        <v>0.15000000000000002</v>
      </c>
      <c r="D96" s="37">
        <f t="shared" si="14"/>
        <v>-2.2204460492503131E-16</v>
      </c>
      <c r="E96" s="60">
        <f t="shared" si="17"/>
        <v>0.18783473335737594</v>
      </c>
      <c r="F96" s="60">
        <f t="shared" si="8"/>
        <v>7.4307096999999989E-2</v>
      </c>
      <c r="H96" s="48">
        <v>6.0883211396422166E-2</v>
      </c>
      <c r="I96" s="48">
        <v>1.6901199999999998E-2</v>
      </c>
      <c r="J96" s="48">
        <v>7.0279400000000006E-2</v>
      </c>
      <c r="K96" s="48">
        <v>2.7571400000000003E-2</v>
      </c>
      <c r="N96" s="86">
        <f t="shared" ref="N96:N109" si="21">N95+0.1</f>
        <v>0.2</v>
      </c>
      <c r="O96" s="86">
        <f t="shared" si="18"/>
        <v>0.8</v>
      </c>
      <c r="P96" s="43">
        <f t="shared" ref="P96:P109" si="22">P95+0.05</f>
        <v>0.1</v>
      </c>
      <c r="Q96" s="87">
        <f t="shared" si="19"/>
        <v>6.6168293018678798E-2</v>
      </c>
      <c r="R96" s="54">
        <f t="shared" si="20"/>
        <v>5.3491127297995406E-2</v>
      </c>
    </row>
    <row r="97" spans="2:25" x14ac:dyDescent="0.2">
      <c r="B97" s="37">
        <v>0</v>
      </c>
      <c r="C97" s="37">
        <f>C96+0.05</f>
        <v>0.2</v>
      </c>
      <c r="D97" s="37">
        <f>MAX(1-B97-C97,0)</f>
        <v>0.8</v>
      </c>
      <c r="E97" s="60">
        <f t="shared" si="17"/>
        <v>0.36570613768282362</v>
      </c>
      <c r="F97" s="60">
        <f t="shared" si="8"/>
        <v>0.12337073999999988</v>
      </c>
      <c r="H97" s="48">
        <v>4.4801769050336171E-2</v>
      </c>
      <c r="I97" s="48">
        <v>3.1320000000000008E-2</v>
      </c>
      <c r="J97" s="48">
        <v>6.1173999999999994E-3</v>
      </c>
      <c r="K97" s="48">
        <v>3.9740700000000004E-2</v>
      </c>
      <c r="N97" s="86">
        <f t="shared" si="21"/>
        <v>0.30000000000000004</v>
      </c>
      <c r="O97" s="86">
        <f t="shared" si="18"/>
        <v>0.7</v>
      </c>
      <c r="P97" s="43">
        <f t="shared" si="22"/>
        <v>0.15000000000000002</v>
      </c>
      <c r="Q97" s="87">
        <f t="shared" si="19"/>
        <v>7.17524395280182E-2</v>
      </c>
      <c r="R97" s="54">
        <f t="shared" si="20"/>
        <v>8.0236690946993108E-2</v>
      </c>
    </row>
    <row r="98" spans="2:25" x14ac:dyDescent="0.2">
      <c r="B98" s="37">
        <f>B97+0.05</f>
        <v>0.05</v>
      </c>
      <c r="C98" s="37">
        <f>C97</f>
        <v>0.2</v>
      </c>
      <c r="D98" s="37">
        <f t="shared" ref="D98:D113" si="23">1-B98-C98</f>
        <v>0.75</v>
      </c>
      <c r="E98" s="60">
        <f t="shared" si="17"/>
        <v>0.34560644808212115</v>
      </c>
      <c r="F98" s="60">
        <f t="shared" si="8"/>
        <v>0.12039519474999988</v>
      </c>
      <c r="H98" s="48">
        <v>7.9567609353423219E-2</v>
      </c>
      <c r="I98" s="48">
        <v>6.605140000000001E-2</v>
      </c>
      <c r="J98" s="48">
        <v>0.10500609999999999</v>
      </c>
      <c r="K98" s="48">
        <v>6.0428600000000006E-2</v>
      </c>
      <c r="N98" s="86">
        <f t="shared" si="21"/>
        <v>0.4</v>
      </c>
      <c r="O98" s="86">
        <f t="shared" si="18"/>
        <v>0.6</v>
      </c>
      <c r="P98" s="43">
        <f t="shared" si="22"/>
        <v>0.2</v>
      </c>
      <c r="Q98" s="87">
        <f t="shared" si="19"/>
        <v>7.7336586037357602E-2</v>
      </c>
      <c r="R98" s="54">
        <f t="shared" si="20"/>
        <v>0.10698225459599081</v>
      </c>
    </row>
    <row r="99" spans="2:25" x14ac:dyDescent="0.2">
      <c r="B99" s="37">
        <f t="shared" ref="B99:B113" si="24">B98+0.05</f>
        <v>0.1</v>
      </c>
      <c r="C99" s="37">
        <f t="shared" ref="C99:C113" si="25">C98</f>
        <v>0.2</v>
      </c>
      <c r="D99" s="37">
        <f t="shared" si="23"/>
        <v>0.7</v>
      </c>
      <c r="E99" s="60">
        <f t="shared" si="17"/>
        <v>0.32592341517637391</v>
      </c>
      <c r="F99" s="60">
        <f t="shared" si="8"/>
        <v>0.11741964949999988</v>
      </c>
      <c r="H99" s="48">
        <v>-5.6021671155203512E-2</v>
      </c>
      <c r="I99" s="48">
        <v>-1.1324000000000001E-2</v>
      </c>
      <c r="J99" s="48">
        <v>-6.9974900000000007E-2</v>
      </c>
      <c r="K99" s="48">
        <v>0.11568909999999999</v>
      </c>
      <c r="M99" s="134" t="s">
        <v>91</v>
      </c>
      <c r="N99" s="146">
        <f t="shared" si="21"/>
        <v>0.5</v>
      </c>
      <c r="O99" s="147">
        <f t="shared" si="18"/>
        <v>0.5</v>
      </c>
      <c r="P99" s="148">
        <f t="shared" si="22"/>
        <v>0.25</v>
      </c>
      <c r="Q99" s="149">
        <f t="shared" si="19"/>
        <v>8.292073254669699E-2</v>
      </c>
      <c r="R99" s="150">
        <f t="shared" si="20"/>
        <v>0.1337278182449885</v>
      </c>
      <c r="S99" s="137" t="s">
        <v>93</v>
      </c>
      <c r="T99" s="138"/>
      <c r="U99" s="138"/>
      <c r="V99" s="138"/>
      <c r="W99" s="138"/>
      <c r="X99" s="138"/>
      <c r="Y99" s="139"/>
    </row>
    <row r="100" spans="2:25" x14ac:dyDescent="0.2">
      <c r="B100" s="37">
        <f t="shared" si="24"/>
        <v>0.15000000000000002</v>
      </c>
      <c r="C100" s="37">
        <f t="shared" si="25"/>
        <v>0.2</v>
      </c>
      <c r="D100" s="37">
        <f t="shared" si="23"/>
        <v>0.64999999999999991</v>
      </c>
      <c r="E100" s="60">
        <f t="shared" si="17"/>
        <v>0.30673725882546726</v>
      </c>
      <c r="F100" s="60">
        <f t="shared" si="8"/>
        <v>0.11444410424999989</v>
      </c>
      <c r="H100" s="48">
        <v>5.476659702073583E-2</v>
      </c>
      <c r="I100" s="48">
        <v>4.0475900000000002E-2</v>
      </c>
      <c r="J100" s="48">
        <v>-2.1375999999999999E-3</v>
      </c>
      <c r="K100" s="48">
        <v>1.5210699999999999E-2</v>
      </c>
      <c r="M100" s="135"/>
      <c r="N100" s="86">
        <f t="shared" si="21"/>
        <v>0.6</v>
      </c>
      <c r="O100" s="86">
        <f t="shared" si="18"/>
        <v>0.4</v>
      </c>
      <c r="P100" s="43">
        <f t="shared" si="22"/>
        <v>0.3</v>
      </c>
      <c r="Q100" s="87">
        <f t="shared" si="19"/>
        <v>8.8504879056036392E-2</v>
      </c>
      <c r="R100" s="54">
        <f t="shared" si="20"/>
        <v>0.16047338189398619</v>
      </c>
      <c r="S100" s="140"/>
      <c r="T100" s="141"/>
      <c r="U100" s="141"/>
      <c r="V100" s="141"/>
      <c r="W100" s="141"/>
      <c r="X100" s="141"/>
      <c r="Y100" s="142"/>
    </row>
    <row r="101" spans="2:25" x14ac:dyDescent="0.2">
      <c r="B101" s="37">
        <f t="shared" si="24"/>
        <v>0.2</v>
      </c>
      <c r="C101" s="37">
        <f t="shared" si="25"/>
        <v>0.2</v>
      </c>
      <c r="D101" s="37">
        <f t="shared" si="23"/>
        <v>0.60000000000000009</v>
      </c>
      <c r="E101" s="60">
        <f t="shared" si="17"/>
        <v>0.28814724904210348</v>
      </c>
      <c r="F101" s="60">
        <f t="shared" si="8"/>
        <v>0.11146855899999991</v>
      </c>
      <c r="H101" s="48">
        <v>-3.3397145330569811E-2</v>
      </c>
      <c r="I101" s="48">
        <v>3.7461500000000009E-2</v>
      </c>
      <c r="J101" s="48">
        <v>-0.11926300000000001</v>
      </c>
      <c r="K101" s="48">
        <v>2.1304200000000006E-2</v>
      </c>
      <c r="M101" s="136"/>
      <c r="N101" s="86">
        <f t="shared" si="21"/>
        <v>0.7</v>
      </c>
      <c r="O101" s="86">
        <f t="shared" si="18"/>
        <v>0.30000000000000004</v>
      </c>
      <c r="P101" s="43">
        <f t="shared" si="22"/>
        <v>0.35</v>
      </c>
      <c r="Q101" s="87">
        <f t="shared" si="19"/>
        <v>9.4089025565375781E-2</v>
      </c>
      <c r="R101" s="54">
        <f t="shared" si="20"/>
        <v>0.18721894554298388</v>
      </c>
      <c r="S101" s="143"/>
      <c r="T101" s="144"/>
      <c r="U101" s="144"/>
      <c r="V101" s="144"/>
      <c r="W101" s="144"/>
      <c r="X101" s="144"/>
      <c r="Y101" s="145"/>
    </row>
    <row r="102" spans="2:25" x14ac:dyDescent="0.2">
      <c r="B102" s="37">
        <f t="shared" si="24"/>
        <v>0.25</v>
      </c>
      <c r="C102" s="37">
        <f t="shared" si="25"/>
        <v>0.2</v>
      </c>
      <c r="D102" s="37">
        <f t="shared" si="23"/>
        <v>0.55000000000000004</v>
      </c>
      <c r="E102" s="60">
        <f t="shared" si="17"/>
        <v>0.27027642534365037</v>
      </c>
      <c r="F102" s="60">
        <f t="shared" si="8"/>
        <v>0.10849301374999992</v>
      </c>
      <c r="H102" s="48">
        <v>4.6292313075171565E-2</v>
      </c>
      <c r="I102" s="48">
        <v>6.0650800000000005E-2</v>
      </c>
      <c r="J102" s="48">
        <v>0.10868749999999999</v>
      </c>
      <c r="K102" s="48">
        <v>0.25353809999999999</v>
      </c>
      <c r="N102" s="86">
        <f t="shared" si="21"/>
        <v>0.79999999999999993</v>
      </c>
      <c r="O102" s="86">
        <f t="shared" si="18"/>
        <v>0.20000000000000007</v>
      </c>
      <c r="P102" s="43">
        <f t="shared" si="22"/>
        <v>0.39999999999999997</v>
      </c>
      <c r="Q102" s="87">
        <f t="shared" si="19"/>
        <v>9.9673172074715197E-2</v>
      </c>
      <c r="R102" s="54">
        <f t="shared" si="20"/>
        <v>0.21396450919198159</v>
      </c>
    </row>
    <row r="103" spans="2:25" x14ac:dyDescent="0.2">
      <c r="B103" s="37">
        <f t="shared" si="24"/>
        <v>0.3</v>
      </c>
      <c r="C103" s="37">
        <f t="shared" si="25"/>
        <v>0.2</v>
      </c>
      <c r="D103" s="37">
        <f t="shared" si="23"/>
        <v>0.49999999999999994</v>
      </c>
      <c r="E103" s="60">
        <f t="shared" si="17"/>
        <v>0.25327706735863625</v>
      </c>
      <c r="F103" s="60">
        <f t="shared" si="8"/>
        <v>0.10551746849999991</v>
      </c>
      <c r="H103" s="48">
        <v>1.71737312161091E-2</v>
      </c>
      <c r="I103" s="48">
        <v>4.0603600000000004E-2</v>
      </c>
      <c r="J103" s="48">
        <v>-7.9814099999999999E-2</v>
      </c>
      <c r="K103" s="48">
        <v>-0.10446430000000001</v>
      </c>
      <c r="M103" s="131" t="s">
        <v>92</v>
      </c>
      <c r="N103" s="151">
        <f t="shared" si="21"/>
        <v>0.89999999999999991</v>
      </c>
      <c r="O103" s="152">
        <f t="shared" si="18"/>
        <v>0.10000000000000009</v>
      </c>
      <c r="P103" s="153">
        <f t="shared" si="22"/>
        <v>0.44999999999999996</v>
      </c>
      <c r="Q103" s="154">
        <f t="shared" si="19"/>
        <v>0.10525731858405458</v>
      </c>
      <c r="R103" s="155">
        <f t="shared" si="20"/>
        <v>0.24071007284097928</v>
      </c>
      <c r="S103" s="122" t="s">
        <v>94</v>
      </c>
      <c r="T103" s="123"/>
      <c r="U103" s="123"/>
      <c r="V103" s="123"/>
      <c r="W103" s="123"/>
      <c r="X103" s="123"/>
      <c r="Y103" s="124"/>
    </row>
    <row r="104" spans="2:25" x14ac:dyDescent="0.2">
      <c r="B104" s="37">
        <f t="shared" si="24"/>
        <v>0.35</v>
      </c>
      <c r="C104" s="37">
        <f t="shared" si="25"/>
        <v>0.2</v>
      </c>
      <c r="D104" s="37">
        <f t="shared" si="23"/>
        <v>0.45</v>
      </c>
      <c r="E104" s="60">
        <f t="shared" si="17"/>
        <v>0.23733650665306449</v>
      </c>
      <c r="F104" s="60">
        <f t="shared" si="8"/>
        <v>0.10254192324999992</v>
      </c>
      <c r="H104" s="48">
        <v>1.1060800526015546E-2</v>
      </c>
      <c r="I104" s="48">
        <v>-4.5784499999999992E-2</v>
      </c>
      <c r="J104" s="48">
        <v>-2.7829899999999998E-2</v>
      </c>
      <c r="K104" s="48">
        <v>3.8232000000000006E-3</v>
      </c>
      <c r="M104" s="132"/>
      <c r="N104" s="86">
        <f t="shared" si="21"/>
        <v>0.99999999999999989</v>
      </c>
      <c r="O104" s="86">
        <f t="shared" si="18"/>
        <v>0</v>
      </c>
      <c r="P104" s="43">
        <f t="shared" si="22"/>
        <v>0.49999999999999994</v>
      </c>
      <c r="Q104" s="87">
        <f t="shared" si="19"/>
        <v>0.11084146509339397</v>
      </c>
      <c r="R104" s="54">
        <f t="shared" si="20"/>
        <v>0.26745563648997694</v>
      </c>
      <c r="S104" s="125"/>
      <c r="T104" s="126"/>
      <c r="U104" s="126"/>
      <c r="V104" s="126"/>
      <c r="W104" s="126"/>
      <c r="X104" s="126"/>
      <c r="Y104" s="127"/>
    </row>
    <row r="105" spans="2:25" x14ac:dyDescent="0.2">
      <c r="B105" s="37">
        <f t="shared" si="24"/>
        <v>0.39999999999999997</v>
      </c>
      <c r="C105" s="37">
        <f t="shared" si="25"/>
        <v>0.2</v>
      </c>
      <c r="D105" s="37">
        <f t="shared" si="23"/>
        <v>0.40000000000000008</v>
      </c>
      <c r="E105" s="60">
        <f t="shared" si="17"/>
        <v>0.22268223934119366</v>
      </c>
      <c r="F105" s="60">
        <f t="shared" ref="F105:F168" si="26">B105*$B$7+C105*$C$7+D105*$D$7</f>
        <v>9.9566377999999955E-2</v>
      </c>
      <c r="H105" s="48">
        <v>7.2125295178828486E-2</v>
      </c>
      <c r="I105" s="48">
        <v>-1.5458700000000001E-2</v>
      </c>
      <c r="J105" s="48">
        <v>0.14104719999999998</v>
      </c>
      <c r="K105" s="48">
        <v>0.14738709999999999</v>
      </c>
      <c r="M105" s="133"/>
      <c r="N105" s="86">
        <f t="shared" si="21"/>
        <v>1.0999999999999999</v>
      </c>
      <c r="O105" s="86">
        <f t="shared" si="18"/>
        <v>-9.9999999999999867E-2</v>
      </c>
      <c r="P105" s="43">
        <f t="shared" si="22"/>
        <v>0.54999999999999993</v>
      </c>
      <c r="Q105" s="87">
        <f t="shared" si="19"/>
        <v>0.11642561160273338</v>
      </c>
      <c r="R105" s="54">
        <f t="shared" si="20"/>
        <v>0.29420120013897466</v>
      </c>
      <c r="S105" s="128"/>
      <c r="T105" s="129"/>
      <c r="U105" s="129"/>
      <c r="V105" s="129"/>
      <c r="W105" s="129"/>
      <c r="X105" s="129"/>
      <c r="Y105" s="130"/>
    </row>
    <row r="106" spans="2:25" x14ac:dyDescent="0.2">
      <c r="B106" s="37">
        <f t="shared" si="24"/>
        <v>0.44999999999999996</v>
      </c>
      <c r="C106" s="37">
        <f t="shared" si="25"/>
        <v>0.2</v>
      </c>
      <c r="D106" s="37">
        <f t="shared" si="23"/>
        <v>0.35000000000000003</v>
      </c>
      <c r="E106" s="60">
        <f t="shared" si="17"/>
        <v>0.20958425473536105</v>
      </c>
      <c r="F106" s="60">
        <f t="shared" si="26"/>
        <v>9.6590832749999939E-2</v>
      </c>
      <c r="H106" s="48">
        <v>5.1208146027313051E-2</v>
      </c>
      <c r="I106" s="48">
        <v>4.5875000000000006E-2</v>
      </c>
      <c r="J106" s="48">
        <v>-4.0170500000000005E-2</v>
      </c>
      <c r="K106" s="48">
        <v>5.7427000000000006E-2</v>
      </c>
      <c r="N106" s="86">
        <f t="shared" si="21"/>
        <v>1.2</v>
      </c>
      <c r="O106" s="86">
        <f t="shared" si="18"/>
        <v>-0.19999999999999996</v>
      </c>
      <c r="P106" s="43">
        <f t="shared" si="22"/>
        <v>0.6</v>
      </c>
      <c r="Q106" s="87">
        <f t="shared" si="19"/>
        <v>0.12200975811207278</v>
      </c>
      <c r="R106" s="54">
        <f t="shared" si="20"/>
        <v>0.32094676378797238</v>
      </c>
    </row>
    <row r="107" spans="2:25" x14ac:dyDescent="0.2">
      <c r="B107" s="37">
        <f t="shared" si="24"/>
        <v>0.49999999999999994</v>
      </c>
      <c r="C107" s="37">
        <f t="shared" si="25"/>
        <v>0.2</v>
      </c>
      <c r="D107" s="37">
        <f t="shared" si="23"/>
        <v>0.3</v>
      </c>
      <c r="E107" s="60">
        <f t="shared" si="17"/>
        <v>0.19835109713632623</v>
      </c>
      <c r="F107" s="60">
        <f t="shared" si="26"/>
        <v>9.3615287499999936E-2</v>
      </c>
      <c r="H107" s="48">
        <v>1.0060831204387499E-2</v>
      </c>
      <c r="I107" s="48">
        <v>-5.0751200000000003E-2</v>
      </c>
      <c r="J107" s="48">
        <v>-4.0558799999999999E-2</v>
      </c>
      <c r="K107" s="48">
        <v>5.7510600000000009E-2</v>
      </c>
      <c r="N107" s="86">
        <f t="shared" si="21"/>
        <v>1.3</v>
      </c>
      <c r="O107" s="86">
        <f t="shared" si="18"/>
        <v>-0.30000000000000004</v>
      </c>
      <c r="P107" s="43">
        <f t="shared" si="22"/>
        <v>0.65</v>
      </c>
      <c r="Q107" s="87">
        <f t="shared" si="19"/>
        <v>0.12759390462141218</v>
      </c>
      <c r="R107" s="54">
        <f t="shared" si="20"/>
        <v>0.34769232743697009</v>
      </c>
    </row>
    <row r="108" spans="2:25" x14ac:dyDescent="0.2">
      <c r="B108" s="37">
        <f t="shared" si="24"/>
        <v>0.54999999999999993</v>
      </c>
      <c r="C108" s="37">
        <f t="shared" si="25"/>
        <v>0.2</v>
      </c>
      <c r="D108" s="37">
        <f t="shared" si="23"/>
        <v>0.25000000000000006</v>
      </c>
      <c r="E108" s="60">
        <f t="shared" si="17"/>
        <v>0.18931501109164992</v>
      </c>
      <c r="F108" s="60">
        <f t="shared" si="26"/>
        <v>9.0639742249999961E-2</v>
      </c>
      <c r="H108" s="48">
        <v>-1.7187921227490799E-2</v>
      </c>
      <c r="I108" s="48">
        <v>-3.81728E-2</v>
      </c>
      <c r="J108" s="48">
        <v>-4.4405300000000002E-2</v>
      </c>
      <c r="K108" s="48">
        <v>-0.11155280000000001</v>
      </c>
      <c r="N108" s="86">
        <f t="shared" si="21"/>
        <v>1.4000000000000001</v>
      </c>
      <c r="O108" s="86">
        <f t="shared" si="18"/>
        <v>-0.40000000000000013</v>
      </c>
      <c r="P108" s="43">
        <f t="shared" si="22"/>
        <v>0.70000000000000007</v>
      </c>
      <c r="Q108" s="87">
        <f t="shared" si="19"/>
        <v>0.13317805113075157</v>
      </c>
      <c r="R108" s="54">
        <f t="shared" si="20"/>
        <v>0.37443789108596781</v>
      </c>
    </row>
    <row r="109" spans="2:25" x14ac:dyDescent="0.2">
      <c r="B109" s="37">
        <f t="shared" si="24"/>
        <v>0.6</v>
      </c>
      <c r="C109" s="37">
        <f t="shared" si="25"/>
        <v>0.2</v>
      </c>
      <c r="D109" s="37">
        <f t="shared" si="23"/>
        <v>0.2</v>
      </c>
      <c r="E109" s="60">
        <f t="shared" si="17"/>
        <v>0.18280209763927294</v>
      </c>
      <c r="F109" s="60">
        <f t="shared" si="26"/>
        <v>8.7664196999999972E-2</v>
      </c>
      <c r="H109" s="48">
        <v>4.0618897585273039E-2</v>
      </c>
      <c r="I109" s="48">
        <v>-1E-3</v>
      </c>
      <c r="J109" s="48">
        <v>-6.7743499999999998E-2</v>
      </c>
      <c r="K109" s="48">
        <v>0.20044629999999999</v>
      </c>
      <c r="N109" s="86">
        <f t="shared" si="21"/>
        <v>1.5000000000000002</v>
      </c>
      <c r="O109" s="86">
        <f t="shared" si="18"/>
        <v>-0.50000000000000022</v>
      </c>
      <c r="P109" s="43">
        <f t="shared" si="22"/>
        <v>0.75000000000000011</v>
      </c>
      <c r="Q109" s="87">
        <f t="shared" si="19"/>
        <v>0.13876219764009098</v>
      </c>
      <c r="R109" s="54">
        <f t="shared" si="20"/>
        <v>0.40118345473496558</v>
      </c>
    </row>
    <row r="110" spans="2:25" x14ac:dyDescent="0.2">
      <c r="B110" s="37">
        <f t="shared" si="24"/>
        <v>0.65</v>
      </c>
      <c r="C110" s="37">
        <f t="shared" si="25"/>
        <v>0.2</v>
      </c>
      <c r="D110" s="37">
        <f t="shared" si="23"/>
        <v>0.14999999999999997</v>
      </c>
      <c r="E110" s="60">
        <f t="shared" si="17"/>
        <v>0.17908785041214995</v>
      </c>
      <c r="F110" s="60">
        <f t="shared" si="26"/>
        <v>8.4688651749999969E-2</v>
      </c>
      <c r="H110" s="48">
        <v>-1.0648387371064882E-2</v>
      </c>
      <c r="I110" s="48">
        <v>-5.4708E-2</v>
      </c>
      <c r="J110" s="48">
        <v>-0.1300308</v>
      </c>
      <c r="K110" s="48">
        <v>6.9669400000000006E-2</v>
      </c>
      <c r="N110" s="86"/>
    </row>
    <row r="111" spans="2:25" x14ac:dyDescent="0.2">
      <c r="B111" s="37">
        <f t="shared" si="24"/>
        <v>0.70000000000000007</v>
      </c>
      <c r="C111" s="37">
        <f t="shared" si="25"/>
        <v>0.2</v>
      </c>
      <c r="D111" s="37">
        <f t="shared" si="23"/>
        <v>9.9999999999999922E-2</v>
      </c>
      <c r="E111" s="60">
        <f t="shared" si="17"/>
        <v>0.17834720972420751</v>
      </c>
      <c r="F111" s="60">
        <f t="shared" si="26"/>
        <v>8.171310649999998E-2</v>
      </c>
      <c r="H111" s="48">
        <v>-0.14457718218420057</v>
      </c>
      <c r="I111" s="48">
        <v>6.6818699999999995E-2</v>
      </c>
      <c r="J111" s="48">
        <v>-0.20028890000000002</v>
      </c>
      <c r="K111" s="48">
        <v>-4.0602900000000004E-2</v>
      </c>
    </row>
    <row r="112" spans="2:25" x14ac:dyDescent="0.2">
      <c r="B112" s="37">
        <f t="shared" si="24"/>
        <v>0.75000000000000011</v>
      </c>
      <c r="C112" s="37">
        <f t="shared" si="25"/>
        <v>0.2</v>
      </c>
      <c r="D112" s="37">
        <f t="shared" si="23"/>
        <v>4.9999999999999878E-2</v>
      </c>
      <c r="E112" s="60">
        <f t="shared" si="17"/>
        <v>0.18061676017140796</v>
      </c>
      <c r="F112" s="60">
        <f t="shared" si="26"/>
        <v>7.8737561249999991E-2</v>
      </c>
      <c r="H112" s="48">
        <v>6.4060393970495344E-2</v>
      </c>
      <c r="I112" s="48">
        <v>7.7740300000000012E-2</v>
      </c>
      <c r="J112" s="48">
        <v>0.10808909999999999</v>
      </c>
      <c r="K112" s="48">
        <v>-1.8667300000000001E-2</v>
      </c>
    </row>
    <row r="113" spans="2:18" x14ac:dyDescent="0.2">
      <c r="B113" s="37">
        <f t="shared" si="24"/>
        <v>0.80000000000000016</v>
      </c>
      <c r="C113" s="37">
        <f t="shared" si="25"/>
        <v>0.2</v>
      </c>
      <c r="D113" s="37">
        <f t="shared" si="23"/>
        <v>0</v>
      </c>
      <c r="E113" s="60">
        <f t="shared" si="17"/>
        <v>0.18578621768167008</v>
      </c>
      <c r="F113" s="60">
        <f t="shared" si="26"/>
        <v>7.5762016000000001E-2</v>
      </c>
      <c r="H113" s="48">
        <v>8.1341989203888479E-2</v>
      </c>
      <c r="I113" s="48">
        <v>1.5608E-3</v>
      </c>
      <c r="J113" s="48">
        <v>9.3716299999999975E-2</v>
      </c>
      <c r="K113" s="48">
        <v>-7.45701E-2</v>
      </c>
      <c r="N113" s="86"/>
      <c r="O113" s="86"/>
      <c r="P113" s="86"/>
      <c r="Q113" s="43"/>
      <c r="R113" s="48"/>
    </row>
    <row r="114" spans="2:18" x14ac:dyDescent="0.2">
      <c r="B114" s="37">
        <v>0</v>
      </c>
      <c r="C114" s="37">
        <f>C113+0.05</f>
        <v>0.25</v>
      </c>
      <c r="D114" s="37">
        <f>MAX(1-B114-C114,0)</f>
        <v>0.75</v>
      </c>
      <c r="E114" s="60">
        <f t="shared" si="17"/>
        <v>0.3498988213702714</v>
      </c>
      <c r="F114" s="60">
        <f t="shared" si="26"/>
        <v>0.12185011374999988</v>
      </c>
      <c r="H114" s="48">
        <v>6.0607892486682191E-2</v>
      </c>
      <c r="I114" s="48">
        <v>-4.1111999999999996E-2</v>
      </c>
      <c r="J114" s="48">
        <v>8.4243499999999985E-2</v>
      </c>
      <c r="K114" s="48">
        <v>-9.1791700000000018E-2</v>
      </c>
      <c r="N114" s="86"/>
      <c r="O114" s="86"/>
      <c r="P114" s="86"/>
      <c r="Q114" s="43"/>
      <c r="R114" s="48"/>
    </row>
    <row r="115" spans="2:18" x14ac:dyDescent="0.2">
      <c r="B115" s="37">
        <f>B114+0.05</f>
        <v>0.05</v>
      </c>
      <c r="C115" s="37">
        <f>C114</f>
        <v>0.25</v>
      </c>
      <c r="D115" s="37">
        <f t="shared" ref="D115:D129" si="27">1-B115-C115</f>
        <v>0.7</v>
      </c>
      <c r="E115" s="60">
        <f t="shared" si="17"/>
        <v>0.33013677066445257</v>
      </c>
      <c r="F115" s="60">
        <f t="shared" si="26"/>
        <v>0.11887456849999987</v>
      </c>
      <c r="H115" s="48">
        <v>5.7625165055430028E-2</v>
      </c>
      <c r="I115" s="48">
        <v>1.38356E-2</v>
      </c>
      <c r="J115" s="48">
        <v>-0.19792310000000002</v>
      </c>
      <c r="K115" s="48">
        <v>-8.4791900000000017E-2</v>
      </c>
      <c r="N115" s="86"/>
      <c r="O115" s="86"/>
      <c r="P115" s="86"/>
      <c r="Q115" s="43"/>
      <c r="R115" s="48"/>
    </row>
    <row r="116" spans="2:18" x14ac:dyDescent="0.2">
      <c r="B116" s="37">
        <f t="shared" ref="B116:B129" si="28">B115+0.05</f>
        <v>0.1</v>
      </c>
      <c r="C116" s="37">
        <f t="shared" ref="C116:C129" si="29">C115</f>
        <v>0.25</v>
      </c>
      <c r="D116" s="37">
        <f t="shared" si="27"/>
        <v>0.65</v>
      </c>
      <c r="E116" s="60">
        <f t="shared" si="17"/>
        <v>0.31085496180765915</v>
      </c>
      <c r="F116" s="60">
        <f t="shared" si="26"/>
        <v>0.1158990232499999</v>
      </c>
      <c r="H116" s="48">
        <v>4.1816017427482199E-2</v>
      </c>
      <c r="I116" s="48">
        <v>-7.0056400000000005E-2</v>
      </c>
      <c r="J116" s="48">
        <v>6.2233700000000003E-2</v>
      </c>
      <c r="K116" s="48">
        <v>0.31006149999999999</v>
      </c>
      <c r="N116" s="86"/>
      <c r="O116" s="86"/>
      <c r="P116" s="86"/>
      <c r="Q116" s="43"/>
      <c r="R116" s="48"/>
    </row>
    <row r="117" spans="2:18" x14ac:dyDescent="0.2">
      <c r="B117" s="37">
        <f t="shared" si="28"/>
        <v>0.15000000000000002</v>
      </c>
      <c r="C117" s="37">
        <f t="shared" si="29"/>
        <v>0.25</v>
      </c>
      <c r="D117" s="37">
        <f t="shared" si="27"/>
        <v>0.6</v>
      </c>
      <c r="E117" s="60">
        <f t="shared" si="17"/>
        <v>0.29214849820488314</v>
      </c>
      <c r="F117" s="60">
        <f t="shared" si="26"/>
        <v>0.1129234779999999</v>
      </c>
      <c r="H117" s="48">
        <v>-3.1078737745274032E-2</v>
      </c>
      <c r="I117" s="48">
        <v>-3.7244999999999993E-2</v>
      </c>
      <c r="J117" s="48">
        <v>3.0048200000000004E-2</v>
      </c>
      <c r="K117" s="48">
        <v>2.9111100000000004E-2</v>
      </c>
      <c r="N117" s="86"/>
      <c r="O117" s="86"/>
      <c r="P117" s="86"/>
      <c r="Q117" s="43"/>
      <c r="R117" s="48"/>
    </row>
    <row r="118" spans="2:18" x14ac:dyDescent="0.2">
      <c r="B118" s="37">
        <f t="shared" si="28"/>
        <v>0.2</v>
      </c>
      <c r="C118" s="37">
        <f t="shared" si="29"/>
        <v>0.25</v>
      </c>
      <c r="D118" s="37">
        <f t="shared" si="27"/>
        <v>0.55000000000000004</v>
      </c>
      <c r="E118" s="60">
        <f t="shared" si="17"/>
        <v>0.27413518656592695</v>
      </c>
      <c r="F118" s="60">
        <f t="shared" si="26"/>
        <v>0.10994793274999992</v>
      </c>
      <c r="H118" s="48">
        <v>4.0008494649616422E-2</v>
      </c>
      <c r="I118" s="48">
        <v>-4.75345E-2</v>
      </c>
      <c r="J118" s="48">
        <v>-4.6613999999999996E-2</v>
      </c>
      <c r="K118" s="48">
        <v>0.14799509999999999</v>
      </c>
      <c r="N118" s="86"/>
      <c r="O118" s="86"/>
      <c r="P118" s="86"/>
      <c r="Q118" s="43"/>
      <c r="R118" s="48"/>
    </row>
    <row r="119" spans="2:18" x14ac:dyDescent="0.2">
      <c r="B119" s="37">
        <f t="shared" si="28"/>
        <v>0.25</v>
      </c>
      <c r="C119" s="37">
        <f t="shared" si="29"/>
        <v>0.25</v>
      </c>
      <c r="D119" s="37">
        <f t="shared" si="27"/>
        <v>0.5</v>
      </c>
      <c r="E119" s="60">
        <f t="shared" si="17"/>
        <v>0.25696084100683919</v>
      </c>
      <c r="F119" s="60">
        <f t="shared" si="26"/>
        <v>0.10697238749999992</v>
      </c>
      <c r="H119" s="48">
        <v>3.8725493551264867E-2</v>
      </c>
      <c r="I119" s="48">
        <v>4.3093900000000004E-2</v>
      </c>
      <c r="J119" s="48">
        <v>0.19385289999999999</v>
      </c>
      <c r="K119" s="48">
        <v>0.13903199999999999</v>
      </c>
      <c r="N119" s="86"/>
      <c r="O119" s="86"/>
      <c r="P119" s="86"/>
      <c r="Q119" s="43"/>
      <c r="R119" s="48"/>
    </row>
    <row r="120" spans="2:18" x14ac:dyDescent="0.2">
      <c r="B120" s="37">
        <f t="shared" si="28"/>
        <v>0.3</v>
      </c>
      <c r="C120" s="37">
        <f t="shared" si="29"/>
        <v>0.25</v>
      </c>
      <c r="D120" s="37">
        <f t="shared" si="27"/>
        <v>0.44999999999999996</v>
      </c>
      <c r="E120" s="60">
        <f t="shared" si="17"/>
        <v>0.2408050350295611</v>
      </c>
      <c r="F120" s="60">
        <f t="shared" si="26"/>
        <v>0.10399684224999992</v>
      </c>
      <c r="H120" s="48">
        <v>-2.3613672131111541E-2</v>
      </c>
      <c r="I120" s="48">
        <v>6.0224000000000007E-2</v>
      </c>
      <c r="J120" s="48">
        <v>3.7843100000000005E-2</v>
      </c>
      <c r="K120" s="48">
        <v>0.13302059999999999</v>
      </c>
      <c r="N120" s="86"/>
      <c r="O120" s="86"/>
      <c r="P120" s="86"/>
      <c r="Q120" s="43"/>
      <c r="R120" s="48"/>
    </row>
    <row r="121" spans="2:18" x14ac:dyDescent="0.2">
      <c r="B121" s="37">
        <f t="shared" si="28"/>
        <v>0.35</v>
      </c>
      <c r="C121" s="37">
        <f t="shared" si="29"/>
        <v>0.25</v>
      </c>
      <c r="D121" s="37">
        <f t="shared" si="27"/>
        <v>0.4</v>
      </c>
      <c r="E121" s="60">
        <f t="shared" si="17"/>
        <v>0.22588641784638977</v>
      </c>
      <c r="F121" s="60">
        <f t="shared" si="26"/>
        <v>0.10102129699999993</v>
      </c>
      <c r="H121" s="48">
        <v>5.5497347454000145E-2</v>
      </c>
      <c r="I121" s="48">
        <v>-0.13499420000000001</v>
      </c>
      <c r="J121" s="48">
        <v>4.5050000000000007E-2</v>
      </c>
      <c r="K121" s="48">
        <v>0.18506059999999999</v>
      </c>
      <c r="N121" s="86"/>
      <c r="O121" s="86"/>
      <c r="P121" s="86"/>
      <c r="Q121" s="43"/>
      <c r="R121" s="48"/>
    </row>
    <row r="122" spans="2:18" x14ac:dyDescent="0.2">
      <c r="B122" s="37">
        <f t="shared" si="28"/>
        <v>0.39999999999999997</v>
      </c>
      <c r="C122" s="37">
        <f t="shared" si="29"/>
        <v>0.25</v>
      </c>
      <c r="D122" s="37">
        <f t="shared" si="27"/>
        <v>0.35000000000000009</v>
      </c>
      <c r="E122" s="60">
        <f t="shared" si="17"/>
        <v>0.21246576295158479</v>
      </c>
      <c r="F122" s="60">
        <f t="shared" si="26"/>
        <v>9.8045751749999938E-2</v>
      </c>
      <c r="H122" s="48">
        <v>-3.1224707384924E-2</v>
      </c>
      <c r="I122" s="48">
        <v>-5.9248799999999997E-2</v>
      </c>
      <c r="J122" s="48">
        <v>3.0250000000000003E-2</v>
      </c>
      <c r="K122" s="48">
        <v>4.8882400000000006E-2</v>
      </c>
      <c r="N122" s="86"/>
      <c r="O122" s="86"/>
      <c r="P122" s="86"/>
      <c r="Q122" s="43"/>
      <c r="R122" s="48"/>
    </row>
    <row r="123" spans="2:18" x14ac:dyDescent="0.2">
      <c r="B123" s="37">
        <f t="shared" si="28"/>
        <v>0.44999999999999996</v>
      </c>
      <c r="C123" s="37">
        <f t="shared" si="29"/>
        <v>0.25</v>
      </c>
      <c r="D123" s="37">
        <f t="shared" si="27"/>
        <v>0.30000000000000004</v>
      </c>
      <c r="E123" s="60">
        <f t="shared" si="17"/>
        <v>0.20084358310128747</v>
      </c>
      <c r="F123" s="60">
        <f t="shared" si="26"/>
        <v>9.5070206499999949E-2</v>
      </c>
      <c r="H123" s="48">
        <v>-4.9472522262635765E-3</v>
      </c>
      <c r="I123" s="48">
        <v>4.2477000000000001E-2</v>
      </c>
      <c r="J123" s="48">
        <v>7.1899999999999991E-4</v>
      </c>
      <c r="K123" s="48">
        <v>-8.0180699999999994E-2</v>
      </c>
      <c r="N123" s="86"/>
      <c r="O123" s="86"/>
      <c r="P123" s="86"/>
      <c r="Q123" s="43"/>
      <c r="R123" s="48"/>
    </row>
    <row r="124" spans="2:18" x14ac:dyDescent="0.2">
      <c r="B124" s="37">
        <f t="shared" si="28"/>
        <v>0.49999999999999994</v>
      </c>
      <c r="C124" s="37">
        <f t="shared" si="29"/>
        <v>0.25</v>
      </c>
      <c r="D124" s="37">
        <f t="shared" si="27"/>
        <v>0.25</v>
      </c>
      <c r="E124" s="60">
        <f t="shared" si="17"/>
        <v>0.19134786935466014</v>
      </c>
      <c r="F124" s="60">
        <f t="shared" si="26"/>
        <v>9.2094661249999946E-2</v>
      </c>
      <c r="H124" s="48">
        <v>-2.7413986179419925E-2</v>
      </c>
      <c r="I124" s="48">
        <v>-6.1253899999999993E-2</v>
      </c>
      <c r="J124" s="48">
        <v>-6.0320700000000005E-2</v>
      </c>
      <c r="K124" s="48">
        <v>9.3984099999999987E-2</v>
      </c>
      <c r="N124" s="86"/>
      <c r="O124" s="86"/>
      <c r="P124" s="86"/>
      <c r="Q124" s="43"/>
      <c r="R124" s="48"/>
    </row>
    <row r="125" spans="2:18" x14ac:dyDescent="0.2">
      <c r="B125" s="37">
        <f t="shared" si="28"/>
        <v>0.54999999999999993</v>
      </c>
      <c r="C125" s="37">
        <f t="shared" si="29"/>
        <v>0.25</v>
      </c>
      <c r="D125" s="37">
        <f t="shared" si="27"/>
        <v>0.20000000000000007</v>
      </c>
      <c r="E125" s="60">
        <f t="shared" si="17"/>
        <v>0.18430758836090277</v>
      </c>
      <c r="F125" s="60">
        <f t="shared" si="26"/>
        <v>8.911911599999997E-2</v>
      </c>
      <c r="H125" s="48">
        <v>6.328068656942043E-2</v>
      </c>
      <c r="I125" s="48">
        <v>9.9889999999999996E-3</v>
      </c>
      <c r="J125" s="48">
        <v>7.9656900000000003E-2</v>
      </c>
      <c r="K125" s="48">
        <v>0.21785159999999998</v>
      </c>
      <c r="N125" s="86"/>
      <c r="O125" s="86"/>
      <c r="P125" s="86"/>
      <c r="Q125" s="43"/>
      <c r="R125" s="48"/>
    </row>
    <row r="126" spans="2:18" x14ac:dyDescent="0.2">
      <c r="B126" s="37">
        <f t="shared" si="28"/>
        <v>0.6</v>
      </c>
      <c r="C126" s="37">
        <f t="shared" si="29"/>
        <v>0.25</v>
      </c>
      <c r="D126" s="37">
        <f t="shared" si="27"/>
        <v>0.15000000000000002</v>
      </c>
      <c r="E126" s="60">
        <f t="shared" si="17"/>
        <v>0.18001106892492869</v>
      </c>
      <c r="F126" s="60">
        <f t="shared" si="26"/>
        <v>8.6143570749999968E-2</v>
      </c>
      <c r="H126" s="48">
        <v>2.0328316773894572E-2</v>
      </c>
      <c r="I126" s="48">
        <v>-7.4188400000000002E-2</v>
      </c>
      <c r="J126" s="48">
        <v>-0.11601640000000002</v>
      </c>
      <c r="K126" s="48">
        <v>0.21526979999999998</v>
      </c>
      <c r="N126" s="86"/>
      <c r="O126" s="86"/>
      <c r="P126" s="86"/>
      <c r="Q126" s="43"/>
      <c r="R126" s="48"/>
    </row>
    <row r="127" spans="2:18" x14ac:dyDescent="0.2">
      <c r="B127" s="37">
        <f t="shared" si="28"/>
        <v>0.65</v>
      </c>
      <c r="C127" s="37">
        <f t="shared" si="29"/>
        <v>0.25</v>
      </c>
      <c r="D127" s="37">
        <f t="shared" si="27"/>
        <v>9.9999999999999978E-2</v>
      </c>
      <c r="E127" s="60">
        <f t="shared" si="17"/>
        <v>0.17865637556722805</v>
      </c>
      <c r="F127" s="60">
        <f t="shared" si="26"/>
        <v>8.3168025499999979E-2</v>
      </c>
      <c r="H127" s="48">
        <v>5.8896158661477127E-2</v>
      </c>
      <c r="I127" s="48">
        <v>2.2904400000000002E-2</v>
      </c>
      <c r="J127" s="48">
        <v>1.9012299999999999E-2</v>
      </c>
      <c r="K127" s="48">
        <v>-0.35835069999999997</v>
      </c>
    </row>
    <row r="128" spans="2:18" x14ac:dyDescent="0.2">
      <c r="B128" s="37">
        <f t="shared" si="28"/>
        <v>0.70000000000000007</v>
      </c>
      <c r="C128" s="37">
        <f t="shared" si="29"/>
        <v>0.25</v>
      </c>
      <c r="D128" s="37">
        <f t="shared" si="27"/>
        <v>4.9999999999999933E-2</v>
      </c>
      <c r="E128" s="60">
        <f t="shared" si="17"/>
        <v>0.18030982755629546</v>
      </c>
      <c r="F128" s="60">
        <f t="shared" si="26"/>
        <v>8.0192480249999976E-2</v>
      </c>
      <c r="H128" s="48">
        <v>-5.024238139785242E-2</v>
      </c>
      <c r="I128" s="48">
        <v>4.1801600000000008E-2</v>
      </c>
      <c r="J128" s="48">
        <v>7.2893500000000014E-2</v>
      </c>
      <c r="K128" s="48">
        <v>-7.3633000000000006E-3</v>
      </c>
    </row>
    <row r="129" spans="2:11" x14ac:dyDescent="0.2">
      <c r="B129" s="37">
        <f t="shared" si="28"/>
        <v>0.75000000000000011</v>
      </c>
      <c r="C129" s="37">
        <f t="shared" si="29"/>
        <v>0.25</v>
      </c>
      <c r="D129" s="37">
        <f t="shared" si="27"/>
        <v>0</v>
      </c>
      <c r="E129" s="60">
        <f t="shared" si="17"/>
        <v>0.18489073822986146</v>
      </c>
      <c r="F129" s="60">
        <f t="shared" si="26"/>
        <v>7.7216935E-2</v>
      </c>
      <c r="H129" s="48">
        <v>-1.8929692615169635E-2</v>
      </c>
      <c r="I129" s="48">
        <v>-0.14353730000000001</v>
      </c>
      <c r="J129" s="48">
        <v>-0.16778650000000003</v>
      </c>
      <c r="K129" s="48">
        <v>-0.22350640000000002</v>
      </c>
    </row>
    <row r="130" spans="2:11" x14ac:dyDescent="0.2">
      <c r="B130" s="37">
        <v>0</v>
      </c>
      <c r="C130" s="37">
        <f>C129+0.05</f>
        <v>0.3</v>
      </c>
      <c r="D130" s="37">
        <f>MAX(1-B130-C130,0)</f>
        <v>0.7</v>
      </c>
      <c r="E130" s="60">
        <f t="shared" si="17"/>
        <v>0.33494467738265904</v>
      </c>
      <c r="F130" s="60">
        <f t="shared" si="26"/>
        <v>0.12032948749999987</v>
      </c>
      <c r="H130" s="48">
        <v>9.7828562691034016E-2</v>
      </c>
      <c r="I130" s="48">
        <v>5.9017800000000009E-2</v>
      </c>
      <c r="J130" s="48">
        <v>2.2688300000000005E-2</v>
      </c>
      <c r="K130" s="48">
        <v>0.33597370000000004</v>
      </c>
    </row>
    <row r="131" spans="2:11" x14ac:dyDescent="0.2">
      <c r="B131" s="37">
        <f>B130+0.05</f>
        <v>0.05</v>
      </c>
      <c r="C131" s="37">
        <f>C130</f>
        <v>0.3</v>
      </c>
      <c r="D131" s="37">
        <f t="shared" ref="D131:D144" si="30">1-B131-C131</f>
        <v>0.64999999999999991</v>
      </c>
      <c r="E131" s="60">
        <f t="shared" si="17"/>
        <v>0.31560624738242821</v>
      </c>
      <c r="F131" s="60">
        <f t="shared" si="26"/>
        <v>0.11735394224999987</v>
      </c>
      <c r="H131" s="48">
        <v>-3.0085711149123284E-2</v>
      </c>
      <c r="I131" s="48">
        <v>0.2274909</v>
      </c>
      <c r="J131" s="48">
        <v>4.8586100000000007E-2</v>
      </c>
      <c r="K131" s="48">
        <v>0.12215269999999999</v>
      </c>
    </row>
    <row r="132" spans="2:11" x14ac:dyDescent="0.2">
      <c r="B132" s="37">
        <f t="shared" ref="B132:B144" si="31">B131+0.05</f>
        <v>0.1</v>
      </c>
      <c r="C132" s="37">
        <f t="shared" ref="C132:C144" si="32">C131</f>
        <v>0.3</v>
      </c>
      <c r="D132" s="37">
        <f t="shared" si="30"/>
        <v>0.60000000000000009</v>
      </c>
      <c r="E132" s="60">
        <f t="shared" si="17"/>
        <v>0.29682669632953007</v>
      </c>
      <c r="F132" s="60">
        <f t="shared" si="26"/>
        <v>0.11437839699999991</v>
      </c>
      <c r="H132" s="48">
        <v>-2.051707537437375E-2</v>
      </c>
      <c r="I132" s="48">
        <v>-1.3614300000000001E-2</v>
      </c>
      <c r="J132" s="48">
        <v>-1.3220300000000001E-2</v>
      </c>
      <c r="K132" s="48">
        <v>-0.253193</v>
      </c>
    </row>
    <row r="133" spans="2:11" x14ac:dyDescent="0.2">
      <c r="B133" s="37">
        <f t="shared" si="31"/>
        <v>0.15000000000000002</v>
      </c>
      <c r="C133" s="37">
        <f t="shared" si="32"/>
        <v>0.3</v>
      </c>
      <c r="D133" s="37">
        <f t="shared" si="30"/>
        <v>0.55000000000000004</v>
      </c>
      <c r="E133" s="60">
        <f t="shared" si="17"/>
        <v>0.27871901569183821</v>
      </c>
      <c r="F133" s="60">
        <f t="shared" si="26"/>
        <v>0.11140285174999991</v>
      </c>
      <c r="H133" s="48">
        <v>2.4653316710793627E-2</v>
      </c>
      <c r="I133" s="48">
        <v>-0.16797130000000002</v>
      </c>
      <c r="J133" s="48">
        <v>6.9399100000000005E-2</v>
      </c>
      <c r="K133" s="48">
        <v>0.11172729999999997</v>
      </c>
    </row>
    <row r="134" spans="2:11" x14ac:dyDescent="0.2">
      <c r="B134" s="37">
        <f t="shared" si="31"/>
        <v>0.2</v>
      </c>
      <c r="C134" s="37">
        <f t="shared" si="32"/>
        <v>0.3</v>
      </c>
      <c r="D134" s="37">
        <f t="shared" si="30"/>
        <v>0.5</v>
      </c>
      <c r="E134" s="60">
        <f t="shared" si="17"/>
        <v>0.26142285582900132</v>
      </c>
      <c r="F134" s="60">
        <f t="shared" si="26"/>
        <v>0.1084273064999999</v>
      </c>
      <c r="H134" s="48">
        <v>-1.5634206564886122E-2</v>
      </c>
      <c r="I134" s="48">
        <v>0.10661179999999998</v>
      </c>
      <c r="J134" s="48">
        <v>0.16641209999999998</v>
      </c>
      <c r="K134" s="48">
        <v>0.18897359999999999</v>
      </c>
    </row>
    <row r="135" spans="2:11" x14ac:dyDescent="0.2">
      <c r="B135" s="37">
        <f t="shared" si="31"/>
        <v>0.25</v>
      </c>
      <c r="C135" s="37">
        <f t="shared" si="32"/>
        <v>0.3</v>
      </c>
      <c r="D135" s="37">
        <f t="shared" si="30"/>
        <v>0.45</v>
      </c>
      <c r="E135" s="60">
        <f t="shared" si="17"/>
        <v>0.24511007155682937</v>
      </c>
      <c r="F135" s="60">
        <f t="shared" si="26"/>
        <v>0.10545176124999991</v>
      </c>
      <c r="H135" s="48">
        <v>6.2114374917039195E-2</v>
      </c>
      <c r="I135" s="48">
        <v>8.7745299999999984E-2</v>
      </c>
      <c r="J135" s="48">
        <v>0.10044839999999999</v>
      </c>
      <c r="K135" s="48">
        <v>4.6113100000000004E-2</v>
      </c>
    </row>
    <row r="136" spans="2:11" x14ac:dyDescent="0.2">
      <c r="B136" s="37">
        <f t="shared" si="31"/>
        <v>0.3</v>
      </c>
      <c r="C136" s="37">
        <f t="shared" si="32"/>
        <v>0.3</v>
      </c>
      <c r="D136" s="37">
        <f t="shared" si="30"/>
        <v>0.39999999999999997</v>
      </c>
      <c r="E136" s="60">
        <f t="shared" si="17"/>
        <v>0.22999000542335921</v>
      </c>
      <c r="F136" s="60">
        <f t="shared" si="26"/>
        <v>0.10247621599999993</v>
      </c>
      <c r="H136" s="48">
        <v>-5.2793342811741972E-2</v>
      </c>
      <c r="I136" s="48">
        <v>0.11111389999999999</v>
      </c>
      <c r="J136" s="48">
        <v>0.17615620000000001</v>
      </c>
      <c r="K136" s="48">
        <v>9.4695499999999988E-2</v>
      </c>
    </row>
    <row r="137" spans="2:11" x14ac:dyDescent="0.2">
      <c r="B137" s="37">
        <f t="shared" si="31"/>
        <v>0.35</v>
      </c>
      <c r="C137" s="37">
        <f t="shared" si="32"/>
        <v>0.3</v>
      </c>
      <c r="D137" s="37">
        <f t="shared" si="30"/>
        <v>0.35000000000000003</v>
      </c>
      <c r="E137" s="60">
        <f t="shared" si="17"/>
        <v>0.21631291176885198</v>
      </c>
      <c r="F137" s="60">
        <f t="shared" si="26"/>
        <v>9.9500670749999937E-2</v>
      </c>
      <c r="H137" s="48">
        <v>-4.2275948010668252E-3</v>
      </c>
      <c r="I137" s="48">
        <v>6.1386400000000008E-2</v>
      </c>
      <c r="J137" s="48">
        <v>7.3265400000000008E-2</v>
      </c>
      <c r="K137" s="48">
        <v>-7.8369399999999992E-2</v>
      </c>
    </row>
    <row r="138" spans="2:11" x14ac:dyDescent="0.2">
      <c r="B138" s="37">
        <f t="shared" si="31"/>
        <v>0.39999999999999997</v>
      </c>
      <c r="C138" s="37">
        <f t="shared" si="32"/>
        <v>0.3</v>
      </c>
      <c r="D138" s="37">
        <f t="shared" si="30"/>
        <v>0.3000000000000001</v>
      </c>
      <c r="E138" s="60">
        <f t="shared" si="17"/>
        <v>0.2043687030551426</v>
      </c>
      <c r="F138" s="60">
        <f t="shared" si="26"/>
        <v>9.6525125499999948E-2</v>
      </c>
      <c r="H138" s="48">
        <v>-7.8839541439010952E-2</v>
      </c>
      <c r="I138" s="48">
        <v>0.1218916</v>
      </c>
      <c r="J138" s="48">
        <v>1.9497499999999997E-2</v>
      </c>
      <c r="K138" s="48">
        <v>-0.21483650000000001</v>
      </c>
    </row>
    <row r="139" spans="2:11" x14ac:dyDescent="0.2">
      <c r="B139" s="37">
        <f t="shared" si="31"/>
        <v>0.44999999999999996</v>
      </c>
      <c r="C139" s="37">
        <f t="shared" si="32"/>
        <v>0.3</v>
      </c>
      <c r="D139" s="37">
        <f t="shared" si="30"/>
        <v>0.25000000000000006</v>
      </c>
      <c r="E139" s="60">
        <f t="shared" si="17"/>
        <v>0.19447692810768713</v>
      </c>
      <c r="F139" s="60">
        <f t="shared" si="26"/>
        <v>9.3549580249999958E-2</v>
      </c>
      <c r="H139" s="48">
        <v>4.8944003990338825E-3</v>
      </c>
      <c r="I139" s="48">
        <v>9.8695999999999992E-3</v>
      </c>
      <c r="J139" s="48">
        <v>-4.5350799999999997E-2</v>
      </c>
      <c r="K139" s="48">
        <v>-8.6482700000000023E-2</v>
      </c>
    </row>
    <row r="140" spans="2:11" x14ac:dyDescent="0.2">
      <c r="B140" s="37">
        <f t="shared" si="31"/>
        <v>0.49999999999999994</v>
      </c>
      <c r="C140" s="37">
        <f t="shared" si="32"/>
        <v>0.3</v>
      </c>
      <c r="D140" s="37">
        <f t="shared" si="30"/>
        <v>0.2</v>
      </c>
      <c r="E140" s="60">
        <f t="shared" si="17"/>
        <v>0.18696363852686307</v>
      </c>
      <c r="F140" s="60">
        <f t="shared" si="26"/>
        <v>9.0574034999999956E-2</v>
      </c>
      <c r="H140" s="48">
        <v>3.5479069210527125E-2</v>
      </c>
      <c r="I140" s="48">
        <v>-7.0892499999999997E-2</v>
      </c>
      <c r="J140" s="48">
        <v>-0.11463640000000001</v>
      </c>
      <c r="K140" s="48">
        <v>0.28459080000000003</v>
      </c>
    </row>
    <row r="141" spans="2:11" x14ac:dyDescent="0.2">
      <c r="B141" s="37">
        <f t="shared" si="31"/>
        <v>0.54999999999999993</v>
      </c>
      <c r="C141" s="37">
        <f t="shared" si="32"/>
        <v>0.3</v>
      </c>
      <c r="D141" s="37">
        <f t="shared" si="30"/>
        <v>0.15000000000000008</v>
      </c>
      <c r="E141" s="60">
        <f t="shared" si="17"/>
        <v>0.18212343749074172</v>
      </c>
      <c r="F141" s="60">
        <f t="shared" si="26"/>
        <v>8.7598489749999967E-2</v>
      </c>
      <c r="H141" s="48">
        <v>-9.1181691127658504E-2</v>
      </c>
      <c r="I141" s="48">
        <v>0.11206359999999999</v>
      </c>
      <c r="J141" s="48">
        <v>6.5153900000000001E-2</v>
      </c>
      <c r="K141" s="48">
        <v>-0.22338370000000002</v>
      </c>
    </row>
    <row r="142" spans="2:11" x14ac:dyDescent="0.2">
      <c r="B142" s="37">
        <f t="shared" si="31"/>
        <v>0.6</v>
      </c>
      <c r="C142" s="37">
        <f t="shared" si="32"/>
        <v>0.3</v>
      </c>
      <c r="D142" s="37">
        <f t="shared" si="30"/>
        <v>0.10000000000000003</v>
      </c>
      <c r="E142" s="60">
        <f t="shared" si="17"/>
        <v>0.18017188632781825</v>
      </c>
      <c r="F142" s="60">
        <f t="shared" si="26"/>
        <v>8.4622944499999977E-2</v>
      </c>
      <c r="H142" s="48">
        <v>-6.3350635455373561E-2</v>
      </c>
      <c r="I142" s="48">
        <v>-1.2358900000000003E-2</v>
      </c>
      <c r="J142" s="48">
        <v>-0.10534080000000001</v>
      </c>
      <c r="K142" s="48">
        <v>-0.14247200000000002</v>
      </c>
    </row>
    <row r="143" spans="2:11" x14ac:dyDescent="0.2">
      <c r="B143" s="37">
        <f t="shared" si="31"/>
        <v>0.65</v>
      </c>
      <c r="C143" s="37">
        <f t="shared" si="32"/>
        <v>0.3</v>
      </c>
      <c r="D143" s="37">
        <f t="shared" si="30"/>
        <v>4.9999999999999989E-2</v>
      </c>
      <c r="E143" s="60">
        <f t="shared" si="17"/>
        <v>0.18120234145739941</v>
      </c>
      <c r="F143" s="60">
        <f t="shared" si="26"/>
        <v>8.1647399249999988E-2</v>
      </c>
      <c r="H143" s="48">
        <v>7.7710481452415214E-2</v>
      </c>
      <c r="I143" s="48">
        <v>4.8787200000000003E-2</v>
      </c>
      <c r="J143" s="48">
        <v>0.10831609999999998</v>
      </c>
      <c r="K143" s="48">
        <v>-0.16616760000000003</v>
      </c>
    </row>
    <row r="144" spans="2:11" x14ac:dyDescent="0.2">
      <c r="B144" s="37">
        <f t="shared" si="31"/>
        <v>0.70000000000000007</v>
      </c>
      <c r="C144" s="37">
        <f t="shared" si="32"/>
        <v>0.3</v>
      </c>
      <c r="D144" s="37">
        <f t="shared" si="30"/>
        <v>0</v>
      </c>
      <c r="E144" s="60">
        <f t="shared" si="17"/>
        <v>0.18516502440688751</v>
      </c>
      <c r="F144" s="60">
        <f t="shared" si="26"/>
        <v>7.8671853999999986E-2</v>
      </c>
      <c r="H144" s="48">
        <v>6.6999275807382297E-3</v>
      </c>
      <c r="I144" s="48">
        <v>2.8590600000000004E-2</v>
      </c>
      <c r="J144" s="48">
        <v>1.93884E-2</v>
      </c>
      <c r="K144" s="48">
        <v>-0.11200230000000001</v>
      </c>
    </row>
    <row r="145" spans="2:11" x14ac:dyDescent="0.2">
      <c r="B145" s="37">
        <v>0</v>
      </c>
      <c r="C145" s="37">
        <f>C144+0.05</f>
        <v>0.35</v>
      </c>
      <c r="D145" s="37">
        <f>MAX(1-B145-C145,0)</f>
        <v>0.65</v>
      </c>
      <c r="E145" s="60">
        <f t="shared" si="17"/>
        <v>0.32096297959561271</v>
      </c>
      <c r="F145" s="60">
        <f t="shared" si="26"/>
        <v>0.11880886124999988</v>
      </c>
      <c r="H145" s="48">
        <v>-2.4338592419494653E-2</v>
      </c>
      <c r="I145" s="48">
        <v>-8.1278900000000015E-2</v>
      </c>
      <c r="J145" s="48">
        <v>-0.11691670000000003</v>
      </c>
      <c r="K145" s="48">
        <v>0.12110799999999999</v>
      </c>
    </row>
    <row r="146" spans="2:11" x14ac:dyDescent="0.2">
      <c r="B146" s="37">
        <f>B145+0.05</f>
        <v>0.05</v>
      </c>
      <c r="C146" s="37">
        <f>C145</f>
        <v>0.35</v>
      </c>
      <c r="D146" s="37">
        <f t="shared" ref="D146:D158" si="33">1-B146-C146</f>
        <v>0.6</v>
      </c>
      <c r="E146" s="60">
        <f t="shared" si="17"/>
        <v>0.30215040142640115</v>
      </c>
      <c r="F146" s="60">
        <f t="shared" si="26"/>
        <v>0.11583331599999988</v>
      </c>
      <c r="H146" s="48">
        <v>-9.8441307083095841E-3</v>
      </c>
      <c r="I146" s="48">
        <v>-2.6341099999999999E-2</v>
      </c>
      <c r="J146" s="48">
        <v>5.1697800000000002E-2</v>
      </c>
      <c r="K146" s="48">
        <v>-7.5426199999999999E-2</v>
      </c>
    </row>
    <row r="147" spans="2:11" x14ac:dyDescent="0.2">
      <c r="B147" s="37">
        <f t="shared" ref="B147:B158" si="34">B146+0.05</f>
        <v>0.1</v>
      </c>
      <c r="C147" s="37">
        <f t="shared" ref="C147:C158" si="35">C146</f>
        <v>0.35</v>
      </c>
      <c r="D147" s="37">
        <f t="shared" si="33"/>
        <v>0.55000000000000004</v>
      </c>
      <c r="E147" s="60">
        <f t="shared" si="17"/>
        <v>0.28399280568460988</v>
      </c>
      <c r="F147" s="60">
        <f t="shared" si="26"/>
        <v>0.11285777074999991</v>
      </c>
      <c r="H147" s="48">
        <v>-6.2601599999999993E-2</v>
      </c>
      <c r="I147" s="48">
        <v>2.9444500000000002E-2</v>
      </c>
      <c r="J147" s="48">
        <v>-0.12333040000000002</v>
      </c>
      <c r="K147" s="48">
        <v>-0.17209460000000001</v>
      </c>
    </row>
    <row r="148" spans="2:11" x14ac:dyDescent="0.2">
      <c r="B148" s="37">
        <f t="shared" si="34"/>
        <v>0.15000000000000002</v>
      </c>
      <c r="C148" s="37">
        <f t="shared" si="35"/>
        <v>0.35</v>
      </c>
      <c r="D148" s="37">
        <f t="shared" si="33"/>
        <v>0.5</v>
      </c>
      <c r="E148" s="60">
        <f t="shared" ref="E148:E211" si="36">SQRT(B148^2*$B$8^2+C148^2*$C$8^2+D148^2*$D$8^2+2*B148*C148*$B$10*$B$8*$C$8+2*B148*D148*$B$11*$B$8*$D$8+2*C148*D148*$B$12*$C$8*$D$8)</f>
        <v>0.26662404255118738</v>
      </c>
      <c r="F148" s="60">
        <f t="shared" si="26"/>
        <v>0.1098822254999999</v>
      </c>
      <c r="H148" s="48">
        <v>-8.0752400000000016E-2</v>
      </c>
      <c r="I148" s="48">
        <v>-5.6494899999999994E-2</v>
      </c>
      <c r="J148" s="48">
        <v>-0.34670309999999993</v>
      </c>
      <c r="K148" s="48">
        <v>3.7675200000000006E-2</v>
      </c>
    </row>
    <row r="149" spans="2:11" x14ac:dyDescent="0.2">
      <c r="B149" s="37">
        <f t="shared" si="34"/>
        <v>0.2</v>
      </c>
      <c r="C149" s="37">
        <f t="shared" si="35"/>
        <v>0.35</v>
      </c>
      <c r="D149" s="37">
        <f t="shared" si="33"/>
        <v>0.45000000000000007</v>
      </c>
      <c r="E149" s="60">
        <f t="shared" si="36"/>
        <v>0.25020844158280858</v>
      </c>
      <c r="F149" s="60">
        <f t="shared" si="26"/>
        <v>0.10690668024999993</v>
      </c>
      <c r="H149" s="48">
        <v>1.90689E-2</v>
      </c>
      <c r="I149" s="48">
        <v>-3.1765699999999994E-2</v>
      </c>
      <c r="J149" s="48">
        <v>-2.7865699999999997E-2</v>
      </c>
      <c r="K149" s="48">
        <v>2.9515500000000007E-2</v>
      </c>
    </row>
    <row r="150" spans="2:11" x14ac:dyDescent="0.2">
      <c r="B150" s="37">
        <f t="shared" si="34"/>
        <v>0.25</v>
      </c>
      <c r="C150" s="37">
        <f t="shared" si="35"/>
        <v>0.35</v>
      </c>
      <c r="D150" s="37">
        <f t="shared" si="33"/>
        <v>0.4</v>
      </c>
      <c r="E150" s="60">
        <f t="shared" si="36"/>
        <v>0.23494587929882416</v>
      </c>
      <c r="F150" s="60">
        <f t="shared" si="26"/>
        <v>0.10393113499999992</v>
      </c>
      <c r="H150" s="48">
        <v>7.6706200000000002E-2</v>
      </c>
      <c r="I150" s="48">
        <v>-2.1933000000000005E-3</v>
      </c>
      <c r="J150" s="48">
        <v>8.0901799999999982E-2</v>
      </c>
      <c r="K150" s="48">
        <v>0.15786349999999999</v>
      </c>
    </row>
    <row r="151" spans="2:11" x14ac:dyDescent="0.2">
      <c r="B151" s="37">
        <f t="shared" si="34"/>
        <v>0.3</v>
      </c>
      <c r="C151" s="37">
        <f t="shared" si="35"/>
        <v>0.35</v>
      </c>
      <c r="D151" s="37">
        <f t="shared" si="33"/>
        <v>0.35</v>
      </c>
      <c r="E151" s="60">
        <f t="shared" si="36"/>
        <v>0.22107529474578816</v>
      </c>
      <c r="F151" s="60">
        <f t="shared" si="26"/>
        <v>0.10095558974999994</v>
      </c>
      <c r="H151" s="48">
        <v>8.7603000000000004E-3</v>
      </c>
      <c r="I151" s="48">
        <v>5.42727E-2</v>
      </c>
      <c r="J151" s="48">
        <v>0.10384329999999999</v>
      </c>
      <c r="K151" s="48">
        <v>3.8364600000000006E-2</v>
      </c>
    </row>
    <row r="152" spans="2:11" x14ac:dyDescent="0.2">
      <c r="B152" s="37">
        <f t="shared" si="34"/>
        <v>0.35</v>
      </c>
      <c r="C152" s="37">
        <f t="shared" si="35"/>
        <v>0.35</v>
      </c>
      <c r="D152" s="37">
        <f t="shared" si="33"/>
        <v>0.30000000000000004</v>
      </c>
      <c r="E152" s="60">
        <f t="shared" si="36"/>
        <v>0.20887418098371124</v>
      </c>
      <c r="F152" s="60">
        <f t="shared" si="26"/>
        <v>9.7980044499999946E-2</v>
      </c>
      <c r="H152" s="48">
        <v>-1.4593200000000001E-2</v>
      </c>
      <c r="I152" s="48">
        <v>-4.2121100000000002E-2</v>
      </c>
      <c r="J152" s="48">
        <v>5.4956700000000004E-2</v>
      </c>
      <c r="K152" s="48">
        <v>4.6176099999999998E-2</v>
      </c>
    </row>
    <row r="153" spans="2:11" x14ac:dyDescent="0.2">
      <c r="B153" s="37">
        <f t="shared" si="34"/>
        <v>0.39999999999999997</v>
      </c>
      <c r="C153" s="37">
        <f t="shared" si="35"/>
        <v>0.35</v>
      </c>
      <c r="D153" s="37">
        <f t="shared" si="33"/>
        <v>0.25000000000000011</v>
      </c>
      <c r="E153" s="60">
        <f t="shared" si="36"/>
        <v>0.19865039341399446</v>
      </c>
      <c r="F153" s="60">
        <f t="shared" si="26"/>
        <v>9.5004499249999957E-2</v>
      </c>
      <c r="H153" s="48">
        <v>-1.9285099999999999E-2</v>
      </c>
      <c r="I153" s="48">
        <v>6.3925700000000002E-2</v>
      </c>
      <c r="J153" s="48">
        <v>0.12549569999999999</v>
      </c>
      <c r="K153" s="48">
        <v>-0.13044160000000002</v>
      </c>
    </row>
    <row r="154" spans="2:11" x14ac:dyDescent="0.2">
      <c r="B154" s="37">
        <f t="shared" si="34"/>
        <v>0.44999999999999996</v>
      </c>
      <c r="C154" s="37">
        <f t="shared" si="35"/>
        <v>0.35</v>
      </c>
      <c r="D154" s="37">
        <f t="shared" si="33"/>
        <v>0.20000000000000007</v>
      </c>
      <c r="E154" s="60">
        <f t="shared" si="36"/>
        <v>0.19072218516127828</v>
      </c>
      <c r="F154" s="60">
        <f t="shared" si="26"/>
        <v>9.2028953999999968E-2</v>
      </c>
      <c r="H154" s="48">
        <v>3.7609299999999998E-2</v>
      </c>
      <c r="I154" s="48">
        <v>5.0083200000000001E-2</v>
      </c>
      <c r="J154" s="48">
        <v>4.8825900000000005E-2</v>
      </c>
      <c r="K154" s="48">
        <v>9.3752199999999994E-2</v>
      </c>
    </row>
    <row r="155" spans="2:11" x14ac:dyDescent="0.2">
      <c r="B155" s="37">
        <f t="shared" si="34"/>
        <v>0.49999999999999994</v>
      </c>
      <c r="C155" s="37">
        <f t="shared" si="35"/>
        <v>0.35</v>
      </c>
      <c r="D155" s="37">
        <f t="shared" si="33"/>
        <v>0.15000000000000002</v>
      </c>
      <c r="E155" s="60">
        <f t="shared" si="36"/>
        <v>0.18538431111906595</v>
      </c>
      <c r="F155" s="60">
        <f t="shared" si="26"/>
        <v>8.9053408749999952E-2</v>
      </c>
      <c r="H155" s="48">
        <v>-6.0628099999999997E-2</v>
      </c>
      <c r="I155" s="48">
        <v>-7.2920000000000007E-3</v>
      </c>
      <c r="J155" s="48">
        <v>-7.6647699999999999E-2</v>
      </c>
      <c r="K155" s="48">
        <v>3.7615200000000008E-2</v>
      </c>
    </row>
    <row r="156" spans="2:11" x14ac:dyDescent="0.2">
      <c r="B156" s="37">
        <f t="shared" si="34"/>
        <v>0.54999999999999993</v>
      </c>
      <c r="C156" s="37">
        <f t="shared" si="35"/>
        <v>0.35</v>
      </c>
      <c r="D156" s="37">
        <f t="shared" si="33"/>
        <v>0.10000000000000009</v>
      </c>
      <c r="E156" s="60">
        <f t="shared" si="36"/>
        <v>0.18286375117208967</v>
      </c>
      <c r="F156" s="60">
        <f t="shared" si="26"/>
        <v>8.6077863499999963E-2</v>
      </c>
      <c r="H156" s="48">
        <v>-7.3670999999999997E-3</v>
      </c>
      <c r="I156" s="48">
        <v>-5.4930100000000003E-2</v>
      </c>
      <c r="J156" s="48">
        <v>-4.0910300000000004E-2</v>
      </c>
      <c r="K156" s="48">
        <v>9.6435899999999977E-2</v>
      </c>
    </row>
    <row r="157" spans="2:11" x14ac:dyDescent="0.2">
      <c r="B157" s="37">
        <f t="shared" si="34"/>
        <v>0.6</v>
      </c>
      <c r="C157" s="37">
        <f t="shared" si="35"/>
        <v>0.35</v>
      </c>
      <c r="D157" s="37">
        <f t="shared" si="33"/>
        <v>5.0000000000000044E-2</v>
      </c>
      <c r="E157" s="60">
        <f t="shared" si="36"/>
        <v>0.18327677966290429</v>
      </c>
      <c r="F157" s="60">
        <f t="shared" si="26"/>
        <v>8.3102318249999987E-2</v>
      </c>
      <c r="H157" s="48">
        <v>-7.1229799999999996E-2</v>
      </c>
      <c r="I157" s="48">
        <v>-6.4421499999999993E-2</v>
      </c>
      <c r="J157" s="48">
        <v>5.4099700000000008E-2</v>
      </c>
      <c r="K157" s="48">
        <v>-0.12307940000000002</v>
      </c>
    </row>
    <row r="158" spans="2:11" x14ac:dyDescent="0.2">
      <c r="B158" s="37">
        <f t="shared" si="34"/>
        <v>0.65</v>
      </c>
      <c r="C158" s="37">
        <f t="shared" si="35"/>
        <v>0.35</v>
      </c>
      <c r="D158" s="37">
        <f t="shared" si="33"/>
        <v>0</v>
      </c>
      <c r="E158" s="60">
        <f t="shared" si="36"/>
        <v>0.18660391802350015</v>
      </c>
      <c r="F158" s="60">
        <f t="shared" si="26"/>
        <v>8.0126772999999984E-2</v>
      </c>
      <c r="H158" s="48">
        <v>-7.7954200000000001E-2</v>
      </c>
      <c r="I158" s="48">
        <v>-0.17866120000000002</v>
      </c>
      <c r="J158" s="48">
        <v>-7.8333299999999995E-2</v>
      </c>
      <c r="K158" s="48">
        <v>-0.14936990000000003</v>
      </c>
    </row>
    <row r="159" spans="2:11" x14ac:dyDescent="0.2">
      <c r="B159" s="37">
        <v>0</v>
      </c>
      <c r="C159" s="37">
        <f>C158+0.05</f>
        <v>0.39999999999999997</v>
      </c>
      <c r="D159" s="37">
        <f>MAX(1-B159-C159,0)</f>
        <v>0.60000000000000009</v>
      </c>
      <c r="E159" s="60">
        <f t="shared" si="36"/>
        <v>0.30808615237959902</v>
      </c>
      <c r="F159" s="60">
        <f t="shared" si="26"/>
        <v>0.11728823499999989</v>
      </c>
      <c r="H159" s="48">
        <v>6.5656000000000004E-3</v>
      </c>
      <c r="I159" s="48">
        <v>5.3390800000000002E-2</v>
      </c>
      <c r="J159" s="48">
        <v>-0.10408280000000002</v>
      </c>
      <c r="K159" s="48">
        <v>-0.14982810000000002</v>
      </c>
    </row>
    <row r="160" spans="2:11" x14ac:dyDescent="0.2">
      <c r="B160" s="37">
        <f>B159+0.05</f>
        <v>0.05</v>
      </c>
      <c r="C160" s="37">
        <f>C159</f>
        <v>0.39999999999999997</v>
      </c>
      <c r="D160" s="37">
        <f t="shared" ref="D160:D171" si="37">1-B160-C160</f>
        <v>0.55000000000000004</v>
      </c>
      <c r="E160" s="60">
        <f t="shared" si="36"/>
        <v>0.28991890664581338</v>
      </c>
      <c r="F160" s="60">
        <f t="shared" si="26"/>
        <v>0.11431268974999989</v>
      </c>
      <c r="H160" s="48">
        <v>-0.10867950000000001</v>
      </c>
      <c r="I160" s="48">
        <v>-0.16492960000000001</v>
      </c>
      <c r="J160" s="48">
        <v>-8.0309399999999989E-2</v>
      </c>
      <c r="K160" s="48">
        <v>-8.0394199999999999E-2</v>
      </c>
    </row>
    <row r="161" spans="2:11" x14ac:dyDescent="0.2">
      <c r="B161" s="37">
        <f t="shared" ref="B161:B171" si="38">B160+0.05</f>
        <v>0.1</v>
      </c>
      <c r="C161" s="37">
        <f t="shared" ref="C161:C171" si="39">C160</f>
        <v>0.39999999999999997</v>
      </c>
      <c r="D161" s="37">
        <f t="shared" si="37"/>
        <v>0.5</v>
      </c>
      <c r="E161" s="60">
        <f t="shared" si="36"/>
        <v>0.2725220823356922</v>
      </c>
      <c r="F161" s="60">
        <f t="shared" si="26"/>
        <v>0.1113371444999999</v>
      </c>
      <c r="H161" s="48">
        <v>8.8015799999999991E-2</v>
      </c>
      <c r="I161" s="48">
        <v>-0.10166640000000002</v>
      </c>
      <c r="J161" s="48">
        <v>-0.12933280000000003</v>
      </c>
      <c r="K161" s="48">
        <v>4.0874399999999998E-2</v>
      </c>
    </row>
    <row r="162" spans="2:11" x14ac:dyDescent="0.2">
      <c r="B162" s="37">
        <f t="shared" si="38"/>
        <v>0.15000000000000002</v>
      </c>
      <c r="C162" s="37">
        <f t="shared" si="39"/>
        <v>0.39999999999999997</v>
      </c>
      <c r="D162" s="37">
        <f t="shared" si="37"/>
        <v>0.45</v>
      </c>
      <c r="E162" s="60">
        <f t="shared" si="36"/>
        <v>0.25605276033993324</v>
      </c>
      <c r="F162" s="60">
        <f t="shared" si="26"/>
        <v>0.10836159924999991</v>
      </c>
      <c r="H162" s="48">
        <v>5.8859000000000002E-2</v>
      </c>
      <c r="I162" s="48">
        <v>0.13082529999999998</v>
      </c>
      <c r="J162" s="48">
        <v>0.14757139999999999</v>
      </c>
      <c r="K162" s="48">
        <v>0.14588999999999999</v>
      </c>
    </row>
    <row r="163" spans="2:11" x14ac:dyDescent="0.2">
      <c r="B163" s="37">
        <f t="shared" si="38"/>
        <v>0.2</v>
      </c>
      <c r="C163" s="37">
        <f t="shared" si="39"/>
        <v>0.39999999999999997</v>
      </c>
      <c r="D163" s="37">
        <f t="shared" si="37"/>
        <v>0.40000000000000008</v>
      </c>
      <c r="E163" s="60">
        <f t="shared" si="36"/>
        <v>0.24070140128810294</v>
      </c>
      <c r="F163" s="60">
        <f t="shared" si="26"/>
        <v>0.10538605399999992</v>
      </c>
      <c r="H163" s="48">
        <v>-5.8747500000000001E-2</v>
      </c>
      <c r="I163" s="48">
        <v>-3.9353299999999994E-2</v>
      </c>
      <c r="J163" s="48">
        <v>-3.0705899999999998E-2</v>
      </c>
      <c r="K163" s="48">
        <v>-0.21194740000000004</v>
      </c>
    </row>
    <row r="164" spans="2:11" x14ac:dyDescent="0.2">
      <c r="B164" s="37">
        <f t="shared" si="38"/>
        <v>0.25</v>
      </c>
      <c r="C164" s="37">
        <f t="shared" si="39"/>
        <v>0.39999999999999997</v>
      </c>
      <c r="D164" s="37">
        <f t="shared" si="37"/>
        <v>0.35000000000000003</v>
      </c>
      <c r="E164" s="60">
        <f t="shared" si="36"/>
        <v>0.22669523787158158</v>
      </c>
      <c r="F164" s="60">
        <f t="shared" si="26"/>
        <v>0.10241050874999992</v>
      </c>
      <c r="H164" s="48">
        <v>-2.6196700000000003E-2</v>
      </c>
      <c r="I164" s="48">
        <v>-0.13674830000000002</v>
      </c>
      <c r="J164" s="48">
        <v>-4.3437099999999999E-2</v>
      </c>
      <c r="K164" s="48">
        <v>6.3567800000000008E-2</v>
      </c>
    </row>
    <row r="165" spans="2:11" x14ac:dyDescent="0.2">
      <c r="B165" s="37">
        <f t="shared" si="38"/>
        <v>0.3</v>
      </c>
      <c r="C165" s="37">
        <f t="shared" si="39"/>
        <v>0.39999999999999997</v>
      </c>
      <c r="D165" s="37">
        <f t="shared" si="37"/>
        <v>0.3</v>
      </c>
      <c r="E165" s="60">
        <f t="shared" si="36"/>
        <v>0.21429819166873323</v>
      </c>
      <c r="F165" s="60">
        <f t="shared" si="26"/>
        <v>9.9434963499999932E-2</v>
      </c>
      <c r="H165" s="48">
        <v>-1.5003800000000001E-2</v>
      </c>
      <c r="I165" s="48">
        <v>-5.3497899999999994E-2</v>
      </c>
      <c r="J165" s="48">
        <v>-0.12319060000000003</v>
      </c>
      <c r="K165" s="48">
        <v>-1.6538900000000002E-2</v>
      </c>
    </row>
    <row r="166" spans="2:11" x14ac:dyDescent="0.2">
      <c r="B166" s="37">
        <f t="shared" si="38"/>
        <v>0.35</v>
      </c>
      <c r="C166" s="37">
        <f t="shared" si="39"/>
        <v>0.39999999999999997</v>
      </c>
      <c r="D166" s="37">
        <f t="shared" si="37"/>
        <v>0.25000000000000006</v>
      </c>
      <c r="E166" s="60">
        <f t="shared" si="36"/>
        <v>0.20380411384112163</v>
      </c>
      <c r="F166" s="60">
        <f t="shared" si="26"/>
        <v>9.6459418249999943E-2</v>
      </c>
      <c r="H166" s="48">
        <v>9.7094E-3</v>
      </c>
      <c r="I166" s="48">
        <v>4.81276E-2</v>
      </c>
      <c r="J166" s="48">
        <v>-9.171120000000002E-2</v>
      </c>
      <c r="K166" s="48">
        <v>0.13392869999999998</v>
      </c>
    </row>
    <row r="167" spans="2:11" x14ac:dyDescent="0.2">
      <c r="B167" s="37">
        <f t="shared" si="38"/>
        <v>0.39999999999999997</v>
      </c>
      <c r="C167" s="37">
        <f t="shared" si="39"/>
        <v>0.39999999999999997</v>
      </c>
      <c r="D167" s="37">
        <f t="shared" si="37"/>
        <v>0.20000000000000012</v>
      </c>
      <c r="E167" s="60">
        <f t="shared" si="36"/>
        <v>0.19551965750757688</v>
      </c>
      <c r="F167" s="60">
        <f t="shared" si="26"/>
        <v>9.3483872999999967E-2</v>
      </c>
      <c r="H167" s="48">
        <v>8.2370100000000002E-2</v>
      </c>
      <c r="I167" s="48">
        <v>0.15348579999999998</v>
      </c>
      <c r="J167" s="48">
        <v>8.7587399999999982E-2</v>
      </c>
      <c r="K167" s="48">
        <v>6.2705700000000003E-2</v>
      </c>
    </row>
    <row r="168" spans="2:11" x14ac:dyDescent="0.2">
      <c r="B168" s="37">
        <f t="shared" si="38"/>
        <v>0.44999999999999996</v>
      </c>
      <c r="C168" s="37">
        <f t="shared" si="39"/>
        <v>0.39999999999999997</v>
      </c>
      <c r="D168" s="37">
        <f t="shared" si="37"/>
        <v>0.15000000000000008</v>
      </c>
      <c r="E168" s="60">
        <f t="shared" si="36"/>
        <v>0.18973448266573745</v>
      </c>
      <c r="F168" s="60">
        <f t="shared" si="26"/>
        <v>9.0508327749999964E-2</v>
      </c>
      <c r="H168" s="48">
        <v>5.2687700000000004E-2</v>
      </c>
      <c r="I168" s="48">
        <v>0.11310159999999998</v>
      </c>
      <c r="J168" s="48">
        <v>0.12949849999999999</v>
      </c>
      <c r="K168" s="48">
        <v>1.5448799999999999E-2</v>
      </c>
    </row>
    <row r="169" spans="2:11" x14ac:dyDescent="0.2">
      <c r="B169" s="37">
        <f t="shared" si="38"/>
        <v>0.49999999999999994</v>
      </c>
      <c r="C169" s="37">
        <f t="shared" si="39"/>
        <v>0.39999999999999997</v>
      </c>
      <c r="D169" s="37">
        <f t="shared" si="37"/>
        <v>0.10000000000000003</v>
      </c>
      <c r="E169" s="60">
        <f t="shared" si="36"/>
        <v>0.18668108940176409</v>
      </c>
      <c r="F169" s="60">
        <f t="shared" ref="F169:F232" si="40">B169*$B$7+C169*$C$7+D169*$D$7</f>
        <v>8.7532782499999962E-2</v>
      </c>
      <c r="H169" s="48">
        <v>1.27563E-2</v>
      </c>
      <c r="I169" s="48">
        <v>2.6203900000000006E-2</v>
      </c>
      <c r="J169" s="48">
        <v>0.1180088</v>
      </c>
      <c r="K169" s="48">
        <v>9.0701199999999996E-2</v>
      </c>
    </row>
    <row r="170" spans="2:11" x14ac:dyDescent="0.2">
      <c r="B170" s="37">
        <f t="shared" si="38"/>
        <v>0.54999999999999993</v>
      </c>
      <c r="C170" s="37">
        <f t="shared" si="39"/>
        <v>0.39999999999999997</v>
      </c>
      <c r="D170" s="37">
        <f t="shared" si="37"/>
        <v>5.00000000000001E-2</v>
      </c>
      <c r="E170" s="60">
        <f t="shared" si="36"/>
        <v>0.18649370540386456</v>
      </c>
      <c r="F170" s="60">
        <f t="shared" si="40"/>
        <v>8.4557237249999972E-2</v>
      </c>
      <c r="H170" s="48">
        <v>1.7631600000000001E-2</v>
      </c>
      <c r="I170" s="48">
        <v>-6.03362E-2</v>
      </c>
      <c r="J170" s="48">
        <v>-3.5964999999999997E-2</v>
      </c>
      <c r="K170" s="48">
        <v>8.8821999999999998E-3</v>
      </c>
    </row>
    <row r="171" spans="2:11" x14ac:dyDescent="0.2">
      <c r="B171" s="37">
        <f t="shared" si="38"/>
        <v>0.6</v>
      </c>
      <c r="C171" s="37">
        <f t="shared" si="39"/>
        <v>0.39999999999999997</v>
      </c>
      <c r="D171" s="37">
        <f t="shared" si="37"/>
        <v>0</v>
      </c>
      <c r="E171" s="60">
        <f t="shared" si="36"/>
        <v>0.18918084722703024</v>
      </c>
      <c r="F171" s="60">
        <f t="shared" si="40"/>
        <v>8.1581691999999983E-2</v>
      </c>
      <c r="H171" s="48">
        <v>1.9501999999999999E-2</v>
      </c>
      <c r="I171" s="48">
        <v>2.0382800000000003E-2</v>
      </c>
      <c r="J171" s="48">
        <v>0.13305799999999998</v>
      </c>
      <c r="K171" s="48">
        <v>0.14314749999999998</v>
      </c>
    </row>
    <row r="172" spans="2:11" x14ac:dyDescent="0.2">
      <c r="B172" s="37">
        <v>0</v>
      </c>
      <c r="C172" s="37">
        <f>C171+0.05</f>
        <v>0.44999999999999996</v>
      </c>
      <c r="D172" s="37">
        <f>MAX(1-B172-C172,0)</f>
        <v>0.55000000000000004</v>
      </c>
      <c r="E172" s="60">
        <f t="shared" si="36"/>
        <v>0.29645820271749779</v>
      </c>
      <c r="F172" s="60">
        <f t="shared" si="40"/>
        <v>0.11576760874999989</v>
      </c>
      <c r="H172" s="48">
        <v>-1.06195E-2</v>
      </c>
      <c r="I172" s="48">
        <v>5.8696200000000004E-2</v>
      </c>
      <c r="J172" s="48">
        <v>-8.2840100000000028E-2</v>
      </c>
      <c r="K172" s="48">
        <v>-6.6460500000000006E-2</v>
      </c>
    </row>
    <row r="173" spans="2:11" x14ac:dyDescent="0.2">
      <c r="B173" s="37">
        <f>B172+0.05</f>
        <v>0.05</v>
      </c>
      <c r="C173" s="37">
        <f>C172</f>
        <v>0.44999999999999996</v>
      </c>
      <c r="D173" s="37">
        <f t="shared" ref="D173:D183" si="41">1-B173-C173</f>
        <v>0.5</v>
      </c>
      <c r="E173" s="60">
        <f t="shared" si="36"/>
        <v>0.27907279593776974</v>
      </c>
      <c r="F173" s="60">
        <f t="shared" si="40"/>
        <v>0.1127920634999999</v>
      </c>
      <c r="H173" s="48">
        <v>5.6569800000000003E-2</v>
      </c>
      <c r="I173" s="48">
        <v>-6.13333E-2</v>
      </c>
      <c r="J173" s="48">
        <v>0.12017679999999999</v>
      </c>
      <c r="K173" s="48">
        <v>5.4614200000000002E-2</v>
      </c>
    </row>
    <row r="174" spans="2:11" x14ac:dyDescent="0.2">
      <c r="B174" s="37">
        <f t="shared" ref="B174:B183" si="42">B173+0.05</f>
        <v>0.1</v>
      </c>
      <c r="C174" s="37">
        <f t="shared" ref="C174:C183" si="43">C173</f>
        <v>0.44999999999999996</v>
      </c>
      <c r="D174" s="37">
        <f t="shared" si="41"/>
        <v>0.45000000000000007</v>
      </c>
      <c r="E174" s="60">
        <f t="shared" si="36"/>
        <v>0.26259322667159318</v>
      </c>
      <c r="F174" s="60">
        <f t="shared" si="40"/>
        <v>0.10981651824999991</v>
      </c>
      <c r="H174" s="48">
        <v>8.7982000000000008E-3</v>
      </c>
      <c r="I174" s="48">
        <v>-6.3210000000000011E-3</v>
      </c>
      <c r="J174" s="48">
        <v>8.186999999999999E-4</v>
      </c>
      <c r="K174" s="48">
        <v>3.7679600000000008E-2</v>
      </c>
    </row>
    <row r="175" spans="2:11" x14ac:dyDescent="0.2">
      <c r="B175" s="37">
        <f t="shared" si="42"/>
        <v>0.15000000000000002</v>
      </c>
      <c r="C175" s="37">
        <f t="shared" si="43"/>
        <v>0.44999999999999996</v>
      </c>
      <c r="D175" s="37">
        <f t="shared" si="41"/>
        <v>0.4</v>
      </c>
      <c r="E175" s="60">
        <f t="shared" si="36"/>
        <v>0.24720072358776154</v>
      </c>
      <c r="F175" s="60">
        <f t="shared" si="40"/>
        <v>0.10684097299999992</v>
      </c>
      <c r="H175" s="48">
        <v>5.2444699999999997E-2</v>
      </c>
      <c r="I175" s="48">
        <v>0.10084179999999998</v>
      </c>
      <c r="J175" s="48">
        <v>9.6681699999999982E-2</v>
      </c>
      <c r="K175" s="48">
        <v>-8.0626000000000014E-3</v>
      </c>
    </row>
    <row r="176" spans="2:11" x14ac:dyDescent="0.2">
      <c r="B176" s="37">
        <f t="shared" si="42"/>
        <v>0.2</v>
      </c>
      <c r="C176" s="37">
        <f t="shared" si="43"/>
        <v>0.44999999999999996</v>
      </c>
      <c r="D176" s="37">
        <f t="shared" si="41"/>
        <v>0.35000000000000009</v>
      </c>
      <c r="E176" s="60">
        <f t="shared" si="36"/>
        <v>0.23311072600390281</v>
      </c>
      <c r="F176" s="60">
        <f t="shared" si="40"/>
        <v>0.10386542774999993</v>
      </c>
      <c r="H176" s="48">
        <v>1.8355E-2</v>
      </c>
      <c r="I176" s="48">
        <v>6.9140900000000005E-2</v>
      </c>
      <c r="J176" s="48">
        <v>-1.0254900000000001E-2</v>
      </c>
      <c r="K176" s="48">
        <v>6.0929600000000007E-2</v>
      </c>
    </row>
    <row r="177" spans="2:11" x14ac:dyDescent="0.2">
      <c r="B177" s="37">
        <f t="shared" si="42"/>
        <v>0.25</v>
      </c>
      <c r="C177" s="37">
        <f t="shared" si="43"/>
        <v>0.44999999999999996</v>
      </c>
      <c r="D177" s="37">
        <f t="shared" si="41"/>
        <v>0.30000000000000004</v>
      </c>
      <c r="E177" s="60">
        <f t="shared" si="36"/>
        <v>0.22057298384221932</v>
      </c>
      <c r="F177" s="60">
        <f t="shared" si="40"/>
        <v>0.10088988249999994</v>
      </c>
      <c r="H177" s="48">
        <v>1.38995E-2</v>
      </c>
      <c r="I177" s="48">
        <v>6.6381300000000004E-2</v>
      </c>
      <c r="J177" s="48">
        <v>4.1874300000000003E-2</v>
      </c>
      <c r="K177" s="48">
        <v>5.9773500000000007E-2</v>
      </c>
    </row>
    <row r="178" spans="2:11" x14ac:dyDescent="0.2">
      <c r="B178" s="37">
        <f t="shared" si="42"/>
        <v>0.3</v>
      </c>
      <c r="C178" s="37">
        <f t="shared" si="43"/>
        <v>0.44999999999999996</v>
      </c>
      <c r="D178" s="37">
        <f t="shared" si="41"/>
        <v>0.25</v>
      </c>
      <c r="E178" s="60">
        <f t="shared" si="36"/>
        <v>0.20986588482002694</v>
      </c>
      <c r="F178" s="60">
        <f t="shared" si="40"/>
        <v>9.7914337249999928E-2</v>
      </c>
      <c r="H178" s="48">
        <v>-1.50864E-2</v>
      </c>
      <c r="I178" s="48">
        <v>-4.6797100000000001E-2</v>
      </c>
      <c r="J178" s="48">
        <v>-5.40321E-2</v>
      </c>
      <c r="K178" s="48">
        <v>-4.1509299999999999E-2</v>
      </c>
    </row>
    <row r="179" spans="2:11" x14ac:dyDescent="0.2">
      <c r="B179" s="37">
        <f t="shared" si="42"/>
        <v>0.35</v>
      </c>
      <c r="C179" s="37">
        <f t="shared" si="43"/>
        <v>0.44999999999999996</v>
      </c>
      <c r="D179" s="37">
        <f t="shared" si="41"/>
        <v>0.20000000000000007</v>
      </c>
      <c r="E179" s="60">
        <f t="shared" si="36"/>
        <v>0.20128178210847908</v>
      </c>
      <c r="F179" s="60">
        <f t="shared" si="40"/>
        <v>9.4938791999999966E-2</v>
      </c>
      <c r="H179" s="48">
        <v>-1.5698E-2</v>
      </c>
      <c r="I179" s="48">
        <v>-7.6334100000000002E-2</v>
      </c>
      <c r="J179" s="48">
        <v>3.8444900000000004E-2</v>
      </c>
      <c r="K179" s="48">
        <v>-7.3376399999999994E-2</v>
      </c>
    </row>
    <row r="180" spans="2:11" x14ac:dyDescent="0.2">
      <c r="B180" s="37">
        <f t="shared" si="42"/>
        <v>0.39999999999999997</v>
      </c>
      <c r="C180" s="37">
        <f t="shared" si="43"/>
        <v>0.44999999999999996</v>
      </c>
      <c r="D180" s="37">
        <f t="shared" si="41"/>
        <v>0.15000000000000013</v>
      </c>
      <c r="E180" s="60">
        <f t="shared" si="36"/>
        <v>0.19510110146659154</v>
      </c>
      <c r="F180" s="60">
        <f t="shared" si="40"/>
        <v>9.1963246749999963E-2</v>
      </c>
      <c r="H180" s="48">
        <v>1.3722399999999999E-2</v>
      </c>
      <c r="I180" s="48">
        <v>5.4190500000000003E-2</v>
      </c>
      <c r="J180" s="48">
        <v>7.6535699999999998E-2</v>
      </c>
      <c r="K180" s="48">
        <v>-1.3028600000000001E-2</v>
      </c>
    </row>
    <row r="181" spans="2:11" x14ac:dyDescent="0.2">
      <c r="B181" s="37">
        <f t="shared" si="42"/>
        <v>0.44999999999999996</v>
      </c>
      <c r="C181" s="37">
        <f t="shared" si="43"/>
        <v>0.44999999999999996</v>
      </c>
      <c r="D181" s="37">
        <f t="shared" si="41"/>
        <v>0.10000000000000009</v>
      </c>
      <c r="E181" s="60">
        <f t="shared" si="36"/>
        <v>0.19155662756853079</v>
      </c>
      <c r="F181" s="60">
        <f t="shared" si="40"/>
        <v>8.898770149999996E-2</v>
      </c>
      <c r="H181" s="48">
        <v>1.9444900000000001E-2</v>
      </c>
      <c r="I181" s="48">
        <v>6.2394999999999994E-3</v>
      </c>
      <c r="J181" s="48">
        <v>0.11450219999999998</v>
      </c>
      <c r="K181" s="48">
        <v>-5.8913800000000002E-2</v>
      </c>
    </row>
    <row r="182" spans="2:11" x14ac:dyDescent="0.2">
      <c r="B182" s="37">
        <f t="shared" si="42"/>
        <v>0.49999999999999994</v>
      </c>
      <c r="C182" s="37">
        <f t="shared" si="43"/>
        <v>0.44999999999999996</v>
      </c>
      <c r="D182" s="37">
        <f t="shared" si="41"/>
        <v>5.0000000000000044E-2</v>
      </c>
      <c r="E182" s="60">
        <f t="shared" si="36"/>
        <v>0.19079533831993881</v>
      </c>
      <c r="F182" s="60">
        <f t="shared" si="40"/>
        <v>8.6012156249999958E-2</v>
      </c>
      <c r="H182" s="48">
        <v>-3.3096600000000004E-2</v>
      </c>
      <c r="I182" s="48">
        <v>-2.8812499999999998E-2</v>
      </c>
      <c r="J182" s="48">
        <v>-7.6549000000000009E-3</v>
      </c>
      <c r="K182" s="48">
        <v>-2.4751299999999997E-2</v>
      </c>
    </row>
    <row r="183" spans="2:11" x14ac:dyDescent="0.2">
      <c r="B183" s="37">
        <f t="shared" si="42"/>
        <v>0.54999999999999993</v>
      </c>
      <c r="C183" s="37">
        <f t="shared" si="43"/>
        <v>0.44999999999999996</v>
      </c>
      <c r="D183" s="37">
        <f t="shared" si="41"/>
        <v>0</v>
      </c>
      <c r="E183" s="60">
        <f t="shared" si="36"/>
        <v>0.19285019696917757</v>
      </c>
      <c r="F183" s="60">
        <f t="shared" si="40"/>
        <v>8.3036610999999969E-2</v>
      </c>
      <c r="H183" s="48">
        <v>4.045E-3</v>
      </c>
      <c r="I183" s="48">
        <v>6.2323700000000003E-2</v>
      </c>
      <c r="J183" s="48">
        <v>3.1906400000000001E-2</v>
      </c>
      <c r="K183" s="48">
        <v>-3.7135999999999995E-2</v>
      </c>
    </row>
    <row r="184" spans="2:11" x14ac:dyDescent="0.2">
      <c r="B184" s="37">
        <v>0</v>
      </c>
      <c r="C184" s="37">
        <f>C183+0.05</f>
        <v>0.49999999999999994</v>
      </c>
      <c r="D184" s="37">
        <f>MAX(1-B184-C184,0)</f>
        <v>0.5</v>
      </c>
      <c r="E184" s="60">
        <f t="shared" si="36"/>
        <v>0.2862313754328204</v>
      </c>
      <c r="F184" s="60">
        <f t="shared" si="40"/>
        <v>0.1142469824999999</v>
      </c>
      <c r="H184" s="48">
        <v>1.0830599999999999E-2</v>
      </c>
      <c r="I184" s="48">
        <v>-2.4525799999999997E-2</v>
      </c>
      <c r="J184" s="48">
        <v>-1.24899E-2</v>
      </c>
      <c r="K184" s="48">
        <v>6.2103200000000004E-2</v>
      </c>
    </row>
    <row r="185" spans="2:11" x14ac:dyDescent="0.2">
      <c r="B185" s="37">
        <f>B184+0.05</f>
        <v>0.05</v>
      </c>
      <c r="C185" s="37">
        <f>C184</f>
        <v>0.49999999999999994</v>
      </c>
      <c r="D185" s="37">
        <f t="shared" ref="D185:D194" si="44">1-B185-C185</f>
        <v>0.45</v>
      </c>
      <c r="E185" s="60">
        <f t="shared" si="36"/>
        <v>0.26977921359436857</v>
      </c>
      <c r="F185" s="60">
        <f t="shared" si="40"/>
        <v>0.11127143724999991</v>
      </c>
      <c r="H185" s="48">
        <v>1.52769E-2</v>
      </c>
      <c r="I185" s="48">
        <v>2.9350400000000002E-2</v>
      </c>
      <c r="J185" s="48">
        <v>-3.4320400000000001E-2</v>
      </c>
      <c r="K185" s="48">
        <v>4.4041900000000009E-2</v>
      </c>
    </row>
    <row r="186" spans="2:11" x14ac:dyDescent="0.2">
      <c r="B186" s="37">
        <f t="shared" ref="B186:B194" si="45">B185+0.05</f>
        <v>0.1</v>
      </c>
      <c r="C186" s="37">
        <f t="shared" ref="C186:C194" si="46">C185</f>
        <v>0.49999999999999994</v>
      </c>
      <c r="D186" s="37">
        <f t="shared" si="44"/>
        <v>0.40000000000000008</v>
      </c>
      <c r="E186" s="60">
        <f t="shared" si="36"/>
        <v>0.25438684258480682</v>
      </c>
      <c r="F186" s="60">
        <f t="shared" si="40"/>
        <v>0.10829589199999992</v>
      </c>
      <c r="H186" s="48">
        <v>4.0461700000000003E-2</v>
      </c>
      <c r="I186" s="48">
        <v>4.7284200000000005E-2</v>
      </c>
      <c r="J186" s="48">
        <v>7.6555100000000001E-2</v>
      </c>
      <c r="K186" s="48">
        <v>6.2147300000000003E-2</v>
      </c>
    </row>
    <row r="187" spans="2:11" x14ac:dyDescent="0.2">
      <c r="B187" s="37">
        <f t="shared" si="45"/>
        <v>0.15000000000000002</v>
      </c>
      <c r="C187" s="37">
        <f t="shared" si="46"/>
        <v>0.49999999999999994</v>
      </c>
      <c r="D187" s="37">
        <f t="shared" si="44"/>
        <v>0.35000000000000003</v>
      </c>
      <c r="E187" s="60">
        <f t="shared" si="36"/>
        <v>0.24025803849232216</v>
      </c>
      <c r="F187" s="60">
        <f t="shared" si="40"/>
        <v>0.10532034674999992</v>
      </c>
      <c r="H187" s="48">
        <v>3.4028599999999999E-2</v>
      </c>
      <c r="I187" s="48">
        <v>3.9751000000000005E-3</v>
      </c>
      <c r="J187" s="48">
        <v>-3.4600899999999997E-2</v>
      </c>
      <c r="K187" s="48">
        <v>4.0495100000000006E-2</v>
      </c>
    </row>
    <row r="188" spans="2:11" x14ac:dyDescent="0.2">
      <c r="B188" s="37">
        <f t="shared" si="45"/>
        <v>0.2</v>
      </c>
      <c r="C188" s="37">
        <f t="shared" si="46"/>
        <v>0.49999999999999994</v>
      </c>
      <c r="D188" s="37">
        <f t="shared" si="44"/>
        <v>0.3000000000000001</v>
      </c>
      <c r="E188" s="60">
        <f t="shared" si="36"/>
        <v>0.227628210526131</v>
      </c>
      <c r="F188" s="60">
        <f t="shared" si="40"/>
        <v>0.10234480149999993</v>
      </c>
      <c r="H188" s="48">
        <v>-2.4374799999999999E-2</v>
      </c>
      <c r="I188" s="48">
        <v>2.5499700000000007E-2</v>
      </c>
      <c r="J188" s="48">
        <v>-2.3599999999999996E-2</v>
      </c>
      <c r="K188" s="48">
        <v>6.299299999999999E-3</v>
      </c>
    </row>
    <row r="189" spans="2:11" x14ac:dyDescent="0.2">
      <c r="B189" s="37">
        <f t="shared" si="45"/>
        <v>0.25</v>
      </c>
      <c r="C189" s="37">
        <f t="shared" si="46"/>
        <v>0.49999999999999994</v>
      </c>
      <c r="D189" s="37">
        <f t="shared" si="44"/>
        <v>0.25000000000000006</v>
      </c>
      <c r="E189" s="60">
        <f t="shared" si="36"/>
        <v>0.21675953769492731</v>
      </c>
      <c r="F189" s="60">
        <f t="shared" si="40"/>
        <v>9.936925624999994E-2</v>
      </c>
      <c r="H189" s="48">
        <v>2.1044100000000003E-2</v>
      </c>
      <c r="I189" s="48">
        <v>-4.35532E-2</v>
      </c>
      <c r="J189" s="48">
        <v>9.0304399999999993E-2</v>
      </c>
      <c r="K189" s="48">
        <v>-0.10848790000000001</v>
      </c>
    </row>
    <row r="190" spans="2:11" x14ac:dyDescent="0.2">
      <c r="B190" s="37">
        <f t="shared" si="45"/>
        <v>0.3</v>
      </c>
      <c r="C190" s="37">
        <f t="shared" si="46"/>
        <v>0.49999999999999994</v>
      </c>
      <c r="D190" s="37">
        <f t="shared" si="44"/>
        <v>0.2</v>
      </c>
      <c r="E190" s="60">
        <f t="shared" si="36"/>
        <v>0.20792837690740573</v>
      </c>
      <c r="F190" s="60">
        <f t="shared" si="40"/>
        <v>9.6393710999999938E-2</v>
      </c>
      <c r="H190" s="48">
        <v>-1.7708100000000001E-2</v>
      </c>
      <c r="I190" s="48">
        <v>1.8760499999999999E-2</v>
      </c>
      <c r="J190" s="48">
        <v>6.2489200000000002E-2</v>
      </c>
      <c r="K190" s="48">
        <v>-0.17217730000000003</v>
      </c>
    </row>
    <row r="191" spans="2:11" x14ac:dyDescent="0.2">
      <c r="B191" s="37">
        <f t="shared" si="45"/>
        <v>0.35</v>
      </c>
      <c r="C191" s="37">
        <f t="shared" si="46"/>
        <v>0.49999999999999994</v>
      </c>
      <c r="D191" s="37">
        <f t="shared" si="44"/>
        <v>0.15000000000000008</v>
      </c>
      <c r="E191" s="60">
        <f t="shared" si="36"/>
        <v>0.20140293059490796</v>
      </c>
      <c r="F191" s="60">
        <f t="shared" si="40"/>
        <v>9.3418165749999962E-2</v>
      </c>
      <c r="H191" s="48">
        <v>-1.8965599999999999E-2</v>
      </c>
      <c r="I191" s="48">
        <v>3.3057600000000006E-2</v>
      </c>
      <c r="J191" s="48">
        <v>1.7132100000000001E-2</v>
      </c>
      <c r="K191" s="48">
        <v>1.8183699999999997E-2</v>
      </c>
    </row>
    <row r="192" spans="2:11" x14ac:dyDescent="0.2">
      <c r="B192" s="37">
        <f t="shared" si="45"/>
        <v>0.39999999999999997</v>
      </c>
      <c r="C192" s="37">
        <f t="shared" si="46"/>
        <v>0.49999999999999994</v>
      </c>
      <c r="D192" s="37">
        <f t="shared" si="44"/>
        <v>0.10000000000000014</v>
      </c>
      <c r="E192" s="60">
        <f t="shared" si="36"/>
        <v>0.19741197726664414</v>
      </c>
      <c r="F192" s="60">
        <f t="shared" si="40"/>
        <v>9.0442620499999973E-2</v>
      </c>
      <c r="H192" s="48">
        <v>3.18185E-2</v>
      </c>
      <c r="I192" s="48">
        <v>2.2282200000000002E-2</v>
      </c>
      <c r="J192" s="48">
        <v>7.678900000000001E-2</v>
      </c>
      <c r="K192" s="48">
        <v>6.6090999999999988E-3</v>
      </c>
    </row>
    <row r="193" spans="2:11" x14ac:dyDescent="0.2">
      <c r="B193" s="37">
        <f t="shared" si="45"/>
        <v>0.44999999999999996</v>
      </c>
      <c r="C193" s="37">
        <f t="shared" si="46"/>
        <v>0.49999999999999994</v>
      </c>
      <c r="D193" s="37">
        <f t="shared" si="44"/>
        <v>5.00000000000001E-2</v>
      </c>
      <c r="E193" s="60">
        <f t="shared" si="36"/>
        <v>0.19611031301712376</v>
      </c>
      <c r="F193" s="60">
        <f t="shared" si="40"/>
        <v>8.746707524999997E-2</v>
      </c>
      <c r="H193" s="48">
        <v>1.4196E-3</v>
      </c>
      <c r="I193" s="48">
        <v>3.2062500000000001E-2</v>
      </c>
      <c r="J193" s="48">
        <v>3.1863900000000001E-2</v>
      </c>
      <c r="K193" s="48">
        <v>-8.0093800000000007E-2</v>
      </c>
    </row>
    <row r="194" spans="2:11" x14ac:dyDescent="0.2">
      <c r="B194" s="37">
        <f t="shared" si="45"/>
        <v>0.49999999999999994</v>
      </c>
      <c r="C194" s="37">
        <f t="shared" si="46"/>
        <v>0.49999999999999994</v>
      </c>
      <c r="D194" s="37">
        <f t="shared" si="44"/>
        <v>0</v>
      </c>
      <c r="E194" s="60">
        <f t="shared" si="36"/>
        <v>0.19755110417879743</v>
      </c>
      <c r="F194" s="60">
        <f t="shared" si="40"/>
        <v>8.4491529999999954E-2</v>
      </c>
      <c r="H194" s="48">
        <v>3.7188400000000003E-2</v>
      </c>
      <c r="I194" s="48">
        <v>4.8633900000000008E-2</v>
      </c>
      <c r="J194" s="48">
        <v>-8.4850000000000008E-4</v>
      </c>
      <c r="K194" s="48">
        <v>1.19478E-2</v>
      </c>
    </row>
    <row r="195" spans="2:11" x14ac:dyDescent="0.2">
      <c r="B195" s="37">
        <v>0</v>
      </c>
      <c r="C195" s="37">
        <f>C194+0.05</f>
        <v>0.54999999999999993</v>
      </c>
      <c r="D195" s="37">
        <f>MAX(1-B195-C195,0)</f>
        <v>0.45000000000000007</v>
      </c>
      <c r="E195" s="60">
        <f t="shared" si="36"/>
        <v>0.27756058844708315</v>
      </c>
      <c r="F195" s="60">
        <f t="shared" si="40"/>
        <v>0.11272635624999991</v>
      </c>
      <c r="H195" s="48">
        <v>-9.1240000000000002E-3</v>
      </c>
      <c r="I195" s="48">
        <v>-3.1232599999999999E-2</v>
      </c>
      <c r="J195" s="48">
        <v>1.8088E-2</v>
      </c>
      <c r="K195" s="48">
        <v>6.6746100000000003E-2</v>
      </c>
    </row>
    <row r="196" spans="2:11" x14ac:dyDescent="0.2">
      <c r="B196" s="37">
        <f>B195+0.05</f>
        <v>0.05</v>
      </c>
      <c r="C196" s="37">
        <f>C195</f>
        <v>0.54999999999999993</v>
      </c>
      <c r="D196" s="37">
        <f t="shared" ref="D196:D204" si="47">1-B196-C196</f>
        <v>0.4</v>
      </c>
      <c r="E196" s="60">
        <f t="shared" si="36"/>
        <v>0.26220329592878788</v>
      </c>
      <c r="F196" s="60">
        <f t="shared" si="40"/>
        <v>0.10975081099999992</v>
      </c>
      <c r="H196" s="48">
        <v>8.0991999999999991E-3</v>
      </c>
      <c r="I196" s="48">
        <v>6.6778400000000002E-2</v>
      </c>
      <c r="J196" s="48">
        <v>1.2876499999999999E-2</v>
      </c>
      <c r="K196" s="48">
        <v>-1.1375100000000001E-2</v>
      </c>
    </row>
    <row r="197" spans="2:11" x14ac:dyDescent="0.2">
      <c r="B197" s="37">
        <f t="shared" ref="B197:B204" si="48">B196+0.05</f>
        <v>0.1</v>
      </c>
      <c r="C197" s="37">
        <f t="shared" ref="C197:C204" si="49">C196</f>
        <v>0.54999999999999993</v>
      </c>
      <c r="D197" s="37">
        <f t="shared" si="47"/>
        <v>0.35000000000000009</v>
      </c>
      <c r="E197" s="60">
        <f t="shared" si="36"/>
        <v>0.2480739291420756</v>
      </c>
      <c r="F197" s="60">
        <f t="shared" si="40"/>
        <v>0.10677526574999993</v>
      </c>
      <c r="H197" s="48">
        <v>-1.6670600000000001E-2</v>
      </c>
      <c r="I197" s="48">
        <v>-4.4828699999999992E-2</v>
      </c>
      <c r="J197" s="48">
        <v>-4.9712299999999994E-2</v>
      </c>
      <c r="K197" s="48">
        <v>-0.10987100000000002</v>
      </c>
    </row>
    <row r="198" spans="2:11" x14ac:dyDescent="0.2">
      <c r="B198" s="37">
        <f t="shared" si="48"/>
        <v>0.15000000000000002</v>
      </c>
      <c r="C198" s="37">
        <f t="shared" si="49"/>
        <v>0.54999999999999993</v>
      </c>
      <c r="D198" s="37">
        <f t="shared" si="47"/>
        <v>0.30000000000000004</v>
      </c>
      <c r="E198" s="60">
        <f t="shared" si="36"/>
        <v>0.23539370856353642</v>
      </c>
      <c r="F198" s="60">
        <f t="shared" si="40"/>
        <v>0.10379972049999991</v>
      </c>
      <c r="H198" s="48">
        <v>3.7822000000000001E-2</v>
      </c>
      <c r="I198" s="48">
        <v>-2.8660699999999997E-2</v>
      </c>
      <c r="J198" s="48">
        <v>5.7787100000000001E-2</v>
      </c>
      <c r="K198" s="48">
        <v>4.2438900000000002E-2</v>
      </c>
    </row>
    <row r="199" spans="2:11" x14ac:dyDescent="0.2">
      <c r="B199" s="37">
        <f t="shared" si="48"/>
        <v>0.2</v>
      </c>
      <c r="C199" s="37">
        <f t="shared" si="49"/>
        <v>0.54999999999999993</v>
      </c>
      <c r="D199" s="37">
        <f t="shared" si="47"/>
        <v>0.25000000000000011</v>
      </c>
      <c r="E199" s="60">
        <f t="shared" si="36"/>
        <v>0.22440842125428864</v>
      </c>
      <c r="F199" s="60">
        <f t="shared" si="40"/>
        <v>0.10082417524999995</v>
      </c>
      <c r="H199" s="48">
        <v>3.48E-4</v>
      </c>
      <c r="I199" s="48">
        <v>1.4052E-2</v>
      </c>
      <c r="J199" s="48">
        <v>2.9063100000000005E-2</v>
      </c>
      <c r="K199" s="48">
        <v>-7.9035999999999995E-2</v>
      </c>
    </row>
    <row r="200" spans="2:11" x14ac:dyDescent="0.2">
      <c r="B200" s="37">
        <f t="shared" si="48"/>
        <v>0.25</v>
      </c>
      <c r="C200" s="37">
        <f t="shared" si="49"/>
        <v>0.54999999999999993</v>
      </c>
      <c r="D200" s="37">
        <f t="shared" si="47"/>
        <v>0.20000000000000007</v>
      </c>
      <c r="E200" s="60">
        <f t="shared" si="36"/>
        <v>0.21537757268487584</v>
      </c>
      <c r="F200" s="60">
        <f t="shared" si="40"/>
        <v>9.7848629999999936E-2</v>
      </c>
      <c r="H200" s="48">
        <v>2.6477900000000002E-2</v>
      </c>
      <c r="I200" s="48">
        <v>5.2010999999999993E-3</v>
      </c>
      <c r="J200" s="48">
        <v>-2.8477199999999998E-2</v>
      </c>
      <c r="K200" s="48">
        <v>5.4634800000000004E-2</v>
      </c>
    </row>
    <row r="201" spans="2:11" x14ac:dyDescent="0.2">
      <c r="B201" s="37">
        <f t="shared" si="48"/>
        <v>0.3</v>
      </c>
      <c r="C201" s="37">
        <f t="shared" si="49"/>
        <v>0.54999999999999993</v>
      </c>
      <c r="D201" s="37">
        <f t="shared" si="47"/>
        <v>0.15000000000000002</v>
      </c>
      <c r="E201" s="60">
        <f t="shared" si="36"/>
        <v>0.20855521064853605</v>
      </c>
      <c r="F201" s="60">
        <f t="shared" si="40"/>
        <v>9.4873084749999947E-2</v>
      </c>
      <c r="H201" s="48">
        <v>2.7133000000000001E-3</v>
      </c>
      <c r="I201" s="48">
        <v>-1.3057900000000001E-2</v>
      </c>
      <c r="J201" s="48">
        <v>6.7511200000000007E-2</v>
      </c>
      <c r="K201" s="48">
        <v>-0.12036940000000002</v>
      </c>
    </row>
    <row r="202" spans="2:11" x14ac:dyDescent="0.2">
      <c r="B202" s="37">
        <f t="shared" si="48"/>
        <v>0.35</v>
      </c>
      <c r="C202" s="37">
        <f t="shared" si="49"/>
        <v>0.54999999999999993</v>
      </c>
      <c r="D202" s="37">
        <f t="shared" si="47"/>
        <v>0.10000000000000009</v>
      </c>
      <c r="E202" s="60">
        <f t="shared" si="36"/>
        <v>0.20416285349916391</v>
      </c>
      <c r="F202" s="60">
        <f t="shared" si="40"/>
        <v>9.1897539499999958E-2</v>
      </c>
      <c r="H202" s="48">
        <v>1.2447600000000001E-2</v>
      </c>
      <c r="I202" s="48">
        <v>-6.8945199999999998E-2</v>
      </c>
      <c r="J202" s="48">
        <v>7.1086900000000008E-2</v>
      </c>
      <c r="K202" s="48">
        <v>-1.73683E-2</v>
      </c>
    </row>
    <row r="203" spans="2:11" x14ac:dyDescent="0.2">
      <c r="B203" s="37">
        <f t="shared" si="48"/>
        <v>0.39999999999999997</v>
      </c>
      <c r="C203" s="37">
        <f t="shared" si="49"/>
        <v>0.54999999999999993</v>
      </c>
      <c r="D203" s="37">
        <f t="shared" si="47"/>
        <v>5.0000000000000155E-2</v>
      </c>
      <c r="E203" s="60">
        <f t="shared" si="36"/>
        <v>0.20235879866323198</v>
      </c>
      <c r="F203" s="60">
        <f t="shared" si="40"/>
        <v>8.8921994249999969E-2</v>
      </c>
      <c r="H203" s="48">
        <v>1.3427800000000002E-2</v>
      </c>
      <c r="I203" s="48">
        <v>-1.7460900000000001E-2</v>
      </c>
      <c r="J203" s="48">
        <v>6.9832800000000014E-2</v>
      </c>
      <c r="K203" s="48">
        <v>-0.11696460000000002</v>
      </c>
    </row>
    <row r="204" spans="2:11" x14ac:dyDescent="0.2">
      <c r="B204" s="37">
        <f t="shared" si="48"/>
        <v>0.44999999999999996</v>
      </c>
      <c r="C204" s="37">
        <f t="shared" si="49"/>
        <v>0.54999999999999993</v>
      </c>
      <c r="D204" s="37">
        <f t="shared" si="47"/>
        <v>0</v>
      </c>
      <c r="E204" s="60">
        <f t="shared" si="36"/>
        <v>0.20321199234093298</v>
      </c>
      <c r="F204" s="60">
        <f t="shared" si="40"/>
        <v>8.5946448999999966E-2</v>
      </c>
      <c r="H204" s="48">
        <v>-2.8781500000000002E-2</v>
      </c>
      <c r="I204" s="48">
        <v>3.4266000000000005E-2</v>
      </c>
      <c r="J204" s="48">
        <v>1.983E-4</v>
      </c>
      <c r="K204" s="48">
        <v>-1.1588200000000002E-2</v>
      </c>
    </row>
    <row r="205" spans="2:11" x14ac:dyDescent="0.2">
      <c r="B205" s="37">
        <v>0</v>
      </c>
      <c r="C205" s="37">
        <f>C204+0.05</f>
        <v>0.6</v>
      </c>
      <c r="D205" s="37">
        <f>MAX(1-B205-C205,0)</f>
        <v>0.4</v>
      </c>
      <c r="E205" s="60">
        <f t="shared" si="36"/>
        <v>0.27059546538933282</v>
      </c>
      <c r="F205" s="60">
        <f t="shared" si="40"/>
        <v>0.11120572999999992</v>
      </c>
      <c r="H205" s="48">
        <v>1.3557E-3</v>
      </c>
      <c r="I205" s="48">
        <v>-1.5836000000000001E-3</v>
      </c>
      <c r="J205" s="48">
        <v>-1.7096099999999999E-2</v>
      </c>
      <c r="K205" s="48">
        <v>-0.16865750000000002</v>
      </c>
    </row>
    <row r="206" spans="2:11" x14ac:dyDescent="0.2">
      <c r="B206" s="37">
        <f>B205+0.05</f>
        <v>0.05</v>
      </c>
      <c r="C206" s="37">
        <f>C205</f>
        <v>0.6</v>
      </c>
      <c r="D206" s="37">
        <f t="shared" ref="D206:D214" si="50">1-B206-C206</f>
        <v>0.35</v>
      </c>
      <c r="E206" s="60">
        <f t="shared" si="36"/>
        <v>0.2564972872322332</v>
      </c>
      <c r="F206" s="60">
        <f t="shared" si="40"/>
        <v>0.1082301847499999</v>
      </c>
      <c r="H206" s="48">
        <v>6.1685000000000004E-3</v>
      </c>
      <c r="I206" s="48">
        <v>5.3598500000000007E-2</v>
      </c>
      <c r="J206" s="48">
        <v>-5.5816299999999999E-2</v>
      </c>
      <c r="K206" s="48">
        <v>0.154</v>
      </c>
    </row>
    <row r="207" spans="2:11" x14ac:dyDescent="0.2">
      <c r="B207" s="37">
        <f t="shared" ref="B207:B214" si="51">B206+0.05</f>
        <v>0.1</v>
      </c>
      <c r="C207" s="37">
        <f t="shared" ref="C207:C214" si="52">C206</f>
        <v>0.6</v>
      </c>
      <c r="D207" s="37">
        <f t="shared" si="50"/>
        <v>0.30000000000000004</v>
      </c>
      <c r="E207" s="60">
        <f t="shared" si="36"/>
        <v>0.24380161733048342</v>
      </c>
      <c r="F207" s="60">
        <f t="shared" si="40"/>
        <v>0.10525463949999991</v>
      </c>
      <c r="H207" s="48">
        <v>2.3793099999999998E-2</v>
      </c>
      <c r="I207" s="48">
        <v>1.9210400000000002E-2</v>
      </c>
      <c r="J207" s="48">
        <v>-2.9674799999999998E-2</v>
      </c>
      <c r="K207" s="48">
        <v>0.11588309999999999</v>
      </c>
    </row>
    <row r="208" spans="2:11" x14ac:dyDescent="0.2">
      <c r="B208" s="37">
        <f t="shared" si="51"/>
        <v>0.15000000000000002</v>
      </c>
      <c r="C208" s="37">
        <f t="shared" si="52"/>
        <v>0.6</v>
      </c>
      <c r="D208" s="37">
        <f t="shared" si="50"/>
        <v>0.25</v>
      </c>
      <c r="E208" s="60">
        <f t="shared" si="36"/>
        <v>0.23273808595858084</v>
      </c>
      <c r="F208" s="60">
        <f t="shared" si="40"/>
        <v>0.10227909424999992</v>
      </c>
      <c r="H208" s="48">
        <v>2.5769899999999998E-2</v>
      </c>
      <c r="I208" s="48">
        <v>-4.0153999999999997E-3</v>
      </c>
      <c r="J208" s="48">
        <v>5.1737000000000005E-2</v>
      </c>
      <c r="K208" s="48">
        <v>6.7659999999999998E-2</v>
      </c>
    </row>
    <row r="209" spans="2:11" x14ac:dyDescent="0.2">
      <c r="B209" s="37">
        <f t="shared" si="51"/>
        <v>0.2</v>
      </c>
      <c r="C209" s="37">
        <f t="shared" si="52"/>
        <v>0.6</v>
      </c>
      <c r="D209" s="37">
        <f t="shared" si="50"/>
        <v>0.20000000000000007</v>
      </c>
      <c r="E209" s="60">
        <f t="shared" si="36"/>
        <v>0.2235491500444759</v>
      </c>
      <c r="F209" s="60">
        <f t="shared" si="40"/>
        <v>9.9303548999999935E-2</v>
      </c>
      <c r="H209" s="48">
        <v>3.2586200000000003E-2</v>
      </c>
      <c r="I209" s="48">
        <v>0.13812569999999999</v>
      </c>
      <c r="J209" s="48">
        <v>1.1809099999999999E-2</v>
      </c>
      <c r="K209" s="48">
        <v>-7.6647699999999999E-2</v>
      </c>
    </row>
    <row r="210" spans="2:11" x14ac:dyDescent="0.2">
      <c r="B210" s="37">
        <f t="shared" si="51"/>
        <v>0.25</v>
      </c>
      <c r="C210" s="37">
        <f t="shared" si="52"/>
        <v>0.6</v>
      </c>
      <c r="D210" s="37">
        <f t="shared" si="50"/>
        <v>0.15000000000000002</v>
      </c>
      <c r="E210" s="60">
        <f t="shared" si="36"/>
        <v>0.21647366145282201</v>
      </c>
      <c r="F210" s="60">
        <f t="shared" si="40"/>
        <v>9.6328003749999946E-2</v>
      </c>
      <c r="H210" s="48">
        <v>1.9015999999999998E-2</v>
      </c>
      <c r="I210" s="48">
        <v>1.0344399999999998E-2</v>
      </c>
      <c r="J210" s="48">
        <v>0.11132159999999999</v>
      </c>
      <c r="K210" s="48">
        <v>-4.3632000000000002E-3</v>
      </c>
    </row>
    <row r="211" spans="2:11" x14ac:dyDescent="0.2">
      <c r="B211" s="37">
        <f t="shared" si="51"/>
        <v>0.3</v>
      </c>
      <c r="C211" s="37">
        <f t="shared" si="52"/>
        <v>0.6</v>
      </c>
      <c r="D211" s="37">
        <f t="shared" si="50"/>
        <v>9.9999999999999978E-2</v>
      </c>
      <c r="E211" s="60">
        <f t="shared" si="36"/>
        <v>0.21172361112359189</v>
      </c>
      <c r="F211" s="60">
        <f t="shared" si="40"/>
        <v>9.3352458499999943E-2</v>
      </c>
      <c r="H211" s="48">
        <v>1.4027700000000001E-2</v>
      </c>
      <c r="I211" s="48">
        <v>2.4776900000000004E-2</v>
      </c>
      <c r="J211" s="48">
        <v>2.5016000000000005E-3</v>
      </c>
      <c r="K211" s="48">
        <v>-4.3783799999999998E-2</v>
      </c>
    </row>
    <row r="212" spans="2:11" x14ac:dyDescent="0.2">
      <c r="B212" s="37">
        <f t="shared" si="51"/>
        <v>0.35</v>
      </c>
      <c r="C212" s="37">
        <f t="shared" si="52"/>
        <v>0.6</v>
      </c>
      <c r="D212" s="37">
        <f t="shared" si="50"/>
        <v>5.0000000000000044E-2</v>
      </c>
      <c r="E212" s="60">
        <f t="shared" ref="E212:E249" si="53">SQRT(B212^2*$B$8^2+C212^2*$C$8^2+D212^2*$D$8^2+2*B212*C212*$B$10*$B$8*$C$8+2*B212*D212*$B$11*$B$8*$D$8+2*C212*D212*$B$12*$C$8*$D$8)</f>
        <v>0.20945726699944428</v>
      </c>
      <c r="F212" s="60">
        <f t="shared" si="40"/>
        <v>9.0376913249999954E-2</v>
      </c>
      <c r="H212" s="48">
        <v>1.5123200000000002E-2</v>
      </c>
      <c r="I212" s="48">
        <v>2.1310900000000004E-2</v>
      </c>
      <c r="J212" s="48">
        <v>7.1044999999999997E-3</v>
      </c>
      <c r="K212" s="48">
        <v>0.31604409999999999</v>
      </c>
    </row>
    <row r="213" spans="2:11" x14ac:dyDescent="0.2">
      <c r="B213" s="37">
        <f t="shared" si="51"/>
        <v>0.39999999999999997</v>
      </c>
      <c r="C213" s="37">
        <f t="shared" si="52"/>
        <v>0.6</v>
      </c>
      <c r="D213" s="37">
        <f t="shared" si="50"/>
        <v>0</v>
      </c>
      <c r="E213" s="60">
        <f t="shared" si="53"/>
        <v>0.20975515173119966</v>
      </c>
      <c r="F213" s="60">
        <f t="shared" si="40"/>
        <v>8.7401367999999965E-2</v>
      </c>
      <c r="H213" s="48">
        <v>-1.9558800000000001E-2</v>
      </c>
      <c r="I213" s="48">
        <v>3.9431900000000006E-2</v>
      </c>
      <c r="J213" s="48">
        <v>-2.2773099999999994E-2</v>
      </c>
      <c r="K213" s="48">
        <v>0.12886429999999999</v>
      </c>
    </row>
    <row r="214" spans="2:11" x14ac:dyDescent="0.2">
      <c r="B214" s="37">
        <f t="shared" si="51"/>
        <v>0.44999999999999996</v>
      </c>
      <c r="C214" s="37">
        <f t="shared" si="52"/>
        <v>0.6</v>
      </c>
      <c r="D214" s="37">
        <f t="shared" si="50"/>
        <v>-4.9999999999999933E-2</v>
      </c>
      <c r="E214" s="60">
        <f t="shared" si="53"/>
        <v>0.21260648730440998</v>
      </c>
      <c r="F214" s="60">
        <f t="shared" si="40"/>
        <v>8.442582274999999E-2</v>
      </c>
      <c r="H214" s="48">
        <v>1.1184899999999999E-2</v>
      </c>
      <c r="I214" s="48">
        <v>8.4746099999999991E-2</v>
      </c>
      <c r="J214" s="48">
        <v>1.7909000000000001E-2</v>
      </c>
      <c r="K214" s="48">
        <v>8.1498999999999988E-2</v>
      </c>
    </row>
    <row r="215" spans="2:11" x14ac:dyDescent="0.2">
      <c r="B215" s="37">
        <v>0</v>
      </c>
      <c r="C215" s="37">
        <f>C214+0.05</f>
        <v>0.65</v>
      </c>
      <c r="D215" s="37">
        <f>MAX(1-B215-C215,0)</f>
        <v>0.35</v>
      </c>
      <c r="E215" s="60">
        <f t="shared" si="53"/>
        <v>0.2654702943319644</v>
      </c>
      <c r="F215" s="60">
        <f t="shared" si="40"/>
        <v>0.1096851037499999</v>
      </c>
      <c r="H215" s="48">
        <v>4.4295400000000006E-2</v>
      </c>
      <c r="I215" s="48">
        <v>2.9153900000000003E-2</v>
      </c>
      <c r="J215" s="48">
        <v>4.5001600000000003E-2</v>
      </c>
      <c r="K215" s="48">
        <v>7.4471700000000016E-2</v>
      </c>
    </row>
    <row r="216" spans="2:11" x14ac:dyDescent="0.2">
      <c r="B216" s="37">
        <f t="shared" ref="B216:B222" si="54">B215+0.05</f>
        <v>0.05</v>
      </c>
      <c r="C216" s="37">
        <f t="shared" ref="C216:C222" si="55">C215</f>
        <v>0.65</v>
      </c>
      <c r="D216" s="37">
        <f t="shared" ref="D216:D222" si="56">1-B216-C216</f>
        <v>0.29999999999999993</v>
      </c>
      <c r="E216" s="60">
        <f t="shared" si="53"/>
        <v>0.25278784379855307</v>
      </c>
      <c r="F216" s="60">
        <f t="shared" si="40"/>
        <v>0.10670955849999991</v>
      </c>
      <c r="H216" s="48">
        <v>3.4895000000000002E-2</v>
      </c>
      <c r="I216" s="48">
        <v>-4.4807299999999994E-2</v>
      </c>
      <c r="J216" s="48">
        <v>8.437639999999999E-2</v>
      </c>
      <c r="K216" s="48">
        <v>0.17340659999999999</v>
      </c>
    </row>
    <row r="217" spans="2:11" x14ac:dyDescent="0.2">
      <c r="B217" s="37">
        <f t="shared" si="54"/>
        <v>0.1</v>
      </c>
      <c r="C217" s="37">
        <f t="shared" si="55"/>
        <v>0.65</v>
      </c>
      <c r="D217" s="37">
        <f t="shared" si="56"/>
        <v>0.25</v>
      </c>
      <c r="E217" s="60">
        <f t="shared" si="53"/>
        <v>0.2416781507691233</v>
      </c>
      <c r="F217" s="60">
        <f t="shared" si="40"/>
        <v>0.10373401324999992</v>
      </c>
      <c r="H217" s="48">
        <v>-1.6613199999999998E-2</v>
      </c>
      <c r="I217" s="48">
        <v>-5.5377500000000003E-2</v>
      </c>
      <c r="J217" s="48">
        <v>-4.5040199999999996E-2</v>
      </c>
      <c r="K217" s="48">
        <v>-3.0291199999999997E-2</v>
      </c>
    </row>
    <row r="218" spans="2:11" x14ac:dyDescent="0.2">
      <c r="B218" s="37">
        <f t="shared" si="54"/>
        <v>0.15000000000000002</v>
      </c>
      <c r="C218" s="37">
        <f t="shared" si="55"/>
        <v>0.65</v>
      </c>
      <c r="D218" s="37">
        <f t="shared" si="56"/>
        <v>0.19999999999999996</v>
      </c>
      <c r="E218" s="60">
        <f t="shared" si="53"/>
        <v>0.23236691015134678</v>
      </c>
      <c r="F218" s="60">
        <f t="shared" si="40"/>
        <v>0.10075846799999993</v>
      </c>
      <c r="H218" s="48">
        <v>-3.1004999999999998E-2</v>
      </c>
      <c r="I218" s="48">
        <v>-3.5413899999999998E-2</v>
      </c>
      <c r="J218" s="48">
        <v>7.4603200000000008E-2</v>
      </c>
      <c r="K218" s="48">
        <v>-0.24270190000000003</v>
      </c>
    </row>
    <row r="219" spans="2:11" x14ac:dyDescent="0.2">
      <c r="B219" s="37">
        <f t="shared" si="54"/>
        <v>0.2</v>
      </c>
      <c r="C219" s="37">
        <f t="shared" si="55"/>
        <v>0.65</v>
      </c>
      <c r="D219" s="37">
        <f t="shared" si="56"/>
        <v>0.15000000000000002</v>
      </c>
      <c r="E219" s="60">
        <f t="shared" si="53"/>
        <v>0.22507743355259902</v>
      </c>
      <c r="F219" s="60">
        <f t="shared" si="40"/>
        <v>9.7782922749999945E-2</v>
      </c>
      <c r="H219" s="48">
        <v>1.4990099999999999E-2</v>
      </c>
      <c r="I219" s="48">
        <v>3.0731400000000006E-2</v>
      </c>
      <c r="J219" s="48">
        <v>-6.2684199999999995E-2</v>
      </c>
      <c r="K219" s="48">
        <v>-5.5118599999999997E-2</v>
      </c>
    </row>
    <row r="220" spans="2:11" x14ac:dyDescent="0.2">
      <c r="B220" s="37">
        <f t="shared" si="54"/>
        <v>0.25</v>
      </c>
      <c r="C220" s="37">
        <f t="shared" si="55"/>
        <v>0.65</v>
      </c>
      <c r="D220" s="37">
        <f t="shared" si="56"/>
        <v>9.9999999999999978E-2</v>
      </c>
      <c r="E220" s="60">
        <f t="shared" si="53"/>
        <v>0.22001077028910362</v>
      </c>
      <c r="F220" s="60">
        <f t="shared" si="40"/>
        <v>9.4807377499999942E-2</v>
      </c>
      <c r="H220" s="48">
        <v>3.7398799999999996E-2</v>
      </c>
      <c r="I220" s="48">
        <v>3.4971200000000001E-2</v>
      </c>
      <c r="J220" s="48">
        <v>8.4729099999999988E-2</v>
      </c>
      <c r="K220" s="48">
        <v>-0.13183720000000002</v>
      </c>
    </row>
    <row r="221" spans="2:11" x14ac:dyDescent="0.2">
      <c r="B221" s="37">
        <f t="shared" si="54"/>
        <v>0.3</v>
      </c>
      <c r="C221" s="37">
        <f t="shared" si="55"/>
        <v>0.65</v>
      </c>
      <c r="D221" s="37">
        <f t="shared" si="56"/>
        <v>4.9999999999999933E-2</v>
      </c>
      <c r="E221" s="60">
        <f t="shared" si="53"/>
        <v>0.21732244425973213</v>
      </c>
      <c r="F221" s="60">
        <f t="shared" si="40"/>
        <v>9.1831832249999953E-2</v>
      </c>
      <c r="H221" s="48">
        <v>1.5907000000000001E-2</v>
      </c>
      <c r="I221" s="48">
        <v>4.5224E-2</v>
      </c>
      <c r="J221" s="48">
        <v>-6.1958199999999998E-2</v>
      </c>
      <c r="K221" s="48">
        <v>-2.9361000000000001E-3</v>
      </c>
    </row>
    <row r="222" spans="2:11" x14ac:dyDescent="0.2">
      <c r="B222" s="37">
        <f t="shared" si="54"/>
        <v>0.35</v>
      </c>
      <c r="C222" s="37">
        <f t="shared" si="55"/>
        <v>0.65</v>
      </c>
      <c r="D222" s="37">
        <f t="shared" si="56"/>
        <v>0</v>
      </c>
      <c r="E222" s="60">
        <f t="shared" si="53"/>
        <v>0.21710082519899276</v>
      </c>
      <c r="F222" s="60">
        <f t="shared" si="40"/>
        <v>8.8856286999999964E-2</v>
      </c>
      <c r="H222" s="48">
        <v>-4.1806599999999999E-2</v>
      </c>
      <c r="I222" s="48">
        <v>-3.6964999999999997E-3</v>
      </c>
      <c r="J222" s="48">
        <v>-5.8815200000000005E-2</v>
      </c>
      <c r="K222" s="48">
        <v>-9.1688700000000026E-2</v>
      </c>
    </row>
    <row r="223" spans="2:11" x14ac:dyDescent="0.2">
      <c r="B223" s="37">
        <v>0</v>
      </c>
      <c r="C223" s="37">
        <f>C222+0.05</f>
        <v>0.70000000000000007</v>
      </c>
      <c r="D223" s="37">
        <f>MAX(1-B223-C223,0)</f>
        <v>0.29999999999999993</v>
      </c>
      <c r="E223" s="60">
        <f t="shared" si="53"/>
        <v>0.26229295474598957</v>
      </c>
      <c r="F223" s="60">
        <f t="shared" si="40"/>
        <v>0.10816447749999991</v>
      </c>
      <c r="H223" s="48">
        <v>-6.9376999999999998E-3</v>
      </c>
      <c r="I223" s="48">
        <v>-2.4285099999999997E-2</v>
      </c>
      <c r="J223" s="48">
        <v>-5.5895199999999992E-2</v>
      </c>
      <c r="K223" s="48">
        <v>-8.9648700000000012E-2</v>
      </c>
    </row>
    <row r="224" spans="2:11" x14ac:dyDescent="0.2">
      <c r="B224" s="37">
        <f t="shared" ref="B224:B229" si="57">B223+0.05</f>
        <v>0.05</v>
      </c>
      <c r="C224" s="37">
        <f t="shared" ref="C224:C229" si="58">C223</f>
        <v>0.70000000000000007</v>
      </c>
      <c r="D224" s="37">
        <f t="shared" ref="D224:D229" si="59">1-B224-C224</f>
        <v>0.24999999999999989</v>
      </c>
      <c r="E224" s="60">
        <f t="shared" si="53"/>
        <v>0.25116344328026774</v>
      </c>
      <c r="F224" s="60">
        <f t="shared" si="40"/>
        <v>0.10518893224999992</v>
      </c>
      <c r="H224" s="48">
        <v>-5.9981600000000003E-2</v>
      </c>
      <c r="I224" s="48">
        <v>-8.3259500000000014E-2</v>
      </c>
      <c r="J224" s="48">
        <v>-4.9936700000000001E-2</v>
      </c>
      <c r="K224" s="48">
        <v>2.8062900000000002E-2</v>
      </c>
    </row>
    <row r="225" spans="2:11" x14ac:dyDescent="0.2">
      <c r="B225" s="37">
        <f t="shared" si="57"/>
        <v>0.1</v>
      </c>
      <c r="C225" s="37">
        <f t="shared" si="58"/>
        <v>0.70000000000000007</v>
      </c>
      <c r="D225" s="37">
        <f t="shared" si="59"/>
        <v>0.19999999999999996</v>
      </c>
      <c r="E225" s="60">
        <f t="shared" si="53"/>
        <v>0.24176015833602194</v>
      </c>
      <c r="F225" s="60">
        <f t="shared" si="40"/>
        <v>0.10221338699999993</v>
      </c>
      <c r="H225" s="48">
        <v>-3.2485800000000002E-2</v>
      </c>
      <c r="I225" s="48">
        <v>-3.3763899999999999E-2</v>
      </c>
      <c r="J225" s="48">
        <v>-8.7980000000000003E-4</v>
      </c>
      <c r="K225" s="48">
        <v>4.7637000000000001E-3</v>
      </c>
    </row>
    <row r="226" spans="2:11" x14ac:dyDescent="0.2">
      <c r="B226" s="37">
        <f t="shared" si="57"/>
        <v>0.15000000000000002</v>
      </c>
      <c r="C226" s="37">
        <f t="shared" si="58"/>
        <v>0.70000000000000007</v>
      </c>
      <c r="D226" s="37">
        <f t="shared" si="59"/>
        <v>0.14999999999999991</v>
      </c>
      <c r="E226" s="60">
        <f t="shared" si="53"/>
        <v>0.23429103880463731</v>
      </c>
      <c r="F226" s="60">
        <f t="shared" si="40"/>
        <v>9.923784174999993E-2</v>
      </c>
      <c r="H226" s="48">
        <v>-4.3179000000000004E-3</v>
      </c>
      <c r="I226" s="48">
        <v>1.6350899999999998E-2</v>
      </c>
      <c r="J226" s="48">
        <v>-0.10270310000000002</v>
      </c>
      <c r="K226" s="48">
        <v>-6.9767899999999994E-2</v>
      </c>
    </row>
    <row r="227" spans="2:11" x14ac:dyDescent="0.2">
      <c r="B227" s="37">
        <f t="shared" si="57"/>
        <v>0.2</v>
      </c>
      <c r="C227" s="37">
        <f t="shared" si="58"/>
        <v>0.70000000000000007</v>
      </c>
      <c r="D227" s="37">
        <f t="shared" si="59"/>
        <v>9.9999999999999978E-2</v>
      </c>
      <c r="E227" s="60">
        <f t="shared" si="53"/>
        <v>0.2289454637176577</v>
      </c>
      <c r="F227" s="60">
        <f t="shared" si="40"/>
        <v>9.6262296499999955E-2</v>
      </c>
      <c r="H227" s="48">
        <v>4.8703099999999999E-2</v>
      </c>
      <c r="I227" s="48">
        <v>7.1063399999999999E-2</v>
      </c>
      <c r="J227" s="48">
        <v>0.1400515</v>
      </c>
      <c r="K227" s="48">
        <v>-0.14561540000000001</v>
      </c>
    </row>
    <row r="228" spans="2:11" x14ac:dyDescent="0.2">
      <c r="B228" s="37">
        <f t="shared" si="57"/>
        <v>0.25</v>
      </c>
      <c r="C228" s="37">
        <f t="shared" si="58"/>
        <v>0.70000000000000007</v>
      </c>
      <c r="D228" s="37">
        <f t="shared" si="59"/>
        <v>4.9999999999999933E-2</v>
      </c>
      <c r="E228" s="60">
        <f t="shared" si="53"/>
        <v>0.22587425182359788</v>
      </c>
      <c r="F228" s="60">
        <f t="shared" si="40"/>
        <v>9.3286751249999952E-2</v>
      </c>
      <c r="H228" s="48">
        <v>1.2952600000000002E-2</v>
      </c>
      <c r="I228" s="48">
        <v>-4.3348199999999996E-2</v>
      </c>
      <c r="J228" s="48">
        <v>-2.0915199999999995E-2</v>
      </c>
      <c r="K228" s="48">
        <v>5.2956799999999998E-2</v>
      </c>
    </row>
    <row r="229" spans="2:11" x14ac:dyDescent="0.2">
      <c r="B229" s="37">
        <f t="shared" si="57"/>
        <v>0.3</v>
      </c>
      <c r="C229" s="37">
        <f t="shared" si="58"/>
        <v>0.70000000000000007</v>
      </c>
      <c r="D229" s="37">
        <f t="shared" si="59"/>
        <v>0</v>
      </c>
      <c r="E229" s="60">
        <f t="shared" si="53"/>
        <v>0.22517048586368171</v>
      </c>
      <c r="F229" s="60">
        <f t="shared" si="40"/>
        <v>9.0311205999999977E-2</v>
      </c>
      <c r="H229" s="48">
        <v>-8.4303600000000006E-2</v>
      </c>
      <c r="I229" s="48">
        <v>-5.0610200000000001E-2</v>
      </c>
      <c r="J229" s="48">
        <v>-0.20699250000000002</v>
      </c>
      <c r="K229" s="48">
        <v>-0.1634573</v>
      </c>
    </row>
    <row r="230" spans="2:11" x14ac:dyDescent="0.2">
      <c r="B230" s="37">
        <v>0</v>
      </c>
      <c r="C230" s="37">
        <f>C229+0.05</f>
        <v>0.75000000000000011</v>
      </c>
      <c r="D230" s="37">
        <f>MAX(1-B230-C230,0)</f>
        <v>0.24999999999999989</v>
      </c>
      <c r="E230" s="60">
        <f t="shared" si="53"/>
        <v>0.2611345566931258</v>
      </c>
      <c r="F230" s="60">
        <f t="shared" si="40"/>
        <v>0.10664385124999992</v>
      </c>
      <c r="H230" s="48">
        <v>-8.4062000000000008E-3</v>
      </c>
      <c r="I230" s="48">
        <v>-1.9145700000000002E-2</v>
      </c>
      <c r="J230" s="48">
        <v>-7.1146100000000004E-2</v>
      </c>
      <c r="K230" s="48">
        <v>0.35841320000000004</v>
      </c>
    </row>
    <row r="231" spans="2:11" x14ac:dyDescent="0.2">
      <c r="B231" s="37">
        <f>B230+0.05</f>
        <v>0.05</v>
      </c>
      <c r="C231" s="37">
        <f>C230</f>
        <v>0.75000000000000011</v>
      </c>
      <c r="D231" s="37">
        <f>1-B231-C231</f>
        <v>0.19999999999999984</v>
      </c>
      <c r="E231" s="60">
        <f t="shared" si="53"/>
        <v>0.25166446344633275</v>
      </c>
      <c r="F231" s="60">
        <f t="shared" si="40"/>
        <v>0.1036683059999999</v>
      </c>
      <c r="H231" s="48">
        <v>1.4464699999999999E-2</v>
      </c>
      <c r="I231" s="48">
        <v>-2.2658000000000001E-3</v>
      </c>
      <c r="J231" s="48">
        <v>7.8365100000000007E-2</v>
      </c>
      <c r="K231" s="48">
        <v>0.13868829999999999</v>
      </c>
    </row>
    <row r="232" spans="2:11" x14ac:dyDescent="0.2">
      <c r="B232" s="37">
        <f>B231+0.05</f>
        <v>0.1</v>
      </c>
      <c r="C232" s="37">
        <f>C231</f>
        <v>0.75000000000000011</v>
      </c>
      <c r="D232" s="37">
        <f>1-B232-C232</f>
        <v>0.14999999999999991</v>
      </c>
      <c r="E232" s="60">
        <f t="shared" si="53"/>
        <v>0.24404541669817403</v>
      </c>
      <c r="F232" s="60">
        <f t="shared" si="40"/>
        <v>0.10069276074999993</v>
      </c>
      <c r="H232" s="48">
        <v>-8.9107299999999987E-2</v>
      </c>
      <c r="I232" s="48">
        <v>-5.2485700000000003E-2</v>
      </c>
      <c r="J232" s="48">
        <v>-0.12622880000000003</v>
      </c>
      <c r="K232" s="48">
        <v>-9.2004700000000009E-2</v>
      </c>
    </row>
    <row r="233" spans="2:11" x14ac:dyDescent="0.2">
      <c r="B233" s="37">
        <f>B232+0.05</f>
        <v>0.15000000000000002</v>
      </c>
      <c r="C233" s="37">
        <f>C232</f>
        <v>0.75000000000000011</v>
      </c>
      <c r="D233" s="37">
        <f>1-B233-C233</f>
        <v>9.9999999999999867E-2</v>
      </c>
      <c r="E233" s="60">
        <f t="shared" si="53"/>
        <v>0.23845491491743206</v>
      </c>
      <c r="F233" s="60">
        <f t="shared" ref="F233:F249" si="60">B233*$B$7+C233*$C$7+D233*$D$7</f>
        <v>9.7717215499999927E-2</v>
      </c>
      <c r="H233" s="48">
        <v>-0.16794789999999998</v>
      </c>
      <c r="I233" s="48">
        <v>-0.11982260000000002</v>
      </c>
      <c r="J233" s="48">
        <v>-8.696340000000001E-2</v>
      </c>
      <c r="K233" s="48">
        <v>-0.26836110000000002</v>
      </c>
    </row>
    <row r="234" spans="2:11" x14ac:dyDescent="0.2">
      <c r="B234" s="37">
        <f>B233+0.05</f>
        <v>0.2</v>
      </c>
      <c r="C234" s="37">
        <f>C233</f>
        <v>0.75000000000000011</v>
      </c>
      <c r="D234" s="37">
        <f>1-B234-C234</f>
        <v>4.9999999999999933E-2</v>
      </c>
      <c r="E234" s="60">
        <f t="shared" si="53"/>
        <v>0.23503775286624426</v>
      </c>
      <c r="F234" s="60">
        <f t="shared" si="60"/>
        <v>9.4741670249999951E-2</v>
      </c>
      <c r="H234" s="48">
        <v>-7.1754600000000002E-2</v>
      </c>
      <c r="I234" s="48">
        <v>-2.9501399999999997E-2</v>
      </c>
      <c r="J234" s="48">
        <v>-0.18013010000000002</v>
      </c>
      <c r="K234" s="48">
        <v>-0.20321170000000002</v>
      </c>
    </row>
    <row r="235" spans="2:11" x14ac:dyDescent="0.2">
      <c r="B235" s="37">
        <f>B234+0.05</f>
        <v>0.25</v>
      </c>
      <c r="C235" s="37">
        <f>C234</f>
        <v>0.75000000000000011</v>
      </c>
      <c r="D235" s="37">
        <f>1-B235-C235</f>
        <v>0</v>
      </c>
      <c r="E235" s="60">
        <f t="shared" si="53"/>
        <v>0.23388920856633641</v>
      </c>
      <c r="F235" s="60">
        <f t="shared" si="60"/>
        <v>9.1766124999999962E-2</v>
      </c>
      <c r="H235" s="48">
        <v>1.06403E-2</v>
      </c>
      <c r="I235" s="48">
        <v>6.2598600000000004E-2</v>
      </c>
      <c r="J235" s="48">
        <v>-6.170000000000009E-5</v>
      </c>
      <c r="K235" s="48">
        <v>0.2111827</v>
      </c>
    </row>
    <row r="236" spans="2:11" x14ac:dyDescent="0.2">
      <c r="B236" s="37">
        <v>0</v>
      </c>
      <c r="C236" s="37">
        <f>C235+0.05</f>
        <v>0.80000000000000016</v>
      </c>
      <c r="D236" s="37">
        <f>MAX(1-B236-C236,0)</f>
        <v>0.19999999999999984</v>
      </c>
      <c r="E236" s="60">
        <f t="shared" si="53"/>
        <v>0.26202187874774996</v>
      </c>
      <c r="F236" s="60">
        <f t="shared" si="60"/>
        <v>0.10512322499999992</v>
      </c>
      <c r="H236" s="48">
        <v>-8.4286399999999997E-2</v>
      </c>
      <c r="I236" s="48">
        <v>-5.8992800000000005E-2</v>
      </c>
      <c r="J236" s="48">
        <v>-9.4368000000000004E-3</v>
      </c>
      <c r="K236" s="48">
        <v>-4.1201000000000002E-2</v>
      </c>
    </row>
    <row r="237" spans="2:11" x14ac:dyDescent="0.2">
      <c r="B237" s="37">
        <f>B236+0.05</f>
        <v>0.05</v>
      </c>
      <c r="C237" s="37">
        <f>C236</f>
        <v>0.80000000000000016</v>
      </c>
      <c r="D237" s="37">
        <f>1-B237-C237</f>
        <v>0.1499999999999998</v>
      </c>
      <c r="E237" s="60">
        <f t="shared" si="53"/>
        <v>0.25427834106803615</v>
      </c>
      <c r="F237" s="60">
        <f t="shared" si="60"/>
        <v>0.10214767974999991</v>
      </c>
      <c r="H237" s="48">
        <v>-0.1064778</v>
      </c>
      <c r="I237" s="48">
        <v>-9.3185000000000018E-2</v>
      </c>
      <c r="J237" s="48">
        <v>-0.24798650000000003</v>
      </c>
      <c r="K237" s="48">
        <v>-0.36138389999999992</v>
      </c>
    </row>
    <row r="238" spans="2:11" x14ac:dyDescent="0.2">
      <c r="B238" s="37">
        <f>B237+0.05</f>
        <v>0.1</v>
      </c>
      <c r="C238" s="37">
        <f>C237</f>
        <v>0.80000000000000016</v>
      </c>
      <c r="D238" s="37">
        <f>1-B238-C238</f>
        <v>9.9999999999999867E-2</v>
      </c>
      <c r="E238" s="60">
        <f t="shared" si="53"/>
        <v>0.2484731420442943</v>
      </c>
      <c r="F238" s="60">
        <f t="shared" si="60"/>
        <v>9.9172134499999939E-2</v>
      </c>
      <c r="H238" s="48">
        <v>8.7595199999999998E-2</v>
      </c>
      <c r="I238" s="48">
        <v>-0.10046520000000002</v>
      </c>
      <c r="J238" s="48">
        <v>0.13067939999999997</v>
      </c>
      <c r="K238" s="48">
        <v>0.16816779999999998</v>
      </c>
    </row>
    <row r="239" spans="2:11" x14ac:dyDescent="0.2">
      <c r="B239" s="37">
        <f>B238+0.05</f>
        <v>0.15000000000000002</v>
      </c>
      <c r="C239" s="37">
        <f>C238</f>
        <v>0.80000000000000016</v>
      </c>
      <c r="D239" s="37">
        <f>1-B239-C239</f>
        <v>4.9999999999999822E-2</v>
      </c>
      <c r="E239" s="60">
        <f t="shared" si="53"/>
        <v>0.24474424954563312</v>
      </c>
      <c r="F239" s="60">
        <f t="shared" si="60"/>
        <v>9.619658924999995E-2</v>
      </c>
      <c r="H239" s="48">
        <v>9.57094E-2</v>
      </c>
      <c r="I239" s="48">
        <v>4.3338900000000007E-2</v>
      </c>
      <c r="J239" s="48">
        <v>0.12463239999999999</v>
      </c>
      <c r="K239" s="48">
        <v>0.64194050000000002</v>
      </c>
    </row>
    <row r="240" spans="2:11" x14ac:dyDescent="0.2">
      <c r="B240" s="37">
        <f>B239+0.05</f>
        <v>0.2</v>
      </c>
      <c r="C240" s="37">
        <f>C239</f>
        <v>0.80000000000000016</v>
      </c>
      <c r="D240" s="37">
        <f>1-B240-C240</f>
        <v>0</v>
      </c>
      <c r="E240" s="60">
        <f t="shared" si="53"/>
        <v>0.24318719300404323</v>
      </c>
      <c r="F240" s="60">
        <f t="shared" si="60"/>
        <v>9.3221043999999975E-2</v>
      </c>
      <c r="H240" s="48">
        <v>5.5932900000000001E-2</v>
      </c>
      <c r="I240" s="48">
        <v>1.3025799999999999E-2</v>
      </c>
      <c r="J240" s="48">
        <v>0.12933709999999998</v>
      </c>
      <c r="K240" s="48">
        <v>-4.6454599999999999E-2</v>
      </c>
    </row>
    <row r="241" spans="1:11" x14ac:dyDescent="0.2">
      <c r="B241" s="37">
        <v>0</v>
      </c>
      <c r="C241" s="37">
        <f>C240+0.05</f>
        <v>0.8500000000000002</v>
      </c>
      <c r="D241" s="37">
        <f>MAX(1-B241-C241,0)</f>
        <v>0.1499999999999998</v>
      </c>
      <c r="E241" s="60">
        <f t="shared" si="53"/>
        <v>0.26493436704009832</v>
      </c>
      <c r="F241" s="60">
        <f t="shared" si="60"/>
        <v>0.10360259874999993</v>
      </c>
      <c r="H241" s="48">
        <v>1.9836000000000003E-3</v>
      </c>
      <c r="I241" s="48">
        <v>9.5810899999999977E-2</v>
      </c>
      <c r="J241" s="48">
        <v>-5.3396900000000004E-2</v>
      </c>
      <c r="K241" s="48">
        <v>3.7690500000000009E-2</v>
      </c>
    </row>
    <row r="242" spans="1:11" x14ac:dyDescent="0.2">
      <c r="B242" s="37">
        <f>B241+0.05</f>
        <v>0.05</v>
      </c>
      <c r="C242" s="37">
        <f>C241</f>
        <v>0.8500000000000002</v>
      </c>
      <c r="D242" s="37">
        <f>1-B242-C242</f>
        <v>9.9999999999999756E-2</v>
      </c>
      <c r="E242" s="60">
        <f t="shared" si="53"/>
        <v>0.25894109941093979</v>
      </c>
      <c r="F242" s="60">
        <f t="shared" si="60"/>
        <v>0.10062705349999992</v>
      </c>
      <c r="H242" s="48">
        <v>7.5637299999999991E-2</v>
      </c>
      <c r="I242" s="48">
        <v>7.0651100000000008E-2</v>
      </c>
      <c r="J242" s="48">
        <v>8.6470999999999996E-3</v>
      </c>
      <c r="K242" s="48">
        <v>0.11003149999999998</v>
      </c>
    </row>
    <row r="243" spans="1:11" x14ac:dyDescent="0.2">
      <c r="B243" s="37">
        <f>B242+0.05</f>
        <v>0.1</v>
      </c>
      <c r="C243" s="37">
        <f>C242</f>
        <v>0.8500000000000002</v>
      </c>
      <c r="D243" s="37">
        <f>1-B243-C243</f>
        <v>4.9999999999999822E-2</v>
      </c>
      <c r="E243" s="60">
        <f t="shared" si="53"/>
        <v>0.25493172591224189</v>
      </c>
      <c r="F243" s="60">
        <f t="shared" si="60"/>
        <v>9.7651508249999949E-2</v>
      </c>
      <c r="H243" s="48">
        <v>3.61E-2</v>
      </c>
      <c r="I243" s="48">
        <v>2.7423800000000002E-2</v>
      </c>
      <c r="J243" s="48">
        <v>0.166327</v>
      </c>
      <c r="K243" s="48">
        <v>-2.5500299999999997E-2</v>
      </c>
    </row>
    <row r="244" spans="1:11" x14ac:dyDescent="0.2">
      <c r="B244" s="37">
        <f>B243+0.05</f>
        <v>0.15000000000000002</v>
      </c>
      <c r="C244" s="37">
        <f>C243</f>
        <v>0.8500000000000002</v>
      </c>
      <c r="D244" s="37">
        <f>1-B244-C244</f>
        <v>0</v>
      </c>
      <c r="E244" s="60">
        <f t="shared" si="53"/>
        <v>0.25300058216589583</v>
      </c>
      <c r="F244" s="60">
        <f t="shared" si="60"/>
        <v>9.4675962999999974E-2</v>
      </c>
      <c r="H244" s="48">
        <v>3.73E-2</v>
      </c>
      <c r="I244" s="48">
        <v>-1.4999400000000001E-2</v>
      </c>
      <c r="J244" s="48">
        <v>8.9195299999999977E-2</v>
      </c>
      <c r="K244" s="48">
        <v>9.4175199999999987E-2</v>
      </c>
    </row>
    <row r="245" spans="1:11" x14ac:dyDescent="0.2">
      <c r="B245" s="37">
        <v>0</v>
      </c>
      <c r="C245" s="37">
        <f>C244+0.05</f>
        <v>0.90000000000000024</v>
      </c>
      <c r="D245" s="37">
        <f>MAX(1-B245-C245,0)</f>
        <v>9.9999999999999756E-2</v>
      </c>
      <c r="E245" s="60">
        <f t="shared" si="53"/>
        <v>0.26980644615840105</v>
      </c>
      <c r="F245" s="60">
        <f t="shared" si="60"/>
        <v>0.10208197249999992</v>
      </c>
      <c r="H245" s="48">
        <v>-1.8599999999999998E-2</v>
      </c>
      <c r="I245" s="48">
        <v>-2.5846699999999997E-2</v>
      </c>
      <c r="J245" s="48">
        <v>-0.11826690000000001</v>
      </c>
      <c r="K245" s="48">
        <v>1.8311999999999998E-2</v>
      </c>
    </row>
    <row r="246" spans="1:11" x14ac:dyDescent="0.2">
      <c r="B246" s="37">
        <f>B245+0.05</f>
        <v>0.05</v>
      </c>
      <c r="C246" s="37">
        <f>C245</f>
        <v>0.90000000000000024</v>
      </c>
      <c r="D246" s="37">
        <f>1-B246-C246</f>
        <v>4.9999999999999711E-2</v>
      </c>
      <c r="E246" s="60">
        <f t="shared" si="53"/>
        <v>0.26554483019865316</v>
      </c>
      <c r="F246" s="60">
        <f t="shared" si="60"/>
        <v>9.910642724999992E-2</v>
      </c>
      <c r="H246" s="48">
        <v>0.06</v>
      </c>
      <c r="I246" s="48">
        <v>7.7755800000000014E-2</v>
      </c>
      <c r="J246" s="48">
        <v>0.10423009999999998</v>
      </c>
      <c r="K246" s="48">
        <v>0.13043869999999999</v>
      </c>
    </row>
    <row r="247" spans="1:11" x14ac:dyDescent="0.2">
      <c r="B247" s="37">
        <v>0</v>
      </c>
      <c r="C247" s="37">
        <f>C246+0.05</f>
        <v>0.95000000000000029</v>
      </c>
      <c r="D247" s="37">
        <f>MAX(1-B247-C247,0)</f>
        <v>4.9999999999999711E-2</v>
      </c>
      <c r="E247" s="60">
        <f t="shared" si="53"/>
        <v>0.27653456129671478</v>
      </c>
      <c r="F247" s="60">
        <f t="shared" si="60"/>
        <v>0.10056134624999993</v>
      </c>
      <c r="H247" s="48">
        <v>1.9300000000000001E-2</v>
      </c>
      <c r="I247" s="48">
        <v>7.9770400000000005E-2</v>
      </c>
      <c r="J247" s="48">
        <v>3.1818200000000005E-2</v>
      </c>
      <c r="K247" s="48">
        <v>3.2934300000000007E-2</v>
      </c>
    </row>
    <row r="248" spans="1:11" x14ac:dyDescent="0.2">
      <c r="B248" s="37">
        <f>B247+0.05</f>
        <v>0.05</v>
      </c>
      <c r="C248" s="37">
        <f>C247</f>
        <v>0.95000000000000029</v>
      </c>
      <c r="D248" s="37">
        <f>1-B248-C248</f>
        <v>0</v>
      </c>
      <c r="E248" s="60">
        <f t="shared" si="53"/>
        <v>0.27394920401338746</v>
      </c>
      <c r="F248" s="60">
        <f t="shared" si="60"/>
        <v>9.7585800999999972E-2</v>
      </c>
    </row>
    <row r="249" spans="1:11" x14ac:dyDescent="0.2">
      <c r="B249" s="37">
        <v>0</v>
      </c>
      <c r="C249" s="37">
        <f>C248+0.05</f>
        <v>1.0000000000000002</v>
      </c>
      <c r="D249" s="37">
        <f>MAX(1-B249-C249,0)</f>
        <v>0</v>
      </c>
      <c r="E249" s="60">
        <f t="shared" si="53"/>
        <v>0.28498728822134944</v>
      </c>
      <c r="F249" s="60">
        <f t="shared" si="60"/>
        <v>9.9040719999999971E-2</v>
      </c>
    </row>
    <row r="250" spans="1:11" x14ac:dyDescent="0.2">
      <c r="A250" s="82" t="s">
        <v>75</v>
      </c>
      <c r="B250" s="83">
        <v>0.05</v>
      </c>
      <c r="C250" s="83">
        <v>0.51</v>
      </c>
      <c r="D250" s="83">
        <v>0.44</v>
      </c>
      <c r="E250" s="84">
        <v>0.267455636489977</v>
      </c>
      <c r="F250" s="84">
        <v>0.11084146509339399</v>
      </c>
    </row>
    <row r="251" spans="1:11" x14ac:dyDescent="0.2">
      <c r="C251" s="37"/>
      <c r="D251" s="37"/>
      <c r="E251" s="37"/>
      <c r="F251" s="39"/>
    </row>
    <row r="252" spans="1:11" x14ac:dyDescent="0.2">
      <c r="C252" s="37"/>
      <c r="D252" s="37"/>
      <c r="E252" s="37"/>
      <c r="F252" s="39"/>
    </row>
    <row r="253" spans="1:11" x14ac:dyDescent="0.2">
      <c r="C253" s="37"/>
      <c r="D253" s="37"/>
      <c r="E253" s="37"/>
      <c r="F253" s="39"/>
    </row>
    <row r="254" spans="1:11" x14ac:dyDescent="0.2">
      <c r="C254" s="37"/>
      <c r="D254" s="37"/>
      <c r="E254" s="37"/>
      <c r="F254" s="39"/>
    </row>
    <row r="255" spans="1:11" x14ac:dyDescent="0.2">
      <c r="C255" s="37"/>
      <c r="D255" s="37"/>
      <c r="E255" s="37"/>
      <c r="F255" s="39"/>
    </row>
    <row r="256" spans="1:11" x14ac:dyDescent="0.2">
      <c r="C256" s="37"/>
      <c r="D256" s="37"/>
      <c r="E256" s="37"/>
      <c r="F256" s="39"/>
    </row>
    <row r="257" spans="3:6" x14ac:dyDescent="0.2">
      <c r="C257" s="37"/>
      <c r="D257" s="37"/>
      <c r="E257" s="37"/>
      <c r="F257" s="39"/>
    </row>
    <row r="258" spans="3:6" x14ac:dyDescent="0.2">
      <c r="C258" s="37"/>
      <c r="D258" s="37"/>
      <c r="E258" s="37"/>
      <c r="F258" s="39"/>
    </row>
    <row r="259" spans="3:6" x14ac:dyDescent="0.2">
      <c r="C259" s="37"/>
      <c r="D259" s="37"/>
      <c r="E259" s="37"/>
      <c r="F259" s="39"/>
    </row>
    <row r="260" spans="3:6" x14ac:dyDescent="0.2">
      <c r="C260" s="37"/>
      <c r="D260" s="37"/>
      <c r="E260" s="37"/>
      <c r="F260" s="39"/>
    </row>
    <row r="261" spans="3:6" x14ac:dyDescent="0.2">
      <c r="C261" s="37"/>
      <c r="D261" s="37"/>
      <c r="E261" s="37"/>
      <c r="F261" s="39"/>
    </row>
    <row r="262" spans="3:6" x14ac:dyDescent="0.2">
      <c r="C262" s="37"/>
      <c r="D262" s="37"/>
      <c r="E262" s="37"/>
      <c r="F262" s="39"/>
    </row>
    <row r="263" spans="3:6" x14ac:dyDescent="0.2">
      <c r="C263" s="37"/>
      <c r="D263" s="37"/>
      <c r="E263" s="37"/>
      <c r="F263" s="39"/>
    </row>
    <row r="264" spans="3:6" x14ac:dyDescent="0.2">
      <c r="C264" s="37"/>
      <c r="D264" s="37"/>
      <c r="E264" s="37"/>
      <c r="F264" s="39"/>
    </row>
    <row r="265" spans="3:6" x14ac:dyDescent="0.2">
      <c r="C265" s="37"/>
      <c r="D265" s="37"/>
      <c r="E265" s="37"/>
      <c r="F265" s="39"/>
    </row>
    <row r="266" spans="3:6" x14ac:dyDescent="0.2">
      <c r="C266" s="37"/>
      <c r="D266" s="37"/>
      <c r="E266" s="37"/>
      <c r="F266" s="39"/>
    </row>
    <row r="267" spans="3:6" x14ac:dyDescent="0.2">
      <c r="E267" s="37"/>
      <c r="F267" s="39"/>
    </row>
    <row r="268" spans="3:6" x14ac:dyDescent="0.2">
      <c r="E268" s="37"/>
      <c r="F268" s="39"/>
    </row>
    <row r="269" spans="3:6" x14ac:dyDescent="0.2">
      <c r="E269" s="37"/>
      <c r="F269" s="39"/>
    </row>
    <row r="270" spans="3:6" x14ac:dyDescent="0.2">
      <c r="E270" s="37"/>
      <c r="F270" s="39"/>
    </row>
    <row r="271" spans="3:6" x14ac:dyDescent="0.2">
      <c r="E271" s="37"/>
      <c r="F271" s="39"/>
    </row>
    <row r="272" spans="3:6" x14ac:dyDescent="0.2">
      <c r="E272" s="37"/>
      <c r="F272" s="39"/>
    </row>
    <row r="273" spans="2:6" x14ac:dyDescent="0.2">
      <c r="E273" s="37"/>
      <c r="F273" s="39"/>
    </row>
    <row r="274" spans="2:6" x14ac:dyDescent="0.2">
      <c r="E274" s="37"/>
      <c r="F274" s="39"/>
    </row>
    <row r="275" spans="2:6" x14ac:dyDescent="0.2">
      <c r="E275" s="37"/>
      <c r="F275" s="39"/>
    </row>
    <row r="276" spans="2:6" x14ac:dyDescent="0.2">
      <c r="E276" s="37"/>
      <c r="F276" s="39"/>
    </row>
    <row r="277" spans="2:6" x14ac:dyDescent="0.2">
      <c r="E277" s="37"/>
      <c r="F277" s="39"/>
    </row>
    <row r="278" spans="2:6" x14ac:dyDescent="0.2">
      <c r="E278" s="37"/>
      <c r="F278" s="39"/>
    </row>
    <row r="279" spans="2:6" x14ac:dyDescent="0.2">
      <c r="E279" s="37"/>
      <c r="F279" s="39"/>
    </row>
    <row r="280" spans="2:6" x14ac:dyDescent="0.2">
      <c r="B280" s="37"/>
    </row>
    <row r="281" spans="2:6" x14ac:dyDescent="0.2">
      <c r="B281" s="37"/>
    </row>
    <row r="282" spans="2:6" x14ac:dyDescent="0.2">
      <c r="B282" s="37"/>
    </row>
    <row r="283" spans="2:6" x14ac:dyDescent="0.2">
      <c r="B283" s="37"/>
    </row>
    <row r="284" spans="2:6" x14ac:dyDescent="0.2">
      <c r="B284" s="37"/>
    </row>
    <row r="285" spans="2:6" x14ac:dyDescent="0.2">
      <c r="B285" s="37"/>
    </row>
    <row r="286" spans="2:6" x14ac:dyDescent="0.2">
      <c r="B286" s="37"/>
    </row>
    <row r="287" spans="2:6" x14ac:dyDescent="0.2">
      <c r="B287" s="37"/>
    </row>
    <row r="288" spans="2:6" x14ac:dyDescent="0.2">
      <c r="B288" s="37"/>
    </row>
    <row r="289" spans="2:2" x14ac:dyDescent="0.2">
      <c r="B289" s="37"/>
    </row>
    <row r="290" spans="2:2" x14ac:dyDescent="0.2">
      <c r="B290" s="37"/>
    </row>
    <row r="291" spans="2:2" x14ac:dyDescent="0.2">
      <c r="B291" s="37"/>
    </row>
    <row r="292" spans="2:2" x14ac:dyDescent="0.2">
      <c r="B292" s="37"/>
    </row>
    <row r="293" spans="2:2" x14ac:dyDescent="0.2">
      <c r="B293" s="37"/>
    </row>
    <row r="294" spans="2:2" x14ac:dyDescent="0.2">
      <c r="B294" s="37"/>
    </row>
    <row r="295" spans="2:2" x14ac:dyDescent="0.2">
      <c r="B295" s="37"/>
    </row>
    <row r="296" spans="2:2" x14ac:dyDescent="0.2">
      <c r="B296" s="37"/>
    </row>
    <row r="297" spans="2:2" x14ac:dyDescent="0.2">
      <c r="B297" s="37"/>
    </row>
    <row r="298" spans="2:2" x14ac:dyDescent="0.2">
      <c r="B298" s="37"/>
    </row>
    <row r="299" spans="2:2" x14ac:dyDescent="0.2">
      <c r="B299" s="37"/>
    </row>
    <row r="300" spans="2:2" x14ac:dyDescent="0.2">
      <c r="B300" s="37"/>
    </row>
    <row r="301" spans="2:2" x14ac:dyDescent="0.2">
      <c r="B301" s="37"/>
    </row>
    <row r="302" spans="2:2" x14ac:dyDescent="0.2">
      <c r="B302" s="37"/>
    </row>
    <row r="303" spans="2:2" x14ac:dyDescent="0.2">
      <c r="B303" s="37"/>
    </row>
    <row r="304" spans="2:2" x14ac:dyDescent="0.2">
      <c r="B304" s="37"/>
    </row>
    <row r="305" spans="2:2" x14ac:dyDescent="0.2">
      <c r="B305" s="37"/>
    </row>
    <row r="306" spans="2:2" x14ac:dyDescent="0.2">
      <c r="B306" s="37"/>
    </row>
    <row r="307" spans="2:2" x14ac:dyDescent="0.2">
      <c r="B307" s="37"/>
    </row>
    <row r="308" spans="2:2" x14ac:dyDescent="0.2">
      <c r="B308" s="37"/>
    </row>
    <row r="309" spans="2:2" x14ac:dyDescent="0.2">
      <c r="B309" s="37"/>
    </row>
    <row r="310" spans="2:2" x14ac:dyDescent="0.2">
      <c r="B310" s="37"/>
    </row>
    <row r="311" spans="2:2" x14ac:dyDescent="0.2">
      <c r="B311" s="37"/>
    </row>
    <row r="312" spans="2:2" x14ac:dyDescent="0.2">
      <c r="B312" s="37"/>
    </row>
    <row r="313" spans="2:2" x14ac:dyDescent="0.2">
      <c r="B313" s="37"/>
    </row>
    <row r="314" spans="2:2" x14ac:dyDescent="0.2">
      <c r="B314" s="37"/>
    </row>
    <row r="315" spans="2:2" x14ac:dyDescent="0.2">
      <c r="B315" s="37"/>
    </row>
    <row r="316" spans="2:2" x14ac:dyDescent="0.2">
      <c r="B316" s="37"/>
    </row>
    <row r="317" spans="2:2" x14ac:dyDescent="0.2">
      <c r="B317" s="37"/>
    </row>
    <row r="318" spans="2:2" x14ac:dyDescent="0.2">
      <c r="B318" s="37"/>
    </row>
    <row r="319" spans="2:2" x14ac:dyDescent="0.2">
      <c r="B319" s="37"/>
    </row>
    <row r="320" spans="2:2" x14ac:dyDescent="0.2">
      <c r="B320" s="37"/>
    </row>
    <row r="321" spans="2:2" x14ac:dyDescent="0.2">
      <c r="B321" s="37"/>
    </row>
    <row r="322" spans="2:2" x14ac:dyDescent="0.2">
      <c r="B322" s="37"/>
    </row>
    <row r="323" spans="2:2" x14ac:dyDescent="0.2">
      <c r="B323" s="37"/>
    </row>
    <row r="324" spans="2:2" x14ac:dyDescent="0.2">
      <c r="B324" s="37"/>
    </row>
    <row r="325" spans="2:2" x14ac:dyDescent="0.2">
      <c r="B325" s="37"/>
    </row>
    <row r="326" spans="2:2" x14ac:dyDescent="0.2">
      <c r="B326" s="37"/>
    </row>
    <row r="327" spans="2:2" x14ac:dyDescent="0.2">
      <c r="B327" s="37"/>
    </row>
    <row r="328" spans="2:2" x14ac:dyDescent="0.2">
      <c r="B328" s="37"/>
    </row>
    <row r="329" spans="2:2" x14ac:dyDescent="0.2">
      <c r="B329" s="37"/>
    </row>
    <row r="330" spans="2:2" x14ac:dyDescent="0.2">
      <c r="B330" s="37"/>
    </row>
    <row r="331" spans="2:2" x14ac:dyDescent="0.2">
      <c r="B331" s="37"/>
    </row>
    <row r="332" spans="2:2" x14ac:dyDescent="0.2">
      <c r="B332" s="37"/>
    </row>
    <row r="333" spans="2:2" x14ac:dyDescent="0.2">
      <c r="B333" s="37"/>
    </row>
    <row r="334" spans="2:2" x14ac:dyDescent="0.2">
      <c r="B334" s="37"/>
    </row>
    <row r="335" spans="2:2" x14ac:dyDescent="0.2">
      <c r="B335" s="37"/>
    </row>
    <row r="336" spans="2:2" x14ac:dyDescent="0.2">
      <c r="B336" s="37"/>
    </row>
    <row r="337" spans="2:2" x14ac:dyDescent="0.2">
      <c r="B337" s="37"/>
    </row>
  </sheetData>
  <mergeCells count="6">
    <mergeCell ref="M4:M5"/>
    <mergeCell ref="U4:U6"/>
    <mergeCell ref="M99:M101"/>
    <mergeCell ref="M103:M105"/>
    <mergeCell ref="S99:Y101"/>
    <mergeCell ref="S103:Y10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8B602DD77EF48A07DCBF2B238F6DA" ma:contentTypeVersion="77" ma:contentTypeDescription="Create a new document." ma:contentTypeScope="" ma:versionID="6f65bd87b856f4c89742648cd51b8c59">
  <xsd:schema xmlns:xsd="http://www.w3.org/2001/XMLSchema" xmlns:p="http://schemas.microsoft.com/office/2006/metadata/properties" xmlns:ns2="82207545-987c-4df2-827d-742bde27eac5" xmlns:ns3="ec868678-deb6-48cf-896b-119bf5e2249b" targetNamespace="http://schemas.microsoft.com/office/2006/metadata/properties" ma:root="true" ma:fieldsID="a65ed7353f1cdfe266144dd599d14120" ns2:_="" ns3:_="">
    <xsd:import namespace="82207545-987c-4df2-827d-742bde27eac5"/>
    <xsd:import namespace="ec868678-deb6-48cf-896b-119bf5e2249b"/>
    <xsd:element name="properties">
      <xsd:complexType>
        <xsd:sequence>
          <xsd:element name="documentManagement">
            <xsd:complexType>
              <xsd:all>
                <xsd:element ref="ns2:PrimaryAuthor" minOccurs="0"/>
                <xsd:element ref="ns2:ApprovalState" minOccurs="0"/>
                <xsd:element ref="ns2:DateOfApproval" minOccurs="0"/>
                <xsd:element ref="ns2:CheckinCommentLine" minOccurs="0"/>
                <xsd:element ref="ns2:VersionModifierName" minOccurs="0"/>
                <xsd:element ref="ns2:DateInEditing" minOccurs="0"/>
                <xsd:element ref="ns2:DatePending" minOccurs="0"/>
                <xsd:element ref="ns2:MetadataLibrary" minOccurs="0"/>
                <xsd:element ref="ns2:MetadataID" minOccurs="0"/>
                <xsd:element ref="ns2:MetadataLibraryDisplayFormLink" minOccurs="0"/>
                <xsd:element ref="ns2:RejectionText" minOccurs="0"/>
                <xsd:element ref="ns3:Approver_x002a_" minOccurs="0"/>
                <xsd:element ref="ns3:Dashboard_x002a_" minOccurs="0"/>
                <xsd:element ref="ns3:DBP_x0020_Editor_x002a_" minOccurs="0"/>
                <xsd:element ref="ns3:Faculty_x0020_Sponsor_x002a_" minOccurs="0"/>
                <xsd:element ref="ns3:Metadata_x0020_Link_x0020_ID" minOccurs="0"/>
                <xsd:element ref="ns3:Metadata_x0020_Form_x0020_URL_x002a_" minOccurs="0"/>
                <xsd:element ref="ns3:Document_x0020_Type" minOccurs="0"/>
                <xsd:element ref="ns3:Subject_x0020_Are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2207545-987c-4df2-827d-742bde27eac5" elementFormDefault="qualified">
    <xsd:import namespace="http://schemas.microsoft.com/office/2006/documentManagement/types"/>
    <xsd:element name="PrimaryAuthor" ma:index="8" nillable="true" ma:displayName="Primary Author" ma:hidden="true" ma:internalName="PrimaryAuthor">
      <xsd:simpleType>
        <xsd:restriction base="dms:Text"/>
      </xsd:simpleType>
    </xsd:element>
    <xsd:element name="ApprovalState" ma:index="9" nillable="true" ma:displayName="Document Approval" ma:internalName="ApprovalState" ma:readOnly="true">
      <xsd:simpleType>
        <xsd:restriction base="dms:Text"/>
      </xsd:simpleType>
    </xsd:element>
    <xsd:element name="DateOfApproval" ma:index="10" nillable="true" ma:displayName="Date Approved" ma:internalName="DateOfApproval" ma:readOnly="true">
      <xsd:simpleType>
        <xsd:restriction base="dms:DateTime"/>
      </xsd:simpleType>
    </xsd:element>
    <xsd:element name="CheckinCommentLine" ma:index="11" nillable="true" ma:displayName="Comment Line" ma:internalName="CheckinCommentLine" ma:readOnly="true">
      <xsd:simpleType>
        <xsd:restriction base="dms:Text"/>
      </xsd:simpleType>
    </xsd:element>
    <xsd:element name="VersionModifierName" ma:index="12" nillable="true" ma:displayName="VM Name" ma:internalName="VersionModifierName" ma:readOnly="true">
      <xsd:simpleType>
        <xsd:restriction base="dms:Text"/>
      </xsd:simpleType>
    </xsd:element>
    <xsd:element name="DateInEditing" ma:index="13" nillable="true" ma:displayName="Date Editing Began" ma:internalName="DateInEditing" ma:readOnly="true">
      <xsd:simpleType>
        <xsd:restriction base="dms:DateTime"/>
      </xsd:simpleType>
    </xsd:element>
    <xsd:element name="DatePending" ma:index="14" nillable="true" ma:displayName="Date Approval Sent" ma:internalName="DatePending" ma:readOnly="true">
      <xsd:simpleType>
        <xsd:restriction base="dms:DateTime"/>
      </xsd:simpleType>
    </xsd:element>
    <xsd:element name="MetadataLibrary" ma:index="15" nillable="true" ma:displayName="Metadata Library" ma:hidden="true" ma:internalName="MetadataLibrary">
      <xsd:simpleType>
        <xsd:restriction base="dms:Text"/>
      </xsd:simpleType>
    </xsd:element>
    <xsd:element name="MetadataID" ma:index="16" nillable="true" ma:displayName="Metadata ID" ma:hidden="true" ma:internalName="MetadataID">
      <xsd:simpleType>
        <xsd:restriction base="dms:Text"/>
      </xsd:simpleType>
    </xsd:element>
    <xsd:element name="MetadataLibraryDisplayFormLink" ma:index="17" nillable="true" ma:displayName="Display Form Link" ma:hidden="true" ma:internalName="MetadataLibraryDisplayFormLink">
      <xsd:simpleType>
        <xsd:restriction base="dms:Text"/>
      </xsd:simpleType>
    </xsd:element>
    <xsd:element name="RejectionText" ma:index="18" nillable="true" ma:displayName="Rejection Text" ma:internalName="RejectionText" ma:readOnly="true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Approver_x002a_" ma:index="20" nillable="true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21" nillable="true" ma:displayName="Dashboard" ma:format="Hyperlink" ma:internalName="Dashboard_x002A_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22" nillable="true" ma:displayName="DBP Editor" ma:list="UserInfo" ma:internalName="DBP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aculty_x0020_Sponsor_x002a_" ma:index="23" nillable="true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24" nillable="true" ma:displayName="File Identification Number" ma:internalName="Metadata_x0020_Link_x0020_ID" ma:readOnly="false">
      <xsd:simpleType>
        <xsd:restriction base="dms:Text">
          <xsd:maxLength value="255"/>
        </xsd:restriction>
      </xsd:simpleType>
    </xsd:element>
    <xsd:element name="Metadata_x0020_Form_x0020_URL_x002a_" ma:index="25" nillable="true" ma:displayName="Metadata Form URL" ma:format="Hyperlink" ma:internalName="Metadata_x0020_Form_x0020_URL_x002A_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_x0020_Type" ma:index="26" nillable="true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27" nillable="true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ashboard_x002a_ xmlns="ec868678-deb6-48cf-896b-119bf5e2249b">
      <Url>http://cm3.darden.virginia.edu/CMO/WorkflowDashboard.aspx?wf=561</Url>
      <Description>Workflow Dashboard</Description>
    </Dashboard_x002a_>
    <Document_x0020_Type xmlns="ec868678-deb6-48cf-896b-119bf5e2249b">Supplemental File</Document_x0020_Type>
    <Metadata_x0020_Form_x0020_URL_x002a_ xmlns="ec868678-deb6-48cf-896b-119bf5e2249b">
      <Url>http://cm3.darden.virginia.edu/CMO/Gold%20Metadata/DispFormMeta.aspx?ID=33709</Url>
      <Description>View Document Metadata</Description>
    </Metadata_x0020_Form_x0020_URL_x002a_>
    <Faculty_x0020_Sponsor_x002a_ xmlns="ec868678-deb6-48cf-896b-119bf5e2249b">
      <UserInfo>
        <DisplayName>Lipson, Marc</DisplayName>
        <AccountId>124</AccountId>
        <AccountType/>
      </UserInfo>
    </Faculty_x0020_Sponsor_x002a_>
    <DBP_x0020_Editor_x002a_ xmlns="ec868678-deb6-48cf-896b-119bf5e2249b">
      <UserInfo>
        <DisplayName>Lemley, Amy</DisplayName>
        <AccountId>16</AccountId>
        <AccountType/>
      </UserInfo>
    </DBP_x0020_Editor_x002a_>
    <Subject_x0020_Area xmlns="ec868678-deb6-48cf-896b-119bf5e2249b">Finance</Subject_x0020_Area>
    <Metadata_x0020_Link_x0020_ID xmlns="ec868678-deb6-48cf-896b-119bf5e2249b">{C341D8EA-94B3-4282-AAFE-81658A5C20B1}</Metadata_x0020_Link_x0020_ID>
    <Approver_x002a_ xmlns="ec868678-deb6-48cf-896b-119bf5e2249b">
      <UserInfo>
        <DisplayName>Lipson, Marc</DisplayName>
        <AccountId>124</AccountId>
        <AccountType/>
      </UserInfo>
    </Approver_x002a_>
    <MetadataLibraryDisplayFormLink xmlns="82207545-987c-4df2-827d-742bde27eac5" xsi:nil="true"/>
    <MetadataLibrary xmlns="82207545-987c-4df2-827d-742bde27eac5" xsi:nil="true"/>
    <MetadataID xmlns="82207545-987c-4df2-827d-742bde27eac5" xsi:nil="true"/>
    <PrimaryAuthor xmlns="82207545-987c-4df2-827d-742bde27eac5" xsi:nil="true"/>
  </documentManagement>
</p:properties>
</file>

<file path=customXml/itemProps1.xml><?xml version="1.0" encoding="utf-8"?>
<ds:datastoreItem xmlns:ds="http://schemas.openxmlformats.org/officeDocument/2006/customXml" ds:itemID="{980A305E-AB2F-44A0-B7FD-E7981BE46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07545-987c-4df2-827d-742bde27eac5"/>
    <ds:schemaRef ds:uri="ec868678-deb6-48cf-896b-119bf5e2249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CE0E369-526D-4A8D-AE89-C334FC369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FD7919-ED0C-443C-8E18-F9BCF5E1E8ED}">
  <ds:schemaRefs>
    <ds:schemaRef ds:uri="http://purl.org/dc/dcmitype/"/>
    <ds:schemaRef ds:uri="82207545-987c-4df2-827d-742bde27eac5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ec868678-deb6-48cf-896b-119bf5e2249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Page</vt:lpstr>
      <vt:lpstr>Monthly Returns</vt:lpstr>
      <vt:lpstr>ANS 1&amp;2</vt:lpstr>
      <vt:lpstr>Expected Return </vt:lpstr>
      <vt:lpstr>Graph of Portfolio Two Assets</vt:lpstr>
      <vt:lpstr>Graph of Portfolio Three Assets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 Selection and the Capital Asset Pricing Model (SPREADSHEET)</dc:title>
  <dc:creator>Terry College</dc:creator>
  <cp:lastModifiedBy>HP</cp:lastModifiedBy>
  <cp:lastPrinted>2004-03-15T09:45:10Z</cp:lastPrinted>
  <dcterms:created xsi:type="dcterms:W3CDTF">2004-03-15T09:45:10Z</dcterms:created>
  <dcterms:modified xsi:type="dcterms:W3CDTF">2022-08-31T18:08:04Z</dcterms:modified>
  <cp:contentStatus>New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0x010100FC88B602DD77EF48A07DCBF2B238F6DA</vt:lpwstr>
  </property>
  <property fmtid="{D5CDD505-2E9C-101B-9397-08002B2CF9AE}" pid="3" name="WorkflowCreationPath">
    <vt:lpwstr>b748db19-edc5-44e5-a2de-883bf10fe2f3,6;b748db19-edc5-44e5-a2de-883bf10fe2f3,6;b748db19-edc5-44e5-a2de-883bf10fe2f3,6;b748db19-edc5-44e5-a2de-883bf10fe2f3,6;b748db19-edc5-44e5-a2de-883bf10fe2f3,6;b748db19-edc5-44e5-a2de-883bf10fe2f3,12;b748db19-edc5-44e5-a</vt:lpwstr>
  </property>
  <property fmtid="{D5CDD505-2E9C-101B-9397-08002B2CF9AE}" pid="4" name="SWAT">
    <vt:lpwstr>false</vt:lpwstr>
  </property>
  <property fmtid="{D5CDD505-2E9C-101B-9397-08002B2CF9AE}" pid="5" name="Admin Assistant">
    <vt:lpwstr>Lambert, Lynne48</vt:lpwstr>
  </property>
  <property fmtid="{D5CDD505-2E9C-101B-9397-08002B2CF9AE}" pid="6" name="Editing Status">
    <vt:lpwstr>Metadata Review Complete</vt:lpwstr>
  </property>
  <property fmtid="{D5CDD505-2E9C-101B-9397-08002B2CF9AE}" pid="7" name="Edit Type">
    <vt:lpwstr>New Editing</vt:lpwstr>
  </property>
  <property fmtid="{D5CDD505-2E9C-101B-9397-08002B2CF9AE}" pid="8" name="2nd Editor*">
    <vt:lpwstr>Shrode, Kirstin18</vt:lpwstr>
  </property>
</Properties>
</file>