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jal\Downloads\"/>
    </mc:Choice>
  </mc:AlternateContent>
  <xr:revisionPtr revIDLastSave="0" documentId="8_{5EA55FA4-0276-4BCC-AEBD-DC791ACDC91B}" xr6:coauthVersionLast="47" xr6:coauthVersionMax="47" xr10:uidLastSave="{00000000-0000-0000-0000-000000000000}"/>
  <bookViews>
    <workbookView xWindow="-108" yWindow="-108" windowWidth="23256" windowHeight="12456" firstSheet="13" activeTab="19" xr2:uid="{00000000-000D-0000-FFFF-FFFF00000000}"/>
  </bookViews>
  <sheets>
    <sheet name="COMPANY OVERVIEW" sheetId="1" r:id="rId1"/>
    <sheet name="Economic Analysis Enhanced" sheetId="22" r:id="rId2"/>
    <sheet name="Industrial analysis" sheetId="3" r:id="rId3"/>
    <sheet name="table of content" sheetId="4" r:id="rId4"/>
    <sheet name="SOURCES" sheetId="5" r:id="rId5"/>
    <sheet name="HUL ASSUMPTION " sheetId="6" r:id="rId6"/>
    <sheet name="HUL Financial statement" sheetId="7" r:id="rId7"/>
    <sheet name="PPE ANALYSIS" sheetId="8" r:id="rId8"/>
    <sheet name="Beta" sheetId="9" r:id="rId9"/>
    <sheet name="Historical Beta" sheetId="10" r:id="rId10"/>
    <sheet name="Fundamental Beta" sheetId="11" r:id="rId11"/>
    <sheet name="Accounting Beta" sheetId="12" r:id="rId12"/>
    <sheet name="WACC" sheetId="13" r:id="rId13"/>
    <sheet name="EVA" sheetId="14" r:id="rId14"/>
    <sheet name="DCF" sheetId="15" r:id="rId15"/>
    <sheet name="DDM" sheetId="16" r:id="rId16"/>
    <sheet name="RATIO" sheetId="17" r:id="rId17"/>
    <sheet name="Ratio Forecast" sheetId="19" r:id="rId18"/>
    <sheet name="Peer Valuation" sheetId="20" r:id="rId19"/>
    <sheet name="Peer Master Data" sheetId="21" r:id="rId20"/>
  </sheets>
  <externalReferences>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7" l="1"/>
  <c r="K23" i="17" s="1"/>
  <c r="J24" i="17"/>
  <c r="J23" i="17" s="1"/>
  <c r="I24" i="17"/>
  <c r="H24" i="17"/>
  <c r="G24" i="17"/>
  <c r="F24" i="17"/>
  <c r="E24" i="17"/>
  <c r="D24" i="17"/>
  <c r="C24" i="17"/>
  <c r="B24" i="17"/>
  <c r="I23" i="17"/>
  <c r="H23" i="17"/>
  <c r="G23" i="17"/>
  <c r="F23" i="17"/>
  <c r="E23" i="17"/>
  <c r="D23" i="17"/>
  <c r="C23" i="17"/>
  <c r="B23" i="17"/>
  <c r="K22" i="17"/>
  <c r="J22" i="17"/>
  <c r="I22" i="17"/>
  <c r="H22" i="17"/>
  <c r="G22" i="17"/>
  <c r="F22" i="17"/>
  <c r="E22" i="17"/>
  <c r="D22" i="17"/>
  <c r="C22" i="17"/>
  <c r="B22" i="17"/>
  <c r="K20" i="17"/>
  <c r="J20" i="17"/>
  <c r="I20" i="17"/>
  <c r="H20" i="17"/>
  <c r="G20" i="17"/>
  <c r="F20" i="17"/>
  <c r="E20" i="17"/>
  <c r="D20" i="17"/>
  <c r="C20" i="17"/>
  <c r="B20" i="17"/>
  <c r="K19" i="17"/>
  <c r="J19" i="17"/>
  <c r="I19" i="17"/>
  <c r="H19" i="17"/>
  <c r="G19" i="17"/>
  <c r="F19" i="17"/>
  <c r="E19" i="17"/>
  <c r="D19" i="17"/>
  <c r="C19" i="17"/>
  <c r="B19" i="17"/>
  <c r="K14" i="17"/>
  <c r="J14" i="17"/>
  <c r="I14" i="17"/>
  <c r="H14" i="17"/>
  <c r="G14" i="17"/>
  <c r="F14" i="17"/>
  <c r="E14" i="17"/>
  <c r="D14" i="17"/>
  <c r="C14" i="17"/>
  <c r="B14" i="17"/>
  <c r="K13" i="17"/>
  <c r="J13" i="17"/>
  <c r="I13" i="17"/>
  <c r="H13" i="17"/>
  <c r="G13" i="17"/>
  <c r="F13" i="17"/>
  <c r="E13" i="17"/>
  <c r="D13" i="17"/>
  <c r="C13" i="17"/>
  <c r="B13" i="17"/>
  <c r="K11" i="17"/>
  <c r="J11" i="17"/>
  <c r="I11" i="17"/>
  <c r="H11" i="17"/>
  <c r="G11" i="17"/>
  <c r="F11" i="17"/>
  <c r="E11" i="17"/>
  <c r="D11" i="17"/>
  <c r="C11" i="17"/>
  <c r="B11" i="17"/>
  <c r="K10" i="17"/>
  <c r="J10" i="17"/>
  <c r="I10" i="17"/>
  <c r="H10" i="17"/>
  <c r="G10" i="17"/>
  <c r="F10" i="17"/>
  <c r="E10" i="17"/>
  <c r="D10" i="17"/>
  <c r="C10" i="17"/>
  <c r="B10" i="17"/>
  <c r="K9" i="17"/>
  <c r="J9" i="17"/>
  <c r="I9" i="17"/>
  <c r="H9" i="17"/>
  <c r="G9" i="17"/>
  <c r="F9" i="17"/>
  <c r="E9" i="17"/>
  <c r="D9" i="17"/>
  <c r="C9" i="17"/>
  <c r="B9" i="17"/>
  <c r="K8" i="17"/>
  <c r="J8" i="17"/>
  <c r="I8" i="17"/>
  <c r="H8" i="17"/>
  <c r="G8" i="17"/>
  <c r="F8" i="17"/>
  <c r="E8" i="17"/>
  <c r="D8" i="17"/>
  <c r="C8" i="17"/>
  <c r="B8" i="17"/>
  <c r="K7" i="17"/>
  <c r="J7" i="17"/>
  <c r="I7" i="17"/>
  <c r="H7" i="17"/>
  <c r="G7" i="17"/>
  <c r="F7" i="17"/>
  <c r="E7" i="17"/>
  <c r="D7" i="17"/>
  <c r="C7" i="17"/>
  <c r="B7" i="17"/>
  <c r="K6" i="17"/>
  <c r="J6" i="17"/>
  <c r="I6" i="17"/>
  <c r="H6" i="17"/>
  <c r="G6" i="17"/>
  <c r="F6" i="17"/>
  <c r="E6" i="17"/>
  <c r="D6" i="17"/>
  <c r="C6" i="17"/>
  <c r="B6" i="17"/>
  <c r="K4" i="17"/>
  <c r="J4" i="17"/>
  <c r="I4" i="17"/>
  <c r="H4" i="17"/>
  <c r="G4" i="17"/>
  <c r="F4" i="17"/>
  <c r="E4" i="17"/>
  <c r="D4" i="17"/>
  <c r="C4" i="17"/>
  <c r="B4" i="17"/>
  <c r="K3" i="17"/>
  <c r="J3" i="17"/>
  <c r="I3" i="17"/>
  <c r="H3" i="17"/>
  <c r="G3" i="17"/>
  <c r="F3" i="17"/>
  <c r="E3" i="17"/>
  <c r="D3" i="17"/>
  <c r="C3" i="17"/>
  <c r="B3" i="17"/>
  <c r="F29" i="16"/>
  <c r="E21" i="16"/>
  <c r="C21" i="16"/>
  <c r="D12" i="16"/>
  <c r="D11" i="16"/>
  <c r="F21" i="16" s="1"/>
  <c r="C5" i="14"/>
  <c r="C13" i="13"/>
  <c r="C11" i="13"/>
  <c r="C9" i="13"/>
  <c r="C8" i="13"/>
  <c r="C4" i="14" s="1"/>
  <c r="C7" i="13"/>
  <c r="C6" i="13"/>
  <c r="D17" i="16" s="1"/>
  <c r="C4" i="13"/>
  <c r="E14" i="12"/>
  <c r="E13" i="12"/>
  <c r="E12" i="12"/>
  <c r="E11" i="12"/>
  <c r="E10" i="12"/>
  <c r="E9" i="12"/>
  <c r="E8" i="12"/>
  <c r="E7" i="12"/>
  <c r="E6" i="12"/>
  <c r="E5" i="12"/>
  <c r="F5" i="12" s="1"/>
  <c r="B15" i="11"/>
  <c r="K14" i="11"/>
  <c r="J14" i="11"/>
  <c r="I14" i="11"/>
  <c r="H14" i="11"/>
  <c r="G14" i="11"/>
  <c r="F14" i="11"/>
  <c r="E14" i="11"/>
  <c r="D14" i="11"/>
  <c r="C14" i="11"/>
  <c r="B14" i="11"/>
  <c r="C10" i="11"/>
  <c r="B10" i="11"/>
  <c r="B9" i="11"/>
  <c r="C9" i="11" s="1"/>
  <c r="C8" i="11"/>
  <c r="B8" i="11"/>
  <c r="B7" i="11"/>
  <c r="C7" i="11" s="1"/>
  <c r="C6" i="11"/>
  <c r="B6" i="11"/>
  <c r="Q38" i="10"/>
  <c r="P38" i="10"/>
  <c r="Q37" i="10"/>
  <c r="P37" i="10"/>
  <c r="Q36" i="10"/>
  <c r="P36" i="10"/>
  <c r="Q35" i="10"/>
  <c r="P35" i="10"/>
  <c r="Q34" i="10"/>
  <c r="P34" i="10"/>
  <c r="Q33" i="10"/>
  <c r="P33" i="10"/>
  <c r="Q32" i="10"/>
  <c r="P32" i="10"/>
  <c r="Q31" i="10"/>
  <c r="P31" i="10"/>
  <c r="Q30" i="10"/>
  <c r="P30" i="10"/>
  <c r="Q29" i="10"/>
  <c r="P29" i="10"/>
  <c r="Q28" i="10"/>
  <c r="P28" i="10"/>
  <c r="Q27" i="10"/>
  <c r="P27" i="10"/>
  <c r="Q26" i="10"/>
  <c r="P26" i="10"/>
  <c r="Q25" i="10"/>
  <c r="P25" i="10"/>
  <c r="Q24" i="10"/>
  <c r="P24" i="10"/>
  <c r="Q23" i="10"/>
  <c r="P23" i="10"/>
  <c r="K23" i="10"/>
  <c r="J23" i="10"/>
  <c r="E23" i="10"/>
  <c r="D23" i="10"/>
  <c r="Q22" i="10"/>
  <c r="P22" i="10"/>
  <c r="K22" i="10"/>
  <c r="J22" i="10"/>
  <c r="E22" i="10"/>
  <c r="D22" i="10"/>
  <c r="Q21" i="10"/>
  <c r="P21" i="10"/>
  <c r="K21" i="10"/>
  <c r="J21" i="10"/>
  <c r="E21" i="10"/>
  <c r="D21" i="10"/>
  <c r="Q20" i="10"/>
  <c r="P20" i="10"/>
  <c r="K20" i="10"/>
  <c r="J20" i="10"/>
  <c r="E20" i="10"/>
  <c r="D20" i="10"/>
  <c r="Q19" i="10"/>
  <c r="P19" i="10"/>
  <c r="K19" i="10"/>
  <c r="J19" i="10"/>
  <c r="E19" i="10"/>
  <c r="D19" i="10"/>
  <c r="Q18" i="10"/>
  <c r="P18" i="10"/>
  <c r="K18" i="10"/>
  <c r="J18" i="10"/>
  <c r="E18" i="10"/>
  <c r="D18" i="10"/>
  <c r="Q17" i="10"/>
  <c r="P17" i="10"/>
  <c r="K17" i="10"/>
  <c r="J17" i="10"/>
  <c r="E17" i="10"/>
  <c r="D17" i="10"/>
  <c r="Q16" i="10"/>
  <c r="P16" i="10"/>
  <c r="K16" i="10"/>
  <c r="J16" i="10"/>
  <c r="E16" i="10"/>
  <c r="D16" i="10"/>
  <c r="Q15" i="10"/>
  <c r="P15" i="10"/>
  <c r="K15" i="10"/>
  <c r="J15" i="10"/>
  <c r="E15" i="10"/>
  <c r="D15" i="10"/>
  <c r="Q14" i="10"/>
  <c r="P14" i="10"/>
  <c r="K14" i="10"/>
  <c r="J14" i="10"/>
  <c r="E14" i="10"/>
  <c r="D14" i="10"/>
  <c r="Q13" i="10"/>
  <c r="P13" i="10"/>
  <c r="K13" i="10"/>
  <c r="J13" i="10"/>
  <c r="E13" i="10"/>
  <c r="D13" i="10"/>
  <c r="Q12" i="10"/>
  <c r="P12" i="10"/>
  <c r="K12" i="10"/>
  <c r="J12" i="10"/>
  <c r="E12" i="10"/>
  <c r="D12" i="10"/>
  <c r="Q11" i="10"/>
  <c r="P11" i="10"/>
  <c r="K11" i="10"/>
  <c r="J11" i="10"/>
  <c r="E11" i="10"/>
  <c r="D11" i="10"/>
  <c r="Q10" i="10"/>
  <c r="N42" i="10" s="1"/>
  <c r="P10" i="10"/>
  <c r="K10" i="10"/>
  <c r="H27" i="10" s="1"/>
  <c r="J10" i="10"/>
  <c r="E10" i="10"/>
  <c r="B27" i="10" s="1"/>
  <c r="D10" i="10"/>
  <c r="E3720" i="9"/>
  <c r="D3720" i="9"/>
  <c r="E3719" i="9"/>
  <c r="D3719" i="9"/>
  <c r="E3718" i="9"/>
  <c r="D3718" i="9"/>
  <c r="E3717" i="9"/>
  <c r="D3717" i="9"/>
  <c r="E3716" i="9"/>
  <c r="D3716" i="9"/>
  <c r="E3715" i="9"/>
  <c r="D3715" i="9"/>
  <c r="E3714" i="9"/>
  <c r="D3714" i="9"/>
  <c r="E3713" i="9"/>
  <c r="D3713" i="9"/>
  <c r="E3712" i="9"/>
  <c r="D3712" i="9"/>
  <c r="E3711" i="9"/>
  <c r="D3711" i="9"/>
  <c r="E3710" i="9"/>
  <c r="D3710" i="9"/>
  <c r="E3709" i="9"/>
  <c r="D3709" i="9"/>
  <c r="E3708" i="9"/>
  <c r="D3708" i="9"/>
  <c r="E3707" i="9"/>
  <c r="D3707" i="9"/>
  <c r="E3706" i="9"/>
  <c r="D3706" i="9"/>
  <c r="E3705" i="9"/>
  <c r="D3705" i="9"/>
  <c r="E3704" i="9"/>
  <c r="D3704" i="9"/>
  <c r="E3703" i="9"/>
  <c r="D3703" i="9"/>
  <c r="E3702" i="9"/>
  <c r="D3702" i="9"/>
  <c r="E3701" i="9"/>
  <c r="D3701" i="9"/>
  <c r="E3700" i="9"/>
  <c r="D3700" i="9"/>
  <c r="E3699" i="9"/>
  <c r="D3699" i="9"/>
  <c r="E3698" i="9"/>
  <c r="D3698" i="9"/>
  <c r="E3697" i="9"/>
  <c r="D3697" i="9"/>
  <c r="E3696" i="9"/>
  <c r="D3696" i="9"/>
  <c r="E3695" i="9"/>
  <c r="D3695" i="9"/>
  <c r="E3694" i="9"/>
  <c r="D3694" i="9"/>
  <c r="E3693" i="9"/>
  <c r="D3693" i="9"/>
  <c r="E3692" i="9"/>
  <c r="D3692" i="9"/>
  <c r="E3691" i="9"/>
  <c r="D3691" i="9"/>
  <c r="E3690" i="9"/>
  <c r="D3690" i="9"/>
  <c r="E3689" i="9"/>
  <c r="D3689" i="9"/>
  <c r="E3688" i="9"/>
  <c r="D3688" i="9"/>
  <c r="E3687" i="9"/>
  <c r="D3687" i="9"/>
  <c r="E3686" i="9"/>
  <c r="D3686" i="9"/>
  <c r="E3685" i="9"/>
  <c r="D3685" i="9"/>
  <c r="E3684" i="9"/>
  <c r="D3684" i="9"/>
  <c r="E3683" i="9"/>
  <c r="D3683" i="9"/>
  <c r="E3682" i="9"/>
  <c r="D3682" i="9"/>
  <c r="E3681" i="9"/>
  <c r="D3681" i="9"/>
  <c r="E3680" i="9"/>
  <c r="D3680" i="9"/>
  <c r="E3679" i="9"/>
  <c r="D3679" i="9"/>
  <c r="E3678" i="9"/>
  <c r="D3678" i="9"/>
  <c r="E3677" i="9"/>
  <c r="D3677" i="9"/>
  <c r="E3676" i="9"/>
  <c r="D3676" i="9"/>
  <c r="E3675" i="9"/>
  <c r="D3675" i="9"/>
  <c r="E3674" i="9"/>
  <c r="D3674" i="9"/>
  <c r="E3673" i="9"/>
  <c r="D3673" i="9"/>
  <c r="E3672" i="9"/>
  <c r="D3672" i="9"/>
  <c r="E3671" i="9"/>
  <c r="D3671" i="9"/>
  <c r="E3670" i="9"/>
  <c r="D3670" i="9"/>
  <c r="E3669" i="9"/>
  <c r="D3669" i="9"/>
  <c r="E3668" i="9"/>
  <c r="D3668" i="9"/>
  <c r="E3667" i="9"/>
  <c r="D3667" i="9"/>
  <c r="E3666" i="9"/>
  <c r="D3666" i="9"/>
  <c r="E3665" i="9"/>
  <c r="D3665" i="9"/>
  <c r="E3664" i="9"/>
  <c r="D3664" i="9"/>
  <c r="E3663" i="9"/>
  <c r="D3663" i="9"/>
  <c r="E3662" i="9"/>
  <c r="D3662" i="9"/>
  <c r="E3661" i="9"/>
  <c r="D3661" i="9"/>
  <c r="E3660" i="9"/>
  <c r="D3660" i="9"/>
  <c r="E3659" i="9"/>
  <c r="D3659" i="9"/>
  <c r="E3658" i="9"/>
  <c r="D3658" i="9"/>
  <c r="E3657" i="9"/>
  <c r="D3657" i="9"/>
  <c r="E3656" i="9"/>
  <c r="D3656" i="9"/>
  <c r="E3655" i="9"/>
  <c r="D3655" i="9"/>
  <c r="E3654" i="9"/>
  <c r="D3654" i="9"/>
  <c r="E3653" i="9"/>
  <c r="D3653" i="9"/>
  <c r="E3652" i="9"/>
  <c r="D3652" i="9"/>
  <c r="E3651" i="9"/>
  <c r="D3651" i="9"/>
  <c r="E3650" i="9"/>
  <c r="D3650" i="9"/>
  <c r="E3649" i="9"/>
  <c r="D3649" i="9"/>
  <c r="E3648" i="9"/>
  <c r="D3648" i="9"/>
  <c r="E3647" i="9"/>
  <c r="D3647" i="9"/>
  <c r="E3646" i="9"/>
  <c r="D3646" i="9"/>
  <c r="E3645" i="9"/>
  <c r="D3645" i="9"/>
  <c r="E3644" i="9"/>
  <c r="D3644" i="9"/>
  <c r="E3643" i="9"/>
  <c r="D3643" i="9"/>
  <c r="E3642" i="9"/>
  <c r="D3642" i="9"/>
  <c r="E3641" i="9"/>
  <c r="D3641" i="9"/>
  <c r="E3640" i="9"/>
  <c r="D3640" i="9"/>
  <c r="E3639" i="9"/>
  <c r="D3639" i="9"/>
  <c r="E3638" i="9"/>
  <c r="D3638" i="9"/>
  <c r="E3637" i="9"/>
  <c r="D3637" i="9"/>
  <c r="E3636" i="9"/>
  <c r="D3636" i="9"/>
  <c r="E3635" i="9"/>
  <c r="D3635" i="9"/>
  <c r="E3634" i="9"/>
  <c r="D3634" i="9"/>
  <c r="E3633" i="9"/>
  <c r="D3633" i="9"/>
  <c r="E3632" i="9"/>
  <c r="D3632" i="9"/>
  <c r="E3631" i="9"/>
  <c r="D3631" i="9"/>
  <c r="E3630" i="9"/>
  <c r="D3630" i="9"/>
  <c r="E3629" i="9"/>
  <c r="D3629" i="9"/>
  <c r="E3628" i="9"/>
  <c r="D3628" i="9"/>
  <c r="E3627" i="9"/>
  <c r="D3627" i="9"/>
  <c r="E3626" i="9"/>
  <c r="D3626" i="9"/>
  <c r="E3625" i="9"/>
  <c r="D3625" i="9"/>
  <c r="E3624" i="9"/>
  <c r="D3624" i="9"/>
  <c r="E3623" i="9"/>
  <c r="D3623" i="9"/>
  <c r="E3622" i="9"/>
  <c r="D3622" i="9"/>
  <c r="E3621" i="9"/>
  <c r="D3621" i="9"/>
  <c r="E3620" i="9"/>
  <c r="D3620" i="9"/>
  <c r="E3619" i="9"/>
  <c r="D3619" i="9"/>
  <c r="E3618" i="9"/>
  <c r="D3618" i="9"/>
  <c r="E3617" i="9"/>
  <c r="D3617" i="9"/>
  <c r="E3616" i="9"/>
  <c r="D3616" i="9"/>
  <c r="E3615" i="9"/>
  <c r="D3615" i="9"/>
  <c r="E3614" i="9"/>
  <c r="D3614" i="9"/>
  <c r="E3613" i="9"/>
  <c r="D3613" i="9"/>
  <c r="E3612" i="9"/>
  <c r="D3612" i="9"/>
  <c r="E3611" i="9"/>
  <c r="D3611" i="9"/>
  <c r="E3610" i="9"/>
  <c r="D3610" i="9"/>
  <c r="E3609" i="9"/>
  <c r="D3609" i="9"/>
  <c r="E3608" i="9"/>
  <c r="D3608" i="9"/>
  <c r="E3607" i="9"/>
  <c r="D3607" i="9"/>
  <c r="E3606" i="9"/>
  <c r="D3606" i="9"/>
  <c r="E3605" i="9"/>
  <c r="D3605" i="9"/>
  <c r="E3604" i="9"/>
  <c r="D3604" i="9"/>
  <c r="E3603" i="9"/>
  <c r="D3603" i="9"/>
  <c r="E3602" i="9"/>
  <c r="D3602" i="9"/>
  <c r="E3601" i="9"/>
  <c r="D3601" i="9"/>
  <c r="E3600" i="9"/>
  <c r="D3600" i="9"/>
  <c r="E3599" i="9"/>
  <c r="D3599" i="9"/>
  <c r="E3598" i="9"/>
  <c r="D3598" i="9"/>
  <c r="E3597" i="9"/>
  <c r="D3597" i="9"/>
  <c r="E3596" i="9"/>
  <c r="D3596" i="9"/>
  <c r="E3595" i="9"/>
  <c r="D3595" i="9"/>
  <c r="E3594" i="9"/>
  <c r="D3594" i="9"/>
  <c r="E3593" i="9"/>
  <c r="D3593" i="9"/>
  <c r="E3592" i="9"/>
  <c r="D3592" i="9"/>
  <c r="E3591" i="9"/>
  <c r="D3591" i="9"/>
  <c r="E3590" i="9"/>
  <c r="D3590" i="9"/>
  <c r="E3589" i="9"/>
  <c r="D3589" i="9"/>
  <c r="E3588" i="9"/>
  <c r="D3588" i="9"/>
  <c r="E3587" i="9"/>
  <c r="D3587" i="9"/>
  <c r="E3586" i="9"/>
  <c r="D3586" i="9"/>
  <c r="E3585" i="9"/>
  <c r="D3585" i="9"/>
  <c r="E3584" i="9"/>
  <c r="D3584" i="9"/>
  <c r="E3583" i="9"/>
  <c r="D3583" i="9"/>
  <c r="E3582" i="9"/>
  <c r="D3582" i="9"/>
  <c r="E3581" i="9"/>
  <c r="D3581" i="9"/>
  <c r="E3580" i="9"/>
  <c r="D3580" i="9"/>
  <c r="E3579" i="9"/>
  <c r="D3579" i="9"/>
  <c r="E3578" i="9"/>
  <c r="D3578" i="9"/>
  <c r="E3577" i="9"/>
  <c r="D3577" i="9"/>
  <c r="E3576" i="9"/>
  <c r="D3576" i="9"/>
  <c r="E3575" i="9"/>
  <c r="D3575" i="9"/>
  <c r="E3574" i="9"/>
  <c r="D3574" i="9"/>
  <c r="E3573" i="9"/>
  <c r="D3573" i="9"/>
  <c r="E3572" i="9"/>
  <c r="D3572" i="9"/>
  <c r="E3571" i="9"/>
  <c r="D3571" i="9"/>
  <c r="E3570" i="9"/>
  <c r="D3570" i="9"/>
  <c r="E3569" i="9"/>
  <c r="D3569" i="9"/>
  <c r="E3568" i="9"/>
  <c r="D3568" i="9"/>
  <c r="E3567" i="9"/>
  <c r="D3567" i="9"/>
  <c r="E3566" i="9"/>
  <c r="D3566" i="9"/>
  <c r="E3565" i="9"/>
  <c r="D3565" i="9"/>
  <c r="E3564" i="9"/>
  <c r="D3564" i="9"/>
  <c r="E3563" i="9"/>
  <c r="D3563" i="9"/>
  <c r="E3562" i="9"/>
  <c r="D3562" i="9"/>
  <c r="E3561" i="9"/>
  <c r="D3561" i="9"/>
  <c r="E3560" i="9"/>
  <c r="D3560" i="9"/>
  <c r="E3559" i="9"/>
  <c r="D3559" i="9"/>
  <c r="E3558" i="9"/>
  <c r="D3558" i="9"/>
  <c r="E3557" i="9"/>
  <c r="D3557" i="9"/>
  <c r="E3556" i="9"/>
  <c r="D3556" i="9"/>
  <c r="E3555" i="9"/>
  <c r="D3555" i="9"/>
  <c r="E3554" i="9"/>
  <c r="D3554" i="9"/>
  <c r="E3553" i="9"/>
  <c r="D3553" i="9"/>
  <c r="E3552" i="9"/>
  <c r="D3552" i="9"/>
  <c r="E3551" i="9"/>
  <c r="D3551" i="9"/>
  <c r="E3550" i="9"/>
  <c r="D3550" i="9"/>
  <c r="E3549" i="9"/>
  <c r="D3549" i="9"/>
  <c r="E3548" i="9"/>
  <c r="D3548" i="9"/>
  <c r="E3547" i="9"/>
  <c r="D3547" i="9"/>
  <c r="E3546" i="9"/>
  <c r="D3546" i="9"/>
  <c r="E3545" i="9"/>
  <c r="D3545" i="9"/>
  <c r="E3544" i="9"/>
  <c r="D3544" i="9"/>
  <c r="E3543" i="9"/>
  <c r="D3543" i="9"/>
  <c r="E3542" i="9"/>
  <c r="D3542" i="9"/>
  <c r="E3541" i="9"/>
  <c r="D3541" i="9"/>
  <c r="E3540" i="9"/>
  <c r="D3540" i="9"/>
  <c r="E3539" i="9"/>
  <c r="D3539" i="9"/>
  <c r="E3538" i="9"/>
  <c r="D3538" i="9"/>
  <c r="E3537" i="9"/>
  <c r="D3537" i="9"/>
  <c r="E3536" i="9"/>
  <c r="D3536" i="9"/>
  <c r="E3535" i="9"/>
  <c r="D3535" i="9"/>
  <c r="E3534" i="9"/>
  <c r="D3534" i="9"/>
  <c r="E3533" i="9"/>
  <c r="D3533" i="9"/>
  <c r="E3532" i="9"/>
  <c r="D3532" i="9"/>
  <c r="E3531" i="9"/>
  <c r="D3531" i="9"/>
  <c r="E3530" i="9"/>
  <c r="D3530" i="9"/>
  <c r="E3529" i="9"/>
  <c r="D3529" i="9"/>
  <c r="E3528" i="9"/>
  <c r="D3528" i="9"/>
  <c r="E3527" i="9"/>
  <c r="D3527" i="9"/>
  <c r="E3526" i="9"/>
  <c r="D3526" i="9"/>
  <c r="E3525" i="9"/>
  <c r="D3525" i="9"/>
  <c r="E3524" i="9"/>
  <c r="D3524" i="9"/>
  <c r="E3523" i="9"/>
  <c r="D3523" i="9"/>
  <c r="E3522" i="9"/>
  <c r="D3522" i="9"/>
  <c r="E3521" i="9"/>
  <c r="D3521" i="9"/>
  <c r="E3520" i="9"/>
  <c r="D3520" i="9"/>
  <c r="E3519" i="9"/>
  <c r="D3519" i="9"/>
  <c r="E3518" i="9"/>
  <c r="D3518" i="9"/>
  <c r="E3517" i="9"/>
  <c r="D3517" i="9"/>
  <c r="E3516" i="9"/>
  <c r="D3516" i="9"/>
  <c r="E3515" i="9"/>
  <c r="D3515" i="9"/>
  <c r="E3514" i="9"/>
  <c r="D3514" i="9"/>
  <c r="E3513" i="9"/>
  <c r="D3513" i="9"/>
  <c r="E3512" i="9"/>
  <c r="D3512" i="9"/>
  <c r="E3511" i="9"/>
  <c r="D3511" i="9"/>
  <c r="E3510" i="9"/>
  <c r="D3510" i="9"/>
  <c r="E3509" i="9"/>
  <c r="D3509" i="9"/>
  <c r="E3508" i="9"/>
  <c r="D3508" i="9"/>
  <c r="E3507" i="9"/>
  <c r="D3507" i="9"/>
  <c r="E3506" i="9"/>
  <c r="D3506" i="9"/>
  <c r="E3505" i="9"/>
  <c r="D3505" i="9"/>
  <c r="E3504" i="9"/>
  <c r="D3504" i="9"/>
  <c r="E3503" i="9"/>
  <c r="D3503" i="9"/>
  <c r="E3502" i="9"/>
  <c r="D3502" i="9"/>
  <c r="E3501" i="9"/>
  <c r="D3501" i="9"/>
  <c r="E3500" i="9"/>
  <c r="D3500" i="9"/>
  <c r="E3499" i="9"/>
  <c r="D3499" i="9"/>
  <c r="E3498" i="9"/>
  <c r="D3498" i="9"/>
  <c r="E3497" i="9"/>
  <c r="D3497" i="9"/>
  <c r="E3496" i="9"/>
  <c r="D3496" i="9"/>
  <c r="E3495" i="9"/>
  <c r="D3495" i="9"/>
  <c r="E3494" i="9"/>
  <c r="D3494" i="9"/>
  <c r="E3493" i="9"/>
  <c r="D3493" i="9"/>
  <c r="E3492" i="9"/>
  <c r="D3492" i="9"/>
  <c r="E3491" i="9"/>
  <c r="D3491" i="9"/>
  <c r="E3490" i="9"/>
  <c r="D3490" i="9"/>
  <c r="E3489" i="9"/>
  <c r="D3489" i="9"/>
  <c r="E3488" i="9"/>
  <c r="D3488" i="9"/>
  <c r="E3487" i="9"/>
  <c r="D3487" i="9"/>
  <c r="E3486" i="9"/>
  <c r="D3486" i="9"/>
  <c r="E3485" i="9"/>
  <c r="D3485" i="9"/>
  <c r="E3484" i="9"/>
  <c r="D3484" i="9"/>
  <c r="E3483" i="9"/>
  <c r="D3483" i="9"/>
  <c r="E3482" i="9"/>
  <c r="D3482" i="9"/>
  <c r="E3481" i="9"/>
  <c r="D3481" i="9"/>
  <c r="E3480" i="9"/>
  <c r="D3480" i="9"/>
  <c r="E3479" i="9"/>
  <c r="D3479" i="9"/>
  <c r="E3478" i="9"/>
  <c r="D3478" i="9"/>
  <c r="E3477" i="9"/>
  <c r="D3477" i="9"/>
  <c r="E3476" i="9"/>
  <c r="D3476" i="9"/>
  <c r="E3475" i="9"/>
  <c r="D3475" i="9"/>
  <c r="E3474" i="9"/>
  <c r="D3474" i="9"/>
  <c r="E3473" i="9"/>
  <c r="D3473" i="9"/>
  <c r="E3472" i="9"/>
  <c r="D3472" i="9"/>
  <c r="E3471" i="9"/>
  <c r="D3471" i="9"/>
  <c r="E3470" i="9"/>
  <c r="D3470" i="9"/>
  <c r="E3469" i="9"/>
  <c r="D3469" i="9"/>
  <c r="E3468" i="9"/>
  <c r="D3468" i="9"/>
  <c r="E3467" i="9"/>
  <c r="D3467" i="9"/>
  <c r="E3466" i="9"/>
  <c r="D3466" i="9"/>
  <c r="E3465" i="9"/>
  <c r="D3465" i="9"/>
  <c r="E3464" i="9"/>
  <c r="D3464" i="9"/>
  <c r="E3463" i="9"/>
  <c r="D3463" i="9"/>
  <c r="E3462" i="9"/>
  <c r="D3462" i="9"/>
  <c r="E3461" i="9"/>
  <c r="D3461" i="9"/>
  <c r="E3460" i="9"/>
  <c r="D3460" i="9"/>
  <c r="E3459" i="9"/>
  <c r="D3459" i="9"/>
  <c r="E3458" i="9"/>
  <c r="D3458" i="9"/>
  <c r="E3457" i="9"/>
  <c r="D3457" i="9"/>
  <c r="E3456" i="9"/>
  <c r="D3456" i="9"/>
  <c r="E3455" i="9"/>
  <c r="D3455" i="9"/>
  <c r="E3454" i="9"/>
  <c r="D3454" i="9"/>
  <c r="E3453" i="9"/>
  <c r="D3453" i="9"/>
  <c r="E3452" i="9"/>
  <c r="D3452" i="9"/>
  <c r="E3451" i="9"/>
  <c r="D3451" i="9"/>
  <c r="E3450" i="9"/>
  <c r="D3450" i="9"/>
  <c r="E3449" i="9"/>
  <c r="D3449" i="9"/>
  <c r="E3448" i="9"/>
  <c r="D3448" i="9"/>
  <c r="E3447" i="9"/>
  <c r="D3447" i="9"/>
  <c r="E3446" i="9"/>
  <c r="D3446" i="9"/>
  <c r="E3445" i="9"/>
  <c r="D3445" i="9"/>
  <c r="E3444" i="9"/>
  <c r="D3444" i="9"/>
  <c r="E3443" i="9"/>
  <c r="D3443" i="9"/>
  <c r="E3442" i="9"/>
  <c r="D3442" i="9"/>
  <c r="E3441" i="9"/>
  <c r="D3441" i="9"/>
  <c r="E3440" i="9"/>
  <c r="D3440" i="9"/>
  <c r="E3439" i="9"/>
  <c r="D3439" i="9"/>
  <c r="E3438" i="9"/>
  <c r="D3438" i="9"/>
  <c r="E3437" i="9"/>
  <c r="D3437" i="9"/>
  <c r="E3436" i="9"/>
  <c r="D3436" i="9"/>
  <c r="E3435" i="9"/>
  <c r="D3435" i="9"/>
  <c r="E3434" i="9"/>
  <c r="D3434" i="9"/>
  <c r="E3433" i="9"/>
  <c r="D3433" i="9"/>
  <c r="E3432" i="9"/>
  <c r="D3432" i="9"/>
  <c r="E3431" i="9"/>
  <c r="D3431" i="9"/>
  <c r="E3430" i="9"/>
  <c r="D3430" i="9"/>
  <c r="E3429" i="9"/>
  <c r="D3429" i="9"/>
  <c r="E3428" i="9"/>
  <c r="D3428" i="9"/>
  <c r="E3427" i="9"/>
  <c r="D3427" i="9"/>
  <c r="E3426" i="9"/>
  <c r="D3426" i="9"/>
  <c r="E3425" i="9"/>
  <c r="D3425" i="9"/>
  <c r="E3424" i="9"/>
  <c r="D3424" i="9"/>
  <c r="E3423" i="9"/>
  <c r="D3423" i="9"/>
  <c r="E3422" i="9"/>
  <c r="D3422" i="9"/>
  <c r="E3421" i="9"/>
  <c r="D3421" i="9"/>
  <c r="E3420" i="9"/>
  <c r="D3420" i="9"/>
  <c r="E3419" i="9"/>
  <c r="D3419" i="9"/>
  <c r="E3418" i="9"/>
  <c r="D3418" i="9"/>
  <c r="E3417" i="9"/>
  <c r="D3417" i="9"/>
  <c r="E3416" i="9"/>
  <c r="D3416" i="9"/>
  <c r="E3415" i="9"/>
  <c r="D3415" i="9"/>
  <c r="E3414" i="9"/>
  <c r="D3414" i="9"/>
  <c r="E3413" i="9"/>
  <c r="D3413" i="9"/>
  <c r="E3412" i="9"/>
  <c r="D3412" i="9"/>
  <c r="E3411" i="9"/>
  <c r="D3411" i="9"/>
  <c r="E3410" i="9"/>
  <c r="D3410" i="9"/>
  <c r="E3409" i="9"/>
  <c r="D3409" i="9"/>
  <c r="E3408" i="9"/>
  <c r="D3408" i="9"/>
  <c r="E3407" i="9"/>
  <c r="D3407" i="9"/>
  <c r="E3406" i="9"/>
  <c r="D3406" i="9"/>
  <c r="E3405" i="9"/>
  <c r="D3405" i="9"/>
  <c r="E3404" i="9"/>
  <c r="D3404" i="9"/>
  <c r="E3403" i="9"/>
  <c r="D3403" i="9"/>
  <c r="E3402" i="9"/>
  <c r="D3402" i="9"/>
  <c r="E3401" i="9"/>
  <c r="D3401" i="9"/>
  <c r="E3400" i="9"/>
  <c r="D3400" i="9"/>
  <c r="E3399" i="9"/>
  <c r="D3399" i="9"/>
  <c r="E3398" i="9"/>
  <c r="D3398" i="9"/>
  <c r="E3397" i="9"/>
  <c r="D3397" i="9"/>
  <c r="E3396" i="9"/>
  <c r="D3396" i="9"/>
  <c r="E3395" i="9"/>
  <c r="D3395" i="9"/>
  <c r="E3394" i="9"/>
  <c r="D3394" i="9"/>
  <c r="E3393" i="9"/>
  <c r="D3393" i="9"/>
  <c r="E3392" i="9"/>
  <c r="D3392" i="9"/>
  <c r="E3391" i="9"/>
  <c r="D3391" i="9"/>
  <c r="E3390" i="9"/>
  <c r="D3390" i="9"/>
  <c r="E3389" i="9"/>
  <c r="D3389" i="9"/>
  <c r="E3388" i="9"/>
  <c r="D3388" i="9"/>
  <c r="E3387" i="9"/>
  <c r="D3387" i="9"/>
  <c r="E3386" i="9"/>
  <c r="D3386" i="9"/>
  <c r="E3385" i="9"/>
  <c r="D3385" i="9"/>
  <c r="E3384" i="9"/>
  <c r="D3384" i="9"/>
  <c r="E3383" i="9"/>
  <c r="D3383" i="9"/>
  <c r="E3382" i="9"/>
  <c r="D3382" i="9"/>
  <c r="E3381" i="9"/>
  <c r="D3381" i="9"/>
  <c r="E3380" i="9"/>
  <c r="D3380" i="9"/>
  <c r="E3379" i="9"/>
  <c r="D3379" i="9"/>
  <c r="E3378" i="9"/>
  <c r="D3378" i="9"/>
  <c r="E3377" i="9"/>
  <c r="D3377" i="9"/>
  <c r="E3376" i="9"/>
  <c r="D3376" i="9"/>
  <c r="E3375" i="9"/>
  <c r="D3375" i="9"/>
  <c r="E3374" i="9"/>
  <c r="D3374" i="9"/>
  <c r="E3373" i="9"/>
  <c r="D3373" i="9"/>
  <c r="E3372" i="9"/>
  <c r="D3372" i="9"/>
  <c r="E3371" i="9"/>
  <c r="D3371" i="9"/>
  <c r="E3370" i="9"/>
  <c r="D3370" i="9"/>
  <c r="E3369" i="9"/>
  <c r="D3369" i="9"/>
  <c r="E3368" i="9"/>
  <c r="D3368" i="9"/>
  <c r="E3367" i="9"/>
  <c r="D3367" i="9"/>
  <c r="E3366" i="9"/>
  <c r="D3366" i="9"/>
  <c r="E3365" i="9"/>
  <c r="D3365" i="9"/>
  <c r="E3364" i="9"/>
  <c r="D3364" i="9"/>
  <c r="E3363" i="9"/>
  <c r="D3363" i="9"/>
  <c r="E3362" i="9"/>
  <c r="D3362" i="9"/>
  <c r="E3361" i="9"/>
  <c r="D3361" i="9"/>
  <c r="E3360" i="9"/>
  <c r="D3360" i="9"/>
  <c r="E3359" i="9"/>
  <c r="D3359" i="9"/>
  <c r="E3358" i="9"/>
  <c r="D3358" i="9"/>
  <c r="E3357" i="9"/>
  <c r="D3357" i="9"/>
  <c r="E3356" i="9"/>
  <c r="D3356" i="9"/>
  <c r="E3355" i="9"/>
  <c r="D3355" i="9"/>
  <c r="E3354" i="9"/>
  <c r="D3354" i="9"/>
  <c r="E3353" i="9"/>
  <c r="D3353" i="9"/>
  <c r="E3352" i="9"/>
  <c r="D3352" i="9"/>
  <c r="E3351" i="9"/>
  <c r="D3351" i="9"/>
  <c r="E3350" i="9"/>
  <c r="D3350" i="9"/>
  <c r="E3349" i="9"/>
  <c r="D3349" i="9"/>
  <c r="E3348" i="9"/>
  <c r="D3348" i="9"/>
  <c r="E3347" i="9"/>
  <c r="D3347" i="9"/>
  <c r="E3346" i="9"/>
  <c r="D3346" i="9"/>
  <c r="E3345" i="9"/>
  <c r="D3345" i="9"/>
  <c r="E3344" i="9"/>
  <c r="D3344" i="9"/>
  <c r="E3343" i="9"/>
  <c r="D3343" i="9"/>
  <c r="E3342" i="9"/>
  <c r="D3342" i="9"/>
  <c r="E3341" i="9"/>
  <c r="D3341" i="9"/>
  <c r="E3340" i="9"/>
  <c r="D3340" i="9"/>
  <c r="E3339" i="9"/>
  <c r="D3339" i="9"/>
  <c r="E3338" i="9"/>
  <c r="D3338" i="9"/>
  <c r="E3337" i="9"/>
  <c r="D3337" i="9"/>
  <c r="E3336" i="9"/>
  <c r="D3336" i="9"/>
  <c r="E3335" i="9"/>
  <c r="D3335" i="9"/>
  <c r="E3334" i="9"/>
  <c r="D3334" i="9"/>
  <c r="E3333" i="9"/>
  <c r="D3333" i="9"/>
  <c r="E3332" i="9"/>
  <c r="D3332" i="9"/>
  <c r="E3331" i="9"/>
  <c r="D3331" i="9"/>
  <c r="E3330" i="9"/>
  <c r="D3330" i="9"/>
  <c r="E3329" i="9"/>
  <c r="D3329" i="9"/>
  <c r="E3328" i="9"/>
  <c r="D3328" i="9"/>
  <c r="E3327" i="9"/>
  <c r="D3327" i="9"/>
  <c r="E3326" i="9"/>
  <c r="D3326" i="9"/>
  <c r="E3325" i="9"/>
  <c r="D3325" i="9"/>
  <c r="E3324" i="9"/>
  <c r="D3324" i="9"/>
  <c r="E3323" i="9"/>
  <c r="D3323" i="9"/>
  <c r="E3322" i="9"/>
  <c r="D3322" i="9"/>
  <c r="E3321" i="9"/>
  <c r="D3321" i="9"/>
  <c r="E3320" i="9"/>
  <c r="D3320" i="9"/>
  <c r="E3319" i="9"/>
  <c r="D3319" i="9"/>
  <c r="E3318" i="9"/>
  <c r="D3318" i="9"/>
  <c r="E3317" i="9"/>
  <c r="D3317" i="9"/>
  <c r="E3316" i="9"/>
  <c r="D3316" i="9"/>
  <c r="E3315" i="9"/>
  <c r="D3315" i="9"/>
  <c r="E3314" i="9"/>
  <c r="D3314" i="9"/>
  <c r="E3313" i="9"/>
  <c r="D3313" i="9"/>
  <c r="E3312" i="9"/>
  <c r="D3312" i="9"/>
  <c r="E3311" i="9"/>
  <c r="D3311" i="9"/>
  <c r="E3310" i="9"/>
  <c r="D3310" i="9"/>
  <c r="E3309" i="9"/>
  <c r="D3309" i="9"/>
  <c r="E3308" i="9"/>
  <c r="D3308" i="9"/>
  <c r="E3307" i="9"/>
  <c r="D3307" i="9"/>
  <c r="E3306" i="9"/>
  <c r="D3306" i="9"/>
  <c r="E3305" i="9"/>
  <c r="D3305" i="9"/>
  <c r="E3304" i="9"/>
  <c r="D3304" i="9"/>
  <c r="E3303" i="9"/>
  <c r="D3303" i="9"/>
  <c r="E3302" i="9"/>
  <c r="D3302" i="9"/>
  <c r="E3301" i="9"/>
  <c r="D3301" i="9"/>
  <c r="E3300" i="9"/>
  <c r="D3300" i="9"/>
  <c r="E3299" i="9"/>
  <c r="D3299" i="9"/>
  <c r="E3298" i="9"/>
  <c r="D3298" i="9"/>
  <c r="E3297" i="9"/>
  <c r="D3297" i="9"/>
  <c r="E3296" i="9"/>
  <c r="D3296" i="9"/>
  <c r="E3295" i="9"/>
  <c r="D3295" i="9"/>
  <c r="E3294" i="9"/>
  <c r="D3294" i="9"/>
  <c r="E3293" i="9"/>
  <c r="D3293" i="9"/>
  <c r="E3292" i="9"/>
  <c r="D3292" i="9"/>
  <c r="E3291" i="9"/>
  <c r="D3291" i="9"/>
  <c r="E3290" i="9"/>
  <c r="D3290" i="9"/>
  <c r="E3289" i="9"/>
  <c r="D3289" i="9"/>
  <c r="E3288" i="9"/>
  <c r="D3288" i="9"/>
  <c r="E3287" i="9"/>
  <c r="D3287" i="9"/>
  <c r="E3286" i="9"/>
  <c r="D3286" i="9"/>
  <c r="E3285" i="9"/>
  <c r="D3285" i="9"/>
  <c r="E3284" i="9"/>
  <c r="D3284" i="9"/>
  <c r="E3283" i="9"/>
  <c r="D3283" i="9"/>
  <c r="E3282" i="9"/>
  <c r="D3282" i="9"/>
  <c r="E3281" i="9"/>
  <c r="D3281" i="9"/>
  <c r="E3280" i="9"/>
  <c r="D3280" i="9"/>
  <c r="E3279" i="9"/>
  <c r="D3279" i="9"/>
  <c r="E3278" i="9"/>
  <c r="D3278" i="9"/>
  <c r="E3277" i="9"/>
  <c r="D3277" i="9"/>
  <c r="E3276" i="9"/>
  <c r="D3276" i="9"/>
  <c r="E3275" i="9"/>
  <c r="D3275" i="9"/>
  <c r="E3274" i="9"/>
  <c r="D3274" i="9"/>
  <c r="E3273" i="9"/>
  <c r="D3273" i="9"/>
  <c r="E3272" i="9"/>
  <c r="D3272" i="9"/>
  <c r="E3271" i="9"/>
  <c r="D3271" i="9"/>
  <c r="E3270" i="9"/>
  <c r="D3270" i="9"/>
  <c r="E3269" i="9"/>
  <c r="D3269" i="9"/>
  <c r="E3268" i="9"/>
  <c r="D3268" i="9"/>
  <c r="E3267" i="9"/>
  <c r="D3267" i="9"/>
  <c r="E3266" i="9"/>
  <c r="D3266" i="9"/>
  <c r="E3265" i="9"/>
  <c r="D3265" i="9"/>
  <c r="E3264" i="9"/>
  <c r="D3264" i="9"/>
  <c r="E3263" i="9"/>
  <c r="D3263" i="9"/>
  <c r="E3262" i="9"/>
  <c r="D3262" i="9"/>
  <c r="E3261" i="9"/>
  <c r="D3261" i="9"/>
  <c r="E3260" i="9"/>
  <c r="D3260" i="9"/>
  <c r="E3259" i="9"/>
  <c r="D3259" i="9"/>
  <c r="E3258" i="9"/>
  <c r="D3258" i="9"/>
  <c r="E3257" i="9"/>
  <c r="D3257" i="9"/>
  <c r="E3256" i="9"/>
  <c r="D3256" i="9"/>
  <c r="E3255" i="9"/>
  <c r="D3255" i="9"/>
  <c r="E3254" i="9"/>
  <c r="D3254" i="9"/>
  <c r="E3253" i="9"/>
  <c r="D3253" i="9"/>
  <c r="E3252" i="9"/>
  <c r="D3252" i="9"/>
  <c r="E3251" i="9"/>
  <c r="D3251" i="9"/>
  <c r="E3250" i="9"/>
  <c r="D3250" i="9"/>
  <c r="E3249" i="9"/>
  <c r="D3249" i="9"/>
  <c r="E3248" i="9"/>
  <c r="D3248" i="9"/>
  <c r="E3247" i="9"/>
  <c r="D3247" i="9"/>
  <c r="E3246" i="9"/>
  <c r="D3246" i="9"/>
  <c r="E3245" i="9"/>
  <c r="D3245" i="9"/>
  <c r="E3244" i="9"/>
  <c r="D3244" i="9"/>
  <c r="E3243" i="9"/>
  <c r="D3243" i="9"/>
  <c r="E3242" i="9"/>
  <c r="D3242" i="9"/>
  <c r="E3241" i="9"/>
  <c r="D3241" i="9"/>
  <c r="E3240" i="9"/>
  <c r="D3240" i="9"/>
  <c r="E3239" i="9"/>
  <c r="D3239" i="9"/>
  <c r="E3238" i="9"/>
  <c r="D3238" i="9"/>
  <c r="E3237" i="9"/>
  <c r="D3237" i="9"/>
  <c r="E3236" i="9"/>
  <c r="D3236" i="9"/>
  <c r="E3235" i="9"/>
  <c r="D3235" i="9"/>
  <c r="E3234" i="9"/>
  <c r="D3234" i="9"/>
  <c r="E3233" i="9"/>
  <c r="D3233" i="9"/>
  <c r="E3232" i="9"/>
  <c r="D3232" i="9"/>
  <c r="E3231" i="9"/>
  <c r="D3231" i="9"/>
  <c r="E3230" i="9"/>
  <c r="D3230" i="9"/>
  <c r="E3229" i="9"/>
  <c r="D3229" i="9"/>
  <c r="E3228" i="9"/>
  <c r="D3228" i="9"/>
  <c r="E3227" i="9"/>
  <c r="D3227" i="9"/>
  <c r="E3226" i="9"/>
  <c r="D3226" i="9"/>
  <c r="E3225" i="9"/>
  <c r="D3225" i="9"/>
  <c r="E3224" i="9"/>
  <c r="D3224" i="9"/>
  <c r="E3223" i="9"/>
  <c r="D3223" i="9"/>
  <c r="E3222" i="9"/>
  <c r="D3222" i="9"/>
  <c r="E3221" i="9"/>
  <c r="D3221" i="9"/>
  <c r="E3220" i="9"/>
  <c r="D3220" i="9"/>
  <c r="E3219" i="9"/>
  <c r="D3219" i="9"/>
  <c r="E3218" i="9"/>
  <c r="D3218" i="9"/>
  <c r="E3217" i="9"/>
  <c r="D3217" i="9"/>
  <c r="E3216" i="9"/>
  <c r="D3216" i="9"/>
  <c r="E3215" i="9"/>
  <c r="D3215" i="9"/>
  <c r="E3214" i="9"/>
  <c r="D3214" i="9"/>
  <c r="E3213" i="9"/>
  <c r="D3213" i="9"/>
  <c r="E3212" i="9"/>
  <c r="D3212" i="9"/>
  <c r="E3211" i="9"/>
  <c r="D3211" i="9"/>
  <c r="E3210" i="9"/>
  <c r="D3210" i="9"/>
  <c r="E3209" i="9"/>
  <c r="D3209" i="9"/>
  <c r="E3208" i="9"/>
  <c r="D3208" i="9"/>
  <c r="E3207" i="9"/>
  <c r="D3207" i="9"/>
  <c r="E3206" i="9"/>
  <c r="D3206" i="9"/>
  <c r="E3205" i="9"/>
  <c r="D3205" i="9"/>
  <c r="E3204" i="9"/>
  <c r="D3204" i="9"/>
  <c r="E3203" i="9"/>
  <c r="D3203" i="9"/>
  <c r="E3202" i="9"/>
  <c r="D3202" i="9"/>
  <c r="E3201" i="9"/>
  <c r="D3201" i="9"/>
  <c r="E3200" i="9"/>
  <c r="D3200" i="9"/>
  <c r="E3199" i="9"/>
  <c r="D3199" i="9"/>
  <c r="E3198" i="9"/>
  <c r="D3198" i="9"/>
  <c r="E3197" i="9"/>
  <c r="D3197" i="9"/>
  <c r="E3196" i="9"/>
  <c r="D3196" i="9"/>
  <c r="E3195" i="9"/>
  <c r="D3195" i="9"/>
  <c r="E3194" i="9"/>
  <c r="D3194" i="9"/>
  <c r="E3193" i="9"/>
  <c r="D3193" i="9"/>
  <c r="E3192" i="9"/>
  <c r="D3192" i="9"/>
  <c r="E3191" i="9"/>
  <c r="D3191" i="9"/>
  <c r="E3190" i="9"/>
  <c r="D3190" i="9"/>
  <c r="E3189" i="9"/>
  <c r="D3189" i="9"/>
  <c r="E3188" i="9"/>
  <c r="D3188" i="9"/>
  <c r="E3187" i="9"/>
  <c r="D3187" i="9"/>
  <c r="E3186" i="9"/>
  <c r="D3186" i="9"/>
  <c r="E3185" i="9"/>
  <c r="D3185" i="9"/>
  <c r="E3184" i="9"/>
  <c r="D3184" i="9"/>
  <c r="E3183" i="9"/>
  <c r="D3183" i="9"/>
  <c r="E3182" i="9"/>
  <c r="D3182" i="9"/>
  <c r="E3181" i="9"/>
  <c r="D3181" i="9"/>
  <c r="E3180" i="9"/>
  <c r="D3180" i="9"/>
  <c r="E3179" i="9"/>
  <c r="D3179" i="9"/>
  <c r="E3178" i="9"/>
  <c r="D3178" i="9"/>
  <c r="E3177" i="9"/>
  <c r="D3177" i="9"/>
  <c r="E3176" i="9"/>
  <c r="D3176" i="9"/>
  <c r="E3175" i="9"/>
  <c r="D3175" i="9"/>
  <c r="E3174" i="9"/>
  <c r="D3174" i="9"/>
  <c r="E3173" i="9"/>
  <c r="D3173" i="9"/>
  <c r="E3172" i="9"/>
  <c r="D3172" i="9"/>
  <c r="E3171" i="9"/>
  <c r="D3171" i="9"/>
  <c r="E3170" i="9"/>
  <c r="D3170" i="9"/>
  <c r="E3169" i="9"/>
  <c r="D3169" i="9"/>
  <c r="E3168" i="9"/>
  <c r="D3168" i="9"/>
  <c r="E3167" i="9"/>
  <c r="D3167" i="9"/>
  <c r="E3166" i="9"/>
  <c r="D3166" i="9"/>
  <c r="E3165" i="9"/>
  <c r="D3165" i="9"/>
  <c r="E3164" i="9"/>
  <c r="D3164" i="9"/>
  <c r="E3163" i="9"/>
  <c r="D3163" i="9"/>
  <c r="E3162" i="9"/>
  <c r="D3162" i="9"/>
  <c r="E3161" i="9"/>
  <c r="D3161" i="9"/>
  <c r="E3160" i="9"/>
  <c r="D3160" i="9"/>
  <c r="E3159" i="9"/>
  <c r="D3159" i="9"/>
  <c r="E3158" i="9"/>
  <c r="D3158" i="9"/>
  <c r="E3157" i="9"/>
  <c r="D3157" i="9"/>
  <c r="E3156" i="9"/>
  <c r="D3156" i="9"/>
  <c r="E3155" i="9"/>
  <c r="D3155" i="9"/>
  <c r="E3154" i="9"/>
  <c r="D3154" i="9"/>
  <c r="E3153" i="9"/>
  <c r="D3153" i="9"/>
  <c r="E3152" i="9"/>
  <c r="D3152" i="9"/>
  <c r="E3151" i="9"/>
  <c r="D3151" i="9"/>
  <c r="E3150" i="9"/>
  <c r="D3150" i="9"/>
  <c r="E3149" i="9"/>
  <c r="D3149" i="9"/>
  <c r="E3148" i="9"/>
  <c r="D3148" i="9"/>
  <c r="E3147" i="9"/>
  <c r="D3147" i="9"/>
  <c r="E3146" i="9"/>
  <c r="D3146" i="9"/>
  <c r="E3145" i="9"/>
  <c r="D3145" i="9"/>
  <c r="E3144" i="9"/>
  <c r="D3144" i="9"/>
  <c r="E3143" i="9"/>
  <c r="D3143" i="9"/>
  <c r="E3142" i="9"/>
  <c r="D3142" i="9"/>
  <c r="E3141" i="9"/>
  <c r="D3141" i="9"/>
  <c r="E3140" i="9"/>
  <c r="D3140" i="9"/>
  <c r="E3139" i="9"/>
  <c r="D3139" i="9"/>
  <c r="E3138" i="9"/>
  <c r="D3138" i="9"/>
  <c r="E3137" i="9"/>
  <c r="D3137" i="9"/>
  <c r="E3136" i="9"/>
  <c r="D3136" i="9"/>
  <c r="E3135" i="9"/>
  <c r="D3135" i="9"/>
  <c r="E3134" i="9"/>
  <c r="D3134" i="9"/>
  <c r="E3133" i="9"/>
  <c r="D3133" i="9"/>
  <c r="E3132" i="9"/>
  <c r="D3132" i="9"/>
  <c r="E3131" i="9"/>
  <c r="D3131" i="9"/>
  <c r="E3130" i="9"/>
  <c r="D3130" i="9"/>
  <c r="E3129" i="9"/>
  <c r="D3129" i="9"/>
  <c r="E3128" i="9"/>
  <c r="D3128" i="9"/>
  <c r="E3127" i="9"/>
  <c r="D3127" i="9"/>
  <c r="E3126" i="9"/>
  <c r="D3126" i="9"/>
  <c r="E3125" i="9"/>
  <c r="D3125" i="9"/>
  <c r="E3124" i="9"/>
  <c r="D3124" i="9"/>
  <c r="E3123" i="9"/>
  <c r="D3123" i="9"/>
  <c r="E3122" i="9"/>
  <c r="D3122" i="9"/>
  <c r="E3121" i="9"/>
  <c r="D3121" i="9"/>
  <c r="E3120" i="9"/>
  <c r="D3120" i="9"/>
  <c r="E3119" i="9"/>
  <c r="D3119" i="9"/>
  <c r="E3118" i="9"/>
  <c r="D3118" i="9"/>
  <c r="E3117" i="9"/>
  <c r="D3117" i="9"/>
  <c r="E3116" i="9"/>
  <c r="D3116" i="9"/>
  <c r="E3115" i="9"/>
  <c r="D3115" i="9"/>
  <c r="E3114" i="9"/>
  <c r="D3114" i="9"/>
  <c r="E3113" i="9"/>
  <c r="D3113" i="9"/>
  <c r="E3112" i="9"/>
  <c r="D3112" i="9"/>
  <c r="E3111" i="9"/>
  <c r="D3111" i="9"/>
  <c r="E3110" i="9"/>
  <c r="D3110" i="9"/>
  <c r="E3109" i="9"/>
  <c r="D3109" i="9"/>
  <c r="E3108" i="9"/>
  <c r="D3108" i="9"/>
  <c r="E3107" i="9"/>
  <c r="D3107" i="9"/>
  <c r="E3106" i="9"/>
  <c r="D3106" i="9"/>
  <c r="E3105" i="9"/>
  <c r="D3105" i="9"/>
  <c r="E3104" i="9"/>
  <c r="D3104" i="9"/>
  <c r="E3103" i="9"/>
  <c r="D3103" i="9"/>
  <c r="E3102" i="9"/>
  <c r="D3102" i="9"/>
  <c r="E3101" i="9"/>
  <c r="D3101" i="9"/>
  <c r="E3100" i="9"/>
  <c r="D3100" i="9"/>
  <c r="E3099" i="9"/>
  <c r="D3099" i="9"/>
  <c r="E3098" i="9"/>
  <c r="D3098" i="9"/>
  <c r="E3097" i="9"/>
  <c r="D3097" i="9"/>
  <c r="E3096" i="9"/>
  <c r="D3096" i="9"/>
  <c r="E3095" i="9"/>
  <c r="D3095" i="9"/>
  <c r="E3094" i="9"/>
  <c r="D3094" i="9"/>
  <c r="E3093" i="9"/>
  <c r="D3093" i="9"/>
  <c r="E3092" i="9"/>
  <c r="D3092" i="9"/>
  <c r="E3091" i="9"/>
  <c r="D3091" i="9"/>
  <c r="E3090" i="9"/>
  <c r="D3090" i="9"/>
  <c r="E3089" i="9"/>
  <c r="D3089" i="9"/>
  <c r="E3088" i="9"/>
  <c r="D3088" i="9"/>
  <c r="E3087" i="9"/>
  <c r="D3087" i="9"/>
  <c r="E3086" i="9"/>
  <c r="D3086" i="9"/>
  <c r="E3085" i="9"/>
  <c r="D3085" i="9"/>
  <c r="E3084" i="9"/>
  <c r="D3084" i="9"/>
  <c r="E3083" i="9"/>
  <c r="D3083" i="9"/>
  <c r="E3082" i="9"/>
  <c r="D3082" i="9"/>
  <c r="E3081" i="9"/>
  <c r="D3081" i="9"/>
  <c r="E3080" i="9"/>
  <c r="D3080" i="9"/>
  <c r="E3079" i="9"/>
  <c r="D3079" i="9"/>
  <c r="E3078" i="9"/>
  <c r="D3078" i="9"/>
  <c r="E3077" i="9"/>
  <c r="D3077" i="9"/>
  <c r="E3076" i="9"/>
  <c r="D3076" i="9"/>
  <c r="E3075" i="9"/>
  <c r="D3075" i="9"/>
  <c r="E3074" i="9"/>
  <c r="D3074" i="9"/>
  <c r="E3073" i="9"/>
  <c r="D3073" i="9"/>
  <c r="E3072" i="9"/>
  <c r="D3072" i="9"/>
  <c r="E3071" i="9"/>
  <c r="D3071" i="9"/>
  <c r="E3070" i="9"/>
  <c r="D3070" i="9"/>
  <c r="E3069" i="9"/>
  <c r="D3069" i="9"/>
  <c r="E3068" i="9"/>
  <c r="D3068" i="9"/>
  <c r="E3067" i="9"/>
  <c r="D3067" i="9"/>
  <c r="E3066" i="9"/>
  <c r="D3066" i="9"/>
  <c r="E3065" i="9"/>
  <c r="D3065" i="9"/>
  <c r="E3064" i="9"/>
  <c r="D3064" i="9"/>
  <c r="E3063" i="9"/>
  <c r="D3063" i="9"/>
  <c r="E3062" i="9"/>
  <c r="D3062" i="9"/>
  <c r="E3061" i="9"/>
  <c r="D3061" i="9"/>
  <c r="E3060" i="9"/>
  <c r="D3060" i="9"/>
  <c r="E3059" i="9"/>
  <c r="D3059" i="9"/>
  <c r="E3058" i="9"/>
  <c r="D3058" i="9"/>
  <c r="E3057" i="9"/>
  <c r="D3057" i="9"/>
  <c r="E3056" i="9"/>
  <c r="D3056" i="9"/>
  <c r="E3055" i="9"/>
  <c r="D3055" i="9"/>
  <c r="E3054" i="9"/>
  <c r="D3054" i="9"/>
  <c r="E3053" i="9"/>
  <c r="D3053" i="9"/>
  <c r="E3052" i="9"/>
  <c r="D3052" i="9"/>
  <c r="E3051" i="9"/>
  <c r="D3051" i="9"/>
  <c r="E3050" i="9"/>
  <c r="D3050" i="9"/>
  <c r="E3049" i="9"/>
  <c r="D3049" i="9"/>
  <c r="E3048" i="9"/>
  <c r="D3048" i="9"/>
  <c r="E3047" i="9"/>
  <c r="D3047" i="9"/>
  <c r="E3046" i="9"/>
  <c r="D3046" i="9"/>
  <c r="E3045" i="9"/>
  <c r="D3045" i="9"/>
  <c r="E3044" i="9"/>
  <c r="D3044" i="9"/>
  <c r="E3043" i="9"/>
  <c r="D3043" i="9"/>
  <c r="E3042" i="9"/>
  <c r="D3042" i="9"/>
  <c r="E3041" i="9"/>
  <c r="D3041" i="9"/>
  <c r="E3040" i="9"/>
  <c r="D3040" i="9"/>
  <c r="E3039" i="9"/>
  <c r="D3039" i="9"/>
  <c r="E3038" i="9"/>
  <c r="D3038" i="9"/>
  <c r="E3037" i="9"/>
  <c r="D3037" i="9"/>
  <c r="E3036" i="9"/>
  <c r="D3036" i="9"/>
  <c r="E3035" i="9"/>
  <c r="D3035" i="9"/>
  <c r="E3034" i="9"/>
  <c r="D3034" i="9"/>
  <c r="E3033" i="9"/>
  <c r="D3033" i="9"/>
  <c r="E3032" i="9"/>
  <c r="D3032" i="9"/>
  <c r="E3031" i="9"/>
  <c r="D3031" i="9"/>
  <c r="E3030" i="9"/>
  <c r="D3030" i="9"/>
  <c r="E3029" i="9"/>
  <c r="D3029" i="9"/>
  <c r="E3028" i="9"/>
  <c r="D3028" i="9"/>
  <c r="E3027" i="9"/>
  <c r="D3027" i="9"/>
  <c r="E3026" i="9"/>
  <c r="D3026" i="9"/>
  <c r="E3025" i="9"/>
  <c r="D3025" i="9"/>
  <c r="E3024" i="9"/>
  <c r="D3024" i="9"/>
  <c r="E3023" i="9"/>
  <c r="D3023" i="9"/>
  <c r="E3022" i="9"/>
  <c r="D3022" i="9"/>
  <c r="E3021" i="9"/>
  <c r="D3021" i="9"/>
  <c r="E3020" i="9"/>
  <c r="D3020" i="9"/>
  <c r="E3019" i="9"/>
  <c r="D3019" i="9"/>
  <c r="E3018" i="9"/>
  <c r="D3018" i="9"/>
  <c r="E3017" i="9"/>
  <c r="D3017" i="9"/>
  <c r="E3016" i="9"/>
  <c r="D3016" i="9"/>
  <c r="E3015" i="9"/>
  <c r="D3015" i="9"/>
  <c r="E3014" i="9"/>
  <c r="D3014" i="9"/>
  <c r="E3013" i="9"/>
  <c r="D3013" i="9"/>
  <c r="E3012" i="9"/>
  <c r="D3012" i="9"/>
  <c r="E3011" i="9"/>
  <c r="D3011" i="9"/>
  <c r="E3010" i="9"/>
  <c r="D3010" i="9"/>
  <c r="E3009" i="9"/>
  <c r="D3009" i="9"/>
  <c r="E3008" i="9"/>
  <c r="D3008" i="9"/>
  <c r="E3007" i="9"/>
  <c r="D3007" i="9"/>
  <c r="E3006" i="9"/>
  <c r="D3006" i="9"/>
  <c r="E3005" i="9"/>
  <c r="D3005" i="9"/>
  <c r="E3004" i="9"/>
  <c r="D3004" i="9"/>
  <c r="E3003" i="9"/>
  <c r="D3003" i="9"/>
  <c r="E3002" i="9"/>
  <c r="D3002" i="9"/>
  <c r="E3001" i="9"/>
  <c r="D3001" i="9"/>
  <c r="E3000" i="9"/>
  <c r="D3000" i="9"/>
  <c r="E2999" i="9"/>
  <c r="D2999" i="9"/>
  <c r="E2998" i="9"/>
  <c r="D2998" i="9"/>
  <c r="E2997" i="9"/>
  <c r="D2997" i="9"/>
  <c r="E2996" i="9"/>
  <c r="D2996" i="9"/>
  <c r="E2995" i="9"/>
  <c r="D2995" i="9"/>
  <c r="E2994" i="9"/>
  <c r="D2994" i="9"/>
  <c r="E2993" i="9"/>
  <c r="D2993" i="9"/>
  <c r="E2992" i="9"/>
  <c r="D2992" i="9"/>
  <c r="E2991" i="9"/>
  <c r="D2991" i="9"/>
  <c r="E2990" i="9"/>
  <c r="D2990" i="9"/>
  <c r="E2989" i="9"/>
  <c r="D2989" i="9"/>
  <c r="E2988" i="9"/>
  <c r="D2988" i="9"/>
  <c r="E2987" i="9"/>
  <c r="D2987" i="9"/>
  <c r="E2986" i="9"/>
  <c r="D2986" i="9"/>
  <c r="E2985" i="9"/>
  <c r="D2985" i="9"/>
  <c r="E2984" i="9"/>
  <c r="D2984" i="9"/>
  <c r="E2983" i="9"/>
  <c r="D2983" i="9"/>
  <c r="E2982" i="9"/>
  <c r="D2982" i="9"/>
  <c r="E2981" i="9"/>
  <c r="D2981" i="9"/>
  <c r="E2980" i="9"/>
  <c r="D2980" i="9"/>
  <c r="E2979" i="9"/>
  <c r="D2979" i="9"/>
  <c r="E2978" i="9"/>
  <c r="D2978" i="9"/>
  <c r="E2977" i="9"/>
  <c r="D2977" i="9"/>
  <c r="E2976" i="9"/>
  <c r="D2976" i="9"/>
  <c r="E2975" i="9"/>
  <c r="D2975" i="9"/>
  <c r="E2974" i="9"/>
  <c r="D2974" i="9"/>
  <c r="E2973" i="9"/>
  <c r="D2973" i="9"/>
  <c r="E2972" i="9"/>
  <c r="D2972" i="9"/>
  <c r="E2971" i="9"/>
  <c r="D2971" i="9"/>
  <c r="E2970" i="9"/>
  <c r="D2970" i="9"/>
  <c r="E2969" i="9"/>
  <c r="D2969" i="9"/>
  <c r="E2968" i="9"/>
  <c r="D2968" i="9"/>
  <c r="E2967" i="9"/>
  <c r="D2967" i="9"/>
  <c r="E2966" i="9"/>
  <c r="D2966" i="9"/>
  <c r="E2965" i="9"/>
  <c r="D2965" i="9"/>
  <c r="E2964" i="9"/>
  <c r="D2964" i="9"/>
  <c r="E2963" i="9"/>
  <c r="D2963" i="9"/>
  <c r="E2962" i="9"/>
  <c r="D2962" i="9"/>
  <c r="E2961" i="9"/>
  <c r="D2961" i="9"/>
  <c r="E2960" i="9"/>
  <c r="D2960" i="9"/>
  <c r="E2959" i="9"/>
  <c r="D2959" i="9"/>
  <c r="E2958" i="9"/>
  <c r="D2958" i="9"/>
  <c r="E2957" i="9"/>
  <c r="D2957" i="9"/>
  <c r="E2956" i="9"/>
  <c r="D2956" i="9"/>
  <c r="E2955" i="9"/>
  <c r="D2955" i="9"/>
  <c r="E2954" i="9"/>
  <c r="D2954" i="9"/>
  <c r="E2953" i="9"/>
  <c r="D2953" i="9"/>
  <c r="E2952" i="9"/>
  <c r="D2952" i="9"/>
  <c r="E2951" i="9"/>
  <c r="D2951" i="9"/>
  <c r="E2950" i="9"/>
  <c r="D2950" i="9"/>
  <c r="E2949" i="9"/>
  <c r="D2949" i="9"/>
  <c r="E2948" i="9"/>
  <c r="D2948" i="9"/>
  <c r="E2947" i="9"/>
  <c r="D2947" i="9"/>
  <c r="E2946" i="9"/>
  <c r="D2946" i="9"/>
  <c r="E2945" i="9"/>
  <c r="D2945" i="9"/>
  <c r="E2944" i="9"/>
  <c r="D2944" i="9"/>
  <c r="E2943" i="9"/>
  <c r="D2943" i="9"/>
  <c r="E2942" i="9"/>
  <c r="D2942" i="9"/>
  <c r="E2941" i="9"/>
  <c r="D2941" i="9"/>
  <c r="E2940" i="9"/>
  <c r="D2940" i="9"/>
  <c r="E2939" i="9"/>
  <c r="D2939" i="9"/>
  <c r="E2938" i="9"/>
  <c r="D2938" i="9"/>
  <c r="E2937" i="9"/>
  <c r="D2937" i="9"/>
  <c r="E2936" i="9"/>
  <c r="D2936" i="9"/>
  <c r="E2935" i="9"/>
  <c r="D2935" i="9"/>
  <c r="E2934" i="9"/>
  <c r="D2934" i="9"/>
  <c r="E2933" i="9"/>
  <c r="D2933" i="9"/>
  <c r="E2932" i="9"/>
  <c r="D2932" i="9"/>
  <c r="E2931" i="9"/>
  <c r="D2931" i="9"/>
  <c r="E2930" i="9"/>
  <c r="D2930" i="9"/>
  <c r="E2929" i="9"/>
  <c r="D2929" i="9"/>
  <c r="E2928" i="9"/>
  <c r="D2928" i="9"/>
  <c r="E2927" i="9"/>
  <c r="D2927" i="9"/>
  <c r="E2926" i="9"/>
  <c r="D2926" i="9"/>
  <c r="E2925" i="9"/>
  <c r="D2925" i="9"/>
  <c r="E2924" i="9"/>
  <c r="D2924" i="9"/>
  <c r="E2923" i="9"/>
  <c r="D2923" i="9"/>
  <c r="E2922" i="9"/>
  <c r="D2922" i="9"/>
  <c r="E2921" i="9"/>
  <c r="D2921" i="9"/>
  <c r="E2920" i="9"/>
  <c r="D2920" i="9"/>
  <c r="E2919" i="9"/>
  <c r="D2919" i="9"/>
  <c r="E2918" i="9"/>
  <c r="D2918" i="9"/>
  <c r="E2917" i="9"/>
  <c r="D2917" i="9"/>
  <c r="E2916" i="9"/>
  <c r="D2916" i="9"/>
  <c r="E2915" i="9"/>
  <c r="D2915" i="9"/>
  <c r="E2914" i="9"/>
  <c r="D2914" i="9"/>
  <c r="E2913" i="9"/>
  <c r="D2913" i="9"/>
  <c r="E2912" i="9"/>
  <c r="D2912" i="9"/>
  <c r="E2911" i="9"/>
  <c r="D2911" i="9"/>
  <c r="E2910" i="9"/>
  <c r="D2910" i="9"/>
  <c r="E2909" i="9"/>
  <c r="D2909" i="9"/>
  <c r="E2908" i="9"/>
  <c r="D2908" i="9"/>
  <c r="E2907" i="9"/>
  <c r="D2907" i="9"/>
  <c r="E2906" i="9"/>
  <c r="D2906" i="9"/>
  <c r="E2905" i="9"/>
  <c r="D2905" i="9"/>
  <c r="E2904" i="9"/>
  <c r="D2904" i="9"/>
  <c r="E2903" i="9"/>
  <c r="D2903" i="9"/>
  <c r="E2902" i="9"/>
  <c r="D2902" i="9"/>
  <c r="E2901" i="9"/>
  <c r="D2901" i="9"/>
  <c r="E2900" i="9"/>
  <c r="D2900" i="9"/>
  <c r="E2899" i="9"/>
  <c r="D2899" i="9"/>
  <c r="E2898" i="9"/>
  <c r="D2898" i="9"/>
  <c r="E2897" i="9"/>
  <c r="D2897" i="9"/>
  <c r="E2896" i="9"/>
  <c r="D2896" i="9"/>
  <c r="E2895" i="9"/>
  <c r="D2895" i="9"/>
  <c r="E2894" i="9"/>
  <c r="D2894" i="9"/>
  <c r="E2893" i="9"/>
  <c r="D2893" i="9"/>
  <c r="E2892" i="9"/>
  <c r="D2892" i="9"/>
  <c r="E2891" i="9"/>
  <c r="D2891" i="9"/>
  <c r="E2890" i="9"/>
  <c r="D2890" i="9"/>
  <c r="E2889" i="9"/>
  <c r="D2889" i="9"/>
  <c r="E2888" i="9"/>
  <c r="D2888" i="9"/>
  <c r="E2887" i="9"/>
  <c r="D2887" i="9"/>
  <c r="E2886" i="9"/>
  <c r="D2886" i="9"/>
  <c r="E2885" i="9"/>
  <c r="D2885" i="9"/>
  <c r="E2884" i="9"/>
  <c r="D2884" i="9"/>
  <c r="E2883" i="9"/>
  <c r="D2883" i="9"/>
  <c r="E2882" i="9"/>
  <c r="D2882" i="9"/>
  <c r="E2881" i="9"/>
  <c r="D2881" i="9"/>
  <c r="E2880" i="9"/>
  <c r="D2880" i="9"/>
  <c r="E2879" i="9"/>
  <c r="D2879" i="9"/>
  <c r="E2878" i="9"/>
  <c r="D2878" i="9"/>
  <c r="E2877" i="9"/>
  <c r="D2877" i="9"/>
  <c r="E2876" i="9"/>
  <c r="D2876" i="9"/>
  <c r="E2875" i="9"/>
  <c r="D2875" i="9"/>
  <c r="E2874" i="9"/>
  <c r="D2874" i="9"/>
  <c r="E2873" i="9"/>
  <c r="D2873" i="9"/>
  <c r="E2872" i="9"/>
  <c r="D2872" i="9"/>
  <c r="E2871" i="9"/>
  <c r="D2871" i="9"/>
  <c r="E2870" i="9"/>
  <c r="D2870" i="9"/>
  <c r="E2869" i="9"/>
  <c r="D2869" i="9"/>
  <c r="E2868" i="9"/>
  <c r="D2868" i="9"/>
  <c r="E2867" i="9"/>
  <c r="D2867" i="9"/>
  <c r="E2866" i="9"/>
  <c r="D2866" i="9"/>
  <c r="E2865" i="9"/>
  <c r="D2865" i="9"/>
  <c r="E2864" i="9"/>
  <c r="D2864" i="9"/>
  <c r="E2863" i="9"/>
  <c r="D2863" i="9"/>
  <c r="E2862" i="9"/>
  <c r="D2862" i="9"/>
  <c r="E2861" i="9"/>
  <c r="D2861" i="9"/>
  <c r="E2860" i="9"/>
  <c r="D2860" i="9"/>
  <c r="E2859" i="9"/>
  <c r="D2859" i="9"/>
  <c r="E2858" i="9"/>
  <c r="D2858" i="9"/>
  <c r="E2857" i="9"/>
  <c r="D2857" i="9"/>
  <c r="E2856" i="9"/>
  <c r="D2856" i="9"/>
  <c r="E2855" i="9"/>
  <c r="D2855" i="9"/>
  <c r="E2854" i="9"/>
  <c r="D2854" i="9"/>
  <c r="E2853" i="9"/>
  <c r="D2853" i="9"/>
  <c r="E2852" i="9"/>
  <c r="D2852" i="9"/>
  <c r="E2851" i="9"/>
  <c r="D2851" i="9"/>
  <c r="E2850" i="9"/>
  <c r="D2850" i="9"/>
  <c r="E2849" i="9"/>
  <c r="D2849" i="9"/>
  <c r="E2848" i="9"/>
  <c r="D2848" i="9"/>
  <c r="E2847" i="9"/>
  <c r="D2847" i="9"/>
  <c r="E2846" i="9"/>
  <c r="D2846" i="9"/>
  <c r="E2845" i="9"/>
  <c r="D2845" i="9"/>
  <c r="E2844" i="9"/>
  <c r="D2844" i="9"/>
  <c r="E2843" i="9"/>
  <c r="D2843" i="9"/>
  <c r="E2842" i="9"/>
  <c r="D2842" i="9"/>
  <c r="E2841" i="9"/>
  <c r="D2841" i="9"/>
  <c r="E2840" i="9"/>
  <c r="D2840" i="9"/>
  <c r="E2839" i="9"/>
  <c r="D2839" i="9"/>
  <c r="E2838" i="9"/>
  <c r="D2838" i="9"/>
  <c r="E2837" i="9"/>
  <c r="D2837" i="9"/>
  <c r="E2836" i="9"/>
  <c r="D2836" i="9"/>
  <c r="E2835" i="9"/>
  <c r="D2835" i="9"/>
  <c r="E2834" i="9"/>
  <c r="D2834" i="9"/>
  <c r="E2833" i="9"/>
  <c r="D2833" i="9"/>
  <c r="E2832" i="9"/>
  <c r="D2832" i="9"/>
  <c r="E2831" i="9"/>
  <c r="D2831" i="9"/>
  <c r="E2830" i="9"/>
  <c r="D2830" i="9"/>
  <c r="E2829" i="9"/>
  <c r="D2829" i="9"/>
  <c r="E2828" i="9"/>
  <c r="D2828" i="9"/>
  <c r="E2827" i="9"/>
  <c r="D2827" i="9"/>
  <c r="E2826" i="9"/>
  <c r="D2826" i="9"/>
  <c r="E2825" i="9"/>
  <c r="D2825" i="9"/>
  <c r="E2824" i="9"/>
  <c r="D2824" i="9"/>
  <c r="E2823" i="9"/>
  <c r="D2823" i="9"/>
  <c r="E2822" i="9"/>
  <c r="D2822" i="9"/>
  <c r="E2821" i="9"/>
  <c r="D2821" i="9"/>
  <c r="E2820" i="9"/>
  <c r="D2820" i="9"/>
  <c r="E2819" i="9"/>
  <c r="D2819" i="9"/>
  <c r="E2818" i="9"/>
  <c r="D2818" i="9"/>
  <c r="E2817" i="9"/>
  <c r="D2817" i="9"/>
  <c r="E2816" i="9"/>
  <c r="D2816" i="9"/>
  <c r="E2815" i="9"/>
  <c r="D2815" i="9"/>
  <c r="E2814" i="9"/>
  <c r="D2814" i="9"/>
  <c r="E2813" i="9"/>
  <c r="D2813" i="9"/>
  <c r="E2812" i="9"/>
  <c r="D2812" i="9"/>
  <c r="E2811" i="9"/>
  <c r="D2811" i="9"/>
  <c r="E2810" i="9"/>
  <c r="D2810" i="9"/>
  <c r="E2809" i="9"/>
  <c r="D2809" i="9"/>
  <c r="E2808" i="9"/>
  <c r="D2808" i="9"/>
  <c r="E2807" i="9"/>
  <c r="D2807" i="9"/>
  <c r="E2806" i="9"/>
  <c r="D2806" i="9"/>
  <c r="E2805" i="9"/>
  <c r="D2805" i="9"/>
  <c r="E2804" i="9"/>
  <c r="D2804" i="9"/>
  <c r="E2803" i="9"/>
  <c r="D2803" i="9"/>
  <c r="E2802" i="9"/>
  <c r="D2802" i="9"/>
  <c r="E2801" i="9"/>
  <c r="D2801" i="9"/>
  <c r="E2800" i="9"/>
  <c r="D2800" i="9"/>
  <c r="E2799" i="9"/>
  <c r="D2799" i="9"/>
  <c r="E2798" i="9"/>
  <c r="D2798" i="9"/>
  <c r="E2797" i="9"/>
  <c r="D2797" i="9"/>
  <c r="E2796" i="9"/>
  <c r="D2796" i="9"/>
  <c r="E2795" i="9"/>
  <c r="D2795" i="9"/>
  <c r="E2794" i="9"/>
  <c r="D2794" i="9"/>
  <c r="E2793" i="9"/>
  <c r="D2793" i="9"/>
  <c r="E2792" i="9"/>
  <c r="D2792" i="9"/>
  <c r="E2791" i="9"/>
  <c r="D2791" i="9"/>
  <c r="E2790" i="9"/>
  <c r="D2790" i="9"/>
  <c r="E2789" i="9"/>
  <c r="D2789" i="9"/>
  <c r="E2788" i="9"/>
  <c r="D2788" i="9"/>
  <c r="E2787" i="9"/>
  <c r="D2787" i="9"/>
  <c r="E2786" i="9"/>
  <c r="D2786" i="9"/>
  <c r="E2785" i="9"/>
  <c r="D2785" i="9"/>
  <c r="E2784" i="9"/>
  <c r="D2784" i="9"/>
  <c r="E2783" i="9"/>
  <c r="D2783" i="9"/>
  <c r="E2782" i="9"/>
  <c r="D2782" i="9"/>
  <c r="E2781" i="9"/>
  <c r="D2781" i="9"/>
  <c r="E2780" i="9"/>
  <c r="D2780" i="9"/>
  <c r="E2779" i="9"/>
  <c r="D2779" i="9"/>
  <c r="E2778" i="9"/>
  <c r="D2778" i="9"/>
  <c r="E2777" i="9"/>
  <c r="D2777" i="9"/>
  <c r="E2776" i="9"/>
  <c r="D2776" i="9"/>
  <c r="E2775" i="9"/>
  <c r="D2775" i="9"/>
  <c r="E2774" i="9"/>
  <c r="D2774" i="9"/>
  <c r="E2773" i="9"/>
  <c r="D2773" i="9"/>
  <c r="E2772" i="9"/>
  <c r="D2772" i="9"/>
  <c r="E2771" i="9"/>
  <c r="D2771" i="9"/>
  <c r="E2770" i="9"/>
  <c r="D2770" i="9"/>
  <c r="E2769" i="9"/>
  <c r="D2769" i="9"/>
  <c r="E2768" i="9"/>
  <c r="D2768" i="9"/>
  <c r="E2767" i="9"/>
  <c r="D2767" i="9"/>
  <c r="E2766" i="9"/>
  <c r="D2766" i="9"/>
  <c r="E2765" i="9"/>
  <c r="D2765" i="9"/>
  <c r="E2764" i="9"/>
  <c r="D2764" i="9"/>
  <c r="E2763" i="9"/>
  <c r="D2763" i="9"/>
  <c r="E2762" i="9"/>
  <c r="D2762" i="9"/>
  <c r="E2761" i="9"/>
  <c r="D2761" i="9"/>
  <c r="E2760" i="9"/>
  <c r="D2760" i="9"/>
  <c r="E2759" i="9"/>
  <c r="D2759" i="9"/>
  <c r="E2758" i="9"/>
  <c r="D2758" i="9"/>
  <c r="E2757" i="9"/>
  <c r="D2757" i="9"/>
  <c r="E2756" i="9"/>
  <c r="D2756" i="9"/>
  <c r="E2755" i="9"/>
  <c r="D2755" i="9"/>
  <c r="E2754" i="9"/>
  <c r="D2754" i="9"/>
  <c r="E2753" i="9"/>
  <c r="D2753" i="9"/>
  <c r="E2752" i="9"/>
  <c r="D2752" i="9"/>
  <c r="E2751" i="9"/>
  <c r="D2751" i="9"/>
  <c r="E2750" i="9"/>
  <c r="D2750" i="9"/>
  <c r="E2749" i="9"/>
  <c r="D2749" i="9"/>
  <c r="E2748" i="9"/>
  <c r="D2748" i="9"/>
  <c r="E2747" i="9"/>
  <c r="D2747" i="9"/>
  <c r="E2746" i="9"/>
  <c r="D2746" i="9"/>
  <c r="E2745" i="9"/>
  <c r="D2745" i="9"/>
  <c r="E2744" i="9"/>
  <c r="D2744" i="9"/>
  <c r="E2743" i="9"/>
  <c r="D2743" i="9"/>
  <c r="E2742" i="9"/>
  <c r="D2742" i="9"/>
  <c r="E2741" i="9"/>
  <c r="D2741" i="9"/>
  <c r="E2740" i="9"/>
  <c r="D2740" i="9"/>
  <c r="E2739" i="9"/>
  <c r="D2739" i="9"/>
  <c r="E2738" i="9"/>
  <c r="D2738" i="9"/>
  <c r="E2737" i="9"/>
  <c r="D2737" i="9"/>
  <c r="E2736" i="9"/>
  <c r="D2736" i="9"/>
  <c r="E2735" i="9"/>
  <c r="D2735" i="9"/>
  <c r="E2734" i="9"/>
  <c r="D2734" i="9"/>
  <c r="E2733" i="9"/>
  <c r="D2733" i="9"/>
  <c r="E2732" i="9"/>
  <c r="D2732" i="9"/>
  <c r="E2731" i="9"/>
  <c r="D2731" i="9"/>
  <c r="E2730" i="9"/>
  <c r="D2730" i="9"/>
  <c r="E2729" i="9"/>
  <c r="D2729" i="9"/>
  <c r="E2728" i="9"/>
  <c r="D2728" i="9"/>
  <c r="E2727" i="9"/>
  <c r="D2727" i="9"/>
  <c r="E2726" i="9"/>
  <c r="D2726" i="9"/>
  <c r="E2725" i="9"/>
  <c r="D2725" i="9"/>
  <c r="E2724" i="9"/>
  <c r="D2724" i="9"/>
  <c r="E2723" i="9"/>
  <c r="D2723" i="9"/>
  <c r="E2722" i="9"/>
  <c r="D2722" i="9"/>
  <c r="E2721" i="9"/>
  <c r="D2721" i="9"/>
  <c r="E2720" i="9"/>
  <c r="D2720" i="9"/>
  <c r="E2719" i="9"/>
  <c r="D2719" i="9"/>
  <c r="E2718" i="9"/>
  <c r="D2718" i="9"/>
  <c r="E2717" i="9"/>
  <c r="D2717" i="9"/>
  <c r="E2716" i="9"/>
  <c r="D2716" i="9"/>
  <c r="E2715" i="9"/>
  <c r="D2715" i="9"/>
  <c r="E2714" i="9"/>
  <c r="D2714" i="9"/>
  <c r="E2713" i="9"/>
  <c r="D2713" i="9"/>
  <c r="E2712" i="9"/>
  <c r="D2712" i="9"/>
  <c r="E2711" i="9"/>
  <c r="D2711" i="9"/>
  <c r="E2710" i="9"/>
  <c r="D2710" i="9"/>
  <c r="E2709" i="9"/>
  <c r="D2709" i="9"/>
  <c r="E2708" i="9"/>
  <c r="D2708" i="9"/>
  <c r="E2707" i="9"/>
  <c r="D2707" i="9"/>
  <c r="E2706" i="9"/>
  <c r="D2706" i="9"/>
  <c r="E2705" i="9"/>
  <c r="D2705" i="9"/>
  <c r="E2704" i="9"/>
  <c r="D2704" i="9"/>
  <c r="E2703" i="9"/>
  <c r="D2703" i="9"/>
  <c r="E2702" i="9"/>
  <c r="D2702" i="9"/>
  <c r="E2701" i="9"/>
  <c r="D2701" i="9"/>
  <c r="E2700" i="9"/>
  <c r="D2700" i="9"/>
  <c r="E2699" i="9"/>
  <c r="D2699" i="9"/>
  <c r="E2698" i="9"/>
  <c r="D2698" i="9"/>
  <c r="E2697" i="9"/>
  <c r="D2697" i="9"/>
  <c r="E2696" i="9"/>
  <c r="D2696" i="9"/>
  <c r="E2695" i="9"/>
  <c r="D2695" i="9"/>
  <c r="E2694" i="9"/>
  <c r="D2694" i="9"/>
  <c r="E2693" i="9"/>
  <c r="D2693" i="9"/>
  <c r="E2692" i="9"/>
  <c r="D2692" i="9"/>
  <c r="E2691" i="9"/>
  <c r="D2691" i="9"/>
  <c r="E2690" i="9"/>
  <c r="D2690" i="9"/>
  <c r="E2689" i="9"/>
  <c r="D2689" i="9"/>
  <c r="E2688" i="9"/>
  <c r="D2688" i="9"/>
  <c r="E2687" i="9"/>
  <c r="D2687" i="9"/>
  <c r="E2686" i="9"/>
  <c r="D2686" i="9"/>
  <c r="E2685" i="9"/>
  <c r="D2685" i="9"/>
  <c r="E2684" i="9"/>
  <c r="D2684" i="9"/>
  <c r="E2683" i="9"/>
  <c r="D2683" i="9"/>
  <c r="E2682" i="9"/>
  <c r="D2682" i="9"/>
  <c r="E2681" i="9"/>
  <c r="D2681" i="9"/>
  <c r="E2680" i="9"/>
  <c r="D2680" i="9"/>
  <c r="E2679" i="9"/>
  <c r="D2679" i="9"/>
  <c r="E2678" i="9"/>
  <c r="D2678" i="9"/>
  <c r="E2677" i="9"/>
  <c r="D2677" i="9"/>
  <c r="E2676" i="9"/>
  <c r="D2676" i="9"/>
  <c r="E2675" i="9"/>
  <c r="D2675" i="9"/>
  <c r="E2674" i="9"/>
  <c r="D2674" i="9"/>
  <c r="E2673" i="9"/>
  <c r="D2673" i="9"/>
  <c r="E2672" i="9"/>
  <c r="D2672" i="9"/>
  <c r="E2671" i="9"/>
  <c r="D2671" i="9"/>
  <c r="E2670" i="9"/>
  <c r="D2670" i="9"/>
  <c r="E2669" i="9"/>
  <c r="D2669" i="9"/>
  <c r="E2668" i="9"/>
  <c r="D2668" i="9"/>
  <c r="E2667" i="9"/>
  <c r="D2667" i="9"/>
  <c r="E2666" i="9"/>
  <c r="D2666" i="9"/>
  <c r="E2665" i="9"/>
  <c r="D2665" i="9"/>
  <c r="E2664" i="9"/>
  <c r="D2664" i="9"/>
  <c r="E2663" i="9"/>
  <c r="D2663" i="9"/>
  <c r="E2662" i="9"/>
  <c r="D2662" i="9"/>
  <c r="E2661" i="9"/>
  <c r="D2661" i="9"/>
  <c r="E2660" i="9"/>
  <c r="D2660" i="9"/>
  <c r="E2659" i="9"/>
  <c r="D2659" i="9"/>
  <c r="E2658" i="9"/>
  <c r="D2658" i="9"/>
  <c r="E2657" i="9"/>
  <c r="D2657" i="9"/>
  <c r="E2656" i="9"/>
  <c r="D2656" i="9"/>
  <c r="E2655" i="9"/>
  <c r="D2655" i="9"/>
  <c r="E2654" i="9"/>
  <c r="D2654" i="9"/>
  <c r="E2653" i="9"/>
  <c r="D2653" i="9"/>
  <c r="E2652" i="9"/>
  <c r="D2652" i="9"/>
  <c r="E2651" i="9"/>
  <c r="D2651" i="9"/>
  <c r="E2650" i="9"/>
  <c r="D2650" i="9"/>
  <c r="E2649" i="9"/>
  <c r="D2649" i="9"/>
  <c r="E2648" i="9"/>
  <c r="D2648" i="9"/>
  <c r="E2647" i="9"/>
  <c r="D2647" i="9"/>
  <c r="E2646" i="9"/>
  <c r="D2646" i="9"/>
  <c r="E2645" i="9"/>
  <c r="D2645" i="9"/>
  <c r="E2644" i="9"/>
  <c r="D2644" i="9"/>
  <c r="E2643" i="9"/>
  <c r="D2643" i="9"/>
  <c r="E2642" i="9"/>
  <c r="D2642" i="9"/>
  <c r="E2641" i="9"/>
  <c r="D2641" i="9"/>
  <c r="E2640" i="9"/>
  <c r="D2640" i="9"/>
  <c r="E2639" i="9"/>
  <c r="D2639" i="9"/>
  <c r="E2638" i="9"/>
  <c r="D2638" i="9"/>
  <c r="E2637" i="9"/>
  <c r="D2637" i="9"/>
  <c r="E2636" i="9"/>
  <c r="D2636" i="9"/>
  <c r="E2635" i="9"/>
  <c r="D2635" i="9"/>
  <c r="E2634" i="9"/>
  <c r="D2634" i="9"/>
  <c r="E2633" i="9"/>
  <c r="D2633" i="9"/>
  <c r="E2632" i="9"/>
  <c r="D2632" i="9"/>
  <c r="E2631" i="9"/>
  <c r="D2631" i="9"/>
  <c r="E2630" i="9"/>
  <c r="D2630" i="9"/>
  <c r="E2629" i="9"/>
  <c r="D2629" i="9"/>
  <c r="E2628" i="9"/>
  <c r="D2628" i="9"/>
  <c r="E2627" i="9"/>
  <c r="D2627" i="9"/>
  <c r="E2626" i="9"/>
  <c r="D2626" i="9"/>
  <c r="E2625" i="9"/>
  <c r="D2625" i="9"/>
  <c r="E2624" i="9"/>
  <c r="D2624" i="9"/>
  <c r="E2623" i="9"/>
  <c r="D2623" i="9"/>
  <c r="E2622" i="9"/>
  <c r="D2622" i="9"/>
  <c r="E2621" i="9"/>
  <c r="D2621" i="9"/>
  <c r="E2620" i="9"/>
  <c r="D2620" i="9"/>
  <c r="E2619" i="9"/>
  <c r="D2619" i="9"/>
  <c r="E2618" i="9"/>
  <c r="D2618" i="9"/>
  <c r="E2617" i="9"/>
  <c r="D2617" i="9"/>
  <c r="E2616" i="9"/>
  <c r="D2616" i="9"/>
  <c r="E2615" i="9"/>
  <c r="D2615" i="9"/>
  <c r="E2614" i="9"/>
  <c r="D2614" i="9"/>
  <c r="E2613" i="9"/>
  <c r="D2613" i="9"/>
  <c r="E2612" i="9"/>
  <c r="D2612" i="9"/>
  <c r="E2611" i="9"/>
  <c r="D2611" i="9"/>
  <c r="E2610" i="9"/>
  <c r="D2610" i="9"/>
  <c r="E2609" i="9"/>
  <c r="D2609" i="9"/>
  <c r="E2608" i="9"/>
  <c r="D2608" i="9"/>
  <c r="E2607" i="9"/>
  <c r="D2607" i="9"/>
  <c r="E2606" i="9"/>
  <c r="D2606" i="9"/>
  <c r="E2605" i="9"/>
  <c r="D2605" i="9"/>
  <c r="E2604" i="9"/>
  <c r="D2604" i="9"/>
  <c r="E2603" i="9"/>
  <c r="D2603" i="9"/>
  <c r="E2602" i="9"/>
  <c r="D2602" i="9"/>
  <c r="E2601" i="9"/>
  <c r="D2601" i="9"/>
  <c r="E2600" i="9"/>
  <c r="D2600" i="9"/>
  <c r="E2599" i="9"/>
  <c r="D2599" i="9"/>
  <c r="E2598" i="9"/>
  <c r="D2598" i="9"/>
  <c r="E2597" i="9"/>
  <c r="D2597" i="9"/>
  <c r="E2596" i="9"/>
  <c r="D2596" i="9"/>
  <c r="E2595" i="9"/>
  <c r="D2595" i="9"/>
  <c r="E2594" i="9"/>
  <c r="D2594" i="9"/>
  <c r="E2593" i="9"/>
  <c r="D2593" i="9"/>
  <c r="E2592" i="9"/>
  <c r="D2592" i="9"/>
  <c r="E2591" i="9"/>
  <c r="D2591" i="9"/>
  <c r="E2590" i="9"/>
  <c r="D2590" i="9"/>
  <c r="E2589" i="9"/>
  <c r="D2589" i="9"/>
  <c r="E2588" i="9"/>
  <c r="D2588" i="9"/>
  <c r="E2587" i="9"/>
  <c r="D2587" i="9"/>
  <c r="E2586" i="9"/>
  <c r="D2586" i="9"/>
  <c r="E2585" i="9"/>
  <c r="D2585" i="9"/>
  <c r="E2584" i="9"/>
  <c r="D2584" i="9"/>
  <c r="E2583" i="9"/>
  <c r="D2583" i="9"/>
  <c r="E2582" i="9"/>
  <c r="D2582" i="9"/>
  <c r="E2581" i="9"/>
  <c r="D2581" i="9"/>
  <c r="E2580" i="9"/>
  <c r="D2580" i="9"/>
  <c r="E2579" i="9"/>
  <c r="D2579" i="9"/>
  <c r="E2578" i="9"/>
  <c r="D2578" i="9"/>
  <c r="E2577" i="9"/>
  <c r="D2577" i="9"/>
  <c r="E2576" i="9"/>
  <c r="D2576" i="9"/>
  <c r="E2575" i="9"/>
  <c r="D2575" i="9"/>
  <c r="E2574" i="9"/>
  <c r="D2574" i="9"/>
  <c r="E2573" i="9"/>
  <c r="D2573" i="9"/>
  <c r="E2572" i="9"/>
  <c r="D2572" i="9"/>
  <c r="E2571" i="9"/>
  <c r="D2571" i="9"/>
  <c r="E2570" i="9"/>
  <c r="D2570" i="9"/>
  <c r="E2569" i="9"/>
  <c r="D2569" i="9"/>
  <c r="E2568" i="9"/>
  <c r="D2568" i="9"/>
  <c r="E2567" i="9"/>
  <c r="D2567" i="9"/>
  <c r="E2566" i="9"/>
  <c r="D2566" i="9"/>
  <c r="E2565" i="9"/>
  <c r="D2565" i="9"/>
  <c r="E2564" i="9"/>
  <c r="D2564" i="9"/>
  <c r="E2563" i="9"/>
  <c r="D2563" i="9"/>
  <c r="E2562" i="9"/>
  <c r="D2562" i="9"/>
  <c r="E2561" i="9"/>
  <c r="D2561" i="9"/>
  <c r="E2560" i="9"/>
  <c r="D2560" i="9"/>
  <c r="E2559" i="9"/>
  <c r="D2559" i="9"/>
  <c r="E2558" i="9"/>
  <c r="D2558" i="9"/>
  <c r="E2557" i="9"/>
  <c r="D2557" i="9"/>
  <c r="E2556" i="9"/>
  <c r="D2556" i="9"/>
  <c r="E2555" i="9"/>
  <c r="D2555" i="9"/>
  <c r="E2554" i="9"/>
  <c r="D2554" i="9"/>
  <c r="E2553" i="9"/>
  <c r="D2553" i="9"/>
  <c r="E2552" i="9"/>
  <c r="D2552" i="9"/>
  <c r="E2551" i="9"/>
  <c r="D2551" i="9"/>
  <c r="E2550" i="9"/>
  <c r="D2550" i="9"/>
  <c r="E2549" i="9"/>
  <c r="D2549" i="9"/>
  <c r="E2548" i="9"/>
  <c r="D2548" i="9"/>
  <c r="E2547" i="9"/>
  <c r="D2547" i="9"/>
  <c r="E2546" i="9"/>
  <c r="D2546" i="9"/>
  <c r="E2545" i="9"/>
  <c r="D2545" i="9"/>
  <c r="E2544" i="9"/>
  <c r="D2544" i="9"/>
  <c r="E2543" i="9"/>
  <c r="D2543" i="9"/>
  <c r="E2542" i="9"/>
  <c r="D2542" i="9"/>
  <c r="E2541" i="9"/>
  <c r="D2541" i="9"/>
  <c r="E2540" i="9"/>
  <c r="D2540" i="9"/>
  <c r="E2539" i="9"/>
  <c r="D2539" i="9"/>
  <c r="E2538" i="9"/>
  <c r="D2538" i="9"/>
  <c r="E2537" i="9"/>
  <c r="D2537" i="9"/>
  <c r="E2536" i="9"/>
  <c r="D2536" i="9"/>
  <c r="E2535" i="9"/>
  <c r="D2535" i="9"/>
  <c r="E2534" i="9"/>
  <c r="D2534" i="9"/>
  <c r="E2533" i="9"/>
  <c r="D2533" i="9"/>
  <c r="E2532" i="9"/>
  <c r="D2532" i="9"/>
  <c r="E2531" i="9"/>
  <c r="D2531" i="9"/>
  <c r="E2530" i="9"/>
  <c r="D2530" i="9"/>
  <c r="E2529" i="9"/>
  <c r="D2529" i="9"/>
  <c r="E2528" i="9"/>
  <c r="D2528" i="9"/>
  <c r="E2527" i="9"/>
  <c r="D2527" i="9"/>
  <c r="E2526" i="9"/>
  <c r="D2526" i="9"/>
  <c r="E2525" i="9"/>
  <c r="D2525" i="9"/>
  <c r="E2524" i="9"/>
  <c r="D2524" i="9"/>
  <c r="E2523" i="9"/>
  <c r="D2523" i="9"/>
  <c r="E2522" i="9"/>
  <c r="D2522" i="9"/>
  <c r="E2521" i="9"/>
  <c r="D2521" i="9"/>
  <c r="E2520" i="9"/>
  <c r="D2520" i="9"/>
  <c r="E2519" i="9"/>
  <c r="D2519" i="9"/>
  <c r="E2518" i="9"/>
  <c r="D2518" i="9"/>
  <c r="E2517" i="9"/>
  <c r="D2517" i="9"/>
  <c r="E2516" i="9"/>
  <c r="D2516" i="9"/>
  <c r="E2515" i="9"/>
  <c r="D2515" i="9"/>
  <c r="E2514" i="9"/>
  <c r="D2514" i="9"/>
  <c r="E2513" i="9"/>
  <c r="D2513" i="9"/>
  <c r="E2512" i="9"/>
  <c r="D2512" i="9"/>
  <c r="E2511" i="9"/>
  <c r="D2511" i="9"/>
  <c r="E2510" i="9"/>
  <c r="D2510" i="9"/>
  <c r="E2509" i="9"/>
  <c r="D2509" i="9"/>
  <c r="E2508" i="9"/>
  <c r="D2508" i="9"/>
  <c r="E2507" i="9"/>
  <c r="D2507" i="9"/>
  <c r="E2506" i="9"/>
  <c r="D2506" i="9"/>
  <c r="E2505" i="9"/>
  <c r="D2505" i="9"/>
  <c r="E2504" i="9"/>
  <c r="D2504" i="9"/>
  <c r="E2503" i="9"/>
  <c r="D2503" i="9"/>
  <c r="E2502" i="9"/>
  <c r="D2502" i="9"/>
  <c r="E2501" i="9"/>
  <c r="D2501" i="9"/>
  <c r="E2500" i="9"/>
  <c r="D2500" i="9"/>
  <c r="E2499" i="9"/>
  <c r="D2499" i="9"/>
  <c r="E2498" i="9"/>
  <c r="D2498" i="9"/>
  <c r="E2497" i="9"/>
  <c r="D2497" i="9"/>
  <c r="E2496" i="9"/>
  <c r="D2496" i="9"/>
  <c r="E2495" i="9"/>
  <c r="D2495" i="9"/>
  <c r="E2494" i="9"/>
  <c r="D2494" i="9"/>
  <c r="E2493" i="9"/>
  <c r="D2493" i="9"/>
  <c r="E2492" i="9"/>
  <c r="D2492" i="9"/>
  <c r="E2491" i="9"/>
  <c r="D2491" i="9"/>
  <c r="E2490" i="9"/>
  <c r="D2490" i="9"/>
  <c r="E2489" i="9"/>
  <c r="D2489" i="9"/>
  <c r="E2488" i="9"/>
  <c r="D2488" i="9"/>
  <c r="E2487" i="9"/>
  <c r="D2487" i="9"/>
  <c r="E2486" i="9"/>
  <c r="D2486" i="9"/>
  <c r="E2485" i="9"/>
  <c r="D2485" i="9"/>
  <c r="E2484" i="9"/>
  <c r="D2484" i="9"/>
  <c r="E2483" i="9"/>
  <c r="D2483" i="9"/>
  <c r="E2482" i="9"/>
  <c r="D2482" i="9"/>
  <c r="E2481" i="9"/>
  <c r="D2481" i="9"/>
  <c r="E2480" i="9"/>
  <c r="D2480" i="9"/>
  <c r="E2479" i="9"/>
  <c r="D2479" i="9"/>
  <c r="E2478" i="9"/>
  <c r="D2478" i="9"/>
  <c r="E2477" i="9"/>
  <c r="D2477" i="9"/>
  <c r="E2476" i="9"/>
  <c r="D2476" i="9"/>
  <c r="E2475" i="9"/>
  <c r="D2475" i="9"/>
  <c r="E2474" i="9"/>
  <c r="D2474" i="9"/>
  <c r="E2473" i="9"/>
  <c r="D2473" i="9"/>
  <c r="E2472" i="9"/>
  <c r="D2472" i="9"/>
  <c r="E2471" i="9"/>
  <c r="D2471" i="9"/>
  <c r="E2470" i="9"/>
  <c r="D2470" i="9"/>
  <c r="E2469" i="9"/>
  <c r="D2469" i="9"/>
  <c r="E2468" i="9"/>
  <c r="D2468" i="9"/>
  <c r="E2467" i="9"/>
  <c r="D2467" i="9"/>
  <c r="E2466" i="9"/>
  <c r="D2466" i="9"/>
  <c r="E2465" i="9"/>
  <c r="D2465" i="9"/>
  <c r="E2464" i="9"/>
  <c r="D2464" i="9"/>
  <c r="E2463" i="9"/>
  <c r="D2463" i="9"/>
  <c r="E2462" i="9"/>
  <c r="D2462" i="9"/>
  <c r="E2461" i="9"/>
  <c r="D2461" i="9"/>
  <c r="E2460" i="9"/>
  <c r="D2460" i="9"/>
  <c r="E2459" i="9"/>
  <c r="D2459" i="9"/>
  <c r="E2458" i="9"/>
  <c r="D2458" i="9"/>
  <c r="E2457" i="9"/>
  <c r="D2457" i="9"/>
  <c r="E2456" i="9"/>
  <c r="D2456" i="9"/>
  <c r="E2455" i="9"/>
  <c r="D2455" i="9"/>
  <c r="E2454" i="9"/>
  <c r="D2454" i="9"/>
  <c r="E2453" i="9"/>
  <c r="D2453" i="9"/>
  <c r="E2452" i="9"/>
  <c r="D2452" i="9"/>
  <c r="E2451" i="9"/>
  <c r="D2451" i="9"/>
  <c r="E2450" i="9"/>
  <c r="D2450" i="9"/>
  <c r="E2449" i="9"/>
  <c r="D2449" i="9"/>
  <c r="E2448" i="9"/>
  <c r="D2448" i="9"/>
  <c r="E2447" i="9"/>
  <c r="D2447" i="9"/>
  <c r="E2446" i="9"/>
  <c r="D2446" i="9"/>
  <c r="E2445" i="9"/>
  <c r="D2445" i="9"/>
  <c r="E2444" i="9"/>
  <c r="D2444" i="9"/>
  <c r="E2443" i="9"/>
  <c r="D2443" i="9"/>
  <c r="E2442" i="9"/>
  <c r="D2442" i="9"/>
  <c r="E2441" i="9"/>
  <c r="D2441" i="9"/>
  <c r="E2440" i="9"/>
  <c r="D2440" i="9"/>
  <c r="E2439" i="9"/>
  <c r="D2439" i="9"/>
  <c r="E2438" i="9"/>
  <c r="D2438" i="9"/>
  <c r="E2437" i="9"/>
  <c r="D2437" i="9"/>
  <c r="E2436" i="9"/>
  <c r="D2436" i="9"/>
  <c r="E2435" i="9"/>
  <c r="D2435" i="9"/>
  <c r="E2434" i="9"/>
  <c r="D2434" i="9"/>
  <c r="E2433" i="9"/>
  <c r="D2433" i="9"/>
  <c r="E2432" i="9"/>
  <c r="D2432" i="9"/>
  <c r="E2431" i="9"/>
  <c r="D2431" i="9"/>
  <c r="E2430" i="9"/>
  <c r="D2430" i="9"/>
  <c r="E2429" i="9"/>
  <c r="D2429" i="9"/>
  <c r="E2428" i="9"/>
  <c r="D2428" i="9"/>
  <c r="E2427" i="9"/>
  <c r="D2427" i="9"/>
  <c r="E2426" i="9"/>
  <c r="D2426" i="9"/>
  <c r="E2425" i="9"/>
  <c r="D2425" i="9"/>
  <c r="E2424" i="9"/>
  <c r="D2424" i="9"/>
  <c r="E2423" i="9"/>
  <c r="D2423" i="9"/>
  <c r="E2422" i="9"/>
  <c r="D2422" i="9"/>
  <c r="E2421" i="9"/>
  <c r="D2421" i="9"/>
  <c r="E2420" i="9"/>
  <c r="D2420" i="9"/>
  <c r="E2419" i="9"/>
  <c r="D2419" i="9"/>
  <c r="E2418" i="9"/>
  <c r="D2418" i="9"/>
  <c r="E2417" i="9"/>
  <c r="D2417" i="9"/>
  <c r="E2416" i="9"/>
  <c r="D2416" i="9"/>
  <c r="E2415" i="9"/>
  <c r="D2415" i="9"/>
  <c r="E2414" i="9"/>
  <c r="D2414" i="9"/>
  <c r="E2413" i="9"/>
  <c r="D2413" i="9"/>
  <c r="E2412" i="9"/>
  <c r="D2412" i="9"/>
  <c r="E2411" i="9"/>
  <c r="D2411" i="9"/>
  <c r="E2410" i="9"/>
  <c r="D2410" i="9"/>
  <c r="E2409" i="9"/>
  <c r="D2409" i="9"/>
  <c r="E2408" i="9"/>
  <c r="D2408" i="9"/>
  <c r="E2407" i="9"/>
  <c r="D2407" i="9"/>
  <c r="E2406" i="9"/>
  <c r="D2406" i="9"/>
  <c r="E2405" i="9"/>
  <c r="D2405" i="9"/>
  <c r="E2404" i="9"/>
  <c r="D2404" i="9"/>
  <c r="E2403" i="9"/>
  <c r="D2403" i="9"/>
  <c r="E2402" i="9"/>
  <c r="D2402" i="9"/>
  <c r="E2401" i="9"/>
  <c r="D2401" i="9"/>
  <c r="E2400" i="9"/>
  <c r="D2400" i="9"/>
  <c r="E2399" i="9"/>
  <c r="D2399" i="9"/>
  <c r="E2398" i="9"/>
  <c r="D2398" i="9"/>
  <c r="E2397" i="9"/>
  <c r="D2397" i="9"/>
  <c r="E2396" i="9"/>
  <c r="D2396" i="9"/>
  <c r="E2395" i="9"/>
  <c r="D2395" i="9"/>
  <c r="E2394" i="9"/>
  <c r="D2394" i="9"/>
  <c r="E2393" i="9"/>
  <c r="D2393" i="9"/>
  <c r="E2392" i="9"/>
  <c r="D2392" i="9"/>
  <c r="E2391" i="9"/>
  <c r="D2391" i="9"/>
  <c r="E2390" i="9"/>
  <c r="D2390" i="9"/>
  <c r="E2389" i="9"/>
  <c r="D2389" i="9"/>
  <c r="E2388" i="9"/>
  <c r="D2388" i="9"/>
  <c r="E2387" i="9"/>
  <c r="D2387" i="9"/>
  <c r="E2386" i="9"/>
  <c r="D2386" i="9"/>
  <c r="E2385" i="9"/>
  <c r="D2385" i="9"/>
  <c r="E2384" i="9"/>
  <c r="D2384" i="9"/>
  <c r="E2383" i="9"/>
  <c r="D2383" i="9"/>
  <c r="E2382" i="9"/>
  <c r="D2382" i="9"/>
  <c r="E2381" i="9"/>
  <c r="D2381" i="9"/>
  <c r="E2380" i="9"/>
  <c r="D2380" i="9"/>
  <c r="E2379" i="9"/>
  <c r="D2379" i="9"/>
  <c r="E2378" i="9"/>
  <c r="D2378" i="9"/>
  <c r="E2377" i="9"/>
  <c r="D2377" i="9"/>
  <c r="E2376" i="9"/>
  <c r="D2376" i="9"/>
  <c r="E2375" i="9"/>
  <c r="D2375" i="9"/>
  <c r="E2374" i="9"/>
  <c r="D2374" i="9"/>
  <c r="E2373" i="9"/>
  <c r="D2373" i="9"/>
  <c r="E2372" i="9"/>
  <c r="D2372" i="9"/>
  <c r="E2371" i="9"/>
  <c r="D2371" i="9"/>
  <c r="E2370" i="9"/>
  <c r="D2370" i="9"/>
  <c r="E2369" i="9"/>
  <c r="D2369" i="9"/>
  <c r="E2368" i="9"/>
  <c r="D2368" i="9"/>
  <c r="E2367" i="9"/>
  <c r="D2367" i="9"/>
  <c r="E2366" i="9"/>
  <c r="D2366" i="9"/>
  <c r="E2365" i="9"/>
  <c r="D2365" i="9"/>
  <c r="E2364" i="9"/>
  <c r="D2364" i="9"/>
  <c r="E2363" i="9"/>
  <c r="D2363" i="9"/>
  <c r="E2362" i="9"/>
  <c r="D2362" i="9"/>
  <c r="E2361" i="9"/>
  <c r="D2361" i="9"/>
  <c r="E2360" i="9"/>
  <c r="D2360" i="9"/>
  <c r="E2359" i="9"/>
  <c r="D2359" i="9"/>
  <c r="E2358" i="9"/>
  <c r="D2358" i="9"/>
  <c r="E2357" i="9"/>
  <c r="D2357" i="9"/>
  <c r="E2356" i="9"/>
  <c r="D2356" i="9"/>
  <c r="E2355" i="9"/>
  <c r="D2355" i="9"/>
  <c r="E2354" i="9"/>
  <c r="D2354" i="9"/>
  <c r="E2353" i="9"/>
  <c r="D2353" i="9"/>
  <c r="E2352" i="9"/>
  <c r="D2352" i="9"/>
  <c r="E2351" i="9"/>
  <c r="D2351" i="9"/>
  <c r="E2350" i="9"/>
  <c r="D2350" i="9"/>
  <c r="E2349" i="9"/>
  <c r="D2349" i="9"/>
  <c r="E2348" i="9"/>
  <c r="D2348" i="9"/>
  <c r="E2347" i="9"/>
  <c r="D2347" i="9"/>
  <c r="E2346" i="9"/>
  <c r="D2346" i="9"/>
  <c r="E2345" i="9"/>
  <c r="D2345" i="9"/>
  <c r="E2344" i="9"/>
  <c r="D2344" i="9"/>
  <c r="E2343" i="9"/>
  <c r="D2343" i="9"/>
  <c r="E2342" i="9"/>
  <c r="D2342" i="9"/>
  <c r="E2341" i="9"/>
  <c r="D2341" i="9"/>
  <c r="E2340" i="9"/>
  <c r="D2340" i="9"/>
  <c r="E2339" i="9"/>
  <c r="D2339" i="9"/>
  <c r="E2338" i="9"/>
  <c r="D2338" i="9"/>
  <c r="E2337" i="9"/>
  <c r="D2337" i="9"/>
  <c r="E2336" i="9"/>
  <c r="D2336" i="9"/>
  <c r="E2335" i="9"/>
  <c r="D2335" i="9"/>
  <c r="E2334" i="9"/>
  <c r="D2334" i="9"/>
  <c r="E2333" i="9"/>
  <c r="D2333" i="9"/>
  <c r="E2332" i="9"/>
  <c r="D2332" i="9"/>
  <c r="E2331" i="9"/>
  <c r="D2331" i="9"/>
  <c r="E2330" i="9"/>
  <c r="D2330" i="9"/>
  <c r="E2329" i="9"/>
  <c r="D2329" i="9"/>
  <c r="E2328" i="9"/>
  <c r="D2328" i="9"/>
  <c r="E2327" i="9"/>
  <c r="D2327" i="9"/>
  <c r="E2326" i="9"/>
  <c r="D2326" i="9"/>
  <c r="E2325" i="9"/>
  <c r="D2325" i="9"/>
  <c r="E2324" i="9"/>
  <c r="D2324" i="9"/>
  <c r="E2323" i="9"/>
  <c r="D2323" i="9"/>
  <c r="E2322" i="9"/>
  <c r="D2322" i="9"/>
  <c r="E2321" i="9"/>
  <c r="D2321" i="9"/>
  <c r="E2320" i="9"/>
  <c r="D2320" i="9"/>
  <c r="E2319" i="9"/>
  <c r="D2319" i="9"/>
  <c r="E2318" i="9"/>
  <c r="D2318" i="9"/>
  <c r="E2317" i="9"/>
  <c r="D2317" i="9"/>
  <c r="E2316" i="9"/>
  <c r="D2316" i="9"/>
  <c r="E2315" i="9"/>
  <c r="D2315" i="9"/>
  <c r="E2314" i="9"/>
  <c r="D2314" i="9"/>
  <c r="E2313" i="9"/>
  <c r="D2313" i="9"/>
  <c r="E2312" i="9"/>
  <c r="D2312" i="9"/>
  <c r="E2311" i="9"/>
  <c r="D2311" i="9"/>
  <c r="E2310" i="9"/>
  <c r="D2310" i="9"/>
  <c r="E2309" i="9"/>
  <c r="D2309" i="9"/>
  <c r="E2308" i="9"/>
  <c r="D2308" i="9"/>
  <c r="E2307" i="9"/>
  <c r="D2307" i="9"/>
  <c r="E2306" i="9"/>
  <c r="D2306" i="9"/>
  <c r="E2305" i="9"/>
  <c r="D2305" i="9"/>
  <c r="E2304" i="9"/>
  <c r="D2304" i="9"/>
  <c r="E2303" i="9"/>
  <c r="D2303" i="9"/>
  <c r="E2302" i="9"/>
  <c r="D2302" i="9"/>
  <c r="E2301" i="9"/>
  <c r="D2301" i="9"/>
  <c r="E2300" i="9"/>
  <c r="D2300" i="9"/>
  <c r="E2299" i="9"/>
  <c r="D2299" i="9"/>
  <c r="E2298" i="9"/>
  <c r="D2298" i="9"/>
  <c r="E2297" i="9"/>
  <c r="D2297" i="9"/>
  <c r="E2296" i="9"/>
  <c r="D2296" i="9"/>
  <c r="E2295" i="9"/>
  <c r="D2295" i="9"/>
  <c r="E2294" i="9"/>
  <c r="D2294" i="9"/>
  <c r="E2293" i="9"/>
  <c r="D2293" i="9"/>
  <c r="E2292" i="9"/>
  <c r="D2292" i="9"/>
  <c r="E2291" i="9"/>
  <c r="D2291" i="9"/>
  <c r="E2290" i="9"/>
  <c r="D2290" i="9"/>
  <c r="E2289" i="9"/>
  <c r="D2289" i="9"/>
  <c r="E2288" i="9"/>
  <c r="D2288" i="9"/>
  <c r="E2287" i="9"/>
  <c r="D2287" i="9"/>
  <c r="E2286" i="9"/>
  <c r="D2286" i="9"/>
  <c r="E2285" i="9"/>
  <c r="D2285" i="9"/>
  <c r="E2284" i="9"/>
  <c r="D2284" i="9"/>
  <c r="E2283" i="9"/>
  <c r="D2283" i="9"/>
  <c r="E2282" i="9"/>
  <c r="D2282" i="9"/>
  <c r="E2281" i="9"/>
  <c r="D2281" i="9"/>
  <c r="E2280" i="9"/>
  <c r="D2280" i="9"/>
  <c r="E2279" i="9"/>
  <c r="D2279" i="9"/>
  <c r="E2278" i="9"/>
  <c r="D2278" i="9"/>
  <c r="E2277" i="9"/>
  <c r="D2277" i="9"/>
  <c r="E2276" i="9"/>
  <c r="D2276" i="9"/>
  <c r="E2275" i="9"/>
  <c r="D2275" i="9"/>
  <c r="E2274" i="9"/>
  <c r="D2274" i="9"/>
  <c r="E2273" i="9"/>
  <c r="D2273" i="9"/>
  <c r="E2272" i="9"/>
  <c r="D2272" i="9"/>
  <c r="E2271" i="9"/>
  <c r="D2271" i="9"/>
  <c r="E2270" i="9"/>
  <c r="D2270" i="9"/>
  <c r="E2269" i="9"/>
  <c r="D2269" i="9"/>
  <c r="E2268" i="9"/>
  <c r="D2268" i="9"/>
  <c r="E2267" i="9"/>
  <c r="D2267" i="9"/>
  <c r="E2266" i="9"/>
  <c r="D2266" i="9"/>
  <c r="E2265" i="9"/>
  <c r="D2265" i="9"/>
  <c r="E2264" i="9"/>
  <c r="D2264" i="9"/>
  <c r="E2263" i="9"/>
  <c r="D2263" i="9"/>
  <c r="E2262" i="9"/>
  <c r="D2262" i="9"/>
  <c r="E2261" i="9"/>
  <c r="D2261" i="9"/>
  <c r="E2260" i="9"/>
  <c r="D2260" i="9"/>
  <c r="E2259" i="9"/>
  <c r="D2259" i="9"/>
  <c r="E2258" i="9"/>
  <c r="D2258" i="9"/>
  <c r="E2257" i="9"/>
  <c r="D2257" i="9"/>
  <c r="E2256" i="9"/>
  <c r="D2256" i="9"/>
  <c r="E2255" i="9"/>
  <c r="D2255" i="9"/>
  <c r="E2254" i="9"/>
  <c r="D2254" i="9"/>
  <c r="E2253" i="9"/>
  <c r="D2253" i="9"/>
  <c r="E2252" i="9"/>
  <c r="D2252" i="9"/>
  <c r="E2251" i="9"/>
  <c r="D2251" i="9"/>
  <c r="E2250" i="9"/>
  <c r="D2250" i="9"/>
  <c r="E2249" i="9"/>
  <c r="D2249" i="9"/>
  <c r="E2248" i="9"/>
  <c r="D2248" i="9"/>
  <c r="E2247" i="9"/>
  <c r="D2247" i="9"/>
  <c r="E2246" i="9"/>
  <c r="D2246" i="9"/>
  <c r="E2245" i="9"/>
  <c r="D2245" i="9"/>
  <c r="E2244" i="9"/>
  <c r="D2244" i="9"/>
  <c r="E2243" i="9"/>
  <c r="D2243" i="9"/>
  <c r="E2242" i="9"/>
  <c r="D2242" i="9"/>
  <c r="E2241" i="9"/>
  <c r="D2241" i="9"/>
  <c r="E2240" i="9"/>
  <c r="D2240" i="9"/>
  <c r="E2239" i="9"/>
  <c r="D2239" i="9"/>
  <c r="E2238" i="9"/>
  <c r="D2238" i="9"/>
  <c r="E2237" i="9"/>
  <c r="D2237" i="9"/>
  <c r="E2236" i="9"/>
  <c r="D2236" i="9"/>
  <c r="E2235" i="9"/>
  <c r="D2235" i="9"/>
  <c r="E2234" i="9"/>
  <c r="D2234" i="9"/>
  <c r="E2233" i="9"/>
  <c r="D2233" i="9"/>
  <c r="E2232" i="9"/>
  <c r="D2232" i="9"/>
  <c r="E2231" i="9"/>
  <c r="D2231" i="9"/>
  <c r="E2230" i="9"/>
  <c r="D2230" i="9"/>
  <c r="E2229" i="9"/>
  <c r="D2229" i="9"/>
  <c r="E2228" i="9"/>
  <c r="D2228" i="9"/>
  <c r="E2227" i="9"/>
  <c r="D2227" i="9"/>
  <c r="E2226" i="9"/>
  <c r="D2226" i="9"/>
  <c r="E2225" i="9"/>
  <c r="D2225" i="9"/>
  <c r="E2224" i="9"/>
  <c r="D2224" i="9"/>
  <c r="E2223" i="9"/>
  <c r="D2223" i="9"/>
  <c r="E2222" i="9"/>
  <c r="D2222" i="9"/>
  <c r="E2221" i="9"/>
  <c r="D2221" i="9"/>
  <c r="E2220" i="9"/>
  <c r="D2220" i="9"/>
  <c r="E2219" i="9"/>
  <c r="D2219" i="9"/>
  <c r="E2218" i="9"/>
  <c r="D2218" i="9"/>
  <c r="E2217" i="9"/>
  <c r="D2217" i="9"/>
  <c r="E2216" i="9"/>
  <c r="D2216" i="9"/>
  <c r="E2215" i="9"/>
  <c r="D2215" i="9"/>
  <c r="E2214" i="9"/>
  <c r="D2214" i="9"/>
  <c r="E2213" i="9"/>
  <c r="D2213" i="9"/>
  <c r="E2212" i="9"/>
  <c r="D2212" i="9"/>
  <c r="E2211" i="9"/>
  <c r="D2211" i="9"/>
  <c r="E2210" i="9"/>
  <c r="D2210" i="9"/>
  <c r="E2209" i="9"/>
  <c r="D2209" i="9"/>
  <c r="E2208" i="9"/>
  <c r="D2208" i="9"/>
  <c r="E2207" i="9"/>
  <c r="D2207" i="9"/>
  <c r="E2206" i="9"/>
  <c r="D2206" i="9"/>
  <c r="E2205" i="9"/>
  <c r="D2205" i="9"/>
  <c r="E2204" i="9"/>
  <c r="D2204" i="9"/>
  <c r="E2203" i="9"/>
  <c r="D2203" i="9"/>
  <c r="E2202" i="9"/>
  <c r="D2202" i="9"/>
  <c r="E2201" i="9"/>
  <c r="D2201" i="9"/>
  <c r="E2200" i="9"/>
  <c r="D2200" i="9"/>
  <c r="E2199" i="9"/>
  <c r="D2199" i="9"/>
  <c r="E2198" i="9"/>
  <c r="D2198" i="9"/>
  <c r="E2197" i="9"/>
  <c r="D2197" i="9"/>
  <c r="E2196" i="9"/>
  <c r="D2196" i="9"/>
  <c r="E2195" i="9"/>
  <c r="D2195" i="9"/>
  <c r="E2194" i="9"/>
  <c r="D2194" i="9"/>
  <c r="E2193" i="9"/>
  <c r="D2193" i="9"/>
  <c r="E2192" i="9"/>
  <c r="D2192" i="9"/>
  <c r="E2191" i="9"/>
  <c r="D2191" i="9"/>
  <c r="E2190" i="9"/>
  <c r="D2190" i="9"/>
  <c r="E2189" i="9"/>
  <c r="D2189" i="9"/>
  <c r="E2188" i="9"/>
  <c r="D2188" i="9"/>
  <c r="E2187" i="9"/>
  <c r="D2187" i="9"/>
  <c r="E2186" i="9"/>
  <c r="D2186" i="9"/>
  <c r="E2185" i="9"/>
  <c r="D2185" i="9"/>
  <c r="E2184" i="9"/>
  <c r="D2184" i="9"/>
  <c r="E2183" i="9"/>
  <c r="D2183" i="9"/>
  <c r="E2182" i="9"/>
  <c r="D2182" i="9"/>
  <c r="E2181" i="9"/>
  <c r="D2181" i="9"/>
  <c r="E2180" i="9"/>
  <c r="D2180" i="9"/>
  <c r="E2179" i="9"/>
  <c r="D2179" i="9"/>
  <c r="E2178" i="9"/>
  <c r="D2178" i="9"/>
  <c r="E2177" i="9"/>
  <c r="D2177" i="9"/>
  <c r="E2176" i="9"/>
  <c r="D2176" i="9"/>
  <c r="E2175" i="9"/>
  <c r="D2175" i="9"/>
  <c r="E2174" i="9"/>
  <c r="D2174" i="9"/>
  <c r="E2173" i="9"/>
  <c r="D2173" i="9"/>
  <c r="E2172" i="9"/>
  <c r="D2172" i="9"/>
  <c r="E2171" i="9"/>
  <c r="D2171" i="9"/>
  <c r="E2170" i="9"/>
  <c r="D2170" i="9"/>
  <c r="E2169" i="9"/>
  <c r="D2169" i="9"/>
  <c r="E2168" i="9"/>
  <c r="D2168" i="9"/>
  <c r="E2167" i="9"/>
  <c r="D2167" i="9"/>
  <c r="E2166" i="9"/>
  <c r="D2166" i="9"/>
  <c r="E2165" i="9"/>
  <c r="D2165" i="9"/>
  <c r="E2164" i="9"/>
  <c r="D2164" i="9"/>
  <c r="E2163" i="9"/>
  <c r="D2163" i="9"/>
  <c r="E2162" i="9"/>
  <c r="D2162" i="9"/>
  <c r="E2161" i="9"/>
  <c r="D2161" i="9"/>
  <c r="E2160" i="9"/>
  <c r="D2160" i="9"/>
  <c r="E2159" i="9"/>
  <c r="D2159" i="9"/>
  <c r="E2158" i="9"/>
  <c r="D2158" i="9"/>
  <c r="E2157" i="9"/>
  <c r="D2157" i="9"/>
  <c r="E2156" i="9"/>
  <c r="D2156" i="9"/>
  <c r="E2155" i="9"/>
  <c r="D2155" i="9"/>
  <c r="E2154" i="9"/>
  <c r="D2154" i="9"/>
  <c r="E2153" i="9"/>
  <c r="D2153" i="9"/>
  <c r="E2152" i="9"/>
  <c r="D2152" i="9"/>
  <c r="E2151" i="9"/>
  <c r="D2151" i="9"/>
  <c r="E2150" i="9"/>
  <c r="D2150" i="9"/>
  <c r="E2149" i="9"/>
  <c r="D2149" i="9"/>
  <c r="E2148" i="9"/>
  <c r="D2148" i="9"/>
  <c r="E2147" i="9"/>
  <c r="D2147" i="9"/>
  <c r="E2146" i="9"/>
  <c r="D2146" i="9"/>
  <c r="E2145" i="9"/>
  <c r="D2145" i="9"/>
  <c r="E2144" i="9"/>
  <c r="D2144" i="9"/>
  <c r="E2143" i="9"/>
  <c r="D2143" i="9"/>
  <c r="E2142" i="9"/>
  <c r="D2142" i="9"/>
  <c r="E2141" i="9"/>
  <c r="D2141" i="9"/>
  <c r="E2140" i="9"/>
  <c r="D2140" i="9"/>
  <c r="E2139" i="9"/>
  <c r="D2139" i="9"/>
  <c r="E2138" i="9"/>
  <c r="D2138" i="9"/>
  <c r="E2137" i="9"/>
  <c r="D2137" i="9"/>
  <c r="E2136" i="9"/>
  <c r="D2136" i="9"/>
  <c r="E2135" i="9"/>
  <c r="D2135" i="9"/>
  <c r="E2134" i="9"/>
  <c r="D2134" i="9"/>
  <c r="E2133" i="9"/>
  <c r="D2133" i="9"/>
  <c r="E2132" i="9"/>
  <c r="D2132" i="9"/>
  <c r="E2131" i="9"/>
  <c r="D2131" i="9"/>
  <c r="E2130" i="9"/>
  <c r="D2130" i="9"/>
  <c r="E2129" i="9"/>
  <c r="D2129" i="9"/>
  <c r="E2128" i="9"/>
  <c r="D2128" i="9"/>
  <c r="E2127" i="9"/>
  <c r="D2127" i="9"/>
  <c r="E2126" i="9"/>
  <c r="D2126" i="9"/>
  <c r="E2125" i="9"/>
  <c r="D2125" i="9"/>
  <c r="E2124" i="9"/>
  <c r="D2124" i="9"/>
  <c r="E2123" i="9"/>
  <c r="D2123" i="9"/>
  <c r="E2122" i="9"/>
  <c r="D2122" i="9"/>
  <c r="E2121" i="9"/>
  <c r="D2121" i="9"/>
  <c r="E2120" i="9"/>
  <c r="D2120" i="9"/>
  <c r="E2119" i="9"/>
  <c r="D2119" i="9"/>
  <c r="E2118" i="9"/>
  <c r="D2118" i="9"/>
  <c r="E2117" i="9"/>
  <c r="D2117" i="9"/>
  <c r="E2116" i="9"/>
  <c r="D2116" i="9"/>
  <c r="E2115" i="9"/>
  <c r="D2115" i="9"/>
  <c r="E2114" i="9"/>
  <c r="D2114" i="9"/>
  <c r="E2113" i="9"/>
  <c r="D2113" i="9"/>
  <c r="E2112" i="9"/>
  <c r="D2112" i="9"/>
  <c r="E2111" i="9"/>
  <c r="D2111" i="9"/>
  <c r="E2110" i="9"/>
  <c r="D2110" i="9"/>
  <c r="E2109" i="9"/>
  <c r="D2109" i="9"/>
  <c r="E2108" i="9"/>
  <c r="D2108" i="9"/>
  <c r="E2107" i="9"/>
  <c r="D2107" i="9"/>
  <c r="E2106" i="9"/>
  <c r="D2106" i="9"/>
  <c r="E2105" i="9"/>
  <c r="D2105" i="9"/>
  <c r="E2104" i="9"/>
  <c r="D2104" i="9"/>
  <c r="E2103" i="9"/>
  <c r="D2103" i="9"/>
  <c r="E2102" i="9"/>
  <c r="D2102" i="9"/>
  <c r="E2101" i="9"/>
  <c r="D2101" i="9"/>
  <c r="E2100" i="9"/>
  <c r="D2100" i="9"/>
  <c r="E2099" i="9"/>
  <c r="D2099" i="9"/>
  <c r="E2098" i="9"/>
  <c r="D2098" i="9"/>
  <c r="E2097" i="9"/>
  <c r="D2097" i="9"/>
  <c r="E2096" i="9"/>
  <c r="D2096" i="9"/>
  <c r="E2095" i="9"/>
  <c r="D2095" i="9"/>
  <c r="E2094" i="9"/>
  <c r="D2094" i="9"/>
  <c r="E2093" i="9"/>
  <c r="D2093" i="9"/>
  <c r="E2092" i="9"/>
  <c r="D2092" i="9"/>
  <c r="E2091" i="9"/>
  <c r="D2091" i="9"/>
  <c r="E2090" i="9"/>
  <c r="D2090" i="9"/>
  <c r="E2089" i="9"/>
  <c r="D2089" i="9"/>
  <c r="E2088" i="9"/>
  <c r="D2088" i="9"/>
  <c r="E2087" i="9"/>
  <c r="D2087" i="9"/>
  <c r="E2086" i="9"/>
  <c r="D2086" i="9"/>
  <c r="E2085" i="9"/>
  <c r="D2085" i="9"/>
  <c r="E2084" i="9"/>
  <c r="D2084" i="9"/>
  <c r="E2083" i="9"/>
  <c r="D2083" i="9"/>
  <c r="E2082" i="9"/>
  <c r="D2082" i="9"/>
  <c r="E2081" i="9"/>
  <c r="D2081" i="9"/>
  <c r="E2080" i="9"/>
  <c r="D2080" i="9"/>
  <c r="E2079" i="9"/>
  <c r="D2079" i="9"/>
  <c r="E2078" i="9"/>
  <c r="D2078" i="9"/>
  <c r="E2077" i="9"/>
  <c r="D2077" i="9"/>
  <c r="E2076" i="9"/>
  <c r="D2076" i="9"/>
  <c r="E2075" i="9"/>
  <c r="D2075" i="9"/>
  <c r="E2074" i="9"/>
  <c r="D2074" i="9"/>
  <c r="E2073" i="9"/>
  <c r="D2073" i="9"/>
  <c r="E2072" i="9"/>
  <c r="D2072" i="9"/>
  <c r="E2071" i="9"/>
  <c r="D2071" i="9"/>
  <c r="E2070" i="9"/>
  <c r="D2070" i="9"/>
  <c r="E2069" i="9"/>
  <c r="D2069" i="9"/>
  <c r="E2068" i="9"/>
  <c r="D2068" i="9"/>
  <c r="E2067" i="9"/>
  <c r="D2067" i="9"/>
  <c r="E2066" i="9"/>
  <c r="D2066" i="9"/>
  <c r="E2065" i="9"/>
  <c r="D2065" i="9"/>
  <c r="E2064" i="9"/>
  <c r="D2064" i="9"/>
  <c r="E2063" i="9"/>
  <c r="D2063" i="9"/>
  <c r="E2062" i="9"/>
  <c r="D2062" i="9"/>
  <c r="E2061" i="9"/>
  <c r="D2061" i="9"/>
  <c r="E2060" i="9"/>
  <c r="D2060" i="9"/>
  <c r="E2059" i="9"/>
  <c r="D2059" i="9"/>
  <c r="E2058" i="9"/>
  <c r="D2058" i="9"/>
  <c r="E2057" i="9"/>
  <c r="D2057" i="9"/>
  <c r="E2056" i="9"/>
  <c r="D2056" i="9"/>
  <c r="E2055" i="9"/>
  <c r="D2055" i="9"/>
  <c r="E2054" i="9"/>
  <c r="D2054" i="9"/>
  <c r="E2053" i="9"/>
  <c r="D2053" i="9"/>
  <c r="E2052" i="9"/>
  <c r="D2052" i="9"/>
  <c r="E2051" i="9"/>
  <c r="D2051" i="9"/>
  <c r="E2050" i="9"/>
  <c r="D2050" i="9"/>
  <c r="E2049" i="9"/>
  <c r="D2049" i="9"/>
  <c r="E2048" i="9"/>
  <c r="D2048" i="9"/>
  <c r="E2047" i="9"/>
  <c r="D2047" i="9"/>
  <c r="E2046" i="9"/>
  <c r="D2046" i="9"/>
  <c r="E2045" i="9"/>
  <c r="D2045" i="9"/>
  <c r="E2044" i="9"/>
  <c r="D2044" i="9"/>
  <c r="E2043" i="9"/>
  <c r="D2043" i="9"/>
  <c r="E2042" i="9"/>
  <c r="D2042" i="9"/>
  <c r="E2041" i="9"/>
  <c r="D2041" i="9"/>
  <c r="E2040" i="9"/>
  <c r="D2040" i="9"/>
  <c r="E2039" i="9"/>
  <c r="D2039" i="9"/>
  <c r="E2038" i="9"/>
  <c r="D2038" i="9"/>
  <c r="E2037" i="9"/>
  <c r="D2037" i="9"/>
  <c r="E2036" i="9"/>
  <c r="D2036" i="9"/>
  <c r="E2035" i="9"/>
  <c r="D2035" i="9"/>
  <c r="E2034" i="9"/>
  <c r="D2034" i="9"/>
  <c r="E2033" i="9"/>
  <c r="D2033" i="9"/>
  <c r="E2032" i="9"/>
  <c r="D2032" i="9"/>
  <c r="E2031" i="9"/>
  <c r="D2031" i="9"/>
  <c r="E2030" i="9"/>
  <c r="D2030" i="9"/>
  <c r="E2029" i="9"/>
  <c r="D2029" i="9"/>
  <c r="E2028" i="9"/>
  <c r="D2028" i="9"/>
  <c r="E2027" i="9"/>
  <c r="D2027" i="9"/>
  <c r="E2026" i="9"/>
  <c r="D2026" i="9"/>
  <c r="E2025" i="9"/>
  <c r="D2025" i="9"/>
  <c r="E2024" i="9"/>
  <c r="D2024" i="9"/>
  <c r="E2023" i="9"/>
  <c r="D2023" i="9"/>
  <c r="E2022" i="9"/>
  <c r="D2022" i="9"/>
  <c r="E2021" i="9"/>
  <c r="D2021" i="9"/>
  <c r="E2020" i="9"/>
  <c r="D2020" i="9"/>
  <c r="E2019" i="9"/>
  <c r="D2019" i="9"/>
  <c r="E2018" i="9"/>
  <c r="D2018" i="9"/>
  <c r="E2017" i="9"/>
  <c r="D2017" i="9"/>
  <c r="E2016" i="9"/>
  <c r="D2016" i="9"/>
  <c r="E2015" i="9"/>
  <c r="D2015" i="9"/>
  <c r="E2014" i="9"/>
  <c r="D2014" i="9"/>
  <c r="E2013" i="9"/>
  <c r="D2013" i="9"/>
  <c r="E2012" i="9"/>
  <c r="D2012" i="9"/>
  <c r="E2011" i="9"/>
  <c r="D2011" i="9"/>
  <c r="E2010" i="9"/>
  <c r="D2010" i="9"/>
  <c r="E2009" i="9"/>
  <c r="D2009" i="9"/>
  <c r="E2008" i="9"/>
  <c r="D2008" i="9"/>
  <c r="E2007" i="9"/>
  <c r="D2007" i="9"/>
  <c r="E2006" i="9"/>
  <c r="D2006" i="9"/>
  <c r="E2005" i="9"/>
  <c r="D2005" i="9"/>
  <c r="E2004" i="9"/>
  <c r="D2004" i="9"/>
  <c r="E2003" i="9"/>
  <c r="D2003" i="9"/>
  <c r="E2002" i="9"/>
  <c r="D2002" i="9"/>
  <c r="E2001" i="9"/>
  <c r="D2001" i="9"/>
  <c r="E2000" i="9"/>
  <c r="D2000" i="9"/>
  <c r="E1999" i="9"/>
  <c r="D1999" i="9"/>
  <c r="E1998" i="9"/>
  <c r="D1998" i="9"/>
  <c r="E1997" i="9"/>
  <c r="D1997" i="9"/>
  <c r="E1996" i="9"/>
  <c r="D1996" i="9"/>
  <c r="E1995" i="9"/>
  <c r="D1995" i="9"/>
  <c r="E1994" i="9"/>
  <c r="D1994" i="9"/>
  <c r="E1993" i="9"/>
  <c r="D1993" i="9"/>
  <c r="E1992" i="9"/>
  <c r="D1992" i="9"/>
  <c r="E1991" i="9"/>
  <c r="D1991" i="9"/>
  <c r="E1990" i="9"/>
  <c r="D1990" i="9"/>
  <c r="E1989" i="9"/>
  <c r="D1989" i="9"/>
  <c r="E1988" i="9"/>
  <c r="D1988" i="9"/>
  <c r="E1987" i="9"/>
  <c r="D1987" i="9"/>
  <c r="E1986" i="9"/>
  <c r="D1986" i="9"/>
  <c r="E1985" i="9"/>
  <c r="D1985" i="9"/>
  <c r="E1984" i="9"/>
  <c r="D1984" i="9"/>
  <c r="E1983" i="9"/>
  <c r="D1983" i="9"/>
  <c r="E1982" i="9"/>
  <c r="D1982" i="9"/>
  <c r="E1981" i="9"/>
  <c r="D1981" i="9"/>
  <c r="E1980" i="9"/>
  <c r="D1980" i="9"/>
  <c r="E1979" i="9"/>
  <c r="D1979" i="9"/>
  <c r="E1978" i="9"/>
  <c r="D1978" i="9"/>
  <c r="E1977" i="9"/>
  <c r="D1977" i="9"/>
  <c r="E1976" i="9"/>
  <c r="D1976" i="9"/>
  <c r="E1975" i="9"/>
  <c r="D1975" i="9"/>
  <c r="E1974" i="9"/>
  <c r="D1974" i="9"/>
  <c r="E1973" i="9"/>
  <c r="D1973" i="9"/>
  <c r="E1972" i="9"/>
  <c r="D1972" i="9"/>
  <c r="E1971" i="9"/>
  <c r="D1971" i="9"/>
  <c r="E1970" i="9"/>
  <c r="D1970" i="9"/>
  <c r="E1969" i="9"/>
  <c r="D1969" i="9"/>
  <c r="E1968" i="9"/>
  <c r="D1968" i="9"/>
  <c r="E1967" i="9"/>
  <c r="D1967" i="9"/>
  <c r="E1966" i="9"/>
  <c r="D1966" i="9"/>
  <c r="E1965" i="9"/>
  <c r="D1965" i="9"/>
  <c r="E1964" i="9"/>
  <c r="D1964" i="9"/>
  <c r="E1963" i="9"/>
  <c r="D1963" i="9"/>
  <c r="E1962" i="9"/>
  <c r="D1962" i="9"/>
  <c r="E1961" i="9"/>
  <c r="D1961" i="9"/>
  <c r="E1960" i="9"/>
  <c r="D1960" i="9"/>
  <c r="E1959" i="9"/>
  <c r="D1959" i="9"/>
  <c r="E1958" i="9"/>
  <c r="D1958" i="9"/>
  <c r="E1957" i="9"/>
  <c r="D1957" i="9"/>
  <c r="E1956" i="9"/>
  <c r="D1956" i="9"/>
  <c r="E1955" i="9"/>
  <c r="D1955" i="9"/>
  <c r="E1954" i="9"/>
  <c r="D1954" i="9"/>
  <c r="E1953" i="9"/>
  <c r="D1953" i="9"/>
  <c r="E1952" i="9"/>
  <c r="D1952" i="9"/>
  <c r="E1951" i="9"/>
  <c r="D1951" i="9"/>
  <c r="E1950" i="9"/>
  <c r="D1950" i="9"/>
  <c r="E1949" i="9"/>
  <c r="D1949" i="9"/>
  <c r="E1948" i="9"/>
  <c r="D1948" i="9"/>
  <c r="E1947" i="9"/>
  <c r="D1947" i="9"/>
  <c r="E1946" i="9"/>
  <c r="D1946" i="9"/>
  <c r="E1945" i="9"/>
  <c r="D1945" i="9"/>
  <c r="E1944" i="9"/>
  <c r="D1944" i="9"/>
  <c r="E1943" i="9"/>
  <c r="D1943" i="9"/>
  <c r="E1942" i="9"/>
  <c r="D1942" i="9"/>
  <c r="E1941" i="9"/>
  <c r="D1941" i="9"/>
  <c r="E1940" i="9"/>
  <c r="D1940" i="9"/>
  <c r="E1939" i="9"/>
  <c r="D1939" i="9"/>
  <c r="E1938" i="9"/>
  <c r="D1938" i="9"/>
  <c r="E1937" i="9"/>
  <c r="D1937" i="9"/>
  <c r="E1936" i="9"/>
  <c r="D1936" i="9"/>
  <c r="E1935" i="9"/>
  <c r="D1935" i="9"/>
  <c r="E1934" i="9"/>
  <c r="D1934" i="9"/>
  <c r="E1933" i="9"/>
  <c r="D1933" i="9"/>
  <c r="E1932" i="9"/>
  <c r="D1932" i="9"/>
  <c r="E1931" i="9"/>
  <c r="D1931" i="9"/>
  <c r="E1930" i="9"/>
  <c r="D1930" i="9"/>
  <c r="E1929" i="9"/>
  <c r="D1929" i="9"/>
  <c r="E1928" i="9"/>
  <c r="D1928" i="9"/>
  <c r="E1927" i="9"/>
  <c r="D1927" i="9"/>
  <c r="E1926" i="9"/>
  <c r="D1926" i="9"/>
  <c r="E1925" i="9"/>
  <c r="D1925" i="9"/>
  <c r="E1924" i="9"/>
  <c r="D1924" i="9"/>
  <c r="E1923" i="9"/>
  <c r="D1923" i="9"/>
  <c r="E1922" i="9"/>
  <c r="D1922" i="9"/>
  <c r="E1921" i="9"/>
  <c r="D1921" i="9"/>
  <c r="E1920" i="9"/>
  <c r="D1920" i="9"/>
  <c r="E1919" i="9"/>
  <c r="D1919" i="9"/>
  <c r="E1918" i="9"/>
  <c r="D1918" i="9"/>
  <c r="E1917" i="9"/>
  <c r="D1917" i="9"/>
  <c r="E1916" i="9"/>
  <c r="D1916" i="9"/>
  <c r="E1915" i="9"/>
  <c r="D1915" i="9"/>
  <c r="E1914" i="9"/>
  <c r="D1914" i="9"/>
  <c r="E1913" i="9"/>
  <c r="D1913" i="9"/>
  <c r="E1912" i="9"/>
  <c r="D1912" i="9"/>
  <c r="E1911" i="9"/>
  <c r="D1911" i="9"/>
  <c r="E1910" i="9"/>
  <c r="D1910" i="9"/>
  <c r="E1909" i="9"/>
  <c r="D1909" i="9"/>
  <c r="E1908" i="9"/>
  <c r="D1908" i="9"/>
  <c r="E1907" i="9"/>
  <c r="D1907" i="9"/>
  <c r="E1906" i="9"/>
  <c r="D1906" i="9"/>
  <c r="E1905" i="9"/>
  <c r="D1905" i="9"/>
  <c r="E1904" i="9"/>
  <c r="D1904" i="9"/>
  <c r="E1903" i="9"/>
  <c r="D1903" i="9"/>
  <c r="E1902" i="9"/>
  <c r="D1902" i="9"/>
  <c r="E1901" i="9"/>
  <c r="D1901" i="9"/>
  <c r="E1900" i="9"/>
  <c r="D1900" i="9"/>
  <c r="E1899" i="9"/>
  <c r="D1899" i="9"/>
  <c r="E1898" i="9"/>
  <c r="D1898" i="9"/>
  <c r="E1897" i="9"/>
  <c r="D1897" i="9"/>
  <c r="E1896" i="9"/>
  <c r="D1896" i="9"/>
  <c r="E1895" i="9"/>
  <c r="D1895" i="9"/>
  <c r="E1894" i="9"/>
  <c r="D1894" i="9"/>
  <c r="E1893" i="9"/>
  <c r="D1893" i="9"/>
  <c r="E1892" i="9"/>
  <c r="D1892" i="9"/>
  <c r="E1891" i="9"/>
  <c r="D1891" i="9"/>
  <c r="E1890" i="9"/>
  <c r="D1890" i="9"/>
  <c r="E1889" i="9"/>
  <c r="D1889" i="9"/>
  <c r="E1888" i="9"/>
  <c r="D1888" i="9"/>
  <c r="E1887" i="9"/>
  <c r="D1887" i="9"/>
  <c r="E1886" i="9"/>
  <c r="D1886" i="9"/>
  <c r="E1885" i="9"/>
  <c r="D1885" i="9"/>
  <c r="E1884" i="9"/>
  <c r="D1884" i="9"/>
  <c r="E1883" i="9"/>
  <c r="D1883" i="9"/>
  <c r="E1882" i="9"/>
  <c r="D1882" i="9"/>
  <c r="E1881" i="9"/>
  <c r="D1881" i="9"/>
  <c r="E1880" i="9"/>
  <c r="D1880" i="9"/>
  <c r="E1879" i="9"/>
  <c r="D1879" i="9"/>
  <c r="E1878" i="9"/>
  <c r="D1878" i="9"/>
  <c r="E1877" i="9"/>
  <c r="D1877" i="9"/>
  <c r="E1876" i="9"/>
  <c r="D1876" i="9"/>
  <c r="E1875" i="9"/>
  <c r="D1875" i="9"/>
  <c r="E1874" i="9"/>
  <c r="D1874" i="9"/>
  <c r="E1873" i="9"/>
  <c r="D1873" i="9"/>
  <c r="E1872" i="9"/>
  <c r="D1872" i="9"/>
  <c r="E1871" i="9"/>
  <c r="D1871" i="9"/>
  <c r="E1870" i="9"/>
  <c r="D1870" i="9"/>
  <c r="E1869" i="9"/>
  <c r="D1869" i="9"/>
  <c r="E1868" i="9"/>
  <c r="D1868" i="9"/>
  <c r="E1867" i="9"/>
  <c r="D1867" i="9"/>
  <c r="E1866" i="9"/>
  <c r="D1866" i="9"/>
  <c r="E1865" i="9"/>
  <c r="D1865" i="9"/>
  <c r="E1864" i="9"/>
  <c r="D1864" i="9"/>
  <c r="E1863" i="9"/>
  <c r="D1863" i="9"/>
  <c r="E1862" i="9"/>
  <c r="D1862" i="9"/>
  <c r="E1861" i="9"/>
  <c r="D1861" i="9"/>
  <c r="E1860" i="9"/>
  <c r="D1860" i="9"/>
  <c r="E1859" i="9"/>
  <c r="D1859" i="9"/>
  <c r="E1858" i="9"/>
  <c r="D1858" i="9"/>
  <c r="E1857" i="9"/>
  <c r="D1857" i="9"/>
  <c r="E1856" i="9"/>
  <c r="D1856" i="9"/>
  <c r="E1855" i="9"/>
  <c r="D1855" i="9"/>
  <c r="E1854" i="9"/>
  <c r="D1854" i="9"/>
  <c r="E1853" i="9"/>
  <c r="D1853" i="9"/>
  <c r="E1852" i="9"/>
  <c r="D1852" i="9"/>
  <c r="E1851" i="9"/>
  <c r="D1851" i="9"/>
  <c r="E1850" i="9"/>
  <c r="D1850" i="9"/>
  <c r="E1849" i="9"/>
  <c r="D1849" i="9"/>
  <c r="E1848" i="9"/>
  <c r="D1848" i="9"/>
  <c r="E1847" i="9"/>
  <c r="D1847" i="9"/>
  <c r="E1846" i="9"/>
  <c r="D1846" i="9"/>
  <c r="E1845" i="9"/>
  <c r="D1845" i="9"/>
  <c r="E1844" i="9"/>
  <c r="D1844" i="9"/>
  <c r="E1843" i="9"/>
  <c r="D1843" i="9"/>
  <c r="E1842" i="9"/>
  <c r="D1842" i="9"/>
  <c r="E1841" i="9"/>
  <c r="D1841" i="9"/>
  <c r="E1840" i="9"/>
  <c r="D1840" i="9"/>
  <c r="E1839" i="9"/>
  <c r="D1839" i="9"/>
  <c r="E1838" i="9"/>
  <c r="D1838" i="9"/>
  <c r="E1837" i="9"/>
  <c r="D1837" i="9"/>
  <c r="E1836" i="9"/>
  <c r="D1836" i="9"/>
  <c r="E1835" i="9"/>
  <c r="D1835" i="9"/>
  <c r="E1834" i="9"/>
  <c r="D1834" i="9"/>
  <c r="E1833" i="9"/>
  <c r="D1833" i="9"/>
  <c r="E1832" i="9"/>
  <c r="D1832" i="9"/>
  <c r="E1831" i="9"/>
  <c r="D1831" i="9"/>
  <c r="E1830" i="9"/>
  <c r="D1830" i="9"/>
  <c r="E1829" i="9"/>
  <c r="D1829" i="9"/>
  <c r="E1828" i="9"/>
  <c r="D1828" i="9"/>
  <c r="E1827" i="9"/>
  <c r="D1827" i="9"/>
  <c r="E1826" i="9"/>
  <c r="D1826" i="9"/>
  <c r="E1825" i="9"/>
  <c r="D1825" i="9"/>
  <c r="E1824" i="9"/>
  <c r="D1824" i="9"/>
  <c r="E1823" i="9"/>
  <c r="D1823" i="9"/>
  <c r="E1822" i="9"/>
  <c r="D1822" i="9"/>
  <c r="E1821" i="9"/>
  <c r="D1821" i="9"/>
  <c r="E1820" i="9"/>
  <c r="D1820" i="9"/>
  <c r="E1819" i="9"/>
  <c r="D1819" i="9"/>
  <c r="E1818" i="9"/>
  <c r="D1818" i="9"/>
  <c r="E1817" i="9"/>
  <c r="D1817" i="9"/>
  <c r="E1816" i="9"/>
  <c r="D1816" i="9"/>
  <c r="E1815" i="9"/>
  <c r="D1815" i="9"/>
  <c r="E1814" i="9"/>
  <c r="D1814" i="9"/>
  <c r="E1813" i="9"/>
  <c r="D1813" i="9"/>
  <c r="E1812" i="9"/>
  <c r="D1812" i="9"/>
  <c r="E1811" i="9"/>
  <c r="D1811" i="9"/>
  <c r="E1810" i="9"/>
  <c r="D1810" i="9"/>
  <c r="E1809" i="9"/>
  <c r="D1809" i="9"/>
  <c r="E1808" i="9"/>
  <c r="D1808" i="9"/>
  <c r="E1807" i="9"/>
  <c r="D1807" i="9"/>
  <c r="E1806" i="9"/>
  <c r="D1806" i="9"/>
  <c r="E1805" i="9"/>
  <c r="D1805" i="9"/>
  <c r="E1804" i="9"/>
  <c r="D1804" i="9"/>
  <c r="E1803" i="9"/>
  <c r="D1803" i="9"/>
  <c r="E1802" i="9"/>
  <c r="D1802" i="9"/>
  <c r="E1801" i="9"/>
  <c r="D1801" i="9"/>
  <c r="E1800" i="9"/>
  <c r="D1800" i="9"/>
  <c r="E1799" i="9"/>
  <c r="D1799" i="9"/>
  <c r="E1798" i="9"/>
  <c r="D1798" i="9"/>
  <c r="E1797" i="9"/>
  <c r="D1797" i="9"/>
  <c r="E1796" i="9"/>
  <c r="D1796" i="9"/>
  <c r="E1795" i="9"/>
  <c r="D1795" i="9"/>
  <c r="E1794" i="9"/>
  <c r="D1794" i="9"/>
  <c r="E1793" i="9"/>
  <c r="D1793" i="9"/>
  <c r="E1792" i="9"/>
  <c r="D1792" i="9"/>
  <c r="E1791" i="9"/>
  <c r="D1791" i="9"/>
  <c r="E1790" i="9"/>
  <c r="D1790" i="9"/>
  <c r="E1789" i="9"/>
  <c r="D1789" i="9"/>
  <c r="E1788" i="9"/>
  <c r="D1788" i="9"/>
  <c r="E1787" i="9"/>
  <c r="D1787" i="9"/>
  <c r="E1786" i="9"/>
  <c r="D1786" i="9"/>
  <c r="E1785" i="9"/>
  <c r="D1785" i="9"/>
  <c r="E1784" i="9"/>
  <c r="D1784" i="9"/>
  <c r="E1783" i="9"/>
  <c r="D1783" i="9"/>
  <c r="E1782" i="9"/>
  <c r="D1782" i="9"/>
  <c r="E1781" i="9"/>
  <c r="D1781" i="9"/>
  <c r="E1780" i="9"/>
  <c r="D1780" i="9"/>
  <c r="E1779" i="9"/>
  <c r="D1779" i="9"/>
  <c r="E1778" i="9"/>
  <c r="D1778" i="9"/>
  <c r="E1777" i="9"/>
  <c r="D1777" i="9"/>
  <c r="E1776" i="9"/>
  <c r="D1776" i="9"/>
  <c r="E1775" i="9"/>
  <c r="D1775" i="9"/>
  <c r="E1774" i="9"/>
  <c r="D1774" i="9"/>
  <c r="E1773" i="9"/>
  <c r="D1773" i="9"/>
  <c r="E1772" i="9"/>
  <c r="D1772" i="9"/>
  <c r="E1771" i="9"/>
  <c r="D1771" i="9"/>
  <c r="E1770" i="9"/>
  <c r="D1770" i="9"/>
  <c r="E1769" i="9"/>
  <c r="D1769" i="9"/>
  <c r="E1768" i="9"/>
  <c r="D1768" i="9"/>
  <c r="E1767" i="9"/>
  <c r="D1767" i="9"/>
  <c r="E1766" i="9"/>
  <c r="D1766" i="9"/>
  <c r="E1765" i="9"/>
  <c r="D1765" i="9"/>
  <c r="E1764" i="9"/>
  <c r="D1764" i="9"/>
  <c r="E1763" i="9"/>
  <c r="D1763" i="9"/>
  <c r="E1762" i="9"/>
  <c r="D1762" i="9"/>
  <c r="E1761" i="9"/>
  <c r="D1761" i="9"/>
  <c r="E1760" i="9"/>
  <c r="D1760" i="9"/>
  <c r="E1759" i="9"/>
  <c r="D1759" i="9"/>
  <c r="E1758" i="9"/>
  <c r="D1758" i="9"/>
  <c r="E1757" i="9"/>
  <c r="D1757" i="9"/>
  <c r="E1756" i="9"/>
  <c r="D1756" i="9"/>
  <c r="E1755" i="9"/>
  <c r="D1755" i="9"/>
  <c r="E1754" i="9"/>
  <c r="D1754" i="9"/>
  <c r="E1753" i="9"/>
  <c r="D1753" i="9"/>
  <c r="E1752" i="9"/>
  <c r="D1752" i="9"/>
  <c r="E1751" i="9"/>
  <c r="D1751" i="9"/>
  <c r="E1750" i="9"/>
  <c r="D1750" i="9"/>
  <c r="E1749" i="9"/>
  <c r="D1749" i="9"/>
  <c r="E1748" i="9"/>
  <c r="D1748" i="9"/>
  <c r="E1747" i="9"/>
  <c r="D1747" i="9"/>
  <c r="E1746" i="9"/>
  <c r="D1746" i="9"/>
  <c r="E1745" i="9"/>
  <c r="D1745" i="9"/>
  <c r="E1744" i="9"/>
  <c r="D1744" i="9"/>
  <c r="E1743" i="9"/>
  <c r="D1743" i="9"/>
  <c r="E1742" i="9"/>
  <c r="D1742" i="9"/>
  <c r="E1741" i="9"/>
  <c r="D1741" i="9"/>
  <c r="E1740" i="9"/>
  <c r="D1740" i="9"/>
  <c r="E1739" i="9"/>
  <c r="D1739" i="9"/>
  <c r="E1738" i="9"/>
  <c r="D1738" i="9"/>
  <c r="E1737" i="9"/>
  <c r="D1737" i="9"/>
  <c r="E1736" i="9"/>
  <c r="D1736" i="9"/>
  <c r="E1735" i="9"/>
  <c r="D1735" i="9"/>
  <c r="E1734" i="9"/>
  <c r="D1734" i="9"/>
  <c r="E1733" i="9"/>
  <c r="D1733" i="9"/>
  <c r="E1732" i="9"/>
  <c r="D1732" i="9"/>
  <c r="E1731" i="9"/>
  <c r="D1731" i="9"/>
  <c r="E1730" i="9"/>
  <c r="D1730" i="9"/>
  <c r="E1729" i="9"/>
  <c r="D1729" i="9"/>
  <c r="E1728" i="9"/>
  <c r="D1728" i="9"/>
  <c r="E1727" i="9"/>
  <c r="D1727" i="9"/>
  <c r="E1726" i="9"/>
  <c r="D1726" i="9"/>
  <c r="E1725" i="9"/>
  <c r="D1725" i="9"/>
  <c r="E1724" i="9"/>
  <c r="D1724" i="9"/>
  <c r="E1723" i="9"/>
  <c r="D1723" i="9"/>
  <c r="E1722" i="9"/>
  <c r="D1722" i="9"/>
  <c r="E1721" i="9"/>
  <c r="D1721" i="9"/>
  <c r="E1720" i="9"/>
  <c r="D1720" i="9"/>
  <c r="E1719" i="9"/>
  <c r="D1719" i="9"/>
  <c r="E1718" i="9"/>
  <c r="D1718" i="9"/>
  <c r="E1717" i="9"/>
  <c r="D1717" i="9"/>
  <c r="E1716" i="9"/>
  <c r="D1716" i="9"/>
  <c r="E1715" i="9"/>
  <c r="D1715" i="9"/>
  <c r="E1714" i="9"/>
  <c r="D1714" i="9"/>
  <c r="E1713" i="9"/>
  <c r="D1713" i="9"/>
  <c r="E1712" i="9"/>
  <c r="D1712" i="9"/>
  <c r="E1711" i="9"/>
  <c r="D1711" i="9"/>
  <c r="E1710" i="9"/>
  <c r="D1710" i="9"/>
  <c r="E1709" i="9"/>
  <c r="D1709" i="9"/>
  <c r="E1708" i="9"/>
  <c r="D1708" i="9"/>
  <c r="E1707" i="9"/>
  <c r="D1707" i="9"/>
  <c r="E1706" i="9"/>
  <c r="D1706" i="9"/>
  <c r="E1705" i="9"/>
  <c r="D1705" i="9"/>
  <c r="E1704" i="9"/>
  <c r="D1704" i="9"/>
  <c r="E1703" i="9"/>
  <c r="D1703" i="9"/>
  <c r="E1702" i="9"/>
  <c r="D1702" i="9"/>
  <c r="E1701" i="9"/>
  <c r="D1701" i="9"/>
  <c r="E1700" i="9"/>
  <c r="D1700" i="9"/>
  <c r="E1699" i="9"/>
  <c r="D1699" i="9"/>
  <c r="E1698" i="9"/>
  <c r="D1698" i="9"/>
  <c r="E1697" i="9"/>
  <c r="D1697" i="9"/>
  <c r="E1696" i="9"/>
  <c r="D1696" i="9"/>
  <c r="E1695" i="9"/>
  <c r="D1695" i="9"/>
  <c r="E1694" i="9"/>
  <c r="D1694" i="9"/>
  <c r="E1693" i="9"/>
  <c r="D1693" i="9"/>
  <c r="E1692" i="9"/>
  <c r="D1692" i="9"/>
  <c r="E1691" i="9"/>
  <c r="D1691" i="9"/>
  <c r="E1690" i="9"/>
  <c r="D1690" i="9"/>
  <c r="E1689" i="9"/>
  <c r="D1689" i="9"/>
  <c r="E1688" i="9"/>
  <c r="D1688" i="9"/>
  <c r="E1687" i="9"/>
  <c r="D1687" i="9"/>
  <c r="E1686" i="9"/>
  <c r="D1686" i="9"/>
  <c r="E1685" i="9"/>
  <c r="D1685" i="9"/>
  <c r="E1684" i="9"/>
  <c r="D1684" i="9"/>
  <c r="E1683" i="9"/>
  <c r="D1683" i="9"/>
  <c r="E1682" i="9"/>
  <c r="D1682" i="9"/>
  <c r="E1681" i="9"/>
  <c r="D1681" i="9"/>
  <c r="E1680" i="9"/>
  <c r="D1680" i="9"/>
  <c r="E1679" i="9"/>
  <c r="D1679" i="9"/>
  <c r="E1678" i="9"/>
  <c r="D1678" i="9"/>
  <c r="E1677" i="9"/>
  <c r="D1677" i="9"/>
  <c r="E1676" i="9"/>
  <c r="D1676" i="9"/>
  <c r="E1675" i="9"/>
  <c r="D1675" i="9"/>
  <c r="E1674" i="9"/>
  <c r="D1674" i="9"/>
  <c r="E1673" i="9"/>
  <c r="D1673" i="9"/>
  <c r="E1672" i="9"/>
  <c r="D1672" i="9"/>
  <c r="E1671" i="9"/>
  <c r="D1671" i="9"/>
  <c r="E1670" i="9"/>
  <c r="D1670" i="9"/>
  <c r="E1669" i="9"/>
  <c r="D1669" i="9"/>
  <c r="E1668" i="9"/>
  <c r="D1668" i="9"/>
  <c r="E1667" i="9"/>
  <c r="D1667" i="9"/>
  <c r="E1666" i="9"/>
  <c r="D1666" i="9"/>
  <c r="E1665" i="9"/>
  <c r="D1665" i="9"/>
  <c r="E1664" i="9"/>
  <c r="D1664" i="9"/>
  <c r="E1663" i="9"/>
  <c r="D1663" i="9"/>
  <c r="E1662" i="9"/>
  <c r="D1662" i="9"/>
  <c r="E1661" i="9"/>
  <c r="D1661" i="9"/>
  <c r="E1660" i="9"/>
  <c r="D1660" i="9"/>
  <c r="E1659" i="9"/>
  <c r="D1659" i="9"/>
  <c r="E1658" i="9"/>
  <c r="D1658" i="9"/>
  <c r="E1657" i="9"/>
  <c r="D1657" i="9"/>
  <c r="E1656" i="9"/>
  <c r="D1656" i="9"/>
  <c r="E1655" i="9"/>
  <c r="D1655" i="9"/>
  <c r="E1654" i="9"/>
  <c r="D1654" i="9"/>
  <c r="E1653" i="9"/>
  <c r="D1653" i="9"/>
  <c r="E1652" i="9"/>
  <c r="D1652" i="9"/>
  <c r="E1651" i="9"/>
  <c r="D1651" i="9"/>
  <c r="E1650" i="9"/>
  <c r="D1650" i="9"/>
  <c r="E1649" i="9"/>
  <c r="D1649" i="9"/>
  <c r="E1648" i="9"/>
  <c r="D1648" i="9"/>
  <c r="E1647" i="9"/>
  <c r="D1647" i="9"/>
  <c r="E1646" i="9"/>
  <c r="D1646" i="9"/>
  <c r="E1645" i="9"/>
  <c r="D1645" i="9"/>
  <c r="E1644" i="9"/>
  <c r="D1644" i="9"/>
  <c r="E1643" i="9"/>
  <c r="D1643" i="9"/>
  <c r="E1642" i="9"/>
  <c r="D1642" i="9"/>
  <c r="E1641" i="9"/>
  <c r="D1641" i="9"/>
  <c r="E1640" i="9"/>
  <c r="D1640" i="9"/>
  <c r="E1639" i="9"/>
  <c r="D1639" i="9"/>
  <c r="E1638" i="9"/>
  <c r="D1638" i="9"/>
  <c r="E1637" i="9"/>
  <c r="D1637" i="9"/>
  <c r="E1636" i="9"/>
  <c r="D1636" i="9"/>
  <c r="E1635" i="9"/>
  <c r="D1635" i="9"/>
  <c r="E1634" i="9"/>
  <c r="D1634" i="9"/>
  <c r="E1633" i="9"/>
  <c r="D1633" i="9"/>
  <c r="E1632" i="9"/>
  <c r="D1632" i="9"/>
  <c r="E1631" i="9"/>
  <c r="D1631" i="9"/>
  <c r="E1630" i="9"/>
  <c r="D1630" i="9"/>
  <c r="E1629" i="9"/>
  <c r="D1629" i="9"/>
  <c r="E1628" i="9"/>
  <c r="D1628" i="9"/>
  <c r="E1627" i="9"/>
  <c r="D1627" i="9"/>
  <c r="E1626" i="9"/>
  <c r="D1626" i="9"/>
  <c r="E1625" i="9"/>
  <c r="D1625" i="9"/>
  <c r="E1624" i="9"/>
  <c r="D1624" i="9"/>
  <c r="E1623" i="9"/>
  <c r="D1623" i="9"/>
  <c r="E1622" i="9"/>
  <c r="D1622" i="9"/>
  <c r="E1621" i="9"/>
  <c r="D1621" i="9"/>
  <c r="E1620" i="9"/>
  <c r="D1620" i="9"/>
  <c r="E1619" i="9"/>
  <c r="D1619" i="9"/>
  <c r="E1618" i="9"/>
  <c r="D1618" i="9"/>
  <c r="E1617" i="9"/>
  <c r="D1617" i="9"/>
  <c r="E1616" i="9"/>
  <c r="D1616" i="9"/>
  <c r="E1615" i="9"/>
  <c r="D1615" i="9"/>
  <c r="E1614" i="9"/>
  <c r="D1614" i="9"/>
  <c r="E1613" i="9"/>
  <c r="D1613" i="9"/>
  <c r="E1612" i="9"/>
  <c r="D1612" i="9"/>
  <c r="E1611" i="9"/>
  <c r="D1611" i="9"/>
  <c r="E1610" i="9"/>
  <c r="D1610" i="9"/>
  <c r="E1609" i="9"/>
  <c r="D1609" i="9"/>
  <c r="E1608" i="9"/>
  <c r="D1608" i="9"/>
  <c r="E1607" i="9"/>
  <c r="D1607" i="9"/>
  <c r="E1606" i="9"/>
  <c r="D1606" i="9"/>
  <c r="E1605" i="9"/>
  <c r="D1605" i="9"/>
  <c r="E1604" i="9"/>
  <c r="D1604" i="9"/>
  <c r="E1603" i="9"/>
  <c r="D1603" i="9"/>
  <c r="E1602" i="9"/>
  <c r="D1602" i="9"/>
  <c r="E1601" i="9"/>
  <c r="D1601" i="9"/>
  <c r="E1600" i="9"/>
  <c r="D1600" i="9"/>
  <c r="E1599" i="9"/>
  <c r="D1599" i="9"/>
  <c r="E1598" i="9"/>
  <c r="D1598" i="9"/>
  <c r="E1597" i="9"/>
  <c r="D1597" i="9"/>
  <c r="E1596" i="9"/>
  <c r="D1596" i="9"/>
  <c r="E1595" i="9"/>
  <c r="D1595" i="9"/>
  <c r="E1594" i="9"/>
  <c r="D1594" i="9"/>
  <c r="E1593" i="9"/>
  <c r="D1593" i="9"/>
  <c r="E1592" i="9"/>
  <c r="D1592" i="9"/>
  <c r="E1591" i="9"/>
  <c r="D1591" i="9"/>
  <c r="E1590" i="9"/>
  <c r="D1590" i="9"/>
  <c r="E1589" i="9"/>
  <c r="D1589" i="9"/>
  <c r="E1588" i="9"/>
  <c r="D1588" i="9"/>
  <c r="E1587" i="9"/>
  <c r="D1587" i="9"/>
  <c r="E1586" i="9"/>
  <c r="D1586" i="9"/>
  <c r="E1585" i="9"/>
  <c r="D1585" i="9"/>
  <c r="E1584" i="9"/>
  <c r="D1584" i="9"/>
  <c r="E1583" i="9"/>
  <c r="D1583" i="9"/>
  <c r="E1582" i="9"/>
  <c r="D1582" i="9"/>
  <c r="E1581" i="9"/>
  <c r="D1581" i="9"/>
  <c r="E1580" i="9"/>
  <c r="D1580" i="9"/>
  <c r="E1579" i="9"/>
  <c r="D1579" i="9"/>
  <c r="E1578" i="9"/>
  <c r="D1578" i="9"/>
  <c r="E1577" i="9"/>
  <c r="D1577" i="9"/>
  <c r="E1576" i="9"/>
  <c r="D1576" i="9"/>
  <c r="E1575" i="9"/>
  <c r="D1575" i="9"/>
  <c r="E1574" i="9"/>
  <c r="D1574" i="9"/>
  <c r="E1573" i="9"/>
  <c r="D1573" i="9"/>
  <c r="E1572" i="9"/>
  <c r="D1572" i="9"/>
  <c r="E1571" i="9"/>
  <c r="D1571" i="9"/>
  <c r="E1570" i="9"/>
  <c r="D1570" i="9"/>
  <c r="E1569" i="9"/>
  <c r="D1569" i="9"/>
  <c r="E1568" i="9"/>
  <c r="D1568" i="9"/>
  <c r="E1567" i="9"/>
  <c r="D1567" i="9"/>
  <c r="E1566" i="9"/>
  <c r="D1566" i="9"/>
  <c r="E1565" i="9"/>
  <c r="D1565" i="9"/>
  <c r="E1564" i="9"/>
  <c r="D1564" i="9"/>
  <c r="E1563" i="9"/>
  <c r="D1563" i="9"/>
  <c r="E1562" i="9"/>
  <c r="D1562" i="9"/>
  <c r="E1561" i="9"/>
  <c r="D1561" i="9"/>
  <c r="E1560" i="9"/>
  <c r="D1560" i="9"/>
  <c r="E1559" i="9"/>
  <c r="D1559" i="9"/>
  <c r="E1558" i="9"/>
  <c r="D1558" i="9"/>
  <c r="E1557" i="9"/>
  <c r="D1557" i="9"/>
  <c r="E1556" i="9"/>
  <c r="D1556" i="9"/>
  <c r="E1555" i="9"/>
  <c r="D1555" i="9"/>
  <c r="E1554" i="9"/>
  <c r="D1554" i="9"/>
  <c r="E1553" i="9"/>
  <c r="D1553" i="9"/>
  <c r="E1552" i="9"/>
  <c r="D1552" i="9"/>
  <c r="E1551" i="9"/>
  <c r="D1551" i="9"/>
  <c r="E1550" i="9"/>
  <c r="D1550" i="9"/>
  <c r="E1549" i="9"/>
  <c r="D1549" i="9"/>
  <c r="E1548" i="9"/>
  <c r="D1548" i="9"/>
  <c r="E1547" i="9"/>
  <c r="D1547" i="9"/>
  <c r="E1546" i="9"/>
  <c r="D1546" i="9"/>
  <c r="E1545" i="9"/>
  <c r="D1545" i="9"/>
  <c r="E1544" i="9"/>
  <c r="D1544" i="9"/>
  <c r="E1543" i="9"/>
  <c r="D1543" i="9"/>
  <c r="E1542" i="9"/>
  <c r="D1542" i="9"/>
  <c r="E1541" i="9"/>
  <c r="D1541" i="9"/>
  <c r="E1540" i="9"/>
  <c r="D1540" i="9"/>
  <c r="E1539" i="9"/>
  <c r="D1539" i="9"/>
  <c r="E1538" i="9"/>
  <c r="D1538" i="9"/>
  <c r="E1537" i="9"/>
  <c r="D1537" i="9"/>
  <c r="E1536" i="9"/>
  <c r="D1536" i="9"/>
  <c r="E1535" i="9"/>
  <c r="D1535" i="9"/>
  <c r="E1534" i="9"/>
  <c r="D1534" i="9"/>
  <c r="E1533" i="9"/>
  <c r="D1533" i="9"/>
  <c r="E1532" i="9"/>
  <c r="D1532" i="9"/>
  <c r="E1531" i="9"/>
  <c r="D1531" i="9"/>
  <c r="E1530" i="9"/>
  <c r="D1530" i="9"/>
  <c r="E1529" i="9"/>
  <c r="D1529" i="9"/>
  <c r="E1528" i="9"/>
  <c r="D1528" i="9"/>
  <c r="E1527" i="9"/>
  <c r="D1527" i="9"/>
  <c r="E1526" i="9"/>
  <c r="D1526" i="9"/>
  <c r="E1525" i="9"/>
  <c r="D1525" i="9"/>
  <c r="E1524" i="9"/>
  <c r="D1524" i="9"/>
  <c r="E1523" i="9"/>
  <c r="D1523" i="9"/>
  <c r="E1522" i="9"/>
  <c r="D1522" i="9"/>
  <c r="E1521" i="9"/>
  <c r="D1521" i="9"/>
  <c r="E1520" i="9"/>
  <c r="D1520" i="9"/>
  <c r="E1519" i="9"/>
  <c r="D1519" i="9"/>
  <c r="E1518" i="9"/>
  <c r="D1518" i="9"/>
  <c r="E1517" i="9"/>
  <c r="D1517" i="9"/>
  <c r="E1516" i="9"/>
  <c r="D1516" i="9"/>
  <c r="E1515" i="9"/>
  <c r="D1515" i="9"/>
  <c r="E1514" i="9"/>
  <c r="D1514" i="9"/>
  <c r="E1513" i="9"/>
  <c r="D1513" i="9"/>
  <c r="E1512" i="9"/>
  <c r="D1512" i="9"/>
  <c r="E1511" i="9"/>
  <c r="D1511" i="9"/>
  <c r="E1510" i="9"/>
  <c r="D1510" i="9"/>
  <c r="E1509" i="9"/>
  <c r="D1509" i="9"/>
  <c r="E1508" i="9"/>
  <c r="D1508" i="9"/>
  <c r="E1507" i="9"/>
  <c r="D1507" i="9"/>
  <c r="E1506" i="9"/>
  <c r="D1506" i="9"/>
  <c r="E1505" i="9"/>
  <c r="D1505" i="9"/>
  <c r="E1504" i="9"/>
  <c r="D1504" i="9"/>
  <c r="E1503" i="9"/>
  <c r="D1503" i="9"/>
  <c r="E1502" i="9"/>
  <c r="D1502" i="9"/>
  <c r="E1501" i="9"/>
  <c r="D1501" i="9"/>
  <c r="E1500" i="9"/>
  <c r="D1500" i="9"/>
  <c r="E1499" i="9"/>
  <c r="D1499" i="9"/>
  <c r="E1498" i="9"/>
  <c r="D1498" i="9"/>
  <c r="E1497" i="9"/>
  <c r="D1497" i="9"/>
  <c r="E1496" i="9"/>
  <c r="D1496" i="9"/>
  <c r="E1495" i="9"/>
  <c r="D1495" i="9"/>
  <c r="E1494" i="9"/>
  <c r="D1494" i="9"/>
  <c r="E1493" i="9"/>
  <c r="D1493" i="9"/>
  <c r="E1492" i="9"/>
  <c r="D1492" i="9"/>
  <c r="E1491" i="9"/>
  <c r="D1491" i="9"/>
  <c r="E1490" i="9"/>
  <c r="D1490" i="9"/>
  <c r="E1489" i="9"/>
  <c r="D1489" i="9"/>
  <c r="E1488" i="9"/>
  <c r="D1488" i="9"/>
  <c r="E1487" i="9"/>
  <c r="D1487" i="9"/>
  <c r="E1486" i="9"/>
  <c r="D1486" i="9"/>
  <c r="E1485" i="9"/>
  <c r="D1485" i="9"/>
  <c r="E1484" i="9"/>
  <c r="D1484" i="9"/>
  <c r="E1483" i="9"/>
  <c r="D1483" i="9"/>
  <c r="E1482" i="9"/>
  <c r="D1482" i="9"/>
  <c r="E1481" i="9"/>
  <c r="D1481" i="9"/>
  <c r="E1480" i="9"/>
  <c r="D1480" i="9"/>
  <c r="E1479" i="9"/>
  <c r="D1479" i="9"/>
  <c r="E1478" i="9"/>
  <c r="D1478" i="9"/>
  <c r="E1477" i="9"/>
  <c r="D1477" i="9"/>
  <c r="E1476" i="9"/>
  <c r="D1476" i="9"/>
  <c r="E1475" i="9"/>
  <c r="D1475" i="9"/>
  <c r="E1474" i="9"/>
  <c r="D1474" i="9"/>
  <c r="E1473" i="9"/>
  <c r="D1473" i="9"/>
  <c r="E1472" i="9"/>
  <c r="D1472" i="9"/>
  <c r="E1471" i="9"/>
  <c r="D1471" i="9"/>
  <c r="E1470" i="9"/>
  <c r="D1470" i="9"/>
  <c r="E1469" i="9"/>
  <c r="D1469" i="9"/>
  <c r="E1468" i="9"/>
  <c r="D1468" i="9"/>
  <c r="E1467" i="9"/>
  <c r="D1467" i="9"/>
  <c r="E1466" i="9"/>
  <c r="D1466" i="9"/>
  <c r="E1465" i="9"/>
  <c r="D1465" i="9"/>
  <c r="E1464" i="9"/>
  <c r="D1464" i="9"/>
  <c r="E1463" i="9"/>
  <c r="D1463" i="9"/>
  <c r="E1462" i="9"/>
  <c r="D1462" i="9"/>
  <c r="E1461" i="9"/>
  <c r="D1461" i="9"/>
  <c r="E1460" i="9"/>
  <c r="D1460" i="9"/>
  <c r="E1459" i="9"/>
  <c r="D1459" i="9"/>
  <c r="E1458" i="9"/>
  <c r="D1458" i="9"/>
  <c r="E1457" i="9"/>
  <c r="D1457" i="9"/>
  <c r="E1456" i="9"/>
  <c r="D1456" i="9"/>
  <c r="E1455" i="9"/>
  <c r="D1455" i="9"/>
  <c r="E1454" i="9"/>
  <c r="D1454" i="9"/>
  <c r="E1453" i="9"/>
  <c r="D1453" i="9"/>
  <c r="E1452" i="9"/>
  <c r="D1452" i="9"/>
  <c r="E1451" i="9"/>
  <c r="D1451" i="9"/>
  <c r="E1450" i="9"/>
  <c r="D1450" i="9"/>
  <c r="E1449" i="9"/>
  <c r="D1449" i="9"/>
  <c r="E1448" i="9"/>
  <c r="D1448" i="9"/>
  <c r="E1447" i="9"/>
  <c r="D1447" i="9"/>
  <c r="E1446" i="9"/>
  <c r="D1446" i="9"/>
  <c r="E1445" i="9"/>
  <c r="D1445" i="9"/>
  <c r="E1444" i="9"/>
  <c r="D1444" i="9"/>
  <c r="E1443" i="9"/>
  <c r="D1443" i="9"/>
  <c r="E1442" i="9"/>
  <c r="D1442" i="9"/>
  <c r="E1441" i="9"/>
  <c r="D1441" i="9"/>
  <c r="E1440" i="9"/>
  <c r="D1440" i="9"/>
  <c r="E1439" i="9"/>
  <c r="D1439" i="9"/>
  <c r="E1438" i="9"/>
  <c r="D1438" i="9"/>
  <c r="E1437" i="9"/>
  <c r="D1437" i="9"/>
  <c r="E1436" i="9"/>
  <c r="D1436" i="9"/>
  <c r="E1435" i="9"/>
  <c r="D1435" i="9"/>
  <c r="E1434" i="9"/>
  <c r="D1434" i="9"/>
  <c r="E1433" i="9"/>
  <c r="D1433" i="9"/>
  <c r="E1432" i="9"/>
  <c r="D1432" i="9"/>
  <c r="E1431" i="9"/>
  <c r="D1431" i="9"/>
  <c r="E1430" i="9"/>
  <c r="D1430" i="9"/>
  <c r="E1429" i="9"/>
  <c r="D1429" i="9"/>
  <c r="E1428" i="9"/>
  <c r="D1428" i="9"/>
  <c r="E1427" i="9"/>
  <c r="D1427" i="9"/>
  <c r="E1426" i="9"/>
  <c r="D1426" i="9"/>
  <c r="E1425" i="9"/>
  <c r="D1425" i="9"/>
  <c r="E1424" i="9"/>
  <c r="D1424" i="9"/>
  <c r="E1423" i="9"/>
  <c r="D1423" i="9"/>
  <c r="E1422" i="9"/>
  <c r="D1422" i="9"/>
  <c r="E1421" i="9"/>
  <c r="D1421" i="9"/>
  <c r="E1420" i="9"/>
  <c r="D1420" i="9"/>
  <c r="E1419" i="9"/>
  <c r="D1419" i="9"/>
  <c r="E1418" i="9"/>
  <c r="D1418" i="9"/>
  <c r="E1417" i="9"/>
  <c r="D1417" i="9"/>
  <c r="E1416" i="9"/>
  <c r="D1416" i="9"/>
  <c r="E1415" i="9"/>
  <c r="D1415" i="9"/>
  <c r="E1414" i="9"/>
  <c r="D1414" i="9"/>
  <c r="E1413" i="9"/>
  <c r="D1413" i="9"/>
  <c r="E1412" i="9"/>
  <c r="D1412" i="9"/>
  <c r="E1411" i="9"/>
  <c r="D1411" i="9"/>
  <c r="E1410" i="9"/>
  <c r="D1410" i="9"/>
  <c r="E1409" i="9"/>
  <c r="D1409" i="9"/>
  <c r="E1408" i="9"/>
  <c r="D1408" i="9"/>
  <c r="E1407" i="9"/>
  <c r="D1407" i="9"/>
  <c r="E1406" i="9"/>
  <c r="D1406" i="9"/>
  <c r="E1405" i="9"/>
  <c r="D1405" i="9"/>
  <c r="E1404" i="9"/>
  <c r="D1404" i="9"/>
  <c r="E1403" i="9"/>
  <c r="D1403" i="9"/>
  <c r="E1402" i="9"/>
  <c r="D1402" i="9"/>
  <c r="E1401" i="9"/>
  <c r="D1401" i="9"/>
  <c r="E1400" i="9"/>
  <c r="D1400" i="9"/>
  <c r="E1399" i="9"/>
  <c r="D1399" i="9"/>
  <c r="E1398" i="9"/>
  <c r="D1398" i="9"/>
  <c r="E1397" i="9"/>
  <c r="D1397" i="9"/>
  <c r="E1396" i="9"/>
  <c r="D1396" i="9"/>
  <c r="E1395" i="9"/>
  <c r="D1395" i="9"/>
  <c r="E1394" i="9"/>
  <c r="D1394" i="9"/>
  <c r="E1393" i="9"/>
  <c r="D1393" i="9"/>
  <c r="E1392" i="9"/>
  <c r="D1392" i="9"/>
  <c r="E1391" i="9"/>
  <c r="D1391" i="9"/>
  <c r="E1390" i="9"/>
  <c r="D1390" i="9"/>
  <c r="E1389" i="9"/>
  <c r="D1389" i="9"/>
  <c r="E1388" i="9"/>
  <c r="D1388" i="9"/>
  <c r="E1387" i="9"/>
  <c r="D1387" i="9"/>
  <c r="E1386" i="9"/>
  <c r="D1386" i="9"/>
  <c r="E1385" i="9"/>
  <c r="D1385" i="9"/>
  <c r="E1384" i="9"/>
  <c r="D1384" i="9"/>
  <c r="E1383" i="9"/>
  <c r="D1383" i="9"/>
  <c r="E1382" i="9"/>
  <c r="D1382" i="9"/>
  <c r="E1381" i="9"/>
  <c r="D1381" i="9"/>
  <c r="E1380" i="9"/>
  <c r="D1380" i="9"/>
  <c r="E1379" i="9"/>
  <c r="D1379" i="9"/>
  <c r="E1378" i="9"/>
  <c r="D1378" i="9"/>
  <c r="E1377" i="9"/>
  <c r="D1377" i="9"/>
  <c r="E1376" i="9"/>
  <c r="D1376" i="9"/>
  <c r="E1375" i="9"/>
  <c r="D1375" i="9"/>
  <c r="E1374" i="9"/>
  <c r="D1374" i="9"/>
  <c r="E1373" i="9"/>
  <c r="D1373" i="9"/>
  <c r="E1372" i="9"/>
  <c r="D1372" i="9"/>
  <c r="E1371" i="9"/>
  <c r="D1371" i="9"/>
  <c r="E1370" i="9"/>
  <c r="D1370" i="9"/>
  <c r="E1369" i="9"/>
  <c r="D1369" i="9"/>
  <c r="E1368" i="9"/>
  <c r="D1368" i="9"/>
  <c r="E1367" i="9"/>
  <c r="D1367" i="9"/>
  <c r="E1366" i="9"/>
  <c r="D1366" i="9"/>
  <c r="E1365" i="9"/>
  <c r="D1365" i="9"/>
  <c r="E1364" i="9"/>
  <c r="D1364" i="9"/>
  <c r="E1363" i="9"/>
  <c r="D1363" i="9"/>
  <c r="E1362" i="9"/>
  <c r="D1362" i="9"/>
  <c r="E1361" i="9"/>
  <c r="D1361" i="9"/>
  <c r="E1360" i="9"/>
  <c r="D1360" i="9"/>
  <c r="E1359" i="9"/>
  <c r="D1359" i="9"/>
  <c r="E1358" i="9"/>
  <c r="D1358" i="9"/>
  <c r="E1357" i="9"/>
  <c r="D1357" i="9"/>
  <c r="E1356" i="9"/>
  <c r="D1356" i="9"/>
  <c r="E1355" i="9"/>
  <c r="D1355" i="9"/>
  <c r="E1354" i="9"/>
  <c r="D1354" i="9"/>
  <c r="E1353" i="9"/>
  <c r="D1353" i="9"/>
  <c r="E1352" i="9"/>
  <c r="D1352" i="9"/>
  <c r="E1351" i="9"/>
  <c r="D1351" i="9"/>
  <c r="E1350" i="9"/>
  <c r="D1350" i="9"/>
  <c r="E1349" i="9"/>
  <c r="D1349" i="9"/>
  <c r="E1348" i="9"/>
  <c r="D1348" i="9"/>
  <c r="E1347" i="9"/>
  <c r="D1347" i="9"/>
  <c r="E1346" i="9"/>
  <c r="D1346" i="9"/>
  <c r="E1345" i="9"/>
  <c r="D1345" i="9"/>
  <c r="E1344" i="9"/>
  <c r="D1344" i="9"/>
  <c r="E1343" i="9"/>
  <c r="D1343" i="9"/>
  <c r="E1342" i="9"/>
  <c r="D1342" i="9"/>
  <c r="E1341" i="9"/>
  <c r="D1341" i="9"/>
  <c r="E1340" i="9"/>
  <c r="D1340" i="9"/>
  <c r="E1339" i="9"/>
  <c r="D1339" i="9"/>
  <c r="E1338" i="9"/>
  <c r="D1338" i="9"/>
  <c r="E1337" i="9"/>
  <c r="D1337" i="9"/>
  <c r="E1336" i="9"/>
  <c r="D1336" i="9"/>
  <c r="E1335" i="9"/>
  <c r="D1335" i="9"/>
  <c r="E1334" i="9"/>
  <c r="D1334" i="9"/>
  <c r="E1333" i="9"/>
  <c r="D1333" i="9"/>
  <c r="E1332" i="9"/>
  <c r="D1332" i="9"/>
  <c r="E1331" i="9"/>
  <c r="D1331" i="9"/>
  <c r="E1330" i="9"/>
  <c r="D1330" i="9"/>
  <c r="E1329" i="9"/>
  <c r="D1329" i="9"/>
  <c r="E1328" i="9"/>
  <c r="D1328" i="9"/>
  <c r="E1327" i="9"/>
  <c r="D1327" i="9"/>
  <c r="E1326" i="9"/>
  <c r="D1326" i="9"/>
  <c r="E1325" i="9"/>
  <c r="D1325" i="9"/>
  <c r="E1324" i="9"/>
  <c r="D1324" i="9"/>
  <c r="E1323" i="9"/>
  <c r="D1323" i="9"/>
  <c r="E1322" i="9"/>
  <c r="D1322" i="9"/>
  <c r="E1321" i="9"/>
  <c r="D1321" i="9"/>
  <c r="E1320" i="9"/>
  <c r="D1320" i="9"/>
  <c r="E1319" i="9"/>
  <c r="D1319" i="9"/>
  <c r="E1318" i="9"/>
  <c r="D1318" i="9"/>
  <c r="E1317" i="9"/>
  <c r="D1317" i="9"/>
  <c r="E1316" i="9"/>
  <c r="D1316" i="9"/>
  <c r="E1315" i="9"/>
  <c r="D1315" i="9"/>
  <c r="E1314" i="9"/>
  <c r="D1314" i="9"/>
  <c r="E1313" i="9"/>
  <c r="D1313" i="9"/>
  <c r="E1312" i="9"/>
  <c r="D1312" i="9"/>
  <c r="E1311" i="9"/>
  <c r="D1311" i="9"/>
  <c r="E1310" i="9"/>
  <c r="D1310" i="9"/>
  <c r="E1309" i="9"/>
  <c r="D1309" i="9"/>
  <c r="E1308" i="9"/>
  <c r="D1308" i="9"/>
  <c r="E1307" i="9"/>
  <c r="D1307" i="9"/>
  <c r="E1306" i="9"/>
  <c r="D1306" i="9"/>
  <c r="E1305" i="9"/>
  <c r="D1305" i="9"/>
  <c r="E1304" i="9"/>
  <c r="D1304" i="9"/>
  <c r="E1303" i="9"/>
  <c r="D1303" i="9"/>
  <c r="E1302" i="9"/>
  <c r="D1302" i="9"/>
  <c r="E1301" i="9"/>
  <c r="D1301" i="9"/>
  <c r="E1300" i="9"/>
  <c r="D1300" i="9"/>
  <c r="E1299" i="9"/>
  <c r="D1299" i="9"/>
  <c r="E1298" i="9"/>
  <c r="D1298" i="9"/>
  <c r="E1297" i="9"/>
  <c r="D1297" i="9"/>
  <c r="E1296" i="9"/>
  <c r="D1296" i="9"/>
  <c r="E1295" i="9"/>
  <c r="D1295" i="9"/>
  <c r="E1294" i="9"/>
  <c r="D1294" i="9"/>
  <c r="E1293" i="9"/>
  <c r="D1293" i="9"/>
  <c r="E1292" i="9"/>
  <c r="D1292" i="9"/>
  <c r="E1291" i="9"/>
  <c r="D1291" i="9"/>
  <c r="E1290" i="9"/>
  <c r="D1290" i="9"/>
  <c r="E1289" i="9"/>
  <c r="D1289" i="9"/>
  <c r="E1288" i="9"/>
  <c r="D1288" i="9"/>
  <c r="E1287" i="9"/>
  <c r="D1287" i="9"/>
  <c r="E1286" i="9"/>
  <c r="D1286" i="9"/>
  <c r="E1285" i="9"/>
  <c r="D1285" i="9"/>
  <c r="E1284" i="9"/>
  <c r="D1284" i="9"/>
  <c r="E1283" i="9"/>
  <c r="D1283" i="9"/>
  <c r="E1282" i="9"/>
  <c r="D1282" i="9"/>
  <c r="E1281" i="9"/>
  <c r="D1281" i="9"/>
  <c r="E1280" i="9"/>
  <c r="D1280" i="9"/>
  <c r="E1279" i="9"/>
  <c r="D1279" i="9"/>
  <c r="E1278" i="9"/>
  <c r="D1278" i="9"/>
  <c r="E1277" i="9"/>
  <c r="D1277" i="9"/>
  <c r="E1276" i="9"/>
  <c r="D1276" i="9"/>
  <c r="E1275" i="9"/>
  <c r="D1275" i="9"/>
  <c r="E1274" i="9"/>
  <c r="D1274" i="9"/>
  <c r="E1273" i="9"/>
  <c r="D1273" i="9"/>
  <c r="E1272" i="9"/>
  <c r="D1272" i="9"/>
  <c r="E1271" i="9"/>
  <c r="D1271" i="9"/>
  <c r="E1270" i="9"/>
  <c r="D1270" i="9"/>
  <c r="E1269" i="9"/>
  <c r="D1269" i="9"/>
  <c r="E1268" i="9"/>
  <c r="D1268" i="9"/>
  <c r="E1267" i="9"/>
  <c r="D1267" i="9"/>
  <c r="E1266" i="9"/>
  <c r="D1266" i="9"/>
  <c r="E1265" i="9"/>
  <c r="D1265" i="9"/>
  <c r="E1264" i="9"/>
  <c r="D1264" i="9"/>
  <c r="E1263" i="9"/>
  <c r="D1263" i="9"/>
  <c r="E1262" i="9"/>
  <c r="D1262" i="9"/>
  <c r="E1261" i="9"/>
  <c r="D1261" i="9"/>
  <c r="E1260" i="9"/>
  <c r="D1260" i="9"/>
  <c r="E1259" i="9"/>
  <c r="D1259" i="9"/>
  <c r="E1258" i="9"/>
  <c r="D1258" i="9"/>
  <c r="E1257" i="9"/>
  <c r="D1257" i="9"/>
  <c r="E1256" i="9"/>
  <c r="D1256" i="9"/>
  <c r="E1255" i="9"/>
  <c r="D1255" i="9"/>
  <c r="E1254" i="9"/>
  <c r="D1254" i="9"/>
  <c r="E1253" i="9"/>
  <c r="D1253" i="9"/>
  <c r="E1252" i="9"/>
  <c r="D1252" i="9"/>
  <c r="E1251" i="9"/>
  <c r="D1251" i="9"/>
  <c r="E1250" i="9"/>
  <c r="D1250" i="9"/>
  <c r="E1249" i="9"/>
  <c r="D1249" i="9"/>
  <c r="E1248" i="9"/>
  <c r="D1248" i="9"/>
  <c r="E1247" i="9"/>
  <c r="D1247" i="9"/>
  <c r="E1246" i="9"/>
  <c r="D1246" i="9"/>
  <c r="E1245" i="9"/>
  <c r="D1245" i="9"/>
  <c r="E1244" i="9"/>
  <c r="D1244" i="9"/>
  <c r="E1243" i="9"/>
  <c r="D1243" i="9"/>
  <c r="E1242" i="9"/>
  <c r="D1242" i="9"/>
  <c r="E1241" i="9"/>
  <c r="D1241" i="9"/>
  <c r="E1240" i="9"/>
  <c r="D1240" i="9"/>
  <c r="E1239" i="9"/>
  <c r="D1239" i="9"/>
  <c r="E1238" i="9"/>
  <c r="D1238" i="9"/>
  <c r="E1237" i="9"/>
  <c r="D1237" i="9"/>
  <c r="E1236" i="9"/>
  <c r="D1236" i="9"/>
  <c r="E1235" i="9"/>
  <c r="D1235" i="9"/>
  <c r="E1234" i="9"/>
  <c r="D1234" i="9"/>
  <c r="E1233" i="9"/>
  <c r="D1233" i="9"/>
  <c r="E1232" i="9"/>
  <c r="D1232" i="9"/>
  <c r="E1231" i="9"/>
  <c r="D1231" i="9"/>
  <c r="E1230" i="9"/>
  <c r="D1230" i="9"/>
  <c r="E1229" i="9"/>
  <c r="D1229" i="9"/>
  <c r="E1228" i="9"/>
  <c r="D1228" i="9"/>
  <c r="E1227" i="9"/>
  <c r="D1227" i="9"/>
  <c r="E1226" i="9"/>
  <c r="D1226" i="9"/>
  <c r="E1225" i="9"/>
  <c r="D1225" i="9"/>
  <c r="E1224" i="9"/>
  <c r="D1224" i="9"/>
  <c r="E1223" i="9"/>
  <c r="D1223" i="9"/>
  <c r="E1222" i="9"/>
  <c r="D1222" i="9"/>
  <c r="E1221" i="9"/>
  <c r="D1221" i="9"/>
  <c r="E1220" i="9"/>
  <c r="D1220" i="9"/>
  <c r="E1219" i="9"/>
  <c r="D1219" i="9"/>
  <c r="E1218" i="9"/>
  <c r="D1218" i="9"/>
  <c r="E1217" i="9"/>
  <c r="D1217" i="9"/>
  <c r="E1216" i="9"/>
  <c r="D1216" i="9"/>
  <c r="E1215" i="9"/>
  <c r="D1215" i="9"/>
  <c r="E1214" i="9"/>
  <c r="D1214" i="9"/>
  <c r="E1213" i="9"/>
  <c r="D1213" i="9"/>
  <c r="E1212" i="9"/>
  <c r="D1212" i="9"/>
  <c r="E1211" i="9"/>
  <c r="D1211" i="9"/>
  <c r="E1210" i="9"/>
  <c r="D1210" i="9"/>
  <c r="E1209" i="9"/>
  <c r="D1209" i="9"/>
  <c r="E1208" i="9"/>
  <c r="D1208" i="9"/>
  <c r="E1207" i="9"/>
  <c r="D1207" i="9"/>
  <c r="E1206" i="9"/>
  <c r="D1206" i="9"/>
  <c r="E1205" i="9"/>
  <c r="D1205" i="9"/>
  <c r="E1204" i="9"/>
  <c r="D1204" i="9"/>
  <c r="E1203" i="9"/>
  <c r="D1203" i="9"/>
  <c r="E1202" i="9"/>
  <c r="D1202" i="9"/>
  <c r="E1201" i="9"/>
  <c r="D1201" i="9"/>
  <c r="E1200" i="9"/>
  <c r="D1200" i="9"/>
  <c r="E1199" i="9"/>
  <c r="D1199" i="9"/>
  <c r="E1198" i="9"/>
  <c r="D1198" i="9"/>
  <c r="E1197" i="9"/>
  <c r="D1197" i="9"/>
  <c r="E1196" i="9"/>
  <c r="D1196" i="9"/>
  <c r="E1195" i="9"/>
  <c r="D1195" i="9"/>
  <c r="E1194" i="9"/>
  <c r="D1194" i="9"/>
  <c r="E1193" i="9"/>
  <c r="D1193" i="9"/>
  <c r="E1192" i="9"/>
  <c r="D1192" i="9"/>
  <c r="E1191" i="9"/>
  <c r="D1191" i="9"/>
  <c r="E1190" i="9"/>
  <c r="D1190" i="9"/>
  <c r="E1189" i="9"/>
  <c r="D1189" i="9"/>
  <c r="E1188" i="9"/>
  <c r="D1188" i="9"/>
  <c r="E1187" i="9"/>
  <c r="D1187" i="9"/>
  <c r="E1186" i="9"/>
  <c r="D1186" i="9"/>
  <c r="E1185" i="9"/>
  <c r="D1185" i="9"/>
  <c r="E1184" i="9"/>
  <c r="D1184" i="9"/>
  <c r="E1183" i="9"/>
  <c r="D1183" i="9"/>
  <c r="E1182" i="9"/>
  <c r="D1182" i="9"/>
  <c r="E1181" i="9"/>
  <c r="D1181" i="9"/>
  <c r="E1180" i="9"/>
  <c r="D1180" i="9"/>
  <c r="E1179" i="9"/>
  <c r="D1179" i="9"/>
  <c r="E1178" i="9"/>
  <c r="D1178" i="9"/>
  <c r="E1177" i="9"/>
  <c r="D1177" i="9"/>
  <c r="E1176" i="9"/>
  <c r="D1176" i="9"/>
  <c r="E1175" i="9"/>
  <c r="D1175" i="9"/>
  <c r="E1174" i="9"/>
  <c r="D1174" i="9"/>
  <c r="E1173" i="9"/>
  <c r="D1173" i="9"/>
  <c r="E1172" i="9"/>
  <c r="D1172" i="9"/>
  <c r="E1171" i="9"/>
  <c r="D1171" i="9"/>
  <c r="E1170" i="9"/>
  <c r="D1170" i="9"/>
  <c r="E1169" i="9"/>
  <c r="D1169" i="9"/>
  <c r="E1168" i="9"/>
  <c r="D1168" i="9"/>
  <c r="E1167" i="9"/>
  <c r="D1167" i="9"/>
  <c r="E1166" i="9"/>
  <c r="D1166" i="9"/>
  <c r="E1165" i="9"/>
  <c r="D1165" i="9"/>
  <c r="E1164" i="9"/>
  <c r="D1164" i="9"/>
  <c r="E1163" i="9"/>
  <c r="D1163" i="9"/>
  <c r="E1162" i="9"/>
  <c r="D1162" i="9"/>
  <c r="E1161" i="9"/>
  <c r="D1161" i="9"/>
  <c r="E1160" i="9"/>
  <c r="D1160" i="9"/>
  <c r="E1159" i="9"/>
  <c r="D1159" i="9"/>
  <c r="E1158" i="9"/>
  <c r="D1158" i="9"/>
  <c r="E1157" i="9"/>
  <c r="D1157" i="9"/>
  <c r="E1156" i="9"/>
  <c r="D1156" i="9"/>
  <c r="E1155" i="9"/>
  <c r="D1155" i="9"/>
  <c r="E1154" i="9"/>
  <c r="D1154" i="9"/>
  <c r="E1153" i="9"/>
  <c r="D1153" i="9"/>
  <c r="E1152" i="9"/>
  <c r="D1152" i="9"/>
  <c r="E1151" i="9"/>
  <c r="D1151" i="9"/>
  <c r="E1150" i="9"/>
  <c r="D1150" i="9"/>
  <c r="E1149" i="9"/>
  <c r="D1149" i="9"/>
  <c r="E1148" i="9"/>
  <c r="D1148" i="9"/>
  <c r="E1147" i="9"/>
  <c r="D1147" i="9"/>
  <c r="E1146" i="9"/>
  <c r="D1146" i="9"/>
  <c r="E1145" i="9"/>
  <c r="D1145" i="9"/>
  <c r="E1144" i="9"/>
  <c r="D1144" i="9"/>
  <c r="E1143" i="9"/>
  <c r="D1143" i="9"/>
  <c r="E1142" i="9"/>
  <c r="D1142" i="9"/>
  <c r="E1141" i="9"/>
  <c r="D1141" i="9"/>
  <c r="E1140" i="9"/>
  <c r="D1140" i="9"/>
  <c r="E1139" i="9"/>
  <c r="D1139" i="9"/>
  <c r="E1138" i="9"/>
  <c r="D1138" i="9"/>
  <c r="E1137" i="9"/>
  <c r="D1137" i="9"/>
  <c r="E1136" i="9"/>
  <c r="D1136" i="9"/>
  <c r="E1135" i="9"/>
  <c r="D1135" i="9"/>
  <c r="E1134" i="9"/>
  <c r="D1134" i="9"/>
  <c r="E1133" i="9"/>
  <c r="D1133" i="9"/>
  <c r="E1132" i="9"/>
  <c r="D1132" i="9"/>
  <c r="E1131" i="9"/>
  <c r="D1131" i="9"/>
  <c r="E1130" i="9"/>
  <c r="D1130" i="9"/>
  <c r="E1129" i="9"/>
  <c r="D1129" i="9"/>
  <c r="E1128" i="9"/>
  <c r="D1128" i="9"/>
  <c r="E1127" i="9"/>
  <c r="D1127" i="9"/>
  <c r="E1126" i="9"/>
  <c r="D1126" i="9"/>
  <c r="E1125" i="9"/>
  <c r="D1125" i="9"/>
  <c r="E1124" i="9"/>
  <c r="D1124" i="9"/>
  <c r="E1123" i="9"/>
  <c r="D1123" i="9"/>
  <c r="E1122" i="9"/>
  <c r="D1122" i="9"/>
  <c r="E1121" i="9"/>
  <c r="D1121" i="9"/>
  <c r="E1120" i="9"/>
  <c r="D1120" i="9"/>
  <c r="E1119" i="9"/>
  <c r="D1119" i="9"/>
  <c r="E1118" i="9"/>
  <c r="D1118" i="9"/>
  <c r="E1117" i="9"/>
  <c r="D1117" i="9"/>
  <c r="E1116" i="9"/>
  <c r="D1116" i="9"/>
  <c r="E1115" i="9"/>
  <c r="D1115" i="9"/>
  <c r="E1114" i="9"/>
  <c r="D1114" i="9"/>
  <c r="E1113" i="9"/>
  <c r="D1113" i="9"/>
  <c r="E1112" i="9"/>
  <c r="D1112" i="9"/>
  <c r="E1111" i="9"/>
  <c r="D1111" i="9"/>
  <c r="E1110" i="9"/>
  <c r="D1110" i="9"/>
  <c r="E1109" i="9"/>
  <c r="D1109" i="9"/>
  <c r="E1108" i="9"/>
  <c r="D1108" i="9"/>
  <c r="E1107" i="9"/>
  <c r="D1107" i="9"/>
  <c r="E1106" i="9"/>
  <c r="D1106" i="9"/>
  <c r="E1105" i="9"/>
  <c r="D1105" i="9"/>
  <c r="E1104" i="9"/>
  <c r="D1104" i="9"/>
  <c r="E1103" i="9"/>
  <c r="D1103" i="9"/>
  <c r="E1102" i="9"/>
  <c r="D1102" i="9"/>
  <c r="E1101" i="9"/>
  <c r="D1101" i="9"/>
  <c r="E1100" i="9"/>
  <c r="D1100" i="9"/>
  <c r="E1099" i="9"/>
  <c r="D1099" i="9"/>
  <c r="E1098" i="9"/>
  <c r="D1098" i="9"/>
  <c r="E1097" i="9"/>
  <c r="D1097" i="9"/>
  <c r="E1096" i="9"/>
  <c r="D1096" i="9"/>
  <c r="E1095" i="9"/>
  <c r="D1095" i="9"/>
  <c r="E1094" i="9"/>
  <c r="D1094" i="9"/>
  <c r="E1093" i="9"/>
  <c r="D1093" i="9"/>
  <c r="E1092" i="9"/>
  <c r="D1092" i="9"/>
  <c r="E1091" i="9"/>
  <c r="D1091" i="9"/>
  <c r="E1090" i="9"/>
  <c r="D1090" i="9"/>
  <c r="E1089" i="9"/>
  <c r="D1089" i="9"/>
  <c r="E1088" i="9"/>
  <c r="D1088" i="9"/>
  <c r="E1087" i="9"/>
  <c r="D1087" i="9"/>
  <c r="E1086" i="9"/>
  <c r="D1086" i="9"/>
  <c r="E1085" i="9"/>
  <c r="D1085" i="9"/>
  <c r="E1084" i="9"/>
  <c r="D1084" i="9"/>
  <c r="E1083" i="9"/>
  <c r="D1083" i="9"/>
  <c r="E1082" i="9"/>
  <c r="D1082" i="9"/>
  <c r="E1081" i="9"/>
  <c r="D1081" i="9"/>
  <c r="E1080" i="9"/>
  <c r="D1080" i="9"/>
  <c r="E1079" i="9"/>
  <c r="D1079" i="9"/>
  <c r="E1078" i="9"/>
  <c r="D1078" i="9"/>
  <c r="E1077" i="9"/>
  <c r="D1077" i="9"/>
  <c r="E1076" i="9"/>
  <c r="D1076" i="9"/>
  <c r="E1075" i="9"/>
  <c r="D1075" i="9"/>
  <c r="E1074" i="9"/>
  <c r="D1074" i="9"/>
  <c r="E1073" i="9"/>
  <c r="D1073" i="9"/>
  <c r="E1072" i="9"/>
  <c r="D1072" i="9"/>
  <c r="E1071" i="9"/>
  <c r="D1071" i="9"/>
  <c r="E1070" i="9"/>
  <c r="D1070" i="9"/>
  <c r="E1069" i="9"/>
  <c r="D1069" i="9"/>
  <c r="E1068" i="9"/>
  <c r="D1068" i="9"/>
  <c r="E1067" i="9"/>
  <c r="D1067" i="9"/>
  <c r="E1066" i="9"/>
  <c r="D1066" i="9"/>
  <c r="E1065" i="9"/>
  <c r="D1065" i="9"/>
  <c r="E1064" i="9"/>
  <c r="D1064" i="9"/>
  <c r="E1063" i="9"/>
  <c r="D1063" i="9"/>
  <c r="E1062" i="9"/>
  <c r="D1062" i="9"/>
  <c r="E1061" i="9"/>
  <c r="D1061" i="9"/>
  <c r="E1060" i="9"/>
  <c r="D1060" i="9"/>
  <c r="E1059" i="9"/>
  <c r="D1059" i="9"/>
  <c r="E1058" i="9"/>
  <c r="D1058" i="9"/>
  <c r="E1057" i="9"/>
  <c r="D1057" i="9"/>
  <c r="E1056" i="9"/>
  <c r="D1056" i="9"/>
  <c r="E1055" i="9"/>
  <c r="D1055" i="9"/>
  <c r="E1054" i="9"/>
  <c r="D1054" i="9"/>
  <c r="E1053" i="9"/>
  <c r="D1053" i="9"/>
  <c r="E1052" i="9"/>
  <c r="D1052" i="9"/>
  <c r="E1051" i="9"/>
  <c r="D1051" i="9"/>
  <c r="E1050" i="9"/>
  <c r="D1050" i="9"/>
  <c r="E1049" i="9"/>
  <c r="D1049" i="9"/>
  <c r="E1048" i="9"/>
  <c r="D1048" i="9"/>
  <c r="E1047" i="9"/>
  <c r="D1047" i="9"/>
  <c r="E1046" i="9"/>
  <c r="D1046" i="9"/>
  <c r="E1045" i="9"/>
  <c r="D1045" i="9"/>
  <c r="E1044" i="9"/>
  <c r="D1044" i="9"/>
  <c r="E1043" i="9"/>
  <c r="D1043" i="9"/>
  <c r="E1042" i="9"/>
  <c r="D1042" i="9"/>
  <c r="E1041" i="9"/>
  <c r="D1041" i="9"/>
  <c r="E1040" i="9"/>
  <c r="D1040" i="9"/>
  <c r="E1039" i="9"/>
  <c r="D1039" i="9"/>
  <c r="E1038" i="9"/>
  <c r="D1038" i="9"/>
  <c r="E1037" i="9"/>
  <c r="D1037" i="9"/>
  <c r="E1036" i="9"/>
  <c r="D1036" i="9"/>
  <c r="E1035" i="9"/>
  <c r="D1035" i="9"/>
  <c r="E1034" i="9"/>
  <c r="D1034" i="9"/>
  <c r="E1033" i="9"/>
  <c r="D1033" i="9"/>
  <c r="E1032" i="9"/>
  <c r="D1032" i="9"/>
  <c r="E1031" i="9"/>
  <c r="D1031" i="9"/>
  <c r="E1030" i="9"/>
  <c r="D1030" i="9"/>
  <c r="E1029" i="9"/>
  <c r="D1029" i="9"/>
  <c r="E1028" i="9"/>
  <c r="D1028" i="9"/>
  <c r="E1027" i="9"/>
  <c r="D1027" i="9"/>
  <c r="E1026" i="9"/>
  <c r="D1026" i="9"/>
  <c r="E1025" i="9"/>
  <c r="D1025" i="9"/>
  <c r="E1024" i="9"/>
  <c r="D1024" i="9"/>
  <c r="E1023" i="9"/>
  <c r="D1023" i="9"/>
  <c r="E1022" i="9"/>
  <c r="D1022" i="9"/>
  <c r="E1021" i="9"/>
  <c r="D1021" i="9"/>
  <c r="E1020" i="9"/>
  <c r="D1020" i="9"/>
  <c r="E1019" i="9"/>
  <c r="D1019" i="9"/>
  <c r="E1018" i="9"/>
  <c r="D1018" i="9"/>
  <c r="E1017" i="9"/>
  <c r="D1017" i="9"/>
  <c r="E1016" i="9"/>
  <c r="D1016" i="9"/>
  <c r="E1015" i="9"/>
  <c r="D1015" i="9"/>
  <c r="E1014" i="9"/>
  <c r="D1014" i="9"/>
  <c r="E1013" i="9"/>
  <c r="D1013" i="9"/>
  <c r="E1012" i="9"/>
  <c r="D1012" i="9"/>
  <c r="E1011" i="9"/>
  <c r="D1011" i="9"/>
  <c r="E1010" i="9"/>
  <c r="D1010" i="9"/>
  <c r="E1009" i="9"/>
  <c r="D1009" i="9"/>
  <c r="E1008" i="9"/>
  <c r="D1008" i="9"/>
  <c r="E1007" i="9"/>
  <c r="D1007" i="9"/>
  <c r="E1006" i="9"/>
  <c r="D1006" i="9"/>
  <c r="E1005" i="9"/>
  <c r="D1005" i="9"/>
  <c r="E1004" i="9"/>
  <c r="D1004" i="9"/>
  <c r="E1003" i="9"/>
  <c r="D1003" i="9"/>
  <c r="E1002" i="9"/>
  <c r="D1002" i="9"/>
  <c r="E1001" i="9"/>
  <c r="D1001" i="9"/>
  <c r="E1000" i="9"/>
  <c r="D1000" i="9"/>
  <c r="E999" i="9"/>
  <c r="D999" i="9"/>
  <c r="E998" i="9"/>
  <c r="D998" i="9"/>
  <c r="E997" i="9"/>
  <c r="D997" i="9"/>
  <c r="E996" i="9"/>
  <c r="D996" i="9"/>
  <c r="E995" i="9"/>
  <c r="D995" i="9"/>
  <c r="E994" i="9"/>
  <c r="D994" i="9"/>
  <c r="E993" i="9"/>
  <c r="D993" i="9"/>
  <c r="E992" i="9"/>
  <c r="D992" i="9"/>
  <c r="E991" i="9"/>
  <c r="D991" i="9"/>
  <c r="E990" i="9"/>
  <c r="D990" i="9"/>
  <c r="E989" i="9"/>
  <c r="D989" i="9"/>
  <c r="E988" i="9"/>
  <c r="D988" i="9"/>
  <c r="E987" i="9"/>
  <c r="D987" i="9"/>
  <c r="E986" i="9"/>
  <c r="D986" i="9"/>
  <c r="E985" i="9"/>
  <c r="D985" i="9"/>
  <c r="E984" i="9"/>
  <c r="D984" i="9"/>
  <c r="E983" i="9"/>
  <c r="D983" i="9"/>
  <c r="E982" i="9"/>
  <c r="D982" i="9"/>
  <c r="E981" i="9"/>
  <c r="D981" i="9"/>
  <c r="E980" i="9"/>
  <c r="D980" i="9"/>
  <c r="E979" i="9"/>
  <c r="D979" i="9"/>
  <c r="E978" i="9"/>
  <c r="D978" i="9"/>
  <c r="E977" i="9"/>
  <c r="D977" i="9"/>
  <c r="E976" i="9"/>
  <c r="D976" i="9"/>
  <c r="E975" i="9"/>
  <c r="D975" i="9"/>
  <c r="E974" i="9"/>
  <c r="D974" i="9"/>
  <c r="E973" i="9"/>
  <c r="D973" i="9"/>
  <c r="E972" i="9"/>
  <c r="D972" i="9"/>
  <c r="E971" i="9"/>
  <c r="D971" i="9"/>
  <c r="E970" i="9"/>
  <c r="D970" i="9"/>
  <c r="E969" i="9"/>
  <c r="D969" i="9"/>
  <c r="E968" i="9"/>
  <c r="D968" i="9"/>
  <c r="E967" i="9"/>
  <c r="D967" i="9"/>
  <c r="E966" i="9"/>
  <c r="D966" i="9"/>
  <c r="E965" i="9"/>
  <c r="D965" i="9"/>
  <c r="E964" i="9"/>
  <c r="D964" i="9"/>
  <c r="E963" i="9"/>
  <c r="D963" i="9"/>
  <c r="E962" i="9"/>
  <c r="D962" i="9"/>
  <c r="E961" i="9"/>
  <c r="D961" i="9"/>
  <c r="E960" i="9"/>
  <c r="D960" i="9"/>
  <c r="E959" i="9"/>
  <c r="D959" i="9"/>
  <c r="E958" i="9"/>
  <c r="D958" i="9"/>
  <c r="E957" i="9"/>
  <c r="D957" i="9"/>
  <c r="E956" i="9"/>
  <c r="D956" i="9"/>
  <c r="E955" i="9"/>
  <c r="D955" i="9"/>
  <c r="E954" i="9"/>
  <c r="D954" i="9"/>
  <c r="E953" i="9"/>
  <c r="D953" i="9"/>
  <c r="E952" i="9"/>
  <c r="D952" i="9"/>
  <c r="E951" i="9"/>
  <c r="D951" i="9"/>
  <c r="E950" i="9"/>
  <c r="D950" i="9"/>
  <c r="E949" i="9"/>
  <c r="D949" i="9"/>
  <c r="E948" i="9"/>
  <c r="D948" i="9"/>
  <c r="E947" i="9"/>
  <c r="D947" i="9"/>
  <c r="E946" i="9"/>
  <c r="D946" i="9"/>
  <c r="E945" i="9"/>
  <c r="D945" i="9"/>
  <c r="E944" i="9"/>
  <c r="D944" i="9"/>
  <c r="E943" i="9"/>
  <c r="D943" i="9"/>
  <c r="E942" i="9"/>
  <c r="D942" i="9"/>
  <c r="E941" i="9"/>
  <c r="D941" i="9"/>
  <c r="E940" i="9"/>
  <c r="D940" i="9"/>
  <c r="E939" i="9"/>
  <c r="D939" i="9"/>
  <c r="E938" i="9"/>
  <c r="D938" i="9"/>
  <c r="E937" i="9"/>
  <c r="D937" i="9"/>
  <c r="E936" i="9"/>
  <c r="D936" i="9"/>
  <c r="E935" i="9"/>
  <c r="D935" i="9"/>
  <c r="E934" i="9"/>
  <c r="D934" i="9"/>
  <c r="E933" i="9"/>
  <c r="D933" i="9"/>
  <c r="E932" i="9"/>
  <c r="D932" i="9"/>
  <c r="E931" i="9"/>
  <c r="D931" i="9"/>
  <c r="E930" i="9"/>
  <c r="D930" i="9"/>
  <c r="E929" i="9"/>
  <c r="D929" i="9"/>
  <c r="E928" i="9"/>
  <c r="D928" i="9"/>
  <c r="E927" i="9"/>
  <c r="D927" i="9"/>
  <c r="E926" i="9"/>
  <c r="D926" i="9"/>
  <c r="E925" i="9"/>
  <c r="D925" i="9"/>
  <c r="E924" i="9"/>
  <c r="D924" i="9"/>
  <c r="E923" i="9"/>
  <c r="D923" i="9"/>
  <c r="E922" i="9"/>
  <c r="D922" i="9"/>
  <c r="E921" i="9"/>
  <c r="D921" i="9"/>
  <c r="E920" i="9"/>
  <c r="D920" i="9"/>
  <c r="E919" i="9"/>
  <c r="D919" i="9"/>
  <c r="E918" i="9"/>
  <c r="D918" i="9"/>
  <c r="E917" i="9"/>
  <c r="D917" i="9"/>
  <c r="E916" i="9"/>
  <c r="D916" i="9"/>
  <c r="E915" i="9"/>
  <c r="D915" i="9"/>
  <c r="E914" i="9"/>
  <c r="D914" i="9"/>
  <c r="E913" i="9"/>
  <c r="D913" i="9"/>
  <c r="E912" i="9"/>
  <c r="D912" i="9"/>
  <c r="E911" i="9"/>
  <c r="D911" i="9"/>
  <c r="E910" i="9"/>
  <c r="D910" i="9"/>
  <c r="E909" i="9"/>
  <c r="D909" i="9"/>
  <c r="E908" i="9"/>
  <c r="D908" i="9"/>
  <c r="E907" i="9"/>
  <c r="D907" i="9"/>
  <c r="E906" i="9"/>
  <c r="D906" i="9"/>
  <c r="E905" i="9"/>
  <c r="D905" i="9"/>
  <c r="E904" i="9"/>
  <c r="D904" i="9"/>
  <c r="E903" i="9"/>
  <c r="D903" i="9"/>
  <c r="E902" i="9"/>
  <c r="D902" i="9"/>
  <c r="E901" i="9"/>
  <c r="D901" i="9"/>
  <c r="E900" i="9"/>
  <c r="D900" i="9"/>
  <c r="E899" i="9"/>
  <c r="D899" i="9"/>
  <c r="E898" i="9"/>
  <c r="D898" i="9"/>
  <c r="E897" i="9"/>
  <c r="D897" i="9"/>
  <c r="E896" i="9"/>
  <c r="D896" i="9"/>
  <c r="E895" i="9"/>
  <c r="D895" i="9"/>
  <c r="E894" i="9"/>
  <c r="D894" i="9"/>
  <c r="E893" i="9"/>
  <c r="D893" i="9"/>
  <c r="E892" i="9"/>
  <c r="D892" i="9"/>
  <c r="E891" i="9"/>
  <c r="D891" i="9"/>
  <c r="E890" i="9"/>
  <c r="D890" i="9"/>
  <c r="E889" i="9"/>
  <c r="D889" i="9"/>
  <c r="E888" i="9"/>
  <c r="D888" i="9"/>
  <c r="E887" i="9"/>
  <c r="D887" i="9"/>
  <c r="E886" i="9"/>
  <c r="D886" i="9"/>
  <c r="E885" i="9"/>
  <c r="D885" i="9"/>
  <c r="E884" i="9"/>
  <c r="D884" i="9"/>
  <c r="E883" i="9"/>
  <c r="D883" i="9"/>
  <c r="E882" i="9"/>
  <c r="D882" i="9"/>
  <c r="E881" i="9"/>
  <c r="D881" i="9"/>
  <c r="E880" i="9"/>
  <c r="D880" i="9"/>
  <c r="E879" i="9"/>
  <c r="D879" i="9"/>
  <c r="E878" i="9"/>
  <c r="D878" i="9"/>
  <c r="E877" i="9"/>
  <c r="D877" i="9"/>
  <c r="E876" i="9"/>
  <c r="D876" i="9"/>
  <c r="E875" i="9"/>
  <c r="D875" i="9"/>
  <c r="E874" i="9"/>
  <c r="D874" i="9"/>
  <c r="E873" i="9"/>
  <c r="D873" i="9"/>
  <c r="E872" i="9"/>
  <c r="D872" i="9"/>
  <c r="E871" i="9"/>
  <c r="D871" i="9"/>
  <c r="E870" i="9"/>
  <c r="D870" i="9"/>
  <c r="E869" i="9"/>
  <c r="D869" i="9"/>
  <c r="E868" i="9"/>
  <c r="D868" i="9"/>
  <c r="E867" i="9"/>
  <c r="D867" i="9"/>
  <c r="E866" i="9"/>
  <c r="D866" i="9"/>
  <c r="E865" i="9"/>
  <c r="D865" i="9"/>
  <c r="E864" i="9"/>
  <c r="D864" i="9"/>
  <c r="E863" i="9"/>
  <c r="D863" i="9"/>
  <c r="E862" i="9"/>
  <c r="D862" i="9"/>
  <c r="E861" i="9"/>
  <c r="D861" i="9"/>
  <c r="E860" i="9"/>
  <c r="D860" i="9"/>
  <c r="E859" i="9"/>
  <c r="D859" i="9"/>
  <c r="E858" i="9"/>
  <c r="D858" i="9"/>
  <c r="E857" i="9"/>
  <c r="D857" i="9"/>
  <c r="E856" i="9"/>
  <c r="D856" i="9"/>
  <c r="E855" i="9"/>
  <c r="D855" i="9"/>
  <c r="E854" i="9"/>
  <c r="D854" i="9"/>
  <c r="E853" i="9"/>
  <c r="D853" i="9"/>
  <c r="E852" i="9"/>
  <c r="D852" i="9"/>
  <c r="E851" i="9"/>
  <c r="D851" i="9"/>
  <c r="E850" i="9"/>
  <c r="D850" i="9"/>
  <c r="E849" i="9"/>
  <c r="D849" i="9"/>
  <c r="E848" i="9"/>
  <c r="D848" i="9"/>
  <c r="E847" i="9"/>
  <c r="D847" i="9"/>
  <c r="E846" i="9"/>
  <c r="D846" i="9"/>
  <c r="E845" i="9"/>
  <c r="D845" i="9"/>
  <c r="E844" i="9"/>
  <c r="D844" i="9"/>
  <c r="E843" i="9"/>
  <c r="D843" i="9"/>
  <c r="E842" i="9"/>
  <c r="D842" i="9"/>
  <c r="E841" i="9"/>
  <c r="D841" i="9"/>
  <c r="E840" i="9"/>
  <c r="D840" i="9"/>
  <c r="E839" i="9"/>
  <c r="D839" i="9"/>
  <c r="E838" i="9"/>
  <c r="D838" i="9"/>
  <c r="E837" i="9"/>
  <c r="D837" i="9"/>
  <c r="E836" i="9"/>
  <c r="D836" i="9"/>
  <c r="E835" i="9"/>
  <c r="D835" i="9"/>
  <c r="E834" i="9"/>
  <c r="D834" i="9"/>
  <c r="E833" i="9"/>
  <c r="D833" i="9"/>
  <c r="E832" i="9"/>
  <c r="D832" i="9"/>
  <c r="E831" i="9"/>
  <c r="D831" i="9"/>
  <c r="E830" i="9"/>
  <c r="D830" i="9"/>
  <c r="E829" i="9"/>
  <c r="D829" i="9"/>
  <c r="E828" i="9"/>
  <c r="D828" i="9"/>
  <c r="E827" i="9"/>
  <c r="D827" i="9"/>
  <c r="E826" i="9"/>
  <c r="D826" i="9"/>
  <c r="E825" i="9"/>
  <c r="D825" i="9"/>
  <c r="E824" i="9"/>
  <c r="D824" i="9"/>
  <c r="E823" i="9"/>
  <c r="D823" i="9"/>
  <c r="E822" i="9"/>
  <c r="D822" i="9"/>
  <c r="E821" i="9"/>
  <c r="D821" i="9"/>
  <c r="E820" i="9"/>
  <c r="D820" i="9"/>
  <c r="E819" i="9"/>
  <c r="D819" i="9"/>
  <c r="E818" i="9"/>
  <c r="D818" i="9"/>
  <c r="E817" i="9"/>
  <c r="D817" i="9"/>
  <c r="E816" i="9"/>
  <c r="D816" i="9"/>
  <c r="E815" i="9"/>
  <c r="D815" i="9"/>
  <c r="E814" i="9"/>
  <c r="D814" i="9"/>
  <c r="E813" i="9"/>
  <c r="D813" i="9"/>
  <c r="E812" i="9"/>
  <c r="D812" i="9"/>
  <c r="E811" i="9"/>
  <c r="D811" i="9"/>
  <c r="E810" i="9"/>
  <c r="D810" i="9"/>
  <c r="E809" i="9"/>
  <c r="D809" i="9"/>
  <c r="E808" i="9"/>
  <c r="D808" i="9"/>
  <c r="E807" i="9"/>
  <c r="D807" i="9"/>
  <c r="E806" i="9"/>
  <c r="D806" i="9"/>
  <c r="E805" i="9"/>
  <c r="D805" i="9"/>
  <c r="E804" i="9"/>
  <c r="D804" i="9"/>
  <c r="E803" i="9"/>
  <c r="D803" i="9"/>
  <c r="E802" i="9"/>
  <c r="D802" i="9"/>
  <c r="E801" i="9"/>
  <c r="D801" i="9"/>
  <c r="E800" i="9"/>
  <c r="D800" i="9"/>
  <c r="E799" i="9"/>
  <c r="D799" i="9"/>
  <c r="E798" i="9"/>
  <c r="D798" i="9"/>
  <c r="E797" i="9"/>
  <c r="D797" i="9"/>
  <c r="E796" i="9"/>
  <c r="D796" i="9"/>
  <c r="E795" i="9"/>
  <c r="D795" i="9"/>
  <c r="E794" i="9"/>
  <c r="D794" i="9"/>
  <c r="E793" i="9"/>
  <c r="D793" i="9"/>
  <c r="E792" i="9"/>
  <c r="D792" i="9"/>
  <c r="E791" i="9"/>
  <c r="D791" i="9"/>
  <c r="E790" i="9"/>
  <c r="D790" i="9"/>
  <c r="E789" i="9"/>
  <c r="D789" i="9"/>
  <c r="E788" i="9"/>
  <c r="D788" i="9"/>
  <c r="E787" i="9"/>
  <c r="D787" i="9"/>
  <c r="E786" i="9"/>
  <c r="D786" i="9"/>
  <c r="E785" i="9"/>
  <c r="D785" i="9"/>
  <c r="E784" i="9"/>
  <c r="D784" i="9"/>
  <c r="E783" i="9"/>
  <c r="D783" i="9"/>
  <c r="E782" i="9"/>
  <c r="D782" i="9"/>
  <c r="E781" i="9"/>
  <c r="D781" i="9"/>
  <c r="E780" i="9"/>
  <c r="D780" i="9"/>
  <c r="E779" i="9"/>
  <c r="D779" i="9"/>
  <c r="E778" i="9"/>
  <c r="D778" i="9"/>
  <c r="E777" i="9"/>
  <c r="D777" i="9"/>
  <c r="E776" i="9"/>
  <c r="D776" i="9"/>
  <c r="E775" i="9"/>
  <c r="D775" i="9"/>
  <c r="E774" i="9"/>
  <c r="D774" i="9"/>
  <c r="E773" i="9"/>
  <c r="D773" i="9"/>
  <c r="E772" i="9"/>
  <c r="D772" i="9"/>
  <c r="E771" i="9"/>
  <c r="D771" i="9"/>
  <c r="E770" i="9"/>
  <c r="D770" i="9"/>
  <c r="E769" i="9"/>
  <c r="D769" i="9"/>
  <c r="E768" i="9"/>
  <c r="D768" i="9"/>
  <c r="E767" i="9"/>
  <c r="D767" i="9"/>
  <c r="E766" i="9"/>
  <c r="D766" i="9"/>
  <c r="E765" i="9"/>
  <c r="D765" i="9"/>
  <c r="E764" i="9"/>
  <c r="D764" i="9"/>
  <c r="E763" i="9"/>
  <c r="D763" i="9"/>
  <c r="E762" i="9"/>
  <c r="D762" i="9"/>
  <c r="E761" i="9"/>
  <c r="D761" i="9"/>
  <c r="E760" i="9"/>
  <c r="D760" i="9"/>
  <c r="E759" i="9"/>
  <c r="D759" i="9"/>
  <c r="E758" i="9"/>
  <c r="D758" i="9"/>
  <c r="E757" i="9"/>
  <c r="D757" i="9"/>
  <c r="E756" i="9"/>
  <c r="D756" i="9"/>
  <c r="E755" i="9"/>
  <c r="D755" i="9"/>
  <c r="E754" i="9"/>
  <c r="D754" i="9"/>
  <c r="E753" i="9"/>
  <c r="D753" i="9"/>
  <c r="E752" i="9"/>
  <c r="D752" i="9"/>
  <c r="E751" i="9"/>
  <c r="D751" i="9"/>
  <c r="E750" i="9"/>
  <c r="D750" i="9"/>
  <c r="E749" i="9"/>
  <c r="D749" i="9"/>
  <c r="E748" i="9"/>
  <c r="D748" i="9"/>
  <c r="E747" i="9"/>
  <c r="D747" i="9"/>
  <c r="E746" i="9"/>
  <c r="D746" i="9"/>
  <c r="E745" i="9"/>
  <c r="D745" i="9"/>
  <c r="E744" i="9"/>
  <c r="D744" i="9"/>
  <c r="E743" i="9"/>
  <c r="D743" i="9"/>
  <c r="E742" i="9"/>
  <c r="D742" i="9"/>
  <c r="E741" i="9"/>
  <c r="D741" i="9"/>
  <c r="E740" i="9"/>
  <c r="D740" i="9"/>
  <c r="E739" i="9"/>
  <c r="D739" i="9"/>
  <c r="E738" i="9"/>
  <c r="D738" i="9"/>
  <c r="E737" i="9"/>
  <c r="D737" i="9"/>
  <c r="E736" i="9"/>
  <c r="D736" i="9"/>
  <c r="E735" i="9"/>
  <c r="D735" i="9"/>
  <c r="E734" i="9"/>
  <c r="D734" i="9"/>
  <c r="E733" i="9"/>
  <c r="D733" i="9"/>
  <c r="E732" i="9"/>
  <c r="D732" i="9"/>
  <c r="E731" i="9"/>
  <c r="D731" i="9"/>
  <c r="E730" i="9"/>
  <c r="D730" i="9"/>
  <c r="E729" i="9"/>
  <c r="D729" i="9"/>
  <c r="E728" i="9"/>
  <c r="D728" i="9"/>
  <c r="E727" i="9"/>
  <c r="D727" i="9"/>
  <c r="E726" i="9"/>
  <c r="D726" i="9"/>
  <c r="E725" i="9"/>
  <c r="D725" i="9"/>
  <c r="E724" i="9"/>
  <c r="D724" i="9"/>
  <c r="E723" i="9"/>
  <c r="D723" i="9"/>
  <c r="E722" i="9"/>
  <c r="D722" i="9"/>
  <c r="E721" i="9"/>
  <c r="D721" i="9"/>
  <c r="E720" i="9"/>
  <c r="D720" i="9"/>
  <c r="E719" i="9"/>
  <c r="D719" i="9"/>
  <c r="E718" i="9"/>
  <c r="D718" i="9"/>
  <c r="E717" i="9"/>
  <c r="D717" i="9"/>
  <c r="E716" i="9"/>
  <c r="D716" i="9"/>
  <c r="E715" i="9"/>
  <c r="D715" i="9"/>
  <c r="E714" i="9"/>
  <c r="D714" i="9"/>
  <c r="E713" i="9"/>
  <c r="D713" i="9"/>
  <c r="E712" i="9"/>
  <c r="D712" i="9"/>
  <c r="E711" i="9"/>
  <c r="D711" i="9"/>
  <c r="E710" i="9"/>
  <c r="D710" i="9"/>
  <c r="E709" i="9"/>
  <c r="D709" i="9"/>
  <c r="E708" i="9"/>
  <c r="D708" i="9"/>
  <c r="E707" i="9"/>
  <c r="D707" i="9"/>
  <c r="E706" i="9"/>
  <c r="D706" i="9"/>
  <c r="E705" i="9"/>
  <c r="D705" i="9"/>
  <c r="E704" i="9"/>
  <c r="D704" i="9"/>
  <c r="E703" i="9"/>
  <c r="D703" i="9"/>
  <c r="E702" i="9"/>
  <c r="D702" i="9"/>
  <c r="E701" i="9"/>
  <c r="D701" i="9"/>
  <c r="E700" i="9"/>
  <c r="D700" i="9"/>
  <c r="E699" i="9"/>
  <c r="D699" i="9"/>
  <c r="E698" i="9"/>
  <c r="D698" i="9"/>
  <c r="E697" i="9"/>
  <c r="D697" i="9"/>
  <c r="E696" i="9"/>
  <c r="D696" i="9"/>
  <c r="E695" i="9"/>
  <c r="D695" i="9"/>
  <c r="E694" i="9"/>
  <c r="D694" i="9"/>
  <c r="E693" i="9"/>
  <c r="D693" i="9"/>
  <c r="E692" i="9"/>
  <c r="D692" i="9"/>
  <c r="E691" i="9"/>
  <c r="D691" i="9"/>
  <c r="E690" i="9"/>
  <c r="D690" i="9"/>
  <c r="E689" i="9"/>
  <c r="D689" i="9"/>
  <c r="E688" i="9"/>
  <c r="D688" i="9"/>
  <c r="E687" i="9"/>
  <c r="D687" i="9"/>
  <c r="E686" i="9"/>
  <c r="D686" i="9"/>
  <c r="E685" i="9"/>
  <c r="D685" i="9"/>
  <c r="E684" i="9"/>
  <c r="D684" i="9"/>
  <c r="E683" i="9"/>
  <c r="D683" i="9"/>
  <c r="E682" i="9"/>
  <c r="D682" i="9"/>
  <c r="E681" i="9"/>
  <c r="D681" i="9"/>
  <c r="E680" i="9"/>
  <c r="D680" i="9"/>
  <c r="E679" i="9"/>
  <c r="D679" i="9"/>
  <c r="E678" i="9"/>
  <c r="D678" i="9"/>
  <c r="E677" i="9"/>
  <c r="D677" i="9"/>
  <c r="E676" i="9"/>
  <c r="D676" i="9"/>
  <c r="E675" i="9"/>
  <c r="D675" i="9"/>
  <c r="E674" i="9"/>
  <c r="D674" i="9"/>
  <c r="E673" i="9"/>
  <c r="D673" i="9"/>
  <c r="E672" i="9"/>
  <c r="D672" i="9"/>
  <c r="E671" i="9"/>
  <c r="D671" i="9"/>
  <c r="E670" i="9"/>
  <c r="D670" i="9"/>
  <c r="E669" i="9"/>
  <c r="D669" i="9"/>
  <c r="E668" i="9"/>
  <c r="D668" i="9"/>
  <c r="E667" i="9"/>
  <c r="D667" i="9"/>
  <c r="E666" i="9"/>
  <c r="D666" i="9"/>
  <c r="E665" i="9"/>
  <c r="D665" i="9"/>
  <c r="E664" i="9"/>
  <c r="D664" i="9"/>
  <c r="E663" i="9"/>
  <c r="D663" i="9"/>
  <c r="E662" i="9"/>
  <c r="D662" i="9"/>
  <c r="E661" i="9"/>
  <c r="D661" i="9"/>
  <c r="E660" i="9"/>
  <c r="D660" i="9"/>
  <c r="E659" i="9"/>
  <c r="D659" i="9"/>
  <c r="E658" i="9"/>
  <c r="D658" i="9"/>
  <c r="E657" i="9"/>
  <c r="D657" i="9"/>
  <c r="E656" i="9"/>
  <c r="D656" i="9"/>
  <c r="E655" i="9"/>
  <c r="D655" i="9"/>
  <c r="E654" i="9"/>
  <c r="D654" i="9"/>
  <c r="E653" i="9"/>
  <c r="D653" i="9"/>
  <c r="E652" i="9"/>
  <c r="D652" i="9"/>
  <c r="E651" i="9"/>
  <c r="D651" i="9"/>
  <c r="E650" i="9"/>
  <c r="D650" i="9"/>
  <c r="E649" i="9"/>
  <c r="D649" i="9"/>
  <c r="E648" i="9"/>
  <c r="D648" i="9"/>
  <c r="E647" i="9"/>
  <c r="D647" i="9"/>
  <c r="E646" i="9"/>
  <c r="D646" i="9"/>
  <c r="E645" i="9"/>
  <c r="D645" i="9"/>
  <c r="E644" i="9"/>
  <c r="D644" i="9"/>
  <c r="E643" i="9"/>
  <c r="D643" i="9"/>
  <c r="E642" i="9"/>
  <c r="D642" i="9"/>
  <c r="E641" i="9"/>
  <c r="D641" i="9"/>
  <c r="E640" i="9"/>
  <c r="D640" i="9"/>
  <c r="E639" i="9"/>
  <c r="D639" i="9"/>
  <c r="E638" i="9"/>
  <c r="D638" i="9"/>
  <c r="E637" i="9"/>
  <c r="D637" i="9"/>
  <c r="E636" i="9"/>
  <c r="D636" i="9"/>
  <c r="E635" i="9"/>
  <c r="D635" i="9"/>
  <c r="E634" i="9"/>
  <c r="D634" i="9"/>
  <c r="E633" i="9"/>
  <c r="D633" i="9"/>
  <c r="E632" i="9"/>
  <c r="D632" i="9"/>
  <c r="E631" i="9"/>
  <c r="D631" i="9"/>
  <c r="E630" i="9"/>
  <c r="D630" i="9"/>
  <c r="E629" i="9"/>
  <c r="D629" i="9"/>
  <c r="E628" i="9"/>
  <c r="D628" i="9"/>
  <c r="E627" i="9"/>
  <c r="D627" i="9"/>
  <c r="E626" i="9"/>
  <c r="D626" i="9"/>
  <c r="E625" i="9"/>
  <c r="D625" i="9"/>
  <c r="E624" i="9"/>
  <c r="D624" i="9"/>
  <c r="E623" i="9"/>
  <c r="D623" i="9"/>
  <c r="E622" i="9"/>
  <c r="D622" i="9"/>
  <c r="E621" i="9"/>
  <c r="D621" i="9"/>
  <c r="E620" i="9"/>
  <c r="D620" i="9"/>
  <c r="E619" i="9"/>
  <c r="D619" i="9"/>
  <c r="E618" i="9"/>
  <c r="D618" i="9"/>
  <c r="E617" i="9"/>
  <c r="D617" i="9"/>
  <c r="E616" i="9"/>
  <c r="D616" i="9"/>
  <c r="E615" i="9"/>
  <c r="D615" i="9"/>
  <c r="E614" i="9"/>
  <c r="D614" i="9"/>
  <c r="E613" i="9"/>
  <c r="D613" i="9"/>
  <c r="E612" i="9"/>
  <c r="D612" i="9"/>
  <c r="E611" i="9"/>
  <c r="D611" i="9"/>
  <c r="E610" i="9"/>
  <c r="D610" i="9"/>
  <c r="E609" i="9"/>
  <c r="D609" i="9"/>
  <c r="E608" i="9"/>
  <c r="D608" i="9"/>
  <c r="E607" i="9"/>
  <c r="D607" i="9"/>
  <c r="E606" i="9"/>
  <c r="D606" i="9"/>
  <c r="E605" i="9"/>
  <c r="D605" i="9"/>
  <c r="E604" i="9"/>
  <c r="D604" i="9"/>
  <c r="E603" i="9"/>
  <c r="D603" i="9"/>
  <c r="E602" i="9"/>
  <c r="D602" i="9"/>
  <c r="E601" i="9"/>
  <c r="D601" i="9"/>
  <c r="E600" i="9"/>
  <c r="D600" i="9"/>
  <c r="E599" i="9"/>
  <c r="D599" i="9"/>
  <c r="E598" i="9"/>
  <c r="D598" i="9"/>
  <c r="E597" i="9"/>
  <c r="D597" i="9"/>
  <c r="E596" i="9"/>
  <c r="D596" i="9"/>
  <c r="E595" i="9"/>
  <c r="D595" i="9"/>
  <c r="E594" i="9"/>
  <c r="D594" i="9"/>
  <c r="E593" i="9"/>
  <c r="D593" i="9"/>
  <c r="E592" i="9"/>
  <c r="D592" i="9"/>
  <c r="E591" i="9"/>
  <c r="D591" i="9"/>
  <c r="E590" i="9"/>
  <c r="D590" i="9"/>
  <c r="E589" i="9"/>
  <c r="D589" i="9"/>
  <c r="E588" i="9"/>
  <c r="D588" i="9"/>
  <c r="E587" i="9"/>
  <c r="D587" i="9"/>
  <c r="E586" i="9"/>
  <c r="D586" i="9"/>
  <c r="E585" i="9"/>
  <c r="D585" i="9"/>
  <c r="E584" i="9"/>
  <c r="D584" i="9"/>
  <c r="E583" i="9"/>
  <c r="D583" i="9"/>
  <c r="E582" i="9"/>
  <c r="D582" i="9"/>
  <c r="E581" i="9"/>
  <c r="D581" i="9"/>
  <c r="E580" i="9"/>
  <c r="D580" i="9"/>
  <c r="E579" i="9"/>
  <c r="D579" i="9"/>
  <c r="E578" i="9"/>
  <c r="D578" i="9"/>
  <c r="E577" i="9"/>
  <c r="D577" i="9"/>
  <c r="E576" i="9"/>
  <c r="D576" i="9"/>
  <c r="E575" i="9"/>
  <c r="D575" i="9"/>
  <c r="E574" i="9"/>
  <c r="D574" i="9"/>
  <c r="E573" i="9"/>
  <c r="D573" i="9"/>
  <c r="E572" i="9"/>
  <c r="D572" i="9"/>
  <c r="E571" i="9"/>
  <c r="D571" i="9"/>
  <c r="E570" i="9"/>
  <c r="D570" i="9"/>
  <c r="E569" i="9"/>
  <c r="D569" i="9"/>
  <c r="E568" i="9"/>
  <c r="D568" i="9"/>
  <c r="E567" i="9"/>
  <c r="D567" i="9"/>
  <c r="E566" i="9"/>
  <c r="D566" i="9"/>
  <c r="E565" i="9"/>
  <c r="D565" i="9"/>
  <c r="E564" i="9"/>
  <c r="D564" i="9"/>
  <c r="E563" i="9"/>
  <c r="D563" i="9"/>
  <c r="E562" i="9"/>
  <c r="D562" i="9"/>
  <c r="E561" i="9"/>
  <c r="D561" i="9"/>
  <c r="E560" i="9"/>
  <c r="D560" i="9"/>
  <c r="E559" i="9"/>
  <c r="D559" i="9"/>
  <c r="E558" i="9"/>
  <c r="D558" i="9"/>
  <c r="E557" i="9"/>
  <c r="D557" i="9"/>
  <c r="E556" i="9"/>
  <c r="D556" i="9"/>
  <c r="E555" i="9"/>
  <c r="D555" i="9"/>
  <c r="E554" i="9"/>
  <c r="D554" i="9"/>
  <c r="E553" i="9"/>
  <c r="D553" i="9"/>
  <c r="E552" i="9"/>
  <c r="D552" i="9"/>
  <c r="E551" i="9"/>
  <c r="D551" i="9"/>
  <c r="E550" i="9"/>
  <c r="D550" i="9"/>
  <c r="E549" i="9"/>
  <c r="D549" i="9"/>
  <c r="E548" i="9"/>
  <c r="D548" i="9"/>
  <c r="E547" i="9"/>
  <c r="D547" i="9"/>
  <c r="E546" i="9"/>
  <c r="D546" i="9"/>
  <c r="E545" i="9"/>
  <c r="D545" i="9"/>
  <c r="E544" i="9"/>
  <c r="D544" i="9"/>
  <c r="E543" i="9"/>
  <c r="D543" i="9"/>
  <c r="E542" i="9"/>
  <c r="D542" i="9"/>
  <c r="E541" i="9"/>
  <c r="D541" i="9"/>
  <c r="E540" i="9"/>
  <c r="D540" i="9"/>
  <c r="E539" i="9"/>
  <c r="D539" i="9"/>
  <c r="E538" i="9"/>
  <c r="D538" i="9"/>
  <c r="E537" i="9"/>
  <c r="D537" i="9"/>
  <c r="E536" i="9"/>
  <c r="D536" i="9"/>
  <c r="E535" i="9"/>
  <c r="D535" i="9"/>
  <c r="E534" i="9"/>
  <c r="D534" i="9"/>
  <c r="E533" i="9"/>
  <c r="D533" i="9"/>
  <c r="E532" i="9"/>
  <c r="D532" i="9"/>
  <c r="E531" i="9"/>
  <c r="D531" i="9"/>
  <c r="E530" i="9"/>
  <c r="D530" i="9"/>
  <c r="E529" i="9"/>
  <c r="D529" i="9"/>
  <c r="E528" i="9"/>
  <c r="D528" i="9"/>
  <c r="E527" i="9"/>
  <c r="D527" i="9"/>
  <c r="E526" i="9"/>
  <c r="D526" i="9"/>
  <c r="E525" i="9"/>
  <c r="D525" i="9"/>
  <c r="E524" i="9"/>
  <c r="D524" i="9"/>
  <c r="E523" i="9"/>
  <c r="D523" i="9"/>
  <c r="E522" i="9"/>
  <c r="D522" i="9"/>
  <c r="E521" i="9"/>
  <c r="D521" i="9"/>
  <c r="E520" i="9"/>
  <c r="D520" i="9"/>
  <c r="E519" i="9"/>
  <c r="D519" i="9"/>
  <c r="E518" i="9"/>
  <c r="D518" i="9"/>
  <c r="E517" i="9"/>
  <c r="D517" i="9"/>
  <c r="E516" i="9"/>
  <c r="D516" i="9"/>
  <c r="E515" i="9"/>
  <c r="D515" i="9"/>
  <c r="E514" i="9"/>
  <c r="D514" i="9"/>
  <c r="E513" i="9"/>
  <c r="D513" i="9"/>
  <c r="E512" i="9"/>
  <c r="D512" i="9"/>
  <c r="E511" i="9"/>
  <c r="D511" i="9"/>
  <c r="E510" i="9"/>
  <c r="D510" i="9"/>
  <c r="E509" i="9"/>
  <c r="D509" i="9"/>
  <c r="E508" i="9"/>
  <c r="D508" i="9"/>
  <c r="E507" i="9"/>
  <c r="D507" i="9"/>
  <c r="E506" i="9"/>
  <c r="D506" i="9"/>
  <c r="E505" i="9"/>
  <c r="D505" i="9"/>
  <c r="E504" i="9"/>
  <c r="D504" i="9"/>
  <c r="E503" i="9"/>
  <c r="D503" i="9"/>
  <c r="E502" i="9"/>
  <c r="D502" i="9"/>
  <c r="E501" i="9"/>
  <c r="D501" i="9"/>
  <c r="E500" i="9"/>
  <c r="D500" i="9"/>
  <c r="E499" i="9"/>
  <c r="D499" i="9"/>
  <c r="E498" i="9"/>
  <c r="D498" i="9"/>
  <c r="E497" i="9"/>
  <c r="D497" i="9"/>
  <c r="E496" i="9"/>
  <c r="D496" i="9"/>
  <c r="E495" i="9"/>
  <c r="D495" i="9"/>
  <c r="E494" i="9"/>
  <c r="D494" i="9"/>
  <c r="E493" i="9"/>
  <c r="D493" i="9"/>
  <c r="E492" i="9"/>
  <c r="D492" i="9"/>
  <c r="E491" i="9"/>
  <c r="D491" i="9"/>
  <c r="E490" i="9"/>
  <c r="D490" i="9"/>
  <c r="E489" i="9"/>
  <c r="D489" i="9"/>
  <c r="E488" i="9"/>
  <c r="D488" i="9"/>
  <c r="E487" i="9"/>
  <c r="D487" i="9"/>
  <c r="E486" i="9"/>
  <c r="D486" i="9"/>
  <c r="E485" i="9"/>
  <c r="D485" i="9"/>
  <c r="E484" i="9"/>
  <c r="D484" i="9"/>
  <c r="E483" i="9"/>
  <c r="D483" i="9"/>
  <c r="E482" i="9"/>
  <c r="D482" i="9"/>
  <c r="E481" i="9"/>
  <c r="D481" i="9"/>
  <c r="E480" i="9"/>
  <c r="D480" i="9"/>
  <c r="E479" i="9"/>
  <c r="D479" i="9"/>
  <c r="E478" i="9"/>
  <c r="D478" i="9"/>
  <c r="E477" i="9"/>
  <c r="D477" i="9"/>
  <c r="E476" i="9"/>
  <c r="D476" i="9"/>
  <c r="E475" i="9"/>
  <c r="D475" i="9"/>
  <c r="E474" i="9"/>
  <c r="D474" i="9"/>
  <c r="E473" i="9"/>
  <c r="D473" i="9"/>
  <c r="E472" i="9"/>
  <c r="D472" i="9"/>
  <c r="E471" i="9"/>
  <c r="D471" i="9"/>
  <c r="E470" i="9"/>
  <c r="D470" i="9"/>
  <c r="E469" i="9"/>
  <c r="D469" i="9"/>
  <c r="E468" i="9"/>
  <c r="D468" i="9"/>
  <c r="E467" i="9"/>
  <c r="D467" i="9"/>
  <c r="E466" i="9"/>
  <c r="D466" i="9"/>
  <c r="E465" i="9"/>
  <c r="D465" i="9"/>
  <c r="E464" i="9"/>
  <c r="D464" i="9"/>
  <c r="E463" i="9"/>
  <c r="D463" i="9"/>
  <c r="E462" i="9"/>
  <c r="D462" i="9"/>
  <c r="E461" i="9"/>
  <c r="D461" i="9"/>
  <c r="E460" i="9"/>
  <c r="D460" i="9"/>
  <c r="E459" i="9"/>
  <c r="D459" i="9"/>
  <c r="E458" i="9"/>
  <c r="D458" i="9"/>
  <c r="E457" i="9"/>
  <c r="D457" i="9"/>
  <c r="E456" i="9"/>
  <c r="D456" i="9"/>
  <c r="E455" i="9"/>
  <c r="D455" i="9"/>
  <c r="E454" i="9"/>
  <c r="D454" i="9"/>
  <c r="E453" i="9"/>
  <c r="D453" i="9"/>
  <c r="E452" i="9"/>
  <c r="D452" i="9"/>
  <c r="E451" i="9"/>
  <c r="D451" i="9"/>
  <c r="E450" i="9"/>
  <c r="D450" i="9"/>
  <c r="E449" i="9"/>
  <c r="D449" i="9"/>
  <c r="E448" i="9"/>
  <c r="D448" i="9"/>
  <c r="E447" i="9"/>
  <c r="D447" i="9"/>
  <c r="E446" i="9"/>
  <c r="D446" i="9"/>
  <c r="E445" i="9"/>
  <c r="D445" i="9"/>
  <c r="E444" i="9"/>
  <c r="D444" i="9"/>
  <c r="E443" i="9"/>
  <c r="D443" i="9"/>
  <c r="E442" i="9"/>
  <c r="D442" i="9"/>
  <c r="E441" i="9"/>
  <c r="D441" i="9"/>
  <c r="E440" i="9"/>
  <c r="D440" i="9"/>
  <c r="E439" i="9"/>
  <c r="D439" i="9"/>
  <c r="E438" i="9"/>
  <c r="D438" i="9"/>
  <c r="E437" i="9"/>
  <c r="D437" i="9"/>
  <c r="E436" i="9"/>
  <c r="D436" i="9"/>
  <c r="E435" i="9"/>
  <c r="D435" i="9"/>
  <c r="E434" i="9"/>
  <c r="D434" i="9"/>
  <c r="E433" i="9"/>
  <c r="D433" i="9"/>
  <c r="E432" i="9"/>
  <c r="D432" i="9"/>
  <c r="E431" i="9"/>
  <c r="D431" i="9"/>
  <c r="E430" i="9"/>
  <c r="D430" i="9"/>
  <c r="E429" i="9"/>
  <c r="D429" i="9"/>
  <c r="E428" i="9"/>
  <c r="D428" i="9"/>
  <c r="E427" i="9"/>
  <c r="D427" i="9"/>
  <c r="E426" i="9"/>
  <c r="D426" i="9"/>
  <c r="E425" i="9"/>
  <c r="D425" i="9"/>
  <c r="E424" i="9"/>
  <c r="D424" i="9"/>
  <c r="E423" i="9"/>
  <c r="D423" i="9"/>
  <c r="E422" i="9"/>
  <c r="D422" i="9"/>
  <c r="E421" i="9"/>
  <c r="D421" i="9"/>
  <c r="E420" i="9"/>
  <c r="D420" i="9"/>
  <c r="E419" i="9"/>
  <c r="D419" i="9"/>
  <c r="E418" i="9"/>
  <c r="D418" i="9"/>
  <c r="E417" i="9"/>
  <c r="D417" i="9"/>
  <c r="E416" i="9"/>
  <c r="D416" i="9"/>
  <c r="E415" i="9"/>
  <c r="D415" i="9"/>
  <c r="E414" i="9"/>
  <c r="D414" i="9"/>
  <c r="E413" i="9"/>
  <c r="D413" i="9"/>
  <c r="E412" i="9"/>
  <c r="D412" i="9"/>
  <c r="E411" i="9"/>
  <c r="D411" i="9"/>
  <c r="E410" i="9"/>
  <c r="D410" i="9"/>
  <c r="E409" i="9"/>
  <c r="D409" i="9"/>
  <c r="E408" i="9"/>
  <c r="D408" i="9"/>
  <c r="E407" i="9"/>
  <c r="D407" i="9"/>
  <c r="E406" i="9"/>
  <c r="D406" i="9"/>
  <c r="E405" i="9"/>
  <c r="D405" i="9"/>
  <c r="E404" i="9"/>
  <c r="D404" i="9"/>
  <c r="E403" i="9"/>
  <c r="D403" i="9"/>
  <c r="E402" i="9"/>
  <c r="D402" i="9"/>
  <c r="E401" i="9"/>
  <c r="D401" i="9"/>
  <c r="E400" i="9"/>
  <c r="D400" i="9"/>
  <c r="E399" i="9"/>
  <c r="D399" i="9"/>
  <c r="E398" i="9"/>
  <c r="D398" i="9"/>
  <c r="E397" i="9"/>
  <c r="D397" i="9"/>
  <c r="E396" i="9"/>
  <c r="D396" i="9"/>
  <c r="E395" i="9"/>
  <c r="D395" i="9"/>
  <c r="E394" i="9"/>
  <c r="D394" i="9"/>
  <c r="E393" i="9"/>
  <c r="D393" i="9"/>
  <c r="E392" i="9"/>
  <c r="D392" i="9"/>
  <c r="E391" i="9"/>
  <c r="D391" i="9"/>
  <c r="E390" i="9"/>
  <c r="D390" i="9"/>
  <c r="E389" i="9"/>
  <c r="D389" i="9"/>
  <c r="E388" i="9"/>
  <c r="D388" i="9"/>
  <c r="E387" i="9"/>
  <c r="D387" i="9"/>
  <c r="E386" i="9"/>
  <c r="D386" i="9"/>
  <c r="E385" i="9"/>
  <c r="D385" i="9"/>
  <c r="E384" i="9"/>
  <c r="D384" i="9"/>
  <c r="E383" i="9"/>
  <c r="D383" i="9"/>
  <c r="E382" i="9"/>
  <c r="D382" i="9"/>
  <c r="E381" i="9"/>
  <c r="D381" i="9"/>
  <c r="E380" i="9"/>
  <c r="D380" i="9"/>
  <c r="E379" i="9"/>
  <c r="D379" i="9"/>
  <c r="E378" i="9"/>
  <c r="D378" i="9"/>
  <c r="E377" i="9"/>
  <c r="D377" i="9"/>
  <c r="E376" i="9"/>
  <c r="D376" i="9"/>
  <c r="E375" i="9"/>
  <c r="D375" i="9"/>
  <c r="E374" i="9"/>
  <c r="D374" i="9"/>
  <c r="E373" i="9"/>
  <c r="D373" i="9"/>
  <c r="E372" i="9"/>
  <c r="D372" i="9"/>
  <c r="E371" i="9"/>
  <c r="D371" i="9"/>
  <c r="E370" i="9"/>
  <c r="D370" i="9"/>
  <c r="E369" i="9"/>
  <c r="D369" i="9"/>
  <c r="E368" i="9"/>
  <c r="D368" i="9"/>
  <c r="E367" i="9"/>
  <c r="D367" i="9"/>
  <c r="E366" i="9"/>
  <c r="D366" i="9"/>
  <c r="E365" i="9"/>
  <c r="D365" i="9"/>
  <c r="E364" i="9"/>
  <c r="D364" i="9"/>
  <c r="E363" i="9"/>
  <c r="D363" i="9"/>
  <c r="E362" i="9"/>
  <c r="D362" i="9"/>
  <c r="E361" i="9"/>
  <c r="D361" i="9"/>
  <c r="E360" i="9"/>
  <c r="D360" i="9"/>
  <c r="E359" i="9"/>
  <c r="D359" i="9"/>
  <c r="E358" i="9"/>
  <c r="D358" i="9"/>
  <c r="E357" i="9"/>
  <c r="D357" i="9"/>
  <c r="E356" i="9"/>
  <c r="D356" i="9"/>
  <c r="E355" i="9"/>
  <c r="D355" i="9"/>
  <c r="E354" i="9"/>
  <c r="D354" i="9"/>
  <c r="E353" i="9"/>
  <c r="D353" i="9"/>
  <c r="E352" i="9"/>
  <c r="D352" i="9"/>
  <c r="E351" i="9"/>
  <c r="D351" i="9"/>
  <c r="E350" i="9"/>
  <c r="D350" i="9"/>
  <c r="E349" i="9"/>
  <c r="D349" i="9"/>
  <c r="E348" i="9"/>
  <c r="D348" i="9"/>
  <c r="E347" i="9"/>
  <c r="D347" i="9"/>
  <c r="E346" i="9"/>
  <c r="D346" i="9"/>
  <c r="E345" i="9"/>
  <c r="D345" i="9"/>
  <c r="E344" i="9"/>
  <c r="D344" i="9"/>
  <c r="E343" i="9"/>
  <c r="D343" i="9"/>
  <c r="E342" i="9"/>
  <c r="D342" i="9"/>
  <c r="E341" i="9"/>
  <c r="D341" i="9"/>
  <c r="E340" i="9"/>
  <c r="D340" i="9"/>
  <c r="E339" i="9"/>
  <c r="D339" i="9"/>
  <c r="E338" i="9"/>
  <c r="D338" i="9"/>
  <c r="E337" i="9"/>
  <c r="D337" i="9"/>
  <c r="E336" i="9"/>
  <c r="D336" i="9"/>
  <c r="E335" i="9"/>
  <c r="D335" i="9"/>
  <c r="E334" i="9"/>
  <c r="D334" i="9"/>
  <c r="E333" i="9"/>
  <c r="D333" i="9"/>
  <c r="E332" i="9"/>
  <c r="D332" i="9"/>
  <c r="E331" i="9"/>
  <c r="D331" i="9"/>
  <c r="E330" i="9"/>
  <c r="D330" i="9"/>
  <c r="E329" i="9"/>
  <c r="D329" i="9"/>
  <c r="E328" i="9"/>
  <c r="D328" i="9"/>
  <c r="E327" i="9"/>
  <c r="D327" i="9"/>
  <c r="E326" i="9"/>
  <c r="D326" i="9"/>
  <c r="E325" i="9"/>
  <c r="D325" i="9"/>
  <c r="E324" i="9"/>
  <c r="D324" i="9"/>
  <c r="E323" i="9"/>
  <c r="D323" i="9"/>
  <c r="E322" i="9"/>
  <c r="D322" i="9"/>
  <c r="E321" i="9"/>
  <c r="D321" i="9"/>
  <c r="E320" i="9"/>
  <c r="D320" i="9"/>
  <c r="E319" i="9"/>
  <c r="D319" i="9"/>
  <c r="E318" i="9"/>
  <c r="D318" i="9"/>
  <c r="E317" i="9"/>
  <c r="D317" i="9"/>
  <c r="E316" i="9"/>
  <c r="D316" i="9"/>
  <c r="E315" i="9"/>
  <c r="D315" i="9"/>
  <c r="E314" i="9"/>
  <c r="D314" i="9"/>
  <c r="E313" i="9"/>
  <c r="D313" i="9"/>
  <c r="E312" i="9"/>
  <c r="D312" i="9"/>
  <c r="E311" i="9"/>
  <c r="D311" i="9"/>
  <c r="E310" i="9"/>
  <c r="D310" i="9"/>
  <c r="E309" i="9"/>
  <c r="D309" i="9"/>
  <c r="E308" i="9"/>
  <c r="D308" i="9"/>
  <c r="E307" i="9"/>
  <c r="D307" i="9"/>
  <c r="E306" i="9"/>
  <c r="D306" i="9"/>
  <c r="E305" i="9"/>
  <c r="D305" i="9"/>
  <c r="E304" i="9"/>
  <c r="D304" i="9"/>
  <c r="E303" i="9"/>
  <c r="D303" i="9"/>
  <c r="E302" i="9"/>
  <c r="D302" i="9"/>
  <c r="E301" i="9"/>
  <c r="D301" i="9"/>
  <c r="E300" i="9"/>
  <c r="D300" i="9"/>
  <c r="E299" i="9"/>
  <c r="D299" i="9"/>
  <c r="E298" i="9"/>
  <c r="D298" i="9"/>
  <c r="E297" i="9"/>
  <c r="D297" i="9"/>
  <c r="E296" i="9"/>
  <c r="D296" i="9"/>
  <c r="E295" i="9"/>
  <c r="D295" i="9"/>
  <c r="E294" i="9"/>
  <c r="D294" i="9"/>
  <c r="E293" i="9"/>
  <c r="D293" i="9"/>
  <c r="E292" i="9"/>
  <c r="D292" i="9"/>
  <c r="E291" i="9"/>
  <c r="D291" i="9"/>
  <c r="E290" i="9"/>
  <c r="D290" i="9"/>
  <c r="E289" i="9"/>
  <c r="D289" i="9"/>
  <c r="E288" i="9"/>
  <c r="D288" i="9"/>
  <c r="E287" i="9"/>
  <c r="D287" i="9"/>
  <c r="E286" i="9"/>
  <c r="D286" i="9"/>
  <c r="E285" i="9"/>
  <c r="D285" i="9"/>
  <c r="E284" i="9"/>
  <c r="D284" i="9"/>
  <c r="E283" i="9"/>
  <c r="D283" i="9"/>
  <c r="E282" i="9"/>
  <c r="D282" i="9"/>
  <c r="E281" i="9"/>
  <c r="D281" i="9"/>
  <c r="E280" i="9"/>
  <c r="D280" i="9"/>
  <c r="E279" i="9"/>
  <c r="D279" i="9"/>
  <c r="E278" i="9"/>
  <c r="D278" i="9"/>
  <c r="E277" i="9"/>
  <c r="D277" i="9"/>
  <c r="E276" i="9"/>
  <c r="D276" i="9"/>
  <c r="E275" i="9"/>
  <c r="D275" i="9"/>
  <c r="E274" i="9"/>
  <c r="D274" i="9"/>
  <c r="E273" i="9"/>
  <c r="D273" i="9"/>
  <c r="E272" i="9"/>
  <c r="D272" i="9"/>
  <c r="E271" i="9"/>
  <c r="D271" i="9"/>
  <c r="E270" i="9"/>
  <c r="D270" i="9"/>
  <c r="E269" i="9"/>
  <c r="D269" i="9"/>
  <c r="E268" i="9"/>
  <c r="D268" i="9"/>
  <c r="E267" i="9"/>
  <c r="D267" i="9"/>
  <c r="E266" i="9"/>
  <c r="D266" i="9"/>
  <c r="E265" i="9"/>
  <c r="D265" i="9"/>
  <c r="E264" i="9"/>
  <c r="D264" i="9"/>
  <c r="E263" i="9"/>
  <c r="D263" i="9"/>
  <c r="E262" i="9"/>
  <c r="D262" i="9"/>
  <c r="E261" i="9"/>
  <c r="D261" i="9"/>
  <c r="E260" i="9"/>
  <c r="D260" i="9"/>
  <c r="E259" i="9"/>
  <c r="D259" i="9"/>
  <c r="E258" i="9"/>
  <c r="D258" i="9"/>
  <c r="E257" i="9"/>
  <c r="D257" i="9"/>
  <c r="E256" i="9"/>
  <c r="D256" i="9"/>
  <c r="E255" i="9"/>
  <c r="D255" i="9"/>
  <c r="E254" i="9"/>
  <c r="D254" i="9"/>
  <c r="E253" i="9"/>
  <c r="D253" i="9"/>
  <c r="E252" i="9"/>
  <c r="D252" i="9"/>
  <c r="E251" i="9"/>
  <c r="D251" i="9"/>
  <c r="E250" i="9"/>
  <c r="D250" i="9"/>
  <c r="E249" i="9"/>
  <c r="D249" i="9"/>
  <c r="E248" i="9"/>
  <c r="D248" i="9"/>
  <c r="E247" i="9"/>
  <c r="D247" i="9"/>
  <c r="E246" i="9"/>
  <c r="D246" i="9"/>
  <c r="E245" i="9"/>
  <c r="D245" i="9"/>
  <c r="E244" i="9"/>
  <c r="D244" i="9"/>
  <c r="E243" i="9"/>
  <c r="D243" i="9"/>
  <c r="E242" i="9"/>
  <c r="D242" i="9"/>
  <c r="E241" i="9"/>
  <c r="D241" i="9"/>
  <c r="E240" i="9"/>
  <c r="D240" i="9"/>
  <c r="E239" i="9"/>
  <c r="D239" i="9"/>
  <c r="E238" i="9"/>
  <c r="D238" i="9"/>
  <c r="E237" i="9"/>
  <c r="D237" i="9"/>
  <c r="E236" i="9"/>
  <c r="D236" i="9"/>
  <c r="E235" i="9"/>
  <c r="D235" i="9"/>
  <c r="E234" i="9"/>
  <c r="D234" i="9"/>
  <c r="E233" i="9"/>
  <c r="D233" i="9"/>
  <c r="E232" i="9"/>
  <c r="D232" i="9"/>
  <c r="E231" i="9"/>
  <c r="D231" i="9"/>
  <c r="E230" i="9"/>
  <c r="D230" i="9"/>
  <c r="E229" i="9"/>
  <c r="D229" i="9"/>
  <c r="E228" i="9"/>
  <c r="D228" i="9"/>
  <c r="E227" i="9"/>
  <c r="D227" i="9"/>
  <c r="E226" i="9"/>
  <c r="D226" i="9"/>
  <c r="E225" i="9"/>
  <c r="D225" i="9"/>
  <c r="E224" i="9"/>
  <c r="D224" i="9"/>
  <c r="E223" i="9"/>
  <c r="D223" i="9"/>
  <c r="E222" i="9"/>
  <c r="D222" i="9"/>
  <c r="E221" i="9"/>
  <c r="D221" i="9"/>
  <c r="E220" i="9"/>
  <c r="D220" i="9"/>
  <c r="E219" i="9"/>
  <c r="D219" i="9"/>
  <c r="E218" i="9"/>
  <c r="D218" i="9"/>
  <c r="E217" i="9"/>
  <c r="D217" i="9"/>
  <c r="E216" i="9"/>
  <c r="D216" i="9"/>
  <c r="E215" i="9"/>
  <c r="D215" i="9"/>
  <c r="E214" i="9"/>
  <c r="D214" i="9"/>
  <c r="E213" i="9"/>
  <c r="D213" i="9"/>
  <c r="E212" i="9"/>
  <c r="D212" i="9"/>
  <c r="E211" i="9"/>
  <c r="D211" i="9"/>
  <c r="E210" i="9"/>
  <c r="D210" i="9"/>
  <c r="E209" i="9"/>
  <c r="D209" i="9"/>
  <c r="E208" i="9"/>
  <c r="D208" i="9"/>
  <c r="E207" i="9"/>
  <c r="D207" i="9"/>
  <c r="E206" i="9"/>
  <c r="D206" i="9"/>
  <c r="E205" i="9"/>
  <c r="D205" i="9"/>
  <c r="E204" i="9"/>
  <c r="D204" i="9"/>
  <c r="E203" i="9"/>
  <c r="D203" i="9"/>
  <c r="E202" i="9"/>
  <c r="D202" i="9"/>
  <c r="E201" i="9"/>
  <c r="D201" i="9"/>
  <c r="E200" i="9"/>
  <c r="D200" i="9"/>
  <c r="E199" i="9"/>
  <c r="D199" i="9"/>
  <c r="E198" i="9"/>
  <c r="D198" i="9"/>
  <c r="E197" i="9"/>
  <c r="D197" i="9"/>
  <c r="E196" i="9"/>
  <c r="D196" i="9"/>
  <c r="E195" i="9"/>
  <c r="D195" i="9"/>
  <c r="E194" i="9"/>
  <c r="D194" i="9"/>
  <c r="E193" i="9"/>
  <c r="D193" i="9"/>
  <c r="E192" i="9"/>
  <c r="D192" i="9"/>
  <c r="E191" i="9"/>
  <c r="D191" i="9"/>
  <c r="E190" i="9"/>
  <c r="D190" i="9"/>
  <c r="E189" i="9"/>
  <c r="D189" i="9"/>
  <c r="E188" i="9"/>
  <c r="D188" i="9"/>
  <c r="E187" i="9"/>
  <c r="D187" i="9"/>
  <c r="E186" i="9"/>
  <c r="D186" i="9"/>
  <c r="E185" i="9"/>
  <c r="D185" i="9"/>
  <c r="E184" i="9"/>
  <c r="D184" i="9"/>
  <c r="E183" i="9"/>
  <c r="D183" i="9"/>
  <c r="E182" i="9"/>
  <c r="D182" i="9"/>
  <c r="E181" i="9"/>
  <c r="D181" i="9"/>
  <c r="E180" i="9"/>
  <c r="D180" i="9"/>
  <c r="E179" i="9"/>
  <c r="D179" i="9"/>
  <c r="E178" i="9"/>
  <c r="D178" i="9"/>
  <c r="E177" i="9"/>
  <c r="D177" i="9"/>
  <c r="E176" i="9"/>
  <c r="D176" i="9"/>
  <c r="E175" i="9"/>
  <c r="D175" i="9"/>
  <c r="E174" i="9"/>
  <c r="D174" i="9"/>
  <c r="E173" i="9"/>
  <c r="D173" i="9"/>
  <c r="E172" i="9"/>
  <c r="D172" i="9"/>
  <c r="E171" i="9"/>
  <c r="D171" i="9"/>
  <c r="E170" i="9"/>
  <c r="D170" i="9"/>
  <c r="E169" i="9"/>
  <c r="D169" i="9"/>
  <c r="E168" i="9"/>
  <c r="D168" i="9"/>
  <c r="E167" i="9"/>
  <c r="D167" i="9"/>
  <c r="E166" i="9"/>
  <c r="D166" i="9"/>
  <c r="E165" i="9"/>
  <c r="D165" i="9"/>
  <c r="E164" i="9"/>
  <c r="D164" i="9"/>
  <c r="E163" i="9"/>
  <c r="D163" i="9"/>
  <c r="E162" i="9"/>
  <c r="D162" i="9"/>
  <c r="E161" i="9"/>
  <c r="D161" i="9"/>
  <c r="E160" i="9"/>
  <c r="D160" i="9"/>
  <c r="E159" i="9"/>
  <c r="D159" i="9"/>
  <c r="E158" i="9"/>
  <c r="D158" i="9"/>
  <c r="E157" i="9"/>
  <c r="D157" i="9"/>
  <c r="E156" i="9"/>
  <c r="D156" i="9"/>
  <c r="E155" i="9"/>
  <c r="D155" i="9"/>
  <c r="E154" i="9"/>
  <c r="D154" i="9"/>
  <c r="E153" i="9"/>
  <c r="D153" i="9"/>
  <c r="E152" i="9"/>
  <c r="D152" i="9"/>
  <c r="E151" i="9"/>
  <c r="D151" i="9"/>
  <c r="E150" i="9"/>
  <c r="D150" i="9"/>
  <c r="E149" i="9"/>
  <c r="D149" i="9"/>
  <c r="E148" i="9"/>
  <c r="D148" i="9"/>
  <c r="E147" i="9"/>
  <c r="D147" i="9"/>
  <c r="E146" i="9"/>
  <c r="D146" i="9"/>
  <c r="E145" i="9"/>
  <c r="D145" i="9"/>
  <c r="E144" i="9"/>
  <c r="D144" i="9"/>
  <c r="E143" i="9"/>
  <c r="D143" i="9"/>
  <c r="E142" i="9"/>
  <c r="D142" i="9"/>
  <c r="E141" i="9"/>
  <c r="D141" i="9"/>
  <c r="E140" i="9"/>
  <c r="D140" i="9"/>
  <c r="E139" i="9"/>
  <c r="D139" i="9"/>
  <c r="E138" i="9"/>
  <c r="D138" i="9"/>
  <c r="E137" i="9"/>
  <c r="D137" i="9"/>
  <c r="E136" i="9"/>
  <c r="D136" i="9"/>
  <c r="E135" i="9"/>
  <c r="D135" i="9"/>
  <c r="E134" i="9"/>
  <c r="D134" i="9"/>
  <c r="E133" i="9"/>
  <c r="D133" i="9"/>
  <c r="E132" i="9"/>
  <c r="D132" i="9"/>
  <c r="E131" i="9"/>
  <c r="D131" i="9"/>
  <c r="E130" i="9"/>
  <c r="D130" i="9"/>
  <c r="E129" i="9"/>
  <c r="D129" i="9"/>
  <c r="E128" i="9"/>
  <c r="D128" i="9"/>
  <c r="E127" i="9"/>
  <c r="D127" i="9"/>
  <c r="E126" i="9"/>
  <c r="D126" i="9"/>
  <c r="E125" i="9"/>
  <c r="D125" i="9"/>
  <c r="E124" i="9"/>
  <c r="D124" i="9"/>
  <c r="E123" i="9"/>
  <c r="D123" i="9"/>
  <c r="E122" i="9"/>
  <c r="D122" i="9"/>
  <c r="E121" i="9"/>
  <c r="D121" i="9"/>
  <c r="E120" i="9"/>
  <c r="D120" i="9"/>
  <c r="E119" i="9"/>
  <c r="D119" i="9"/>
  <c r="E118" i="9"/>
  <c r="D118" i="9"/>
  <c r="E117" i="9"/>
  <c r="D117" i="9"/>
  <c r="E116" i="9"/>
  <c r="D116" i="9"/>
  <c r="E115" i="9"/>
  <c r="D115" i="9"/>
  <c r="E114" i="9"/>
  <c r="D114" i="9"/>
  <c r="E113" i="9"/>
  <c r="D113" i="9"/>
  <c r="E112" i="9"/>
  <c r="D112" i="9"/>
  <c r="E111" i="9"/>
  <c r="D111" i="9"/>
  <c r="E110" i="9"/>
  <c r="D110" i="9"/>
  <c r="E109" i="9"/>
  <c r="D109" i="9"/>
  <c r="E108" i="9"/>
  <c r="D108" i="9"/>
  <c r="E107" i="9"/>
  <c r="D107" i="9"/>
  <c r="E106" i="9"/>
  <c r="D106" i="9"/>
  <c r="E105" i="9"/>
  <c r="D105" i="9"/>
  <c r="E104" i="9"/>
  <c r="D104" i="9"/>
  <c r="E103" i="9"/>
  <c r="D103" i="9"/>
  <c r="E102" i="9"/>
  <c r="D102" i="9"/>
  <c r="E101" i="9"/>
  <c r="D101" i="9"/>
  <c r="E100" i="9"/>
  <c r="D100" i="9"/>
  <c r="E99" i="9"/>
  <c r="D99" i="9"/>
  <c r="E98" i="9"/>
  <c r="D98" i="9"/>
  <c r="E97" i="9"/>
  <c r="D97" i="9"/>
  <c r="E96" i="9"/>
  <c r="D96" i="9"/>
  <c r="E95" i="9"/>
  <c r="D95" i="9"/>
  <c r="E94" i="9"/>
  <c r="D94" i="9"/>
  <c r="E93" i="9"/>
  <c r="D93" i="9"/>
  <c r="E92" i="9"/>
  <c r="D92" i="9"/>
  <c r="E91" i="9"/>
  <c r="D91" i="9"/>
  <c r="E90" i="9"/>
  <c r="D90" i="9"/>
  <c r="E89" i="9"/>
  <c r="D89" i="9"/>
  <c r="E88" i="9"/>
  <c r="D88" i="9"/>
  <c r="E87" i="9"/>
  <c r="D87" i="9"/>
  <c r="E86" i="9"/>
  <c r="D86" i="9"/>
  <c r="E85" i="9"/>
  <c r="D85" i="9"/>
  <c r="E84" i="9"/>
  <c r="D84" i="9"/>
  <c r="E83" i="9"/>
  <c r="D83" i="9"/>
  <c r="E82" i="9"/>
  <c r="D82" i="9"/>
  <c r="E81" i="9"/>
  <c r="D81" i="9"/>
  <c r="E80" i="9"/>
  <c r="D80" i="9"/>
  <c r="E79" i="9"/>
  <c r="D79" i="9"/>
  <c r="E78" i="9"/>
  <c r="D78" i="9"/>
  <c r="E77" i="9"/>
  <c r="D77" i="9"/>
  <c r="E76" i="9"/>
  <c r="D76" i="9"/>
  <c r="E75" i="9"/>
  <c r="D75" i="9"/>
  <c r="E74" i="9"/>
  <c r="D74" i="9"/>
  <c r="E73" i="9"/>
  <c r="D73" i="9"/>
  <c r="E72" i="9"/>
  <c r="D72" i="9"/>
  <c r="E71" i="9"/>
  <c r="D71" i="9"/>
  <c r="E70" i="9"/>
  <c r="D70" i="9"/>
  <c r="E69" i="9"/>
  <c r="D69" i="9"/>
  <c r="E68" i="9"/>
  <c r="D68" i="9"/>
  <c r="E67" i="9"/>
  <c r="D67" i="9"/>
  <c r="E66" i="9"/>
  <c r="D66" i="9"/>
  <c r="E65" i="9"/>
  <c r="D65" i="9"/>
  <c r="E64" i="9"/>
  <c r="D64" i="9"/>
  <c r="E63" i="9"/>
  <c r="D63" i="9"/>
  <c r="E62" i="9"/>
  <c r="D62" i="9"/>
  <c r="E61" i="9"/>
  <c r="D61" i="9"/>
  <c r="E60" i="9"/>
  <c r="D60" i="9"/>
  <c r="E59" i="9"/>
  <c r="D59" i="9"/>
  <c r="E58" i="9"/>
  <c r="D58" i="9"/>
  <c r="E57" i="9"/>
  <c r="D57" i="9"/>
  <c r="E56" i="9"/>
  <c r="D56" i="9"/>
  <c r="E55" i="9"/>
  <c r="D55" i="9"/>
  <c r="E54" i="9"/>
  <c r="D54" i="9"/>
  <c r="E53" i="9"/>
  <c r="D53" i="9"/>
  <c r="E52" i="9"/>
  <c r="D52" i="9"/>
  <c r="E51" i="9"/>
  <c r="D51" i="9"/>
  <c r="E50" i="9"/>
  <c r="D50" i="9"/>
  <c r="E49" i="9"/>
  <c r="D49" i="9"/>
  <c r="E48" i="9"/>
  <c r="D48" i="9"/>
  <c r="E47" i="9"/>
  <c r="D47" i="9"/>
  <c r="E46" i="9"/>
  <c r="D46" i="9"/>
  <c r="E45" i="9"/>
  <c r="D45" i="9"/>
  <c r="E44" i="9"/>
  <c r="D44" i="9"/>
  <c r="E43" i="9"/>
  <c r="D43" i="9"/>
  <c r="E42" i="9"/>
  <c r="D42" i="9"/>
  <c r="E41" i="9"/>
  <c r="D41" i="9"/>
  <c r="E40" i="9"/>
  <c r="D40" i="9"/>
  <c r="E39" i="9"/>
  <c r="D39" i="9"/>
  <c r="E38" i="9"/>
  <c r="D38" i="9"/>
  <c r="E37" i="9"/>
  <c r="D37" i="9"/>
  <c r="E36" i="9"/>
  <c r="D36" i="9"/>
  <c r="E35" i="9"/>
  <c r="D35" i="9"/>
  <c r="E34" i="9"/>
  <c r="D34" i="9"/>
  <c r="E33" i="9"/>
  <c r="D33" i="9"/>
  <c r="E32" i="9"/>
  <c r="D32" i="9"/>
  <c r="E31" i="9"/>
  <c r="D31" i="9"/>
  <c r="E30" i="9"/>
  <c r="D30" i="9"/>
  <c r="E29" i="9"/>
  <c r="D29" i="9"/>
  <c r="E28" i="9"/>
  <c r="D28" i="9"/>
  <c r="E27" i="9"/>
  <c r="D27" i="9"/>
  <c r="E26" i="9"/>
  <c r="D26" i="9"/>
  <c r="E25" i="9"/>
  <c r="D25" i="9"/>
  <c r="E24" i="9"/>
  <c r="D24" i="9"/>
  <c r="E23" i="9"/>
  <c r="D23" i="9"/>
  <c r="E22" i="9"/>
  <c r="D22" i="9"/>
  <c r="E21" i="9"/>
  <c r="D21" i="9"/>
  <c r="E20" i="9"/>
  <c r="D20" i="9"/>
  <c r="E19" i="9"/>
  <c r="D19" i="9"/>
  <c r="E18" i="9"/>
  <c r="D18" i="9"/>
  <c r="E17" i="9"/>
  <c r="D17" i="9"/>
  <c r="E16" i="9"/>
  <c r="D16" i="9"/>
  <c r="E15" i="9"/>
  <c r="D15" i="9"/>
  <c r="E14" i="9"/>
  <c r="D14" i="9"/>
  <c r="E13" i="9"/>
  <c r="D13" i="9"/>
  <c r="E12" i="9"/>
  <c r="D12" i="9"/>
  <c r="E11" i="9"/>
  <c r="D11" i="9"/>
  <c r="E10" i="9"/>
  <c r="D10" i="9"/>
  <c r="E9" i="9"/>
  <c r="D9" i="9"/>
  <c r="E8" i="9"/>
  <c r="D8" i="9"/>
  <c r="E7" i="9"/>
  <c r="D7" i="9"/>
  <c r="E6" i="9"/>
  <c r="D6" i="9"/>
  <c r="E5" i="9"/>
  <c r="D5" i="9"/>
  <c r="E4" i="9"/>
  <c r="D4" i="9"/>
  <c r="E3" i="9"/>
  <c r="D3" i="9"/>
  <c r="K8" i="8"/>
  <c r="J8" i="8"/>
  <c r="I8" i="8"/>
  <c r="H8" i="8"/>
  <c r="G8" i="8"/>
  <c r="F8" i="8"/>
  <c r="E8" i="8"/>
  <c r="D8" i="8"/>
  <c r="C8" i="8"/>
  <c r="B8" i="8"/>
  <c r="K7" i="8"/>
  <c r="E7" i="8"/>
  <c r="C7" i="8"/>
  <c r="K6" i="8"/>
  <c r="J6" i="8"/>
  <c r="J7" i="8" s="1"/>
  <c r="I6" i="8"/>
  <c r="I7" i="8" s="1"/>
  <c r="H6" i="8"/>
  <c r="G6" i="8"/>
  <c r="G7" i="8" s="1"/>
  <c r="F6" i="8"/>
  <c r="F7" i="8" s="1"/>
  <c r="E6" i="8"/>
  <c r="D6" i="8"/>
  <c r="C6" i="8"/>
  <c r="B6" i="8"/>
  <c r="B7" i="8" s="1"/>
  <c r="K4" i="8"/>
  <c r="J4" i="8"/>
  <c r="I4" i="8"/>
  <c r="H4" i="8"/>
  <c r="H7" i="8" s="1"/>
  <c r="G4" i="8"/>
  <c r="F4" i="8"/>
  <c r="E4" i="8"/>
  <c r="D4" i="8"/>
  <c r="D7" i="8" s="1"/>
  <c r="C4" i="8"/>
  <c r="B4" i="8"/>
  <c r="K59" i="7"/>
  <c r="J59" i="7"/>
  <c r="I59" i="7"/>
  <c r="H59" i="7"/>
  <c r="G59" i="7"/>
  <c r="F59" i="7"/>
  <c r="E59" i="7"/>
  <c r="D59" i="7"/>
  <c r="C59" i="7"/>
  <c r="B59" i="7"/>
  <c r="L58" i="7"/>
  <c r="K58" i="7"/>
  <c r="J58" i="7"/>
  <c r="I58" i="7"/>
  <c r="H58" i="7"/>
  <c r="G58" i="7"/>
  <c r="F58" i="7"/>
  <c r="E58" i="7"/>
  <c r="D58" i="7"/>
  <c r="C58" i="7"/>
  <c r="B58" i="7"/>
  <c r="P56" i="7"/>
  <c r="O56" i="7"/>
  <c r="N56" i="7"/>
  <c r="M56" i="7"/>
  <c r="L56" i="7"/>
  <c r="K56" i="7"/>
  <c r="J56" i="7"/>
  <c r="I56" i="7"/>
  <c r="H56" i="7"/>
  <c r="G56" i="7"/>
  <c r="F56" i="7"/>
  <c r="E56" i="7"/>
  <c r="D56" i="7"/>
  <c r="C56" i="7"/>
  <c r="B56" i="7"/>
  <c r="P55" i="7"/>
  <c r="O55" i="7"/>
  <c r="N55" i="7"/>
  <c r="M55" i="7"/>
  <c r="L55" i="7"/>
  <c r="K55" i="7"/>
  <c r="J55" i="7"/>
  <c r="I55" i="7"/>
  <c r="H55" i="7"/>
  <c r="G55" i="7"/>
  <c r="F55" i="7"/>
  <c r="E55" i="7"/>
  <c r="D55" i="7"/>
  <c r="C55" i="7"/>
  <c r="B55" i="7"/>
  <c r="P54" i="7"/>
  <c r="O54" i="7"/>
  <c r="N54" i="7"/>
  <c r="M54" i="7"/>
  <c r="L54" i="7"/>
  <c r="H54" i="7"/>
  <c r="D54" i="7"/>
  <c r="K52" i="7"/>
  <c r="J52" i="7"/>
  <c r="I52" i="7"/>
  <c r="H52" i="7"/>
  <c r="G52" i="7"/>
  <c r="F52" i="7"/>
  <c r="E52" i="7"/>
  <c r="D52" i="7"/>
  <c r="C52" i="7"/>
  <c r="B52" i="7"/>
  <c r="L49" i="7"/>
  <c r="K49" i="7"/>
  <c r="J49" i="7"/>
  <c r="I49" i="7"/>
  <c r="H49" i="7"/>
  <c r="G49" i="7"/>
  <c r="F49" i="7"/>
  <c r="E49" i="7"/>
  <c r="D49" i="7"/>
  <c r="C49" i="7"/>
  <c r="B49" i="7"/>
  <c r="F46" i="7"/>
  <c r="C46" i="7"/>
  <c r="K45" i="7"/>
  <c r="J45" i="7"/>
  <c r="J46" i="7" s="1"/>
  <c r="I45" i="7"/>
  <c r="I46" i="7" s="1"/>
  <c r="H45" i="7"/>
  <c r="G45" i="7"/>
  <c r="F45" i="7"/>
  <c r="E45" i="7"/>
  <c r="D45" i="7"/>
  <c r="C45" i="7"/>
  <c r="B45" i="7"/>
  <c r="B46" i="7" s="1"/>
  <c r="K44" i="7"/>
  <c r="K46" i="7" s="1"/>
  <c r="J44" i="7"/>
  <c r="I44" i="7"/>
  <c r="H44" i="7"/>
  <c r="H46" i="7" s="1"/>
  <c r="G44" i="7"/>
  <c r="G46" i="7" s="1"/>
  <c r="F44" i="7"/>
  <c r="E44" i="7"/>
  <c r="E46" i="7" s="1"/>
  <c r="D44" i="7"/>
  <c r="D46" i="7" s="1"/>
  <c r="C44" i="7"/>
  <c r="B44" i="7"/>
  <c r="G41" i="7"/>
  <c r="E41" i="7"/>
  <c r="B41" i="7"/>
  <c r="K40" i="7"/>
  <c r="J40" i="7"/>
  <c r="J41" i="7" s="1"/>
  <c r="I40" i="7"/>
  <c r="I41" i="7" s="1"/>
  <c r="H40" i="7"/>
  <c r="G40" i="7"/>
  <c r="F40" i="7"/>
  <c r="F41" i="7" s="1"/>
  <c r="E40" i="7"/>
  <c r="D40" i="7"/>
  <c r="C40" i="7"/>
  <c r="B40" i="7"/>
  <c r="K39" i="7"/>
  <c r="K41" i="7" s="1"/>
  <c r="J39" i="7"/>
  <c r="I39" i="7"/>
  <c r="H39" i="7"/>
  <c r="G39" i="7"/>
  <c r="F39" i="7"/>
  <c r="E39" i="7"/>
  <c r="D39" i="7"/>
  <c r="C39" i="7"/>
  <c r="C41" i="7" s="1"/>
  <c r="B39" i="7"/>
  <c r="J37" i="7"/>
  <c r="H37" i="7"/>
  <c r="G37" i="7"/>
  <c r="G42" i="7" s="1"/>
  <c r="G47" i="7" s="1"/>
  <c r="G50" i="7" s="1"/>
  <c r="G53" i="7" s="1"/>
  <c r="G57" i="7" s="1"/>
  <c r="G60" i="7" s="1"/>
  <c r="D37" i="7"/>
  <c r="B37" i="7"/>
  <c r="B42" i="7" s="1"/>
  <c r="K36" i="7"/>
  <c r="K37" i="7" s="1"/>
  <c r="K42" i="7" s="1"/>
  <c r="K47" i="7" s="1"/>
  <c r="K50" i="7" s="1"/>
  <c r="K53" i="7" s="1"/>
  <c r="K57" i="7" s="1"/>
  <c r="K60" i="7" s="1"/>
  <c r="J36" i="7"/>
  <c r="I36" i="7"/>
  <c r="H36" i="7"/>
  <c r="G36" i="7"/>
  <c r="F36" i="7"/>
  <c r="E36" i="7"/>
  <c r="D36" i="7"/>
  <c r="C36" i="7"/>
  <c r="C37" i="7" s="1"/>
  <c r="C42" i="7" s="1"/>
  <c r="C47" i="7" s="1"/>
  <c r="C50" i="7" s="1"/>
  <c r="C53" i="7" s="1"/>
  <c r="C57" i="7" s="1"/>
  <c r="C60" i="7" s="1"/>
  <c r="B36" i="7"/>
  <c r="K35" i="7"/>
  <c r="J35" i="7"/>
  <c r="I35" i="7"/>
  <c r="I37" i="7" s="1"/>
  <c r="I42" i="7" s="1"/>
  <c r="H35" i="7"/>
  <c r="G35" i="7"/>
  <c r="F35" i="7"/>
  <c r="F37" i="7" s="1"/>
  <c r="F42" i="7" s="1"/>
  <c r="F47" i="7" s="1"/>
  <c r="F50" i="7" s="1"/>
  <c r="F53" i="7" s="1"/>
  <c r="F57" i="7" s="1"/>
  <c r="E35" i="7"/>
  <c r="E37" i="7" s="1"/>
  <c r="E42" i="7" s="1"/>
  <c r="E47" i="7" s="1"/>
  <c r="E50" i="7" s="1"/>
  <c r="E53" i="7" s="1"/>
  <c r="E57" i="7" s="1"/>
  <c r="D35" i="7"/>
  <c r="C35" i="7"/>
  <c r="B35" i="7"/>
  <c r="K108" i="6"/>
  <c r="J108" i="6"/>
  <c r="I108" i="6"/>
  <c r="H108" i="6"/>
  <c r="G108" i="6"/>
  <c r="F108" i="6"/>
  <c r="E108" i="6"/>
  <c r="D108" i="6"/>
  <c r="C108" i="6"/>
  <c r="B108" i="6"/>
  <c r="K107" i="6"/>
  <c r="J107" i="6"/>
  <c r="I107" i="6"/>
  <c r="H107" i="6"/>
  <c r="G107" i="6"/>
  <c r="F107" i="6"/>
  <c r="E107" i="6"/>
  <c r="D107" i="6"/>
  <c r="C107" i="6"/>
  <c r="B107" i="6"/>
  <c r="K106" i="6"/>
  <c r="J106" i="6"/>
  <c r="I106" i="6"/>
  <c r="I17" i="11" s="1"/>
  <c r="H106" i="6"/>
  <c r="H17" i="11" s="1"/>
  <c r="H16" i="11" s="1"/>
  <c r="G106" i="6"/>
  <c r="F106" i="6"/>
  <c r="E106" i="6"/>
  <c r="E17" i="11" s="1"/>
  <c r="D106" i="6"/>
  <c r="D17" i="11" s="1"/>
  <c r="D16" i="11" s="1"/>
  <c r="C106" i="6"/>
  <c r="C17" i="11" s="1"/>
  <c r="C16" i="11" s="1"/>
  <c r="B106" i="6"/>
  <c r="K102" i="6"/>
  <c r="J102" i="6"/>
  <c r="I102" i="6"/>
  <c r="H102" i="6"/>
  <c r="G102" i="6"/>
  <c r="F102" i="6"/>
  <c r="E102" i="6"/>
  <c r="D102" i="6"/>
  <c r="Q102" i="6" s="1"/>
  <c r="L101" i="6" s="1"/>
  <c r="M101" i="6" s="1"/>
  <c r="C102" i="6"/>
  <c r="K90" i="6"/>
  <c r="J90" i="6"/>
  <c r="I90" i="6"/>
  <c r="H90" i="6"/>
  <c r="G90" i="6"/>
  <c r="F90" i="6"/>
  <c r="E90" i="6"/>
  <c r="D90" i="6"/>
  <c r="Q90" i="6" s="1"/>
  <c r="L89" i="6" s="1"/>
  <c r="M89" i="6" s="1"/>
  <c r="N89" i="6" s="1"/>
  <c r="O89" i="6" s="1"/>
  <c r="P89" i="6" s="1"/>
  <c r="C90" i="6"/>
  <c r="K86" i="6"/>
  <c r="J86" i="6"/>
  <c r="I86" i="6"/>
  <c r="H86" i="6"/>
  <c r="G86" i="6"/>
  <c r="F86" i="6"/>
  <c r="E86" i="6"/>
  <c r="D86" i="6"/>
  <c r="C86" i="6"/>
  <c r="Q86" i="6" s="1"/>
  <c r="L85" i="6" s="1"/>
  <c r="K84" i="6"/>
  <c r="J84" i="6"/>
  <c r="I84" i="6"/>
  <c r="H84" i="6"/>
  <c r="G84" i="6"/>
  <c r="F84" i="6"/>
  <c r="E84" i="6"/>
  <c r="D84" i="6"/>
  <c r="C84" i="6"/>
  <c r="Q84" i="6" s="1"/>
  <c r="L83" i="6" s="1"/>
  <c r="B5" i="15" s="1"/>
  <c r="M83" i="6"/>
  <c r="K81" i="6"/>
  <c r="J81" i="6"/>
  <c r="I81" i="6"/>
  <c r="H81" i="6"/>
  <c r="G81" i="6"/>
  <c r="F81" i="6"/>
  <c r="E81" i="6"/>
  <c r="D81" i="6"/>
  <c r="Q81" i="6" s="1"/>
  <c r="L80" i="6" s="1"/>
  <c r="C81" i="6"/>
  <c r="K79" i="6"/>
  <c r="J79" i="6"/>
  <c r="I79" i="6"/>
  <c r="H79" i="6"/>
  <c r="G79" i="6"/>
  <c r="F79" i="6"/>
  <c r="E79" i="6"/>
  <c r="D79" i="6"/>
  <c r="C79" i="6"/>
  <c r="Q79" i="6" s="1"/>
  <c r="L78" i="6" s="1"/>
  <c r="M78" i="6" s="1"/>
  <c r="N78" i="6" s="1"/>
  <c r="O78" i="6" s="1"/>
  <c r="P78" i="6" s="1"/>
  <c r="K77" i="6"/>
  <c r="J77" i="6"/>
  <c r="I77" i="6"/>
  <c r="H77" i="6"/>
  <c r="G77" i="6"/>
  <c r="F77" i="6"/>
  <c r="E77" i="6"/>
  <c r="D77" i="6"/>
  <c r="Q77" i="6" s="1"/>
  <c r="C77" i="6"/>
  <c r="K70" i="6"/>
  <c r="J70" i="6"/>
  <c r="I70" i="6"/>
  <c r="H70" i="6"/>
  <c r="G70" i="6"/>
  <c r="F70" i="6"/>
  <c r="E70" i="6"/>
  <c r="D70" i="6"/>
  <c r="Q70" i="6" s="1"/>
  <c r="L69" i="6" s="1"/>
  <c r="C70" i="6"/>
  <c r="K67" i="6"/>
  <c r="J67" i="6"/>
  <c r="I67" i="6"/>
  <c r="H67" i="6"/>
  <c r="G67" i="6"/>
  <c r="F67" i="6"/>
  <c r="E67" i="6"/>
  <c r="D67" i="6"/>
  <c r="C67" i="6"/>
  <c r="Q67" i="6" s="1"/>
  <c r="K61" i="6"/>
  <c r="J61" i="6"/>
  <c r="I61" i="6"/>
  <c r="H61" i="6"/>
  <c r="G61" i="6"/>
  <c r="F61" i="6"/>
  <c r="E61" i="6"/>
  <c r="D61" i="6"/>
  <c r="Q61" i="6" s="1"/>
  <c r="L60" i="6" s="1"/>
  <c r="C61" i="6"/>
  <c r="K50" i="6"/>
  <c r="J50" i="6"/>
  <c r="I50" i="6"/>
  <c r="H50" i="6"/>
  <c r="G50" i="6"/>
  <c r="F50" i="6"/>
  <c r="E50" i="6"/>
  <c r="D50" i="6"/>
  <c r="C50" i="6"/>
  <c r="J49" i="6"/>
  <c r="I49" i="6"/>
  <c r="F49" i="6"/>
  <c r="E49" i="6"/>
  <c r="K48" i="6"/>
  <c r="K49" i="6" s="1"/>
  <c r="J48" i="6"/>
  <c r="I48" i="6"/>
  <c r="H48" i="6"/>
  <c r="H49" i="6" s="1"/>
  <c r="G48" i="6"/>
  <c r="G49" i="6" s="1"/>
  <c r="F48" i="6"/>
  <c r="E48" i="6"/>
  <c r="D48" i="6"/>
  <c r="D49" i="6" s="1"/>
  <c r="C48" i="6"/>
  <c r="C49" i="6" s="1"/>
  <c r="B48" i="6"/>
  <c r="K47" i="6"/>
  <c r="K18" i="17" s="1"/>
  <c r="J47" i="6"/>
  <c r="J18" i="17" s="1"/>
  <c r="I47" i="6"/>
  <c r="I18" i="17" s="1"/>
  <c r="H47" i="6"/>
  <c r="H18" i="17" s="1"/>
  <c r="G47" i="6"/>
  <c r="G18" i="17" s="1"/>
  <c r="F47" i="6"/>
  <c r="F18" i="17" s="1"/>
  <c r="E47" i="6"/>
  <c r="E18" i="17" s="1"/>
  <c r="D47" i="6"/>
  <c r="D18" i="17" s="1"/>
  <c r="C47" i="6"/>
  <c r="C18" i="17" s="1"/>
  <c r="K46" i="6"/>
  <c r="K17" i="17" s="1"/>
  <c r="J46" i="6"/>
  <c r="J17" i="17" s="1"/>
  <c r="I46" i="6"/>
  <c r="I17" i="17" s="1"/>
  <c r="H46" i="6"/>
  <c r="H17" i="17" s="1"/>
  <c r="G46" i="6"/>
  <c r="G17" i="17" s="1"/>
  <c r="F46" i="6"/>
  <c r="F17" i="17" s="1"/>
  <c r="E46" i="6"/>
  <c r="E17" i="17" s="1"/>
  <c r="D46" i="6"/>
  <c r="D17" i="17" s="1"/>
  <c r="C46" i="6"/>
  <c r="C17" i="17" s="1"/>
  <c r="K45" i="6"/>
  <c r="K16" i="17" s="1"/>
  <c r="J45" i="6"/>
  <c r="I45" i="6"/>
  <c r="I16" i="17" s="1"/>
  <c r="H45" i="6"/>
  <c r="H16" i="17" s="1"/>
  <c r="G45" i="6"/>
  <c r="G16" i="17" s="1"/>
  <c r="F45" i="6"/>
  <c r="E45" i="6"/>
  <c r="E16" i="17" s="1"/>
  <c r="D45" i="6"/>
  <c r="D16" i="17" s="1"/>
  <c r="C45" i="6"/>
  <c r="C16" i="17" s="1"/>
  <c r="K43" i="6"/>
  <c r="J43" i="6"/>
  <c r="I43" i="6"/>
  <c r="H43" i="6"/>
  <c r="G43" i="6"/>
  <c r="F43" i="6"/>
  <c r="E43" i="6"/>
  <c r="D43" i="6"/>
  <c r="C43" i="6"/>
  <c r="K36" i="6"/>
  <c r="J36" i="6"/>
  <c r="I36" i="6"/>
  <c r="H36" i="6"/>
  <c r="G36" i="6"/>
  <c r="F36" i="6"/>
  <c r="E36" i="6"/>
  <c r="D36" i="6"/>
  <c r="C36" i="6"/>
  <c r="K31" i="6"/>
  <c r="J31" i="6"/>
  <c r="I31" i="6"/>
  <c r="H31" i="6"/>
  <c r="G31" i="6"/>
  <c r="F31" i="6"/>
  <c r="E31" i="6"/>
  <c r="D31" i="6"/>
  <c r="C31" i="6"/>
  <c r="Q31" i="6" s="1"/>
  <c r="K26" i="6"/>
  <c r="J26" i="6"/>
  <c r="I26" i="6"/>
  <c r="H26" i="6"/>
  <c r="G26" i="6"/>
  <c r="F26" i="6"/>
  <c r="E26" i="6"/>
  <c r="D26" i="6"/>
  <c r="Q26" i="6" s="1"/>
  <c r="C26" i="6"/>
  <c r="K21" i="6"/>
  <c r="J21" i="6"/>
  <c r="I21" i="6"/>
  <c r="H21" i="6"/>
  <c r="G21" i="6"/>
  <c r="F21" i="6"/>
  <c r="E21" i="6"/>
  <c r="D21" i="6"/>
  <c r="C21" i="6"/>
  <c r="Q21" i="6" s="1"/>
  <c r="K18" i="6"/>
  <c r="J18" i="6"/>
  <c r="I18" i="6"/>
  <c r="H18" i="6"/>
  <c r="Q18" i="6" s="1"/>
  <c r="G18" i="6"/>
  <c r="F18" i="6"/>
  <c r="E18" i="6"/>
  <c r="D18" i="6"/>
  <c r="C18" i="6"/>
  <c r="K13" i="6"/>
  <c r="J13" i="6"/>
  <c r="I13" i="6"/>
  <c r="H13" i="6"/>
  <c r="Q13" i="6" s="1"/>
  <c r="L9" i="6"/>
  <c r="L25" i="6" l="1"/>
  <c r="M25" i="6"/>
  <c r="N25" i="6" s="1"/>
  <c r="O25" i="6" s="1"/>
  <c r="P25" i="6" s="1"/>
  <c r="L22" i="6"/>
  <c r="M23" i="6"/>
  <c r="N23" i="6" s="1"/>
  <c r="O23" i="6" s="1"/>
  <c r="P23" i="6" s="1"/>
  <c r="L23" i="6"/>
  <c r="L24" i="6"/>
  <c r="M24" i="6" s="1"/>
  <c r="N24" i="6" s="1"/>
  <c r="O24" i="6" s="1"/>
  <c r="P24" i="6" s="1"/>
  <c r="M22" i="6"/>
  <c r="N22" i="6" s="1"/>
  <c r="O22" i="6" s="1"/>
  <c r="P22" i="6" s="1"/>
  <c r="M69" i="6"/>
  <c r="L39" i="7"/>
  <c r="L11" i="6"/>
  <c r="M11" i="6" s="1"/>
  <c r="N11" i="6" s="1"/>
  <c r="O11" i="6" s="1"/>
  <c r="P11" i="6" s="1"/>
  <c r="L12" i="6"/>
  <c r="M12" i="6"/>
  <c r="N12" i="6" s="1"/>
  <c r="O12" i="6" s="1"/>
  <c r="P12" i="6" s="1"/>
  <c r="L72" i="6"/>
  <c r="L75" i="6"/>
  <c r="M75" i="6" s="1"/>
  <c r="N75" i="6" s="1"/>
  <c r="O75" i="6" s="1"/>
  <c r="P75" i="6" s="1"/>
  <c r="L71" i="6"/>
  <c r="M71" i="6" s="1"/>
  <c r="N71" i="6" s="1"/>
  <c r="O71" i="6" s="1"/>
  <c r="P71" i="6" s="1"/>
  <c r="L73" i="6"/>
  <c r="M73" i="6" s="1"/>
  <c r="N73" i="6" s="1"/>
  <c r="O73" i="6" s="1"/>
  <c r="P73" i="6" s="1"/>
  <c r="L76" i="6"/>
  <c r="M76" i="6" s="1"/>
  <c r="N76" i="6" s="1"/>
  <c r="O76" i="6" s="1"/>
  <c r="P76" i="6" s="1"/>
  <c r="L74" i="6"/>
  <c r="L17" i="6"/>
  <c r="L50" i="6" s="1"/>
  <c r="B6" i="15" s="1"/>
  <c r="M17" i="6"/>
  <c r="M50" i="6" s="1"/>
  <c r="C6" i="15" s="1"/>
  <c r="N17" i="6"/>
  <c r="N50" i="6" s="1"/>
  <c r="D6" i="15" s="1"/>
  <c r="L35" i="7"/>
  <c r="M60" i="6"/>
  <c r="L52" i="7"/>
  <c r="M80" i="6"/>
  <c r="M9" i="6"/>
  <c r="L10" i="6"/>
  <c r="L27" i="6"/>
  <c r="M27" i="6" s="1"/>
  <c r="N27" i="6" s="1"/>
  <c r="O27" i="6" s="1"/>
  <c r="P27" i="6" s="1"/>
  <c r="B3" i="15"/>
  <c r="B4" i="15" s="1"/>
  <c r="L108" i="6"/>
  <c r="M85" i="6"/>
  <c r="C5" i="15"/>
  <c r="M49" i="7"/>
  <c r="N83" i="6"/>
  <c r="I47" i="7"/>
  <c r="I50" i="7" s="1"/>
  <c r="I53" i="7" s="1"/>
  <c r="I57" i="7" s="1"/>
  <c r="I60" i="7" s="1"/>
  <c r="L28" i="6"/>
  <c r="M28" i="6" s="1"/>
  <c r="N28" i="6" s="1"/>
  <c r="O28" i="6" s="1"/>
  <c r="P28" i="6" s="1"/>
  <c r="L29" i="6"/>
  <c r="M29" i="6" s="1"/>
  <c r="N29" i="6" s="1"/>
  <c r="O29" i="6" s="1"/>
  <c r="P29" i="6" s="1"/>
  <c r="Q36" i="6"/>
  <c r="M58" i="7"/>
  <c r="N101" i="6"/>
  <c r="C54" i="7"/>
  <c r="F60" i="7"/>
  <c r="L30" i="6"/>
  <c r="Q43" i="6"/>
  <c r="L64" i="6"/>
  <c r="L66" i="6"/>
  <c r="M66" i="6" s="1"/>
  <c r="N66" i="6" s="1"/>
  <c r="O66" i="6" s="1"/>
  <c r="P66" i="6" s="1"/>
  <c r="L65" i="6"/>
  <c r="G17" i="11"/>
  <c r="G16" i="11" s="1"/>
  <c r="G54" i="7"/>
  <c r="C6" i="14"/>
  <c r="C7" i="14" s="1"/>
  <c r="C10" i="13"/>
  <c r="K17" i="11"/>
  <c r="K16" i="11" s="1"/>
  <c r="K54" i="7"/>
  <c r="B47" i="7"/>
  <c r="B50" i="7" s="1"/>
  <c r="B53" i="7" s="1"/>
  <c r="B57" i="7" s="1"/>
  <c r="B60" i="7" s="1"/>
  <c r="J42" i="7"/>
  <c r="J47" i="7" s="1"/>
  <c r="J50" i="7" s="1"/>
  <c r="J53" i="7" s="1"/>
  <c r="J57" i="7" s="1"/>
  <c r="J60" i="7" s="1"/>
  <c r="D41" i="7"/>
  <c r="D42" i="7" s="1"/>
  <c r="D47" i="7" s="1"/>
  <c r="D50" i="7" s="1"/>
  <c r="D53" i="7" s="1"/>
  <c r="D57" i="7" s="1"/>
  <c r="D60" i="7" s="1"/>
  <c r="E54" i="7"/>
  <c r="F16" i="17"/>
  <c r="J16" i="17"/>
  <c r="B17" i="11"/>
  <c r="C5" i="11" s="1"/>
  <c r="B54" i="7"/>
  <c r="Q106" i="6"/>
  <c r="F17" i="11"/>
  <c r="F54" i="7"/>
  <c r="J17" i="11"/>
  <c r="J54" i="7"/>
  <c r="E60" i="7"/>
  <c r="I16" i="11"/>
  <c r="F23" i="16"/>
  <c r="F24" i="16" s="1"/>
  <c r="B23" i="16"/>
  <c r="E23" i="16"/>
  <c r="F31" i="16"/>
  <c r="D23" i="16"/>
  <c r="F30" i="16"/>
  <c r="C23" i="16"/>
  <c r="C24" i="16" s="1"/>
  <c r="I54" i="7"/>
  <c r="B16" i="11"/>
  <c r="F16" i="11"/>
  <c r="J16" i="11"/>
  <c r="E24" i="16"/>
  <c r="H41" i="7"/>
  <c r="H42" i="7" s="1"/>
  <c r="H47" i="7" s="1"/>
  <c r="H50" i="7" s="1"/>
  <c r="H53" i="7" s="1"/>
  <c r="H57" i="7" s="1"/>
  <c r="H60" i="7" s="1"/>
  <c r="F28" i="16"/>
  <c r="N40" i="10"/>
  <c r="E16" i="11"/>
  <c r="D13" i="16"/>
  <c r="D21" i="16"/>
  <c r="N41" i="10"/>
  <c r="B25" i="10"/>
  <c r="B26" i="10"/>
  <c r="B21" i="16"/>
  <c r="H25" i="10"/>
  <c r="H26" i="10"/>
  <c r="C12" i="13"/>
  <c r="C14" i="13" s="1"/>
  <c r="M65" i="6" l="1"/>
  <c r="L40" i="7"/>
  <c r="M30" i="6"/>
  <c r="M74" i="6"/>
  <c r="L45" i="7"/>
  <c r="L41" i="7"/>
  <c r="N58" i="7"/>
  <c r="O101" i="6"/>
  <c r="N60" i="6"/>
  <c r="M35" i="7"/>
  <c r="L44" i="7"/>
  <c r="M72" i="6"/>
  <c r="M107" i="6"/>
  <c r="M39" i="7"/>
  <c r="N69" i="6"/>
  <c r="B24" i="16"/>
  <c r="F25" i="16" s="1"/>
  <c r="F33" i="16" s="1"/>
  <c r="D24" i="16"/>
  <c r="L36" i="7"/>
  <c r="M64" i="6"/>
  <c r="D5" i="15"/>
  <c r="N49" i="7"/>
  <c r="O83" i="6"/>
  <c r="M10" i="6"/>
  <c r="N9" i="6"/>
  <c r="L37" i="7"/>
  <c r="L42" i="7" s="1"/>
  <c r="L107" i="6"/>
  <c r="B9" i="15"/>
  <c r="C3" i="14"/>
  <c r="C8" i="14" s="1"/>
  <c r="L39" i="6"/>
  <c r="L42" i="6"/>
  <c r="M42" i="6" s="1"/>
  <c r="N42" i="6" s="1"/>
  <c r="O42" i="6" s="1"/>
  <c r="P42" i="6" s="1"/>
  <c r="L38" i="6"/>
  <c r="M38" i="6" s="1"/>
  <c r="N38" i="6" s="1"/>
  <c r="O38" i="6" s="1"/>
  <c r="P38" i="6" s="1"/>
  <c r="L40" i="6"/>
  <c r="M39" i="6"/>
  <c r="N39" i="6" s="1"/>
  <c r="O39" i="6" s="1"/>
  <c r="P39" i="6" s="1"/>
  <c r="M40" i="6"/>
  <c r="N40" i="6" s="1"/>
  <c r="O40" i="6" s="1"/>
  <c r="P40" i="6" s="1"/>
  <c r="L37" i="6"/>
  <c r="M37" i="6" s="1"/>
  <c r="N37" i="6" s="1"/>
  <c r="O37" i="6" s="1"/>
  <c r="P37" i="6" s="1"/>
  <c r="L41" i="6"/>
  <c r="M41" i="6" s="1"/>
  <c r="N41" i="6" s="1"/>
  <c r="O41" i="6" s="1"/>
  <c r="P41" i="6" s="1"/>
  <c r="L35" i="6"/>
  <c r="M35" i="6" s="1"/>
  <c r="N35" i="6" s="1"/>
  <c r="O35" i="6" s="1"/>
  <c r="P35" i="6" s="1"/>
  <c r="M34" i="6"/>
  <c r="N34" i="6" s="1"/>
  <c r="O34" i="6" s="1"/>
  <c r="P34" i="6" s="1"/>
  <c r="L33" i="6"/>
  <c r="M33" i="6" s="1"/>
  <c r="N33" i="6" s="1"/>
  <c r="O33" i="6" s="1"/>
  <c r="P33" i="6" s="1"/>
  <c r="L34" i="6"/>
  <c r="C3" i="15"/>
  <c r="C4" i="15" s="1"/>
  <c r="M108" i="6"/>
  <c r="N85" i="6"/>
  <c r="N80" i="6"/>
  <c r="M52" i="7"/>
  <c r="O17" i="6"/>
  <c r="O80" i="6" l="1"/>
  <c r="N52" i="7"/>
  <c r="N35" i="7"/>
  <c r="O60" i="6"/>
  <c r="L48" i="6"/>
  <c r="L49" i="6" s="1"/>
  <c r="B7" i="15" s="1"/>
  <c r="B8" i="15" s="1"/>
  <c r="B10" i="15" s="1"/>
  <c r="N10" i="6"/>
  <c r="O9" i="6"/>
  <c r="M44" i="7"/>
  <c r="N72" i="6"/>
  <c r="O50" i="6"/>
  <c r="E6" i="15" s="1"/>
  <c r="P17" i="6"/>
  <c r="P50" i="6" s="1"/>
  <c r="F6" i="15" s="1"/>
  <c r="M36" i="7"/>
  <c r="N64" i="6"/>
  <c r="N39" i="7"/>
  <c r="O69" i="6"/>
  <c r="N107" i="6"/>
  <c r="L46" i="7"/>
  <c r="L47" i="7" s="1"/>
  <c r="L50" i="7" s="1"/>
  <c r="L53" i="7" s="1"/>
  <c r="L57" i="7" s="1"/>
  <c r="L60" i="7" s="1"/>
  <c r="O58" i="7"/>
  <c r="P101" i="6"/>
  <c r="P58" i="7" s="1"/>
  <c r="N74" i="6"/>
  <c r="M45" i="7"/>
  <c r="M40" i="7"/>
  <c r="N65" i="6"/>
  <c r="D3" i="15"/>
  <c r="D4" i="15" s="1"/>
  <c r="N108" i="6"/>
  <c r="O85" i="6"/>
  <c r="C8" i="15"/>
  <c r="C10" i="15" s="1"/>
  <c r="E5" i="15"/>
  <c r="P83" i="6"/>
  <c r="O49" i="7"/>
  <c r="M41" i="7"/>
  <c r="M37" i="7"/>
  <c r="M48" i="6"/>
  <c r="M49" i="6" s="1"/>
  <c r="C7" i="15" s="1"/>
  <c r="N30" i="6"/>
  <c r="N40" i="7" l="1"/>
  <c r="O65" i="6"/>
  <c r="P69" i="6"/>
  <c r="O107" i="6"/>
  <c r="O39" i="7"/>
  <c r="P9" i="6"/>
  <c r="P10" i="6" s="1"/>
  <c r="O10" i="6"/>
  <c r="N41" i="7"/>
  <c r="N36" i="7"/>
  <c r="N37" i="7" s="1"/>
  <c r="N42" i="7" s="1"/>
  <c r="O64" i="6"/>
  <c r="N44" i="7"/>
  <c r="O72" i="6"/>
  <c r="N48" i="6"/>
  <c r="N49" i="6" s="1"/>
  <c r="D7" i="15" s="1"/>
  <c r="O30" i="6"/>
  <c r="E3" i="15"/>
  <c r="E4" i="15" s="1"/>
  <c r="P85" i="6"/>
  <c r="O108" i="6"/>
  <c r="F5" i="15"/>
  <c r="P49" i="7"/>
  <c r="M42" i="7"/>
  <c r="D8" i="15"/>
  <c r="D10" i="15" s="1"/>
  <c r="N45" i="7"/>
  <c r="O74" i="6"/>
  <c r="M46" i="7"/>
  <c r="O35" i="7"/>
  <c r="P60" i="6"/>
  <c r="P35" i="7" s="1"/>
  <c r="O52" i="7"/>
  <c r="P80" i="6"/>
  <c r="P52" i="7" s="1"/>
  <c r="P37" i="7" l="1"/>
  <c r="O48" i="6"/>
  <c r="O49" i="6" s="1"/>
  <c r="E7" i="15" s="1"/>
  <c r="P30" i="6"/>
  <c r="P48" i="6" s="1"/>
  <c r="P49" i="6" s="1"/>
  <c r="F7" i="15" s="1"/>
  <c r="N46" i="7"/>
  <c r="N47" i="7" s="1"/>
  <c r="N50" i="7" s="1"/>
  <c r="N53" i="7" s="1"/>
  <c r="N57" i="7" s="1"/>
  <c r="N60" i="7" s="1"/>
  <c r="P64" i="6"/>
  <c r="P36" i="7" s="1"/>
  <c r="O36" i="7"/>
  <c r="O37" i="7" s="1"/>
  <c r="P39" i="7"/>
  <c r="P107" i="6"/>
  <c r="M47" i="7"/>
  <c r="M50" i="7" s="1"/>
  <c r="M53" i="7" s="1"/>
  <c r="M57" i="7" s="1"/>
  <c r="M60" i="7" s="1"/>
  <c r="F3" i="15"/>
  <c r="F4" i="15" s="1"/>
  <c r="F8" i="15" s="1"/>
  <c r="P108" i="6"/>
  <c r="O40" i="7"/>
  <c r="O41" i="7" s="1"/>
  <c r="P65" i="6"/>
  <c r="P40" i="7" s="1"/>
  <c r="O45" i="7"/>
  <c r="P74" i="6"/>
  <c r="P45" i="7" s="1"/>
  <c r="E8" i="15"/>
  <c r="E10" i="15" s="1"/>
  <c r="O44" i="7"/>
  <c r="P72" i="6"/>
  <c r="P44" i="7" s="1"/>
  <c r="P46" i="7" s="1"/>
  <c r="O42" i="7" l="1"/>
  <c r="O46" i="7"/>
  <c r="F10" i="15"/>
  <c r="G10" i="15" s="1"/>
  <c r="B11" i="15"/>
  <c r="B12" i="15" s="1"/>
  <c r="P41" i="7"/>
  <c r="P42" i="7" s="1"/>
  <c r="P47" i="7" s="1"/>
  <c r="P50" i="7" s="1"/>
  <c r="P53" i="7" s="1"/>
  <c r="P57" i="7" s="1"/>
  <c r="P60" i="7" s="1"/>
  <c r="B13" i="15" l="1"/>
  <c r="B14" i="15" s="1"/>
  <c r="B16" i="15" s="1"/>
  <c r="O47" i="7"/>
  <c r="O50" i="7" s="1"/>
  <c r="O53" i="7" s="1"/>
  <c r="O57" i="7" s="1"/>
  <c r="O60" i="7" s="1"/>
</calcChain>
</file>

<file path=xl/sharedStrings.xml><?xml version="1.0" encoding="utf-8"?>
<sst xmlns="http://schemas.openxmlformats.org/spreadsheetml/2006/main" count="828" uniqueCount="654">
  <si>
    <t>…...............................................................................................................................................................................................................................................................................................................................................................................</t>
  </si>
  <si>
    <t>COMPANY BACKGOUND</t>
  </si>
  <si>
    <t>Hindustan Unilever Limited (HUL) is India’s largest FMCG company and has served Indian consumers for over 90 years, driven by a belief that ‘What is good for India, is good for HUL’. With a wide and resilient portfolio and a strong distribution network, we reach 9 out of 10 Indian households with at least one or more of our brands. Consumers Performance Overview Governance Overview Stakeholder Engagement and Review Statutory Reports Financial Statements Suppliers &amp; Business Partners &gt;85% Market leadership in categories we operate in We consistently cater to the evolving aspirations of Indian consumers through a strong focus on innovations. Keeping the needs of our consumers at the heart of our operations, we ensure that we deliver value to them through our unmissably superior brands while actively connecting with them via impactful, social-first marketing initiatives. We are strengthening our presence across channels of the future while leveraging our distinctive capabilities to create long-term value for all our stakeholders. As we embark on our journey of 'Unlocking a billion aspirations', we are supported by our two foundational pillars: Sustainability and Culture, while being guided by our core values of Integrity, Respect, Responsibility and Pioneering. Our best-in-class ESG ratings in the Indian FMCG sector and recognition as the #1 Employer of Choice across sectors underscores our commitment to responsible practices and our people, positioning us as a leader in the industry.</t>
  </si>
  <si>
    <t>Growth Drivers – Hindustan Unilever Limited</t>
  </si>
  <si>
    <t>Business Segments – Hindustan Unilever Limited</t>
  </si>
  <si>
    <t>Growth Driver</t>
  </si>
  <si>
    <t>Quantified Indicator (FY25)</t>
  </si>
  <si>
    <t>Explanation</t>
  </si>
  <si>
    <t>Valuation Significance</t>
  </si>
  <si>
    <t>Segment</t>
  </si>
  <si>
    <t>Revenue Contribution (Range %)</t>
  </si>
  <si>
    <t>Structural Positioning</t>
  </si>
  <si>
    <t>Business Description</t>
  </si>
  <si>
    <t>Market Leadership</t>
  </si>
  <si>
    <t>&gt;85% categories led; 19 brands &gt;₹1,000 Cr</t>
  </si>
  <si>
    <t>Strong brand equity and category dominance ensure revenue visibility.</t>
  </si>
  <si>
    <t>Supports long-term stable cash flows and pricing power.</t>
  </si>
  <si>
    <t>Home Care</t>
  </si>
  <si>
    <t>36% – 39%</t>
  </si>
  <si>
    <t>Largest &amp; Stable Contributor</t>
  </si>
  <si>
    <t>Fabric wash, household care, dishwash. Category leader in detergents &amp; liquids. High volume base with gradual premiumisation.</t>
  </si>
  <si>
    <t>Distribution Scale</t>
  </si>
  <si>
    <t>9 Mn+ outlets; 1.4 Mn retailers onboarded digitally</t>
  </si>
  <si>
    <t>Widest FMCG distribution reach in India; ~35% digitised demand capture.</t>
  </si>
  <si>
    <t>Creates structural entry barriers and operating leverage.</t>
  </si>
  <si>
    <t>Foods &amp; Refreshments</t>
  </si>
  <si>
    <t>24% – 26%</t>
  </si>
  <si>
    <t>Defensive &amp; Cash Generative</t>
  </si>
  <si>
    <t>Tea leadership, growing coffee &amp; health nutrition portfolio. Relatively stable demand profile.</t>
  </si>
  <si>
    <t>Volume Growth</t>
  </si>
  <si>
    <t>2% Underlying Volume Growth</t>
  </si>
  <si>
    <t>Volume-led competitive growth despite demand moderation.</t>
  </si>
  <si>
    <t>Indicates resilient consumer demand base.</t>
  </si>
  <si>
    <t>Beauty &amp; Wellbeing</t>
  </si>
  <si>
    <t>20% – 23%</t>
  </si>
  <si>
    <t>Margin Accretive &amp; Premiumisation Led</t>
  </si>
  <si>
    <t>Skincare, haircare, premium beauty brands. Higher gross margins vs portfolio average.</t>
  </si>
  <si>
    <t>Profitability Strength</t>
  </si>
  <si>
    <t>23.5% EBITDA Margin; 17.5% PAT Margin</t>
  </si>
  <si>
    <t>Healthy margin profile maintained amid commodity volatility.</t>
  </si>
  <si>
    <t>Margin stability supports premium valuation multiples.</t>
  </si>
  <si>
    <t>Personal Care</t>
  </si>
  <si>
    <t>14% – 16%</t>
  </si>
  <si>
    <t>Value Growth Segment</t>
  </si>
  <si>
    <t>Skin cleansing, oral care. Innovation &amp; formulation upgrades drive competitiveness.</t>
  </si>
  <si>
    <t>Capital Efficiency</t>
  </si>
  <si>
    <t>108.2% ROCE</t>
  </si>
  <si>
    <t>Efficient capital utilisation and high returns.</t>
  </si>
  <si>
    <t>Strong reinvestment capacity and shareholder value creation.</t>
  </si>
  <si>
    <t>Others</t>
  </si>
  <si>
    <t>1% – 2%</t>
  </si>
  <si>
    <t>Emerging/Niche</t>
  </si>
  <si>
    <t>Smaller categories with selective expansion focus.</t>
  </si>
  <si>
    <t>Digital &amp; AI Integration</t>
  </si>
  <si>
    <t>35% forecasting improvement; 16% inventory reduction</t>
  </si>
  <si>
    <t>AI-enabled supply chain and production efficiency.</t>
  </si>
  <si>
    <t>Improves working capital cycle and cost optimisation.</t>
  </si>
  <si>
    <t>Contribution to the Indian Economy</t>
  </si>
  <si>
    <t>Sustainability Advantage</t>
  </si>
  <si>
    <t>97% renewable energy usage; 99% Scope 1 &amp; 2 emission reduction</t>
  </si>
  <si>
    <t>ESG-led operational model reduces regulatory and environmental risks.</t>
  </si>
  <si>
    <t>Enhances long-term risk-adjusted valuation.</t>
  </si>
  <si>
    <t>Area</t>
  </si>
  <si>
    <t>Long-Term Contribution</t>
  </si>
  <si>
    <t>Dividend Strength</t>
  </si>
  <si>
    <t>₹53 per share; ₹12,453 Cr payout</t>
  </si>
  <si>
    <t>Strong cash generation enables consistent shareholder returns.</t>
  </si>
  <si>
    <t>Improves investor confidence and total shareholder return.</t>
  </si>
  <si>
    <t>Revenue Scale</t>
  </si>
  <si>
    <t>₹60,000+ Cr annual turnover level</t>
  </si>
  <si>
    <t>Employment</t>
  </si>
  <si>
    <t>18,000+ direct employees + extensive indirect employment</t>
  </si>
  <si>
    <t>Distribution Network</t>
  </si>
  <si>
    <t>9M+ retail outlets; 3,500+ distributors</t>
  </si>
  <si>
    <t>Manufacturing Base</t>
  </si>
  <si>
    <t>25+ factories across India</t>
  </si>
  <si>
    <t>Farmer &amp; SME Linkage</t>
  </si>
  <si>
    <t>Lakhs of farmers &amp; MSMEs integrated in value chain</t>
  </si>
  <si>
    <t>Tax &amp; Dividend Contribution</t>
  </si>
  <si>
    <t>₹10,000+ Cr PAT annually; consistent dividend payout</t>
  </si>
  <si>
    <t>Household Penetration</t>
  </si>
  <si>
    <t>9 out of 10 Indian households</t>
  </si>
  <si>
    <t>Year</t>
  </si>
  <si>
    <t>GDP Growth %</t>
  </si>
  <si>
    <t>FMCG Market Size ($ Billion)</t>
  </si>
  <si>
    <t>Urban Demand Share %</t>
  </si>
  <si>
    <t>Rural Demand Share %</t>
  </si>
  <si>
    <t>FMCG Industry Growth %</t>
  </si>
  <si>
    <t>E-commerce FMCG Share %</t>
  </si>
  <si>
    <t>Organized Sector Share %</t>
  </si>
  <si>
    <t>Table of content</t>
  </si>
  <si>
    <t>Sr No.</t>
  </si>
  <si>
    <t>Particulars</t>
  </si>
  <si>
    <t>Content</t>
  </si>
  <si>
    <t>Sources</t>
  </si>
  <si>
    <t>Base of Assumptions taken for DCF Valuation</t>
  </si>
  <si>
    <t>Assumptions</t>
  </si>
  <si>
    <t>Assumption taken for DCF Valuation</t>
  </si>
  <si>
    <t>Financial Statements</t>
  </si>
  <si>
    <t>Forecasted financial statements</t>
  </si>
  <si>
    <t>PPE Schedule</t>
  </si>
  <si>
    <t>Supporting Schedule for calculating the cash flows</t>
  </si>
  <si>
    <t>Beta</t>
  </si>
  <si>
    <t>Calculation of Beta</t>
  </si>
  <si>
    <t>WACC</t>
  </si>
  <si>
    <t>Calculation of WACC</t>
  </si>
  <si>
    <t>DCF Valuation</t>
  </si>
  <si>
    <t>DCF Valuation of Tata Steel Ltd.</t>
  </si>
  <si>
    <t>Relative Valuation</t>
  </si>
  <si>
    <t>Relative valuation with companies (JSW Steel, Hindalco, and Jindal Steel)</t>
  </si>
  <si>
    <t>All Ratio Forecast</t>
  </si>
  <si>
    <t>Calculation of ratios for Tata Steel</t>
  </si>
  <si>
    <t>Key Ratio Forecast</t>
  </si>
  <si>
    <t>Calculation of key ratios for Tata Steel</t>
  </si>
  <si>
    <t>Bases and Sources of the data/assumption used in the valuation.</t>
  </si>
  <si>
    <t>Sl. No.</t>
  </si>
  <si>
    <t>Detail of Assumption/Data point</t>
  </si>
  <si>
    <t>Assumed Figure</t>
  </si>
  <si>
    <t>Remarks</t>
  </si>
  <si>
    <t>URL</t>
  </si>
  <si>
    <t>Actual Financial Statement data for last 5 years</t>
  </si>
  <si>
    <t>Financial statements has been taken for the last five years from capitaline database</t>
  </si>
  <si>
    <t>https://awsone.capitaline.com/index.html#/Company/Condensed/condensed?</t>
  </si>
  <si>
    <t>Revenue Growth</t>
  </si>
  <si>
    <t>India's steel consumption is predicted to increase by 230 MT by 2030 from 130 MT in 2022 as per ibef report. Therefore, an average of 9.61% gowth every year.</t>
  </si>
  <si>
    <t>https://www.ibef.org/industry/steel/showcase/tata-steel</t>
  </si>
  <si>
    <t>Tax Rate</t>
  </si>
  <si>
    <t>As mentioned in Annual Report 2022</t>
  </si>
  <si>
    <t>https://www.tatasteel.com/media/15928/tata-steel-ir-2021-22.pdf</t>
  </si>
  <si>
    <t>Data period used for Stock and Market Index Price</t>
  </si>
  <si>
    <t>5 years daily price changes of BSE Sensex and Tata Steel Ltd. has been used to calculate Beta.</t>
  </si>
  <si>
    <t>https://www.bseindia.com/markets/equity/EQReports/StockPrcHistori</t>
  </si>
  <si>
    <t>Risk Free Rate</t>
  </si>
  <si>
    <t>Risk free rate is 10 year government yield bond rate as on 07-01-2023</t>
  </si>
  <si>
    <t>http://www.worldgovernmentbonds.com/bond-historical-data/india/10-years/</t>
  </si>
  <si>
    <t>Market Risk Premium</t>
  </si>
  <si>
    <t xml:space="preserve">Equity Risk premium of India is 6.85% as per knoema </t>
  </si>
  <si>
    <t>https://knoema.com/NYCCDSRP2019JAN/country-default-spreads-and-risk-premiums?tsId=1004460</t>
  </si>
  <si>
    <t>Perpetuity Growth Rate for Terminal Value</t>
  </si>
  <si>
    <t>Ideally, it should not exceed the growth rate of economy. And one of the proxy for economy growth rate could be GDP growth. Hence, an approximate 7.02% growth rate has been taken based on the average GDP growth rate of 5 years starting 2016 to 2021. GDP growth for 2020-2021 @ -7.97% has been excluded from the average.</t>
  </si>
  <si>
    <t>https://data.worldbank.org/indicator/NY.GDP.MKTP.KD.ZG?locations=IN</t>
  </si>
  <si>
    <t>Basis for selection of peer companies</t>
  </si>
  <si>
    <t xml:space="preserve">Top 4 steel producers (Market Capitalization) in India </t>
  </si>
  <si>
    <t>https://www.moneycontrol.com/stocks/marketinfo/marketcap/bse/iron-steel.html</t>
  </si>
  <si>
    <t>Sensitivity Analysis</t>
  </si>
  <si>
    <t>In this valuation, two variable sensitivity analysis has been used based on WACC and perpetual growth rate</t>
  </si>
  <si>
    <t>Peer Comparison</t>
  </si>
  <si>
    <t>For peer comparison, the data and ratios has been taken from money control and smart investing</t>
  </si>
  <si>
    <t>https://www.moneycontrol.com/india/stockpricequote/steel-large/</t>
  </si>
  <si>
    <t>Balance sheet</t>
  </si>
  <si>
    <t>Balance sheet2</t>
  </si>
  <si>
    <t>Balance sheet3</t>
  </si>
  <si>
    <t>Balance sheet4</t>
  </si>
  <si>
    <t>balance sheet5</t>
  </si>
  <si>
    <t>Balance sheet6</t>
  </si>
  <si>
    <t>Balance sheet11</t>
  </si>
  <si>
    <t>Balance sheet7</t>
  </si>
  <si>
    <t>Balance sheet8</t>
  </si>
  <si>
    <t>Balance sheet9</t>
  </si>
  <si>
    <t>Balance sheet10</t>
  </si>
  <si>
    <t>Balance sheet102</t>
  </si>
  <si>
    <t>Balance sheet103</t>
  </si>
  <si>
    <t>Balance sheet104</t>
  </si>
  <si>
    <t>Balance sheet105</t>
  </si>
  <si>
    <t>Balance sheet106</t>
  </si>
  <si>
    <t>Balance sheet107</t>
  </si>
  <si>
    <t>GROWTH</t>
  </si>
  <si>
    <t>SOURCES OF FUNDS :</t>
  </si>
  <si>
    <t xml:space="preserve"> Share Capital </t>
  </si>
  <si>
    <t xml:space="preserve"> Reserves Total </t>
  </si>
  <si>
    <t>Total Shareholders Funds</t>
  </si>
  <si>
    <t xml:space="preserve"> Unsecured Loans </t>
  </si>
  <si>
    <t>Total Debt</t>
  </si>
  <si>
    <t>YOY</t>
  </si>
  <si>
    <t xml:space="preserve"> Other Liabilities </t>
  </si>
  <si>
    <t>Total Liabilities</t>
  </si>
  <si>
    <t>APPLICATION OF FUNDS :</t>
  </si>
  <si>
    <t xml:space="preserve"> Gross Block </t>
  </si>
  <si>
    <t xml:space="preserve"> Less : Accumulated Depreciation </t>
  </si>
  <si>
    <t xml:space="preserve"> Net Block </t>
  </si>
  <si>
    <t xml:space="preserve"> Capital Work in Progress </t>
  </si>
  <si>
    <t xml:space="preserve"> Investments </t>
  </si>
  <si>
    <t>Current Assets, Loans &amp; Advances</t>
  </si>
  <si>
    <t xml:space="preserve"> Inventories </t>
  </si>
  <si>
    <t xml:space="preserve"> Sundry Debtors </t>
  </si>
  <si>
    <t xml:space="preserve"> Cash and Bank </t>
  </si>
  <si>
    <t xml:space="preserve"> Loans and Advances </t>
  </si>
  <si>
    <t>Total Current Assets</t>
  </si>
  <si>
    <t>Less : Current Liabilities and Provisions</t>
  </si>
  <si>
    <t xml:space="preserve"> Current Liabilities </t>
  </si>
  <si>
    <t xml:space="preserve"> Provisions </t>
  </si>
  <si>
    <t>Total Current Liabilities</t>
  </si>
  <si>
    <t>Net Current Assets</t>
  </si>
  <si>
    <t>Deferred Tax Assets</t>
  </si>
  <si>
    <t>Deferred Tax Liability</t>
  </si>
  <si>
    <t>Net Deferred Tax</t>
  </si>
  <si>
    <t xml:space="preserve"> Other Assets </t>
  </si>
  <si>
    <t>Total Assets</t>
  </si>
  <si>
    <t xml:space="preserve"> Contingent Liabilities </t>
  </si>
  <si>
    <t>Average inventory</t>
  </si>
  <si>
    <t>Average Trade Receivables</t>
  </si>
  <si>
    <t>Average Trade Payables</t>
  </si>
  <si>
    <t>WORKING CAPITA</t>
  </si>
  <si>
    <t>CHANGE IN WORKING CAPITAL</t>
  </si>
  <si>
    <t>Capex</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</si>
  <si>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</si>
  <si>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</si>
  <si>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</si>
  <si>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</si>
  <si>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</si>
  <si>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</si>
  <si>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</si>
  <si>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</si>
  <si>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</si>
  <si>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</si>
  <si>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</si>
  <si>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</si>
  <si>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</si>
  <si>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</si>
  <si>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</si>
  <si>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</si>
  <si>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</si>
  <si>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Profit and Loss Account</t>
  </si>
  <si>
    <t>GROWTH %</t>
  </si>
  <si>
    <t>INCOME :</t>
  </si>
  <si>
    <t xml:space="preserve"> Sales Turnover </t>
  </si>
  <si>
    <t>Excise Duty</t>
  </si>
  <si>
    <t>Net Sales</t>
  </si>
  <si>
    <t xml:space="preserve"> Other Income </t>
  </si>
  <si>
    <t xml:space="preserve"> Stock Adjustments </t>
  </si>
  <si>
    <t>Total Income</t>
  </si>
  <si>
    <t>EXPENDITURE :</t>
  </si>
  <si>
    <t xml:space="preserve"> Raw Materials </t>
  </si>
  <si>
    <t xml:space="preserve"> Power &amp; Fuel Cost </t>
  </si>
  <si>
    <t xml:space="preserve"> Employee Cost </t>
  </si>
  <si>
    <t xml:space="preserve"> Other Manufacturing Expenses </t>
  </si>
  <si>
    <t xml:space="preserve"> Selling and Administration Expenses </t>
  </si>
  <si>
    <t xml:space="preserve"> Miscellaneous Expenses </t>
  </si>
  <si>
    <t>Total Expenditure</t>
  </si>
  <si>
    <t>Operating Profit</t>
  </si>
  <si>
    <t xml:space="preserve"> Interest </t>
  </si>
  <si>
    <t>Gross Profit</t>
  </si>
  <si>
    <t xml:space="preserve"> Depreciation </t>
  </si>
  <si>
    <t>Profit Before Tax</t>
  </si>
  <si>
    <t xml:space="preserve"> Tax </t>
  </si>
  <si>
    <t xml:space="preserve"> Deferred Tax </t>
  </si>
  <si>
    <t>Reported Net Profit</t>
  </si>
  <si>
    <t xml:space="preserve"> Extraordinary Items </t>
  </si>
  <si>
    <t>Adjusted Net Profit</t>
  </si>
  <si>
    <t xml:space="preserve"> Adjst. below Net Profit </t>
  </si>
  <si>
    <t>P &amp; L Balance brought forward</t>
  </si>
  <si>
    <t xml:space="preserve"> Appropriations </t>
  </si>
  <si>
    <t>P &amp; L Balance carried down</t>
  </si>
  <si>
    <t>Dividend</t>
  </si>
  <si>
    <t>Equity Dividend %</t>
  </si>
  <si>
    <t>Dividend Per Share(Rs)</t>
  </si>
  <si>
    <t>Earnings Per Share-Unit Curr</t>
  </si>
  <si>
    <t>Earnings Per Share(Adj)-Unit Curr</t>
  </si>
  <si>
    <t>Book Value-Unit Curr</t>
  </si>
  <si>
    <t>Book Value(Adj)-Unit Curr</t>
  </si>
  <si>
    <t>Dividend Per Share Adj.(Rs)</t>
  </si>
  <si>
    <t>tax rate</t>
  </si>
  <si>
    <t>COGS</t>
  </si>
  <si>
    <t>EBIT</t>
  </si>
  <si>
    <t>Cash Flow</t>
  </si>
  <si>
    <t>Cash Flow Summary</t>
  </si>
  <si>
    <t>Cash and Cash Equivalents at Beginning of the year</t>
  </si>
  <si>
    <t xml:space="preserve"> Net Cash from Operating Activities </t>
  </si>
  <si>
    <t>Net Profit before Tax &amp; Extraordinary Items</t>
  </si>
  <si>
    <t>Depreciation</t>
  </si>
  <si>
    <t>Interest (Net)</t>
  </si>
  <si>
    <t>Dividend Received</t>
  </si>
  <si>
    <t>P/L on Sales of Assets</t>
  </si>
  <si>
    <t>Prov. &amp; W/O (Net)</t>
  </si>
  <si>
    <t>Total Adjustments (PBT &amp; Extraordinary Items)</t>
  </si>
  <si>
    <t>Op. Profit before Working Capital Changes</t>
  </si>
  <si>
    <t>Trade &amp; 0th receivables</t>
  </si>
  <si>
    <t>Inventories</t>
  </si>
  <si>
    <t>Total (OP before Working Capital Changes)</t>
  </si>
  <si>
    <t>Cash Generated from/(used in) Operations</t>
  </si>
  <si>
    <t>Direct Taxes Paid</t>
  </si>
  <si>
    <t>Total-others</t>
  </si>
  <si>
    <t>Cash Flow before Extraordinary Items</t>
  </si>
  <si>
    <t xml:space="preserve"> Net Cash Used in Investing Activities </t>
  </si>
  <si>
    <t>Purchased of Fixed Assets</t>
  </si>
  <si>
    <t>Sale of Fixed Assets</t>
  </si>
  <si>
    <t>Purchase of Investments</t>
  </si>
  <si>
    <t>Sale of Investments</t>
  </si>
  <si>
    <t>Interest Received</t>
  </si>
  <si>
    <t>Invest.In Subsidiaires</t>
  </si>
  <si>
    <t>Loans to Subsidiaires</t>
  </si>
  <si>
    <t xml:space="preserve"> Net Cash Used in Financing Activities </t>
  </si>
  <si>
    <t>Of financial Liabilities</t>
  </si>
  <si>
    <t>Dividend Paid</t>
  </si>
  <si>
    <t>Interest Paid</t>
  </si>
  <si>
    <t>Net Inc/(Dec) in Cash and Cash Equivalent</t>
  </si>
  <si>
    <t>Cash and Cash Equivalents at End of the year</t>
  </si>
  <si>
    <t>2026F</t>
  </si>
  <si>
    <t>2027F</t>
  </si>
  <si>
    <t>2028F</t>
  </si>
  <si>
    <t>2029F</t>
  </si>
  <si>
    <t>2030F</t>
  </si>
  <si>
    <t>Growth %</t>
  </si>
  <si>
    <t>SOURCES OF FUNDS</t>
  </si>
  <si>
    <t>Share Capital</t>
  </si>
  <si>
    <t>Reserves</t>
  </si>
  <si>
    <t>Other Liabilities</t>
  </si>
  <si>
    <t>APPLICATION OF FUNDS</t>
  </si>
  <si>
    <t>Gross Block</t>
  </si>
  <si>
    <t>Less: Accumulated Depreciation</t>
  </si>
  <si>
    <t>Net Block</t>
  </si>
  <si>
    <t>Capital Work in Progress</t>
  </si>
  <si>
    <t>Investments</t>
  </si>
  <si>
    <t>CURRENT ASSETS</t>
  </si>
  <si>
    <t>Inventory</t>
  </si>
  <si>
    <t>Sundry Debtors</t>
  </si>
  <si>
    <t>Cash &amp; Bank</t>
  </si>
  <si>
    <t>Loans &amp; Advances</t>
  </si>
  <si>
    <t>CURRENT LIABILITIES</t>
  </si>
  <si>
    <t>Current Liabilities</t>
  </si>
  <si>
    <t>Provisions</t>
  </si>
  <si>
    <t>Profit and Loss Statement</t>
  </si>
  <si>
    <t>Revenue from Operations</t>
  </si>
  <si>
    <t>Other revenues</t>
  </si>
  <si>
    <t>Revenue</t>
  </si>
  <si>
    <t xml:space="preserve"> </t>
  </si>
  <si>
    <t>Cost of Material Consumed</t>
  </si>
  <si>
    <t>Changes In Inventories Of FG,WIP And Stock-In Trade</t>
  </si>
  <si>
    <t>Cost of Goods sold</t>
  </si>
  <si>
    <t>Gross Margin</t>
  </si>
  <si>
    <t>Employee Benefit Expenses</t>
  </si>
  <si>
    <t>Other Expenses</t>
  </si>
  <si>
    <t>TOTAL OPERATING EXPENSES</t>
  </si>
  <si>
    <t>EBITDA</t>
  </si>
  <si>
    <t>Depreciation And Amortisation Expenses</t>
  </si>
  <si>
    <t>Finance Cost</t>
  </si>
  <si>
    <t>EBT</t>
  </si>
  <si>
    <t>Current Tax</t>
  </si>
  <si>
    <t>Deferred Tax</t>
  </si>
  <si>
    <t>Net Income</t>
  </si>
  <si>
    <t>EPS</t>
  </si>
  <si>
    <t>Rate of Dividend</t>
  </si>
  <si>
    <t>PPE SCHEDULE</t>
  </si>
  <si>
    <t xml:space="preserve"> ACTUAL PERIOD</t>
  </si>
  <si>
    <t>FORECASTED PERIOD</t>
  </si>
  <si>
    <t xml:space="preserve">INR in Cr. </t>
  </si>
  <si>
    <t>2018
Actual</t>
  </si>
  <si>
    <t>2019
Actual</t>
  </si>
  <si>
    <t>2020
Actual</t>
  </si>
  <si>
    <t>2021
Actual</t>
  </si>
  <si>
    <t>2022
Actual</t>
  </si>
  <si>
    <t>2023
Forecast</t>
  </si>
  <si>
    <t>2024
Forecast</t>
  </si>
  <si>
    <t>2025
Forecast</t>
  </si>
  <si>
    <t>2026
Forecast</t>
  </si>
  <si>
    <t>2027
Forecast</t>
  </si>
  <si>
    <t>Revenues</t>
  </si>
  <si>
    <t>Opening PP&amp;E</t>
  </si>
  <si>
    <t>(% of revenues)</t>
  </si>
  <si>
    <t>(Depreceiation Rate %)</t>
  </si>
  <si>
    <t>Ending PP&amp;E</t>
  </si>
  <si>
    <t>Date</t>
  </si>
  <si>
    <t>HUL</t>
  </si>
  <si>
    <t>sensex</t>
  </si>
  <si>
    <t>MARKET RETURN</t>
  </si>
  <si>
    <t>FIRM RETURN</t>
  </si>
  <si>
    <t>BETA</t>
  </si>
  <si>
    <t>Event Window</t>
  </si>
  <si>
    <t>1 day</t>
  </si>
  <si>
    <t>Anticipation Period</t>
  </si>
  <si>
    <t>15 days</t>
  </si>
  <si>
    <t>Adjusted period</t>
  </si>
  <si>
    <t>Estimated window</t>
  </si>
  <si>
    <t>30 days</t>
  </si>
  <si>
    <t>Anticipated period</t>
  </si>
  <si>
    <t>-</t>
  </si>
  <si>
    <t>Average Return</t>
  </si>
  <si>
    <t>Alpha</t>
  </si>
  <si>
    <t>Debt to capital</t>
  </si>
  <si>
    <t>Debt to equity</t>
  </si>
  <si>
    <t>levered beta</t>
  </si>
  <si>
    <t>Years</t>
  </si>
  <si>
    <t>DEBT to Equity</t>
  </si>
  <si>
    <t>Unlevered Beta</t>
  </si>
  <si>
    <t xml:space="preserve">Levered Beta </t>
  </si>
  <si>
    <t xml:space="preserve">Tax rate </t>
  </si>
  <si>
    <t>year</t>
  </si>
  <si>
    <t>ITC</t>
  </si>
  <si>
    <t>DABUR LTD</t>
  </si>
  <si>
    <t>AVERAGE</t>
  </si>
  <si>
    <t>weighted average cost of capital</t>
  </si>
  <si>
    <t>INPUT</t>
  </si>
  <si>
    <t>VALUE</t>
  </si>
  <si>
    <t>Risk Free Premium</t>
  </si>
  <si>
    <t>Rf</t>
  </si>
  <si>
    <t>B</t>
  </si>
  <si>
    <t>Market Return</t>
  </si>
  <si>
    <t>MR</t>
  </si>
  <si>
    <t>Cost of Equity</t>
  </si>
  <si>
    <t>Ke</t>
  </si>
  <si>
    <t>Interest Expense</t>
  </si>
  <si>
    <t>Cost of Debt</t>
  </si>
  <si>
    <t>Kd</t>
  </si>
  <si>
    <t>t</t>
  </si>
  <si>
    <t>Total Equity</t>
  </si>
  <si>
    <t>Weight of Equity</t>
  </si>
  <si>
    <t>Weight of Debt</t>
  </si>
  <si>
    <t>EVA</t>
  </si>
  <si>
    <t>TOTAL CAPITAL EMPLOYED</t>
  </si>
  <si>
    <t>TAX</t>
  </si>
  <si>
    <t>NOPAT</t>
  </si>
  <si>
    <t>Discounted Cash Flow</t>
  </si>
  <si>
    <t>DEP</t>
  </si>
  <si>
    <t>CHANGE IN W.C</t>
  </si>
  <si>
    <t>FCFF</t>
  </si>
  <si>
    <t>DISCOUNT FCFF</t>
  </si>
  <si>
    <t>TERMINAL VALUE</t>
  </si>
  <si>
    <t>TERMINAL VALUE DISCOUNT</t>
  </si>
  <si>
    <t>ENTERPRISE VALUE</t>
  </si>
  <si>
    <t>EQUITY VALUE</t>
  </si>
  <si>
    <t>SHARE OUTSTANDING</t>
  </si>
  <si>
    <t>Hindustan Unilever Ltd. (HINDUNILVR) Shares Outstanding - Investing.com IN</t>
  </si>
  <si>
    <t>INTERNSIC VALUE</t>
  </si>
  <si>
    <t>Dividend Discount Model for HUL (Gordon  Growth Model)</t>
  </si>
  <si>
    <t>Intrinsic Value = PV of Stage 1 Dividends + PV of Terminal Value  |  All amounts in ₹ per share</t>
  </si>
  <si>
    <t>SECTION 1: KEY ASSUMPTIONS</t>
  </si>
  <si>
    <t>Parameter</t>
  </si>
  <si>
    <t>Basis / Source</t>
  </si>
  <si>
    <t>Value</t>
  </si>
  <si>
    <t>Last Actual DPS (FY2025, ₹)</t>
  </si>
  <si>
    <t>HUL ASSUMPTION Sheet – Row 98</t>
  </si>
  <si>
    <t>Last Actual EPS (FY2025, ₹)</t>
  </si>
  <si>
    <t>HUL ASSUMPTION Sheet – Row 100</t>
  </si>
  <si>
    <t>Payout Ratio (FY2025)</t>
  </si>
  <si>
    <t>DPS ÷ EPS</t>
  </si>
  <si>
    <t>Stage 1 Growth Rate (g1)</t>
  </si>
  <si>
    <t>Avg DPS CAGR (recent 3yr, capped)</t>
  </si>
  <si>
    <t>Stage 1 Period (years)</t>
  </si>
  <si>
    <t>FY2026 – FY2030</t>
  </si>
  <si>
    <t>Terminal Growth Rate (g2)</t>
  </si>
  <si>
    <t>Stable long-run FMCG growth</t>
  </si>
  <si>
    <t>Cost of Equity (Ke)</t>
  </si>
  <si>
    <t>WACC Sheet – CAPM formula</t>
  </si>
  <si>
    <t>SECTION 2: STAGE 1 — HIGH-GROWTH PHASE  (FY2026 – FY2030)</t>
  </si>
  <si>
    <t>FY2026</t>
  </si>
  <si>
    <t>FY2027</t>
  </si>
  <si>
    <t>FY2028</t>
  </si>
  <si>
    <t>FY2029</t>
  </si>
  <si>
    <t>FY2030</t>
  </si>
  <si>
    <t>Forecasted DPS (₹)</t>
  </si>
  <si>
    <t>Discount Period (n)</t>
  </si>
  <si>
    <t>Discount Factor  [1/(1+Ke)^n]</t>
  </si>
  <si>
    <t>PV of Dividend (₹)</t>
  </si>
  <si>
    <t>Sum of PV of Stage 1 Dividends (₹)</t>
  </si>
  <si>
    <t>SECTION 3: STAGE 2 — TERMINAL VALUE  (Stable Perpetual Growth at g2)</t>
  </si>
  <si>
    <t>DPS at End of Stage 1 (FY2030, ₹)</t>
  </si>
  <si>
    <t>Terminal DPS (FY2031 = DPS₂₀₃₀ × (1+g2), ₹)</t>
  </si>
  <si>
    <t>Terminal Value  (= Terminal DPS / (Ke – g2), ₹)</t>
  </si>
  <si>
    <t>PV of Terminal Value  (₹)</t>
  </si>
  <si>
    <t>INTRINSIC VALUE PER SHARE (₹)  =  PV Stage 1  +  PV Terminal Value</t>
  </si>
  <si>
    <t>RATIO</t>
  </si>
  <si>
    <t>Trend</t>
  </si>
  <si>
    <t>interpretation</t>
  </si>
  <si>
    <t>Liquidity Ratios</t>
  </si>
  <si>
    <t>Current Ratio</t>
  </si>
  <si>
    <t>Indicates adequate short-term liquidity. The company comfortably meets short-term obligations without holding excessive idle assets.</t>
  </si>
  <si>
    <t>Quick Ratio</t>
  </si>
  <si>
    <t>Shows sufficient liquidity even after excluding inventory. Acceptable for FMCG companies with fast-moving inventory cycles.</t>
  </si>
  <si>
    <t>Profitability Ratios</t>
  </si>
  <si>
    <t>Indicates strong pricing power and brand strength. Stable gross margins reflect efficient cost management and premium product positioning.</t>
  </si>
  <si>
    <t>Operating Margin</t>
  </si>
  <si>
    <t>Demonstrates operational efficiency. HUL maintains strong control over operating expenses, consistent with FMCG industry leaders.</t>
  </si>
  <si>
    <t>Net Margin</t>
  </si>
  <si>
    <t>Reflects stable bottom-line profitability. Shows the company’s ability to convert revenue into net earnings efficiently.</t>
  </si>
  <si>
    <t>ROE</t>
  </si>
  <si>
    <t>Indicates strong returns to shareholders. The normalization post-2021 reflects expansion in equity base due to structural changes.</t>
  </si>
  <si>
    <t>ROA</t>
  </si>
  <si>
    <t>Shows efficient utilization of total assets in generating profits. Remains strong for a large FMCG firm.</t>
  </si>
  <si>
    <t>ROCE</t>
  </si>
  <si>
    <t>Reflects excellent capital efficiency. A ROCE above 25% is considered strong in FMCG, indicating effective capital deployment.</t>
  </si>
  <si>
    <t>Leverage Ratios</t>
  </si>
  <si>
    <t>Debt-Equity</t>
  </si>
  <si>
    <t>Extremely low leverage. HUL operates primarily through internal accruals, minimizing financial risk.</t>
  </si>
  <si>
    <t>Interest Coverage</t>
  </si>
  <si>
    <t>Indicates very strong ability to meet interest obligations. Low financial distress risk.</t>
  </si>
  <si>
    <t>Efficiency Ratios</t>
  </si>
  <si>
    <t>Inventory Turnover</t>
  </si>
  <si>
    <t>Efficient inventory management. Fast-moving product portfolio and strong distribution network.</t>
  </si>
  <si>
    <t>Receivable Turnover</t>
  </si>
  <si>
    <t>Strong credit management and quick collection cycle. Low receivable risk.</t>
  </si>
  <si>
    <t>Payable Turnover</t>
  </si>
  <si>
    <t>Asset Turnover</t>
  </si>
  <si>
    <t>Structured supplier payment cycle. Efficient working capital management.</t>
  </si>
  <si>
    <t>Dividend Payout</t>
  </si>
  <si>
    <t>Indicates stable asset productivity following balance sheet expansion.</t>
  </si>
  <si>
    <t>Market Ratio</t>
  </si>
  <si>
    <t>Reflects sustainable earnings growth and increasing shareholder value.</t>
  </si>
  <si>
    <t>BVPS</t>
  </si>
  <si>
    <t>Indicates strengthening of equity base and net worth.</t>
  </si>
  <si>
    <t>DPS</t>
  </si>
  <si>
    <t>HINDUSTAN UNILEVER LIMITED — KEY FINANCIAL RATIOS FORECAST (FY2026–FY2030)</t>
  </si>
  <si>
    <t>Trend-based forecasting anchored to FY2016–FY2025 historical averages | FMCG stable-margin assumptions</t>
  </si>
  <si>
    <t>#</t>
  </si>
  <si>
    <t>Ratio / Metric</t>
  </si>
  <si>
    <t>FY2026E</t>
  </si>
  <si>
    <t>FY2027E</t>
  </si>
  <si>
    <t>FY2028E</t>
  </si>
  <si>
    <t>FY2029E</t>
  </si>
  <si>
    <t>FY2030E</t>
  </si>
  <si>
    <t>Interpretation &amp; Investment Insight</t>
  </si>
  <si>
    <t xml:space="preserve">  LIQUIDITY RATIOS</t>
  </si>
  <si>
    <t>Gradual improvement expected; remains in healthy 1.1–1.3x FMCG comfort band as receivables expand.</t>
  </si>
  <si>
    <t>Improving as cash generation accelerates; below 1.0x typical &amp; acceptable for fast-moving FMCG cycles.</t>
  </si>
  <si>
    <t xml:space="preserve">  PROFITABILITY RATIOS</t>
  </si>
  <si>
    <t>Mild expansion as premiumisation drives mix shift and palm oil/crude derivative costs normalize.</t>
  </si>
  <si>
    <t>EBITDA Margin</t>
  </si>
  <si>
    <t>Steady improvement driven by operating leverage; consistent with Unilever global FMCG benchmark of 30%+.</t>
  </si>
  <si>
    <t>Operating (EBIT) Margin</t>
  </si>
  <si>
    <t>Strong EBIT trajectory; incremental D&amp;A from rising capex moderates pace of improvement.</t>
  </si>
  <si>
    <t>Net Profit Margin</t>
  </si>
  <si>
    <t>Stable net margin; effective tax rate ~24.7% holds; rising finance costs partially offset earnings.</t>
  </si>
  <si>
    <t>Return on Equity (ROE)</t>
  </si>
  <si>
    <t>Steadily improving ROE reflects compounding retained earnings; well above FMCG sector median of 18%.</t>
  </si>
  <si>
    <t>Return on Assets (ROA)</t>
  </si>
  <si>
    <t>Efficient asset utilisation; asset-light model supports superior ROA vs global FMCG comps.</t>
  </si>
  <si>
    <t>Return on Capital Employed (ROCE)</t>
  </si>
  <si>
    <t>ROCE sustainably above WACC (9.8%); strong positive EVA creation; capital allocation highly efficient.</t>
  </si>
  <si>
    <t xml:space="preserve">  LEVERAGE RATIOS</t>
  </si>
  <si>
    <t>Debt-to-Equity Ratio</t>
  </si>
  <si>
    <t>Near debt-free; minor lease obligations keep D/E negligible; no financial distress risk whatsoever.</t>
  </si>
  <si>
    <t>Interest Coverage Ratio</t>
  </si>
  <si>
    <t>Declining modestly as finance costs rise on lease obligations; still extremely robust vs 3x minimum threshold.</t>
  </si>
  <si>
    <t xml:space="preserve">  EFFICIENCY RATIOS</t>
  </si>
  <si>
    <t>Improving inventory cycles as supply-chain digitisation and AI-based demand sensing mature.</t>
  </si>
  <si>
    <t>Receivables Turnover</t>
  </si>
  <si>
    <t>Slight softening as credit extended to modern trade &amp; e-com channels; still best-in-class for FMCG.</t>
  </si>
  <si>
    <t>Payables Turnover</t>
  </si>
  <si>
    <t>Stable; HUL retains strong supplier negotiation leverage given dominant market position and volumes.</t>
  </si>
  <si>
    <t>Stabilising post-GSKCH integration; modest improvement as revenue scales faster than asset base.</t>
  </si>
  <si>
    <t xml:space="preserve">  MARKET RATIOS</t>
  </si>
  <si>
    <t>EPS (₹ per share)</t>
  </si>
  <si>
    <t>Consistent ~10% EPS CAGR; in line with revenue growth and stable margin profile. Strong EPS trajectory.</t>
  </si>
  <si>
    <t>BVPS (₹ per share)</t>
  </si>
  <si>
    <t>BVPS growth driven by retained earnings; reflects disciplined reinvestment and compounding equity base.</t>
  </si>
  <si>
    <t>P/E Ratio (implied)</t>
  </si>
  <si>
    <t>Moderate P/E de-rating as EPS accelerates; still commands premium vs FMCG sector median ~45x.</t>
  </si>
  <si>
    <t>Note: Ratios derived from trend-based forecasting of HUL historical financials (FY2016–FY2025). Margins expressed as % of Net Revenue. EPS &amp; BVPS in ₹/share.</t>
  </si>
  <si>
    <t>HINDUSTAN UNILEVER LIMITED — RELATIVE VALUATION &amp; PEER COMPARISON</t>
  </si>
  <si>
    <t>Peer universe: HUL | ITC Ltd | Nestlé India | Dabur India | Britannia Industries | INR Crores</t>
  </si>
  <si>
    <t>SECTION A — REVENUE TREND (₹ Crores, FY2021–FY2025)</t>
  </si>
  <si>
    <t>Company</t>
  </si>
  <si>
    <t>FY2021</t>
  </si>
  <si>
    <t>FY2022</t>
  </si>
  <si>
    <t>FY2023</t>
  </si>
  <si>
    <t>FY2024</t>
  </si>
  <si>
    <t>FY2025</t>
  </si>
  <si>
    <t>CAGR 3Y</t>
  </si>
  <si>
    <t>ITC Ltd</t>
  </si>
  <si>
    <t>Nestlé India</t>
  </si>
  <si>
    <t>Dabur India</t>
  </si>
  <si>
    <t>Britannia</t>
  </si>
  <si>
    <t>SECTION B — NET PROFIT TREND (₹ Crores, FY2021–FY2025)</t>
  </si>
  <si>
    <t>SECTION C — KEY METRICS (FY2025 LATEST AVAILABLE)</t>
  </si>
  <si>
    <t>Mkt Cap (₹Cr)</t>
  </si>
  <si>
    <t>EBITDA Mgn</t>
  </si>
  <si>
    <t>P/E Ratio</t>
  </si>
  <si>
    <t>EV/EBITDA</t>
  </si>
  <si>
    <t>Div Yield</t>
  </si>
  <si>
    <t>Comment</t>
  </si>
  <si>
    <t>Market leader; brand moat + consistent dividend support premium valuation.</t>
  </si>
  <si>
    <t>Diversified; cigarette cash flows cross-subsidise FMCG. Lower P/E on ESG concerns.</t>
  </si>
  <si>
    <t>Monopoly brands (Maggi/KitKat); high ROE due to lean equity base.</t>
  </si>
  <si>
    <t>Rural-focused herbal play; decelerating growth—modest premium.</t>
  </si>
  <si>
    <t>Capital-light bakery leader; high ROE; quality P/E premium.</t>
  </si>
  <si>
    <t>SECTION D — HUL IMPLIED FAIR VALUE (RELATIVE VALUATION SUMMARY)</t>
  </si>
  <si>
    <t>Method</t>
  </si>
  <si>
    <t>Peer Avg Multiple</t>
  </si>
  <si>
    <t>HUL Actual</t>
  </si>
  <si>
    <t>Basis / HUL Input</t>
  </si>
  <si>
    <t>Implied Price (₹)</t>
  </si>
  <si>
    <t>CMP (₹)</t>
  </si>
  <si>
    <t>Upside/Downside</t>
  </si>
  <si>
    <t>P/E Method</t>
  </si>
  <si>
    <t>52.5x</t>
  </si>
  <si>
    <t>Peer median P/E × EPS ₹44.55</t>
  </si>
  <si>
    <t>38.2x</t>
  </si>
  <si>
    <t>Peer EV/EBITDA × EBITDA/share</t>
  </si>
  <si>
    <t>P/Sales</t>
  </si>
  <si>
    <t>4.7x</t>
  </si>
  <si>
    <t>Peer P/Sales × Revenue/share</t>
  </si>
  <si>
    <t>P/Book Value</t>
  </si>
  <si>
    <t>11.0x</t>
  </si>
  <si>
    <t>Peer P/BV × BVPS ₹491.53</t>
  </si>
  <si>
    <t>▶ AVERAGE IMPLIED FAIR VALUE</t>
  </si>
  <si>
    <t>Note: CMP ₹2,350 used as reference. Peer averages exclude Nestlé outlier on P/E. All valuations are indicative; not investment advice.</t>
  </si>
  <si>
    <t>HINDUSTAN UNILEVER LIMITED — PEER MASTER DATA SHEET (FY2021–FY2025)</t>
  </si>
  <si>
    <t>All monetary values in ₹ Crores | Ratios as reported | Source: Annual Reports &amp; Public Disclosures</t>
  </si>
  <si>
    <t>Equity</t>
  </si>
  <si>
    <t>Int. Coverage</t>
  </si>
  <si>
    <t>Net Profit Mgn</t>
  </si>
  <si>
    <t>Eq. Multiplier</t>
  </si>
  <si>
    <t>Britannia Ind</t>
  </si>
  <si>
    <t>Source: Annual Reports, BSE/NSE Filings, SEBI Disclosures. Consolidated financials used where available. Data reflects management reported figures.</t>
  </si>
  <si>
    <t>INDIA MACROECONOMIC ANALYSIS — FMCG DEMAND CORRELATION (2015–2025)</t>
  </si>
  <si>
    <t>Variables: GDP Growth | CPI Inflation | Repo Rate | USD/INR | Disposable Income | FMCG Sector Growth</t>
  </si>
  <si>
    <t>SECTION A — MACROECONOMIC DATASET (2015–2025)</t>
  </si>
  <si>
    <t>CPI Inflation %</t>
  </si>
  <si>
    <t>Repo Rate %</t>
  </si>
  <si>
    <t>USD/INR Rate</t>
  </si>
  <si>
    <t>Disp. Income (₹ Tr)</t>
  </si>
  <si>
    <t>FMCG Sector Growth %</t>
  </si>
  <si>
    <t>FMCG Mkt Size ($B)</t>
  </si>
  <si>
    <t>SECTION B — YEAR-ON-YEAR DELTA TABLE</t>
  </si>
  <si>
    <t>ΔGDP (pp)</t>
  </si>
  <si>
    <t>ΔCPI (pp)</t>
  </si>
  <si>
    <t>ΔRepo (pp)</t>
  </si>
  <si>
    <t>ΔUSD/INR</t>
  </si>
  <si>
    <t>ΔDisp. Inc (₹ Tr)</t>
  </si>
  <si>
    <t>ΔFMCG Growth (pp)</t>
  </si>
  <si>
    <t>ΔMkt Size ($B)</t>
  </si>
  <si>
    <t>SECTION C — CORRELATION WITH FMCG DEMAND</t>
  </si>
  <si>
    <t>Macro Variable</t>
  </si>
  <si>
    <t>Pearson Corr.</t>
  </si>
  <si>
    <t>Directional Impact</t>
  </si>
  <si>
    <t>Insight for HUL</t>
  </si>
  <si>
    <t>GDP Growth Rate</t>
  </si>
  <si>
    <t>+0.78</t>
  </si>
  <si>
    <t>Positive</t>
  </si>
  <si>
    <t>Strong — rising incomes boost FMCG volumes; HUL top-line closely tracks GDP cycles.</t>
  </si>
  <si>
    <t>CPI Inflation (Food &amp; Bev)</t>
  </si>
  <si>
    <t>-0.52</t>
  </si>
  <si>
    <t>Negative</t>
  </si>
  <si>
    <t>High food inflation compresses real wages → volume decline especially in mass segments.</t>
  </si>
  <si>
    <t>RBI Repo Rate</t>
  </si>
  <si>
    <t>-0.41</t>
  </si>
  <si>
    <t>Higher rates tighten rural credit; dampens FMCG trade pipeline financing.</t>
  </si>
  <si>
    <t>USD/INR Depreciation</t>
  </si>
  <si>
    <t>-0.35</t>
  </si>
  <si>
    <t>Raises cost of palm oil, crude derivatives — HUL raw material basket ~55% commodity-linked.</t>
  </si>
  <si>
    <t>Disposable Income Proxy</t>
  </si>
  <si>
    <t>+0.85</t>
  </si>
  <si>
    <t>Strongest predictor; rural income growth is single most important driver for HUL volumes.</t>
  </si>
  <si>
    <t>E-commerce Channel Growth</t>
  </si>
  <si>
    <t>+0.71</t>
  </si>
  <si>
    <t>Emerging high-correlation factor; HUL D2C + quick commerce accelerating share gains.</t>
  </si>
  <si>
    <t>SECTION D — KEY MACROECONOMIC INTERPRETATION FOR HUL (5–6 BULLET INSIGHTS)</t>
  </si>
  <si>
    <t>• GDP Bounce-back Effect: India's post-COVID recovery (FY21: +9.7%) directly catalysed FMCG volume recovery; HUL revenue grew 18.4% in FY2021, confirming strong GDP-demand linkage.</t>
  </si>
  <si>
    <t>• Inflation Double-Edged Impact: Rising CPI (FY20: 6.2%, FY22: 6.7%) pressured HUL gross margins via higher palm oil &amp; LAB costs; partially offset by strategic 5–8% pricing actions across categories.</t>
  </si>
  <si>
    <t>• Disposable Income is the Lead Indicator: The disposable income proxy (₹72Tr→₹120Tr over 2015–25) shows +0.85 correlation with FMCG growth — rural wage growth (MGNREGA, MSP hikes) is the key swing variable for HUL's rural 40% revenue contribution.</t>
  </si>
  <si>
    <t>• Currency Risk is Manageable: INR depreciation (₹64→₹84 over decade) raised input costs but HUL's global procurement via Unilever's scale, combined with selective price hikes, maintains gross margin in 25–32% band.</t>
  </si>
  <si>
    <t>• Rate Normalization Poses Limited Risk: RBI's repo rate hike from 4% to 6.5% (2021–23) increased trade financing costs; however, HUL's interest coverage of 40x+ renders this immaterial to financial health.</t>
  </si>
  <si>
    <t>• E-commerce Structural Tailwind: FMCG e-commerce share grew from ~2% (2015) to ~12%+ (2025); HUL's investments in Mera Seva ecosystem, quick commerce partnerships, and premium D2C brands positions it well for the next decade of consumption growth.</t>
  </si>
  <si>
    <t>Source: RBI Monetary Policy Reports, MoSPI National Accounts, World Bank WDI, IBEF FMCG Reports, DPIIT, HUL Annual Reports. Correlation coefficients are approximate.</t>
  </si>
  <si>
    <t>BALANCE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</si>
</sst>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quot;₹&quot;\ * #,##0.00_ ;_ &quot;₹&quot;\ * \-#,##0.00_ ;_ &quot;₹&quot;\ * &quot;-&quot;??_ ;_ @_ "/>
    <numFmt numFmtId="43" formatCode="_ * #,##0.00_ ;_ * \-#,##0.00_ ;_ * &quot;-&quot;??_ ;_ @_ "/>
    <numFmt numFmtId="164" formatCode="_ * #,##0_ ;_ * \-#,##0_ ;_ * &quot;-&quot;??_ ;_ @_ "/>
    <numFmt numFmtId="165" formatCode="0.0%"/>
    <numFmt numFmtId="166" formatCode="0.00000000"/>
    <numFmt numFmtId="167" formatCode="_(* #,##0.0_);_(* \(#,##0.0\);_(* &quot;-&quot;?_);@_)"/>
    <numFmt numFmtId="168" formatCode="_(* #,##0_);_(* \(#,##0\);_(* &quot;-&quot;?_);@_)"/>
    <numFmt numFmtId="169" formatCode="#,##0.00;\(#,##0.00\);\-"/>
    <numFmt numFmtId="170" formatCode="0.0%;\(0.0%\);\-"/>
    <numFmt numFmtId="171" formatCode="0.0000"/>
    <numFmt numFmtId="172" formatCode="_-* #,##0.00_-;\-* #,##0.00_-;_-* &quot;-&quot;??_-;_-@_-"/>
    <numFmt numFmtId="173" formatCode="_(* #,##0.00_);_(* \(#,##0.00\);_(* \-??_);_(@_)"/>
    <numFmt numFmtId="174" formatCode="_(\$* #,##0.00_);_(\$* \(#,##0.00\);_(\$* \-??_);_(@_)"/>
    <numFmt numFmtId="175" formatCode="_-* #,##0.00_-;\-* #,##0.00_-;_-* \-??_-;_-@_-"/>
    <numFmt numFmtId="176" formatCode="#,##0.0"/>
    <numFmt numFmtId="177" formatCode="0.0\x"/>
    <numFmt numFmtId="178" formatCode="\₹#,##0"/>
    <numFmt numFmtId="179" formatCode="0.000"/>
  </numFmts>
  <fonts count="7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u/>
      <sz val="11"/>
      <color theme="1"/>
      <name val="Aptos Narrow"/>
      <family val="2"/>
      <scheme val="minor"/>
    </font>
    <font>
      <sz val="12"/>
      <color theme="1"/>
      <name val="Times New Roman"/>
      <family val="1"/>
    </font>
    <font>
      <b/>
      <sz val="14"/>
      <color theme="7" tint="0.39997558519241921"/>
      <name val="Arial Black"/>
      <family val="2"/>
    </font>
    <font>
      <sz val="14"/>
      <color theme="1"/>
      <name val="Times New Roman"/>
      <family val="1"/>
    </font>
    <font>
      <b/>
      <sz val="11"/>
      <color theme="4" tint="-0.249977111117893"/>
      <name val="Aptos Narrow"/>
      <family val="2"/>
      <scheme val="minor"/>
    </font>
    <font>
      <b/>
      <sz val="14"/>
      <color rgb="FF3ECDF4"/>
      <name val="Arial Black"/>
      <family val="2"/>
    </font>
    <font>
      <sz val="10"/>
      <color theme="1"/>
      <name val="Aptos Narrow"/>
      <family val="2"/>
      <scheme val="minor"/>
    </font>
    <font>
      <b/>
      <sz val="10"/>
      <color theme="1"/>
      <name val="Aptos Narrow"/>
      <family val="2"/>
      <scheme val="minor"/>
    </font>
    <font>
      <b/>
      <sz val="12"/>
      <color theme="1"/>
      <name val="Aptos Narrow"/>
      <family val="2"/>
      <scheme val="minor"/>
    </font>
    <font>
      <b/>
      <sz val="10"/>
      <color rgb="FF3ECDF4"/>
      <name val="Aptos Narrow"/>
      <family val="2"/>
      <scheme val="minor"/>
    </font>
    <font>
      <b/>
      <sz val="10"/>
      <color rgb="FFFF0000"/>
      <name val="Aptos Narrow"/>
      <family val="2"/>
      <scheme val="minor"/>
    </font>
    <font>
      <b/>
      <sz val="12"/>
      <color theme="1"/>
      <name val="Times New Roman"/>
      <family val="1"/>
    </font>
    <font>
      <b/>
      <sz val="12"/>
      <color theme="3" tint="9.9978637043366805E-2"/>
      <name val="Aptos Narrow"/>
      <family val="2"/>
      <scheme val="minor"/>
    </font>
    <font>
      <b/>
      <sz val="11"/>
      <color theme="4" tint="-0.499984740745262"/>
      <name val="Aptos Narrow"/>
      <family val="2"/>
      <scheme val="minor"/>
    </font>
    <font>
      <b/>
      <sz val="14"/>
      <color theme="3"/>
      <name val="Aptos Narrow"/>
      <family val="2"/>
      <scheme val="minor"/>
    </font>
    <font>
      <b/>
      <sz val="11"/>
      <color theme="0" tint="-4.9989318521683403E-2"/>
      <name val="Aptos Narrow"/>
      <family val="2"/>
      <scheme val="minor"/>
    </font>
    <font>
      <b/>
      <sz val="12"/>
      <color theme="0" tint="-4.9989318521683403E-2"/>
      <name val="Aptos Narrow"/>
      <family val="2"/>
      <scheme val="minor"/>
    </font>
    <font>
      <sz val="11"/>
      <color theme="4" tint="-0.499984740745262"/>
      <name val="Aptos Narrow"/>
      <family val="2"/>
      <scheme val="minor"/>
    </font>
    <font>
      <b/>
      <sz val="12"/>
      <color theme="4" tint="-0.499984740745262"/>
      <name val="Aptos Narrow"/>
      <family val="2"/>
      <scheme val="minor"/>
    </font>
    <font>
      <b/>
      <sz val="12"/>
      <color theme="4" tint="-0.499984740745262"/>
      <name val="Times New Roman"/>
      <family val="1"/>
    </font>
    <font>
      <b/>
      <sz val="11"/>
      <color theme="4" tint="-0.499984740745262"/>
      <name val="Times New Roman"/>
      <family val="1"/>
    </font>
    <font>
      <sz val="12"/>
      <color theme="3" tint="0.89999084444715716"/>
      <name val="Times New Roman"/>
      <family val="1"/>
    </font>
    <font>
      <b/>
      <sz val="12"/>
      <color theme="3" tint="0.89999084444715716"/>
      <name val="Times New Roman"/>
      <family val="1"/>
    </font>
    <font>
      <b/>
      <sz val="12"/>
      <color theme="2"/>
      <name val="Aptos Narrow"/>
      <family val="2"/>
      <scheme val="minor"/>
    </font>
    <font>
      <sz val="14"/>
      <color rgb="FF3ECDF4"/>
      <name val="Arial Black"/>
      <family val="2"/>
    </font>
    <font>
      <b/>
      <sz val="11"/>
      <color theme="1"/>
      <name val="Times New Roman"/>
      <family val="1"/>
    </font>
    <font>
      <sz val="11"/>
      <color theme="1"/>
      <name val="Calibri"/>
      <family val="2"/>
    </font>
    <font>
      <b/>
      <sz val="11"/>
      <color theme="1"/>
      <name val="Calibri"/>
      <family val="2"/>
    </font>
    <font>
      <b/>
      <sz val="11"/>
      <color rgb="FF3ECDF4"/>
      <name val="Times New Roman"/>
      <family val="1"/>
    </font>
    <font>
      <b/>
      <sz val="12"/>
      <color theme="4" tint="-0.499984740745262"/>
      <name val="Abadi"/>
      <family val="2"/>
    </font>
    <font>
      <b/>
      <sz val="11"/>
      <color theme="4" tint="-0.499984740745262"/>
      <name val="Abadi"/>
      <family val="2"/>
    </font>
    <font>
      <b/>
      <sz val="7"/>
      <color theme="4" tint="-0.499984740745262"/>
      <name val="Roboto"/>
    </font>
    <font>
      <b/>
      <sz val="7"/>
      <color theme="4" tint="-0.499984740745262"/>
      <name val="Times New Roman"/>
      <family val="1"/>
    </font>
    <font>
      <sz val="9"/>
      <color theme="1"/>
      <name val="Arial"/>
      <family val="2"/>
    </font>
    <font>
      <b/>
      <sz val="9"/>
      <color theme="1"/>
      <name val="Arial"/>
      <family val="2"/>
    </font>
    <font>
      <b/>
      <sz val="11"/>
      <color theme="0"/>
      <name val="Arial"/>
      <family val="2"/>
    </font>
    <font>
      <b/>
      <sz val="9"/>
      <color theme="0"/>
      <name val="Arial"/>
      <family val="2"/>
    </font>
    <font>
      <b/>
      <sz val="14"/>
      <color theme="1"/>
      <name val="Aptos Narrow"/>
      <family val="2"/>
      <scheme val="minor"/>
    </font>
    <font>
      <b/>
      <sz val="14"/>
      <color theme="1"/>
      <name val="Times New Roman"/>
      <family val="1"/>
    </font>
    <font>
      <b/>
      <sz val="11"/>
      <color rgb="FF002060"/>
      <name val="Aptos Narrow"/>
      <family val="2"/>
      <scheme val="minor"/>
    </font>
    <font>
      <b/>
      <sz val="11"/>
      <color theme="4" tint="-0.499984740745262"/>
      <name val="Arial"/>
      <family val="2"/>
    </font>
    <font>
      <sz val="12"/>
      <color theme="4" tint="-0.499984740745262"/>
      <name val="Arial"/>
      <family val="2"/>
    </font>
    <font>
      <b/>
      <sz val="11"/>
      <color theme="1"/>
      <name val="Arial"/>
      <family val="2"/>
    </font>
    <font>
      <sz val="10"/>
      <color theme="0"/>
      <name val="Aptos Narrow"/>
      <family val="2"/>
      <scheme val="minor"/>
    </font>
    <font>
      <u/>
      <sz val="11"/>
      <color theme="10"/>
      <name val="Aptos Narrow"/>
      <family val="2"/>
      <scheme val="minor"/>
    </font>
    <font>
      <b/>
      <sz val="10"/>
      <color theme="0"/>
      <name val="Arial"/>
      <family val="2"/>
    </font>
    <font>
      <sz val="9"/>
      <name val="Arial"/>
      <family val="2"/>
    </font>
    <font>
      <sz val="11"/>
      <color theme="1"/>
      <name val="Aptos Narrow"/>
      <family val="2"/>
      <charset val="1"/>
    </font>
    <font>
      <u/>
      <sz val="11"/>
      <color theme="10"/>
      <name val="Aptos Narrow"/>
      <family val="2"/>
      <charset val="1"/>
    </font>
    <font>
      <b/>
      <sz val="12"/>
      <color theme="4" tint="-0.249977111117893"/>
      <name val="Aptos Narrow"/>
      <family val="2"/>
      <scheme val="minor"/>
    </font>
    <font>
      <sz val="9"/>
      <color rgb="FFFFFFFF"/>
      <name val="Arial"/>
      <family val="2"/>
    </font>
    <font>
      <b/>
      <sz val="9"/>
      <color rgb="FFFFFFFF"/>
      <name val="Arial"/>
      <family val="2"/>
    </font>
    <font>
      <b/>
      <sz val="10"/>
      <color rgb="FFFFFFFF"/>
      <name val="Arial"/>
      <family val="2"/>
    </font>
    <font>
      <sz val="9"/>
      <color rgb="FF000000"/>
      <name val="Arial"/>
      <family val="2"/>
    </font>
    <font>
      <i/>
      <sz val="9"/>
      <color rgb="FF595959"/>
      <name val="Arial"/>
      <family val="2"/>
    </font>
    <font>
      <b/>
      <sz val="9"/>
      <color rgb="FF1F3864"/>
      <name val="Arial"/>
      <family val="2"/>
    </font>
    <font>
      <b/>
      <sz val="9"/>
      <color rgb="FF000000"/>
      <name val="Arial"/>
      <family val="2"/>
    </font>
    <font>
      <b/>
      <sz val="11"/>
      <color rgb="FFFFFFFF"/>
      <name val="Arial"/>
      <family val="2"/>
    </font>
    <font>
      <b/>
      <sz val="12"/>
      <color rgb="FFFFFF00"/>
      <name val="Arial"/>
      <family val="2"/>
    </font>
    <font>
      <b/>
      <sz val="11"/>
      <color rgb="FFFFFFFF"/>
      <name val="Arial"/>
      <family val="2"/>
    </font>
    <font>
      <sz val="8"/>
      <color rgb="FFFFFFFF"/>
      <name val="Arial"/>
      <family val="2"/>
    </font>
    <font>
      <b/>
      <sz val="9"/>
      <color rgb="FFFFFFFF"/>
      <name val="Arial"/>
      <family val="2"/>
    </font>
    <font>
      <sz val="9"/>
      <color rgb="FF000000"/>
      <name val="Arial"/>
      <family val="2"/>
    </font>
    <font>
      <i/>
      <sz val="9"/>
      <color rgb="FF000000"/>
      <name val="Arial"/>
      <family val="2"/>
    </font>
    <font>
      <sz val="8"/>
      <color rgb="FF1F3864"/>
      <name val="Arial"/>
      <family val="2"/>
    </font>
    <font>
      <b/>
      <sz val="9"/>
      <color rgb="FF000000"/>
      <name val="Arial"/>
      <family val="2"/>
    </font>
    <font>
      <b/>
      <sz val="9"/>
      <color rgb="FF375623"/>
      <name val="Arial"/>
      <family val="2"/>
    </font>
    <font>
      <sz val="9"/>
      <color rgb="FF375623"/>
      <name val="Arial"/>
      <family val="2"/>
    </font>
    <font>
      <sz val="9"/>
      <color rgb="FFC00000"/>
      <name val="Arial"/>
      <family val="2"/>
    </font>
    <font>
      <b/>
      <sz val="9"/>
      <color rgb="FF7F6000"/>
      <name val="Arial"/>
      <family val="2"/>
    </font>
    <font>
      <b/>
      <sz val="9"/>
      <color rgb="FFC00000"/>
      <name val="Arial"/>
      <family val="2"/>
    </font>
  </fonts>
  <fills count="28">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rgb="FF87C7D9"/>
        <bgColor indexed="64"/>
      </patternFill>
    </fill>
    <fill>
      <patternFill patternType="solid">
        <fgColor rgb="FFE2ECF2"/>
        <bgColor indexed="64"/>
      </patternFill>
    </fill>
    <fill>
      <patternFill patternType="gray125">
        <bgColor theme="0"/>
      </patternFill>
    </fill>
    <fill>
      <patternFill patternType="solid">
        <fgColor theme="7" tint="0.59999389629810485"/>
        <bgColor indexed="64"/>
      </patternFill>
    </fill>
    <fill>
      <patternFill patternType="gray125">
        <bgColor theme="2" tint="-0.249977111117893"/>
      </patternFill>
    </fill>
    <fill>
      <patternFill patternType="solid">
        <fgColor theme="2" tint="-0.249977111117893"/>
        <bgColor indexed="64"/>
      </patternFill>
    </fill>
    <fill>
      <patternFill patternType="solid">
        <fgColor theme="5" tint="0.79998168889431442"/>
        <bgColor indexed="64"/>
      </patternFill>
    </fill>
    <fill>
      <patternFill patternType="solid">
        <fgColor rgb="FF1F3864"/>
        <bgColor rgb="FF163E64"/>
      </patternFill>
    </fill>
    <fill>
      <patternFill patternType="solid">
        <fgColor rgb="FF2E75B6"/>
        <bgColor rgb="FF467886"/>
      </patternFill>
    </fill>
    <fill>
      <patternFill patternType="solid">
        <fgColor rgb="FFD6E4F0"/>
        <bgColor rgb="FFDCEAF7"/>
      </patternFill>
    </fill>
    <fill>
      <patternFill patternType="solid">
        <fgColor rgb="FF1F3864"/>
      </patternFill>
    </fill>
    <fill>
      <patternFill patternType="solid">
        <fgColor rgb="FF2F75B6"/>
      </patternFill>
    </fill>
    <fill>
      <patternFill patternType="solid">
        <fgColor rgb="FF4472C4"/>
      </patternFill>
    </fill>
    <fill>
      <patternFill patternType="solid">
        <fgColor rgb="FFF5F5F5"/>
      </patternFill>
    </fill>
    <fill>
      <patternFill patternType="solid">
        <fgColor rgb="FFDEEAF1"/>
      </patternFill>
    </fill>
    <fill>
      <patternFill patternType="solid">
        <fgColor rgb="FF2E5090"/>
      </patternFill>
    </fill>
    <fill>
      <patternFill patternType="solid">
        <fgColor rgb="FFF2F7FB"/>
      </patternFill>
    </fill>
    <fill>
      <patternFill patternType="solid">
        <fgColor rgb="FFE2EFDA"/>
      </patternFill>
    </fill>
    <fill>
      <patternFill patternType="solid">
        <fgColor rgb="FFFFEB9C"/>
      </patternFill>
    </fill>
    <fill>
      <patternFill patternType="solid">
        <fgColor rgb="FFD9D9D9"/>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top style="thin">
        <color theme="4" tint="0.39997558519241921"/>
      </top>
      <bottom style="thin">
        <color theme="4" tint="0.39997558519241921"/>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style="thin">
        <color theme="0"/>
      </bottom>
      <diagonal/>
    </border>
    <border>
      <left style="thin">
        <color auto="1"/>
      </left>
      <right style="thin">
        <color theme="0"/>
      </right>
      <top style="thin">
        <color theme="0"/>
      </top>
      <bottom/>
      <diagonal/>
    </border>
    <border>
      <left style="thin">
        <color theme="0"/>
      </left>
      <right style="thin">
        <color theme="0"/>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medium">
        <color indexed="64"/>
      </left>
      <right style="medium">
        <color indexed="64"/>
      </right>
      <top style="medium">
        <color indexed="64"/>
      </top>
      <bottom style="thin">
        <color indexed="64"/>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6">
    <xf numFmtId="0" fontId="0" fillId="0" borderId="0"/>
    <xf numFmtId="43" fontId="1" fillId="0" borderId="0"/>
    <xf numFmtId="9" fontId="1" fillId="0" borderId="0"/>
    <xf numFmtId="44" fontId="1" fillId="0" borderId="0"/>
    <xf numFmtId="43" fontId="1" fillId="0" borderId="0"/>
    <xf numFmtId="44" fontId="1" fillId="0" borderId="0"/>
    <xf numFmtId="172" fontId="1" fillId="0" borderId="0"/>
    <xf numFmtId="0" fontId="48" fillId="0" borderId="0"/>
    <xf numFmtId="0" fontId="51" fillId="0" borderId="0"/>
    <xf numFmtId="173" fontId="51" fillId="0" borderId="0"/>
    <xf numFmtId="174" fontId="51" fillId="0" borderId="0"/>
    <xf numFmtId="9" fontId="51" fillId="0" borderId="0"/>
    <xf numFmtId="0" fontId="52" fillId="0" borderId="0"/>
    <xf numFmtId="175" fontId="51" fillId="0" borderId="0"/>
    <xf numFmtId="173" fontId="51" fillId="0" borderId="0"/>
    <xf numFmtId="174" fontId="51" fillId="0" borderId="0"/>
  </cellStyleXfs>
  <cellXfs count="377">
    <xf numFmtId="0" fontId="0" fillId="0" borderId="0" xfId="0"/>
    <xf numFmtId="0" fontId="0" fillId="2" borderId="0" xfId="0" applyFill="1"/>
    <xf numFmtId="0" fontId="4" fillId="2" borderId="0" xfId="0" applyFont="1" applyFill="1"/>
    <xf numFmtId="0" fontId="6" fillId="2" borderId="0" xfId="0" applyFont="1" applyFill="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6" fillId="0" borderId="0" xfId="0" applyFont="1"/>
    <xf numFmtId="0" fontId="5" fillId="0" borderId="0" xfId="0" applyFont="1" applyAlignment="1">
      <alignment vertical="top" wrapText="1"/>
    </xf>
    <xf numFmtId="0" fontId="5" fillId="2" borderId="0" xfId="0" applyFont="1" applyFill="1" applyAlignment="1">
      <alignment vertical="top" wrapText="1"/>
    </xf>
    <xf numFmtId="0" fontId="3" fillId="0" borderId="2" xfId="0" applyFont="1" applyBorder="1" applyAlignment="1">
      <alignment vertical="center" wrapText="1"/>
    </xf>
    <xf numFmtId="0" fontId="0" fillId="0" borderId="3" xfId="0"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3" fillId="0" borderId="8" xfId="0" applyFont="1" applyBorder="1" applyAlignment="1">
      <alignment vertical="center" wrapText="1"/>
    </xf>
    <xf numFmtId="0" fontId="9" fillId="0" borderId="0" xfId="0" applyFont="1" applyAlignment="1">
      <alignment horizontal="left" vertical="center"/>
    </xf>
    <xf numFmtId="0" fontId="0" fillId="2" borderId="1" xfId="0" applyFill="1" applyBorder="1"/>
    <xf numFmtId="0" fontId="15" fillId="0" borderId="0" xfId="0" applyFont="1" applyAlignment="1">
      <alignment horizontal="center"/>
    </xf>
    <xf numFmtId="0" fontId="0" fillId="2" borderId="0" xfId="0" applyFill="1" applyAlignment="1">
      <alignment horizontal="center"/>
    </xf>
    <xf numFmtId="0" fontId="0" fillId="3" borderId="0" xfId="0" applyFill="1"/>
    <xf numFmtId="0" fontId="12" fillId="0" borderId="0" xfId="0" applyFont="1"/>
    <xf numFmtId="0" fontId="3" fillId="2" borderId="0" xfId="0" applyFont="1" applyFill="1" applyAlignment="1">
      <alignment horizontal="center" vertical="center" wrapText="1"/>
    </xf>
    <xf numFmtId="0" fontId="11" fillId="2" borderId="0" xfId="0" applyFont="1" applyFill="1" applyAlignment="1">
      <alignment horizontal="center" vertical="top" wrapText="1"/>
    </xf>
    <xf numFmtId="0" fontId="11" fillId="2" borderId="0" xfId="0" applyFont="1" applyFill="1" applyAlignment="1">
      <alignment horizontal="center" vertical="center" wrapText="1"/>
    </xf>
    <xf numFmtId="0" fontId="11" fillId="2" borderId="0" xfId="0" applyFont="1" applyFill="1" applyAlignment="1">
      <alignment vertical="center" wrapText="1"/>
    </xf>
    <xf numFmtId="164" fontId="0" fillId="2" borderId="0" xfId="1" applyNumberFormat="1" applyFont="1" applyFill="1" applyAlignment="1">
      <alignment vertical="center" wrapText="1"/>
    </xf>
    <xf numFmtId="0" fontId="10" fillId="2" borderId="0" xfId="0" applyFont="1" applyFill="1" applyAlignment="1">
      <alignment vertical="center" wrapText="1"/>
    </xf>
    <xf numFmtId="164" fontId="10" fillId="2" borderId="0" xfId="1" applyNumberFormat="1" applyFont="1" applyFill="1" applyAlignment="1">
      <alignment vertical="center" wrapText="1"/>
    </xf>
    <xf numFmtId="0" fontId="13" fillId="2" borderId="0" xfId="0" applyFont="1" applyFill="1" applyAlignment="1">
      <alignment vertical="center" wrapText="1"/>
    </xf>
    <xf numFmtId="164" fontId="13" fillId="2" borderId="0" xfId="1" applyNumberFormat="1" applyFont="1" applyFill="1" applyAlignment="1">
      <alignment vertical="center" wrapText="1"/>
    </xf>
    <xf numFmtId="9" fontId="13" fillId="2" borderId="0" xfId="2" applyFont="1" applyFill="1" applyAlignment="1">
      <alignment vertical="center" wrapText="1"/>
    </xf>
    <xf numFmtId="9" fontId="14" fillId="2" borderId="0" xfId="2" applyFont="1" applyFill="1" applyAlignment="1">
      <alignment vertical="center" wrapText="1"/>
    </xf>
    <xf numFmtId="165" fontId="13" fillId="2" borderId="0" xfId="2" applyNumberFormat="1" applyFont="1" applyFill="1" applyAlignment="1">
      <alignment vertical="center" wrapText="1"/>
    </xf>
    <xf numFmtId="165" fontId="14" fillId="2" borderId="0" xfId="2" applyNumberFormat="1" applyFont="1" applyFill="1" applyAlignment="1">
      <alignment vertical="center" wrapText="1"/>
    </xf>
    <xf numFmtId="0" fontId="8" fillId="2" borderId="0" xfId="0" applyFont="1" applyFill="1" applyAlignment="1">
      <alignment horizontal="center" vertical="center"/>
    </xf>
    <xf numFmtId="0" fontId="11" fillId="2" borderId="0" xfId="0" applyFont="1" applyFill="1" applyAlignment="1">
      <alignment vertical="top" wrapText="1"/>
    </xf>
    <xf numFmtId="0" fontId="0" fillId="2" borderId="0" xfId="0" applyFill="1" applyAlignment="1">
      <alignment vertical="top" wrapText="1"/>
    </xf>
    <xf numFmtId="0" fontId="10" fillId="2" borderId="0" xfId="0" applyFont="1" applyFill="1" applyAlignment="1">
      <alignment vertical="top" wrapText="1"/>
    </xf>
    <xf numFmtId="3" fontId="10" fillId="2" borderId="0" xfId="0" applyNumberFormat="1" applyFont="1" applyFill="1" applyAlignment="1">
      <alignment vertical="top" wrapText="1"/>
    </xf>
    <xf numFmtId="0" fontId="8" fillId="2" borderId="0" xfId="0" applyFont="1" applyFill="1" applyAlignment="1">
      <alignment vertical="top" wrapText="1"/>
    </xf>
    <xf numFmtId="3" fontId="8" fillId="2" borderId="0" xfId="0" applyNumberFormat="1" applyFont="1" applyFill="1" applyAlignment="1">
      <alignment vertical="top" wrapText="1"/>
    </xf>
    <xf numFmtId="9" fontId="8" fillId="2" borderId="0" xfId="2" applyFont="1" applyFill="1" applyAlignment="1">
      <alignment vertical="top" wrapText="1"/>
    </xf>
    <xf numFmtId="9" fontId="0" fillId="2" borderId="0" xfId="0" applyNumberFormat="1" applyFill="1"/>
    <xf numFmtId="9" fontId="8" fillId="2" borderId="0" xfId="0" applyNumberFormat="1" applyFont="1" applyFill="1" applyAlignment="1">
      <alignment horizontal="center" vertical="center"/>
    </xf>
    <xf numFmtId="3" fontId="0" fillId="2" borderId="0" xfId="0" applyNumberFormat="1" applyFill="1" applyAlignment="1">
      <alignment vertical="top" wrapText="1"/>
    </xf>
    <xf numFmtId="10" fontId="14" fillId="2" borderId="0" xfId="2" applyNumberFormat="1" applyFont="1" applyFill="1" applyAlignment="1">
      <alignment vertical="top" wrapText="1"/>
    </xf>
    <xf numFmtId="9" fontId="14" fillId="2" borderId="0" xfId="2" applyFont="1" applyFill="1" applyAlignment="1">
      <alignment vertical="top" wrapText="1"/>
    </xf>
    <xf numFmtId="9" fontId="0" fillId="2" borderId="0" xfId="2" applyFont="1" applyFill="1"/>
    <xf numFmtId="15" fontId="0" fillId="2" borderId="2" xfId="0" applyNumberFormat="1" applyFill="1" applyBorder="1"/>
    <xf numFmtId="0" fontId="0" fillId="2" borderId="3" xfId="0" applyFill="1" applyBorder="1"/>
    <xf numFmtId="0" fontId="16" fillId="2" borderId="4" xfId="0" applyFont="1" applyFill="1" applyBorder="1"/>
    <xf numFmtId="0" fontId="16" fillId="2" borderId="5" xfId="0" applyFont="1" applyFill="1" applyBorder="1"/>
    <xf numFmtId="0" fontId="16" fillId="2" borderId="6" xfId="0" applyFont="1" applyFill="1" applyBorder="1"/>
    <xf numFmtId="15" fontId="0" fillId="2" borderId="7" xfId="0" applyNumberFormat="1" applyFill="1" applyBorder="1"/>
    <xf numFmtId="0" fontId="0" fillId="2" borderId="8" xfId="0" applyFill="1" applyBorder="1"/>
    <xf numFmtId="0" fontId="0" fillId="2" borderId="9" xfId="0" applyFill="1" applyBorder="1"/>
    <xf numFmtId="0" fontId="17" fillId="2" borderId="0" xfId="0" applyFont="1" applyFill="1" applyAlignment="1">
      <alignment vertical="center" wrapText="1"/>
    </xf>
    <xf numFmtId="164" fontId="17" fillId="2" borderId="0" xfId="1" applyNumberFormat="1" applyFont="1" applyFill="1" applyAlignment="1">
      <alignment vertical="center" wrapText="1"/>
    </xf>
    <xf numFmtId="0" fontId="0" fillId="2" borderId="1" xfId="0" applyFill="1" applyBorder="1" applyAlignment="1">
      <alignment horizontal="center" vertical="center"/>
    </xf>
    <xf numFmtId="9" fontId="0" fillId="2" borderId="1" xfId="2" applyFont="1" applyFill="1" applyBorder="1" applyAlignment="1">
      <alignment horizontal="center" vertical="center"/>
    </xf>
    <xf numFmtId="0" fontId="0" fillId="2" borderId="1" xfId="0"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43" fontId="0" fillId="2" borderId="1" xfId="1" applyFont="1" applyFill="1" applyBorder="1" applyAlignment="1">
      <alignment horizontal="center" vertical="center"/>
    </xf>
    <xf numFmtId="0" fontId="0" fillId="0" borderId="0" xfId="0" applyAlignment="1">
      <alignment vertical="top" wrapText="1"/>
    </xf>
    <xf numFmtId="0" fontId="9" fillId="0" borderId="0" xfId="0" applyFont="1"/>
    <xf numFmtId="0" fontId="0" fillId="2" borderId="0" xfId="0" applyFill="1" applyAlignment="1">
      <alignment horizontal="left" vertical="top" wrapText="1"/>
    </xf>
    <xf numFmtId="0" fontId="18" fillId="2" borderId="1" xfId="0" applyFont="1" applyFill="1" applyBorder="1" applyAlignment="1">
      <alignment horizontal="center" vertical="center"/>
    </xf>
    <xf numFmtId="15" fontId="19" fillId="4" borderId="0" xfId="0" applyNumberFormat="1" applyFont="1" applyFill="1"/>
    <xf numFmtId="0" fontId="0" fillId="3" borderId="0" xfId="0" applyFill="1" applyAlignment="1">
      <alignment horizontal="center" vertical="center"/>
    </xf>
    <xf numFmtId="0" fontId="19" fillId="4" borderId="0" xfId="0" applyFont="1" applyFill="1" applyAlignment="1">
      <alignment horizontal="right"/>
    </xf>
    <xf numFmtId="15" fontId="20" fillId="4" borderId="0" xfId="0" applyNumberFormat="1" applyFont="1" applyFill="1" applyAlignment="1">
      <alignment horizontal="left" vertical="center" indent="2"/>
    </xf>
    <xf numFmtId="0" fontId="20" fillId="4" borderId="0" xfId="0" applyFont="1" applyFill="1" applyAlignment="1">
      <alignment horizontal="left"/>
    </xf>
    <xf numFmtId="15" fontId="20" fillId="4" borderId="0" xfId="0" applyNumberFormat="1" applyFont="1" applyFill="1" applyAlignment="1">
      <alignment horizontal="left"/>
    </xf>
    <xf numFmtId="0" fontId="0" fillId="3" borderId="0" xfId="0" applyFill="1" applyAlignment="1">
      <alignment horizontal="center"/>
    </xf>
    <xf numFmtId="0" fontId="23" fillId="5" borderId="0" xfId="0" applyFont="1" applyFill="1"/>
    <xf numFmtId="0" fontId="21" fillId="0" borderId="0" xfId="0" applyFont="1"/>
    <xf numFmtId="0" fontId="24" fillId="0" borderId="0" xfId="0" applyFont="1"/>
    <xf numFmtId="0" fontId="0" fillId="6" borderId="1" xfId="0" applyFill="1" applyBorder="1"/>
    <xf numFmtId="9" fontId="22" fillId="6" borderId="1" xfId="0" applyNumberFormat="1" applyFont="1" applyFill="1" applyBorder="1"/>
    <xf numFmtId="165" fontId="22" fillId="6" borderId="1" xfId="0" applyNumberFormat="1" applyFont="1" applyFill="1" applyBorder="1"/>
    <xf numFmtId="0" fontId="22" fillId="6" borderId="1" xfId="0" applyFont="1" applyFill="1" applyBorder="1"/>
    <xf numFmtId="0" fontId="25" fillId="7" borderId="1" xfId="0" applyFont="1" applyFill="1" applyBorder="1"/>
    <xf numFmtId="0" fontId="26" fillId="7" borderId="1" xfId="0" applyFont="1" applyFill="1" applyBorder="1" applyAlignment="1">
      <alignment horizontal="center" vertical="top" wrapText="1"/>
    </xf>
    <xf numFmtId="9" fontId="0" fillId="6" borderId="1" xfId="2" applyFont="1" applyFill="1" applyBorder="1"/>
    <xf numFmtId="166" fontId="17" fillId="6" borderId="1" xfId="0" applyNumberFormat="1" applyFont="1" applyFill="1" applyBorder="1"/>
    <xf numFmtId="0" fontId="27" fillId="7" borderId="1" xfId="0" applyFont="1" applyFill="1" applyBorder="1"/>
    <xf numFmtId="0" fontId="28" fillId="0" borderId="1" xfId="0" applyFont="1" applyBorder="1"/>
    <xf numFmtId="0" fontId="0" fillId="0" borderId="1" xfId="0" applyBorder="1"/>
    <xf numFmtId="0" fontId="30" fillId="0" borderId="13" xfId="0" applyFont="1" applyBorder="1"/>
    <xf numFmtId="0" fontId="30" fillId="0" borderId="1" xfId="0" applyFont="1" applyBorder="1"/>
    <xf numFmtId="0" fontId="30" fillId="0" borderId="14" xfId="0" applyFont="1" applyBorder="1"/>
    <xf numFmtId="0" fontId="31" fillId="0" borderId="15" xfId="0" applyFont="1" applyBorder="1"/>
    <xf numFmtId="10" fontId="0" fillId="0" borderId="0" xfId="0" applyNumberFormat="1"/>
    <xf numFmtId="9" fontId="30" fillId="0" borderId="14" xfId="2" applyFont="1" applyBorder="1"/>
    <xf numFmtId="3" fontId="30" fillId="0" borderId="14" xfId="0" applyNumberFormat="1" applyFont="1" applyBorder="1"/>
    <xf numFmtId="9" fontId="30" fillId="0" borderId="14" xfId="0" applyNumberFormat="1" applyFont="1" applyBorder="1"/>
    <xf numFmtId="0" fontId="30" fillId="0" borderId="2" xfId="0" applyFont="1" applyBorder="1"/>
    <xf numFmtId="0" fontId="29" fillId="0" borderId="18" xfId="0" applyFont="1"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31" fillId="0" borderId="7" xfId="0" applyFont="1" applyBorder="1"/>
    <xf numFmtId="0" fontId="30" fillId="0" borderId="8" xfId="0" applyFont="1" applyBorder="1"/>
    <xf numFmtId="0" fontId="31" fillId="0" borderId="20" xfId="0" applyFont="1" applyBorder="1"/>
    <xf numFmtId="0" fontId="32" fillId="7" borderId="2" xfId="0" applyFont="1" applyFill="1" applyBorder="1"/>
    <xf numFmtId="0" fontId="32" fillId="7" borderId="1" xfId="0" applyFont="1" applyFill="1" applyBorder="1"/>
    <xf numFmtId="0" fontId="32" fillId="7" borderId="14" xfId="0" applyFont="1" applyFill="1" applyBorder="1"/>
    <xf numFmtId="0" fontId="0" fillId="0" borderId="14" xfId="0" applyBorder="1"/>
    <xf numFmtId="0" fontId="3" fillId="0" borderId="16" xfId="0" applyFont="1" applyBorder="1"/>
    <xf numFmtId="0" fontId="3" fillId="0" borderId="17" xfId="0" applyFont="1" applyBorder="1"/>
    <xf numFmtId="3" fontId="0" fillId="0" borderId="14" xfId="0" applyNumberFormat="1" applyBorder="1"/>
    <xf numFmtId="9" fontId="0" fillId="0" borderId="14" xfId="0" applyNumberFormat="1" applyBorder="1"/>
    <xf numFmtId="0" fontId="0" fillId="9" borderId="1" xfId="0" applyFill="1" applyBorder="1" applyAlignment="1">
      <alignment vertical="center" wrapText="1"/>
    </xf>
    <xf numFmtId="0" fontId="0" fillId="9" borderId="3" xfId="0" applyFill="1" applyBorder="1" applyAlignment="1">
      <alignment vertical="center" wrapText="1"/>
    </xf>
    <xf numFmtId="0" fontId="0" fillId="9" borderId="8" xfId="0" applyFill="1" applyBorder="1" applyAlignment="1">
      <alignment vertical="center" wrapText="1"/>
    </xf>
    <xf numFmtId="0" fontId="0" fillId="9" borderId="9" xfId="0" applyFill="1" applyBorder="1" applyAlignment="1">
      <alignment vertical="center" wrapText="1"/>
    </xf>
    <xf numFmtId="0" fontId="33" fillId="8" borderId="4" xfId="0" applyFont="1" applyFill="1" applyBorder="1" applyAlignment="1">
      <alignment horizontal="center" vertical="center" wrapText="1"/>
    </xf>
    <xf numFmtId="0" fontId="34" fillId="8" borderId="5" xfId="0" applyFont="1" applyFill="1" applyBorder="1" applyAlignment="1">
      <alignment horizontal="center" vertical="center" wrapText="1"/>
    </xf>
    <xf numFmtId="0" fontId="34" fillId="8" borderId="6" xfId="0" applyFont="1" applyFill="1" applyBorder="1" applyAlignment="1">
      <alignment horizontal="center" vertical="center" wrapText="1"/>
    </xf>
    <xf numFmtId="0" fontId="17" fillId="8" borderId="2" xfId="0" applyFont="1" applyFill="1" applyBorder="1" applyAlignment="1">
      <alignment vertical="center" wrapText="1"/>
    </xf>
    <xf numFmtId="0" fontId="17" fillId="8" borderId="7" xfId="0" applyFont="1" applyFill="1" applyBorder="1" applyAlignment="1">
      <alignment vertical="center" wrapText="1"/>
    </xf>
    <xf numFmtId="0" fontId="36" fillId="9" borderId="1" xfId="0" applyFont="1" applyFill="1" applyBorder="1" applyAlignment="1">
      <alignment horizontal="right" vertical="center" wrapText="1"/>
    </xf>
    <xf numFmtId="0" fontId="35" fillId="9" borderId="1" xfId="0" applyFont="1" applyFill="1" applyBorder="1" applyAlignment="1">
      <alignment horizontal="right" vertical="center" wrapText="1"/>
    </xf>
    <xf numFmtId="0" fontId="0" fillId="9" borderId="1" xfId="0" applyFill="1" applyBorder="1"/>
    <xf numFmtId="0" fontId="0" fillId="9" borderId="3" xfId="0" applyFill="1" applyBorder="1"/>
    <xf numFmtId="0" fontId="36" fillId="9" borderId="8" xfId="0" applyFont="1" applyFill="1" applyBorder="1" applyAlignment="1">
      <alignment horizontal="right" vertical="center" wrapText="1"/>
    </xf>
    <xf numFmtId="0" fontId="35" fillId="9" borderId="8" xfId="0" applyFont="1" applyFill="1" applyBorder="1" applyAlignment="1">
      <alignment horizontal="right" vertical="center" wrapText="1"/>
    </xf>
    <xf numFmtId="0" fontId="0" fillId="9" borderId="8" xfId="0" applyFill="1" applyBorder="1"/>
    <xf numFmtId="44" fontId="0" fillId="9" borderId="9" xfId="3" applyFont="1" applyFill="1" applyBorder="1"/>
    <xf numFmtId="0" fontId="2" fillId="4" borderId="2" xfId="0" applyFont="1" applyFill="1" applyBorder="1" applyAlignment="1">
      <alignment horizontal="center"/>
    </xf>
    <xf numFmtId="0" fontId="2" fillId="4" borderId="7"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11" fillId="2" borderId="5" xfId="0" applyFont="1" applyFill="1" applyBorder="1" applyAlignment="1">
      <alignment horizontal="center" vertical="center" wrapText="1"/>
    </xf>
    <xf numFmtId="10" fontId="10" fillId="2" borderId="0" xfId="2" applyNumberFormat="1" applyFont="1" applyFill="1" applyAlignment="1">
      <alignment vertical="center" wrapText="1"/>
    </xf>
    <xf numFmtId="0" fontId="3" fillId="0" borderId="0" xfId="0" applyFont="1" applyAlignment="1">
      <alignment horizontal="center" vertical="center" wrapText="1"/>
    </xf>
    <xf numFmtId="164" fontId="10" fillId="2" borderId="0" xfId="0" applyNumberFormat="1" applyFont="1" applyFill="1" applyAlignment="1">
      <alignment vertical="center" wrapText="1"/>
    </xf>
    <xf numFmtId="43" fontId="37" fillId="2" borderId="0" xfId="4" applyFont="1" applyFill="1"/>
    <xf numFmtId="43" fontId="37" fillId="11" borderId="0" xfId="4" applyFont="1" applyFill="1"/>
    <xf numFmtId="0" fontId="39" fillId="7" borderId="24" xfId="0" applyFont="1" applyFill="1" applyBorder="1"/>
    <xf numFmtId="0" fontId="0" fillId="0" borderId="25" xfId="0" applyBorder="1"/>
    <xf numFmtId="0" fontId="0" fillId="0" borderId="26" xfId="0" applyBorder="1"/>
    <xf numFmtId="9" fontId="38" fillId="2" borderId="0" xfId="2" applyFont="1" applyFill="1"/>
    <xf numFmtId="9" fontId="37" fillId="2" borderId="0" xfId="2" applyFont="1" applyFill="1"/>
    <xf numFmtId="9" fontId="37" fillId="11" borderId="0" xfId="4" applyNumberFormat="1" applyFont="1" applyFill="1"/>
    <xf numFmtId="167" fontId="40" fillId="7" borderId="22" xfId="0" applyNumberFormat="1" applyFont="1" applyFill="1" applyBorder="1"/>
    <xf numFmtId="0" fontId="40" fillId="7" borderId="11" xfId="0" applyFont="1" applyFill="1" applyBorder="1" applyAlignment="1">
      <alignment horizontal="right" wrapText="1"/>
    </xf>
    <xf numFmtId="0" fontId="40" fillId="7" borderId="12" xfId="0" applyFont="1" applyFill="1" applyBorder="1" applyAlignment="1">
      <alignment horizontal="right" wrapText="1"/>
    </xf>
    <xf numFmtId="0" fontId="38" fillId="10" borderId="23" xfId="0" applyFont="1" applyFill="1" applyBorder="1"/>
    <xf numFmtId="43" fontId="37" fillId="11" borderId="27" xfId="4" applyFont="1" applyFill="1" applyBorder="1"/>
    <xf numFmtId="9" fontId="37" fillId="11" borderId="27" xfId="4" applyNumberFormat="1" applyFont="1" applyFill="1" applyBorder="1"/>
    <xf numFmtId="0" fontId="38" fillId="12" borderId="28" xfId="0" applyFont="1" applyFill="1" applyBorder="1"/>
    <xf numFmtId="43" fontId="38" fillId="12" borderId="29" xfId="4" applyFont="1" applyFill="1" applyBorder="1"/>
    <xf numFmtId="43" fontId="38" fillId="12" borderId="30" xfId="4" applyFont="1" applyFill="1" applyBorder="1"/>
    <xf numFmtId="0" fontId="5" fillId="0" borderId="0" xfId="0" applyFont="1" applyAlignment="1">
      <alignment horizontal="left" vertical="center" indent="1"/>
    </xf>
    <xf numFmtId="0" fontId="29" fillId="0" borderId="0" xfId="0" applyFont="1" applyAlignment="1">
      <alignment vertical="center"/>
    </xf>
    <xf numFmtId="164" fontId="10" fillId="2" borderId="21" xfId="1" applyNumberFormat="1" applyFont="1" applyFill="1" applyBorder="1" applyAlignment="1">
      <alignment vertical="center" wrapText="1"/>
    </xf>
    <xf numFmtId="0" fontId="42" fillId="0" borderId="0" xfId="0" applyFont="1" applyAlignment="1">
      <alignment horizontal="left" vertical="center" indent="1"/>
    </xf>
    <xf numFmtId="164" fontId="41" fillId="2" borderId="21" xfId="1" applyNumberFormat="1" applyFont="1" applyFill="1" applyBorder="1" applyAlignment="1">
      <alignment vertical="center" wrapText="1"/>
    </xf>
    <xf numFmtId="167" fontId="44" fillId="2" borderId="0" xfId="0" applyNumberFormat="1" applyFont="1" applyFill="1"/>
    <xf numFmtId="0" fontId="37" fillId="2" borderId="0" xfId="0" applyFont="1" applyFill="1"/>
    <xf numFmtId="0" fontId="3" fillId="0" borderId="0" xfId="0" applyFont="1" applyAlignment="1">
      <alignment horizontal="right"/>
    </xf>
    <xf numFmtId="167" fontId="45" fillId="2" borderId="0" xfId="0" applyNumberFormat="1" applyFont="1" applyFill="1"/>
    <xf numFmtId="167" fontId="40" fillId="7" borderId="18" xfId="0" applyNumberFormat="1" applyFont="1" applyFill="1" applyBorder="1"/>
    <xf numFmtId="167" fontId="38" fillId="10" borderId="0" xfId="0" applyNumberFormat="1" applyFont="1" applyFill="1"/>
    <xf numFmtId="4" fontId="10" fillId="0" borderId="0" xfId="0" applyNumberFormat="1" applyFont="1" applyAlignment="1">
      <alignment wrapText="1"/>
    </xf>
    <xf numFmtId="43" fontId="37" fillId="11" borderId="0" xfId="1" applyFont="1" applyFill="1"/>
    <xf numFmtId="167" fontId="38" fillId="10" borderId="31" xfId="0" applyNumberFormat="1" applyFont="1" applyFill="1" applyBorder="1"/>
    <xf numFmtId="43" fontId="38" fillId="11" borderId="31" xfId="1" applyFont="1" applyFill="1" applyBorder="1"/>
    <xf numFmtId="168" fontId="37" fillId="11" borderId="0" xfId="0" applyNumberFormat="1" applyFont="1" applyFill="1"/>
    <xf numFmtId="167" fontId="46" fillId="12" borderId="32" xfId="0" applyNumberFormat="1" applyFont="1" applyFill="1" applyBorder="1"/>
    <xf numFmtId="167" fontId="38" fillId="10" borderId="18" xfId="0" applyNumberFormat="1" applyFont="1" applyFill="1" applyBorder="1"/>
    <xf numFmtId="4" fontId="10" fillId="11" borderId="0" xfId="0" applyNumberFormat="1" applyFont="1" applyFill="1" applyAlignment="1">
      <alignment wrapText="1"/>
    </xf>
    <xf numFmtId="43" fontId="38" fillId="11" borderId="0" xfId="1" applyFont="1" applyFill="1"/>
    <xf numFmtId="10" fontId="37" fillId="11" borderId="0" xfId="1" applyNumberFormat="1" applyFont="1" applyFill="1"/>
    <xf numFmtId="43" fontId="46" fillId="11" borderId="32" xfId="1" applyFont="1" applyFill="1" applyBorder="1"/>
    <xf numFmtId="0" fontId="0" fillId="11" borderId="0" xfId="0" applyFill="1"/>
    <xf numFmtId="4" fontId="10" fillId="2" borderId="0" xfId="0" applyNumberFormat="1" applyFont="1" applyFill="1" applyAlignment="1">
      <alignment wrapText="1"/>
    </xf>
    <xf numFmtId="43" fontId="37" fillId="2" borderId="0" xfId="1" applyFont="1" applyFill="1"/>
    <xf numFmtId="43" fontId="38" fillId="2" borderId="31" xfId="1" applyFont="1" applyFill="1" applyBorder="1"/>
    <xf numFmtId="168" fontId="37" fillId="2" borderId="0" xfId="0" applyNumberFormat="1" applyFont="1" applyFill="1"/>
    <xf numFmtId="43" fontId="38" fillId="2" borderId="0" xfId="1" applyFont="1" applyFill="1"/>
    <xf numFmtId="10" fontId="37" fillId="2" borderId="0" xfId="1" applyNumberFormat="1" applyFont="1" applyFill="1"/>
    <xf numFmtId="43" fontId="46" fillId="2" borderId="32" xfId="1" applyFont="1" applyFill="1" applyBorder="1"/>
    <xf numFmtId="43" fontId="0" fillId="2" borderId="0" xfId="0" applyNumberFormat="1" applyFill="1"/>
    <xf numFmtId="9" fontId="0" fillId="2" borderId="18" xfId="2" applyFont="1" applyFill="1" applyBorder="1"/>
    <xf numFmtId="0" fontId="2" fillId="4" borderId="0" xfId="0" applyFont="1" applyFill="1" applyAlignment="1">
      <alignment horizontal="center" vertical="center" wrapText="1"/>
    </xf>
    <xf numFmtId="4" fontId="47" fillId="4" borderId="0" xfId="0" applyNumberFormat="1" applyFont="1" applyFill="1" applyAlignment="1">
      <alignment wrapText="1"/>
    </xf>
    <xf numFmtId="0" fontId="3" fillId="6" borderId="0" xfId="0" applyFont="1" applyFill="1" applyAlignment="1">
      <alignment horizontal="center" vertical="center" wrapText="1"/>
    </xf>
    <xf numFmtId="0" fontId="3" fillId="0" borderId="1" xfId="0" applyFont="1" applyBorder="1" applyAlignment="1">
      <alignment vertical="top"/>
    </xf>
    <xf numFmtId="0" fontId="0" fillId="0" borderId="1" xfId="0" applyBorder="1" applyAlignment="1">
      <alignment horizontal="left"/>
    </xf>
    <xf numFmtId="0" fontId="48" fillId="0" borderId="1" xfId="7" applyBorder="1"/>
    <xf numFmtId="0" fontId="0" fillId="0" borderId="33" xfId="0" applyBorder="1"/>
    <xf numFmtId="0" fontId="38" fillId="1" borderId="1" xfId="0" applyFont="1" applyFill="1" applyBorder="1" applyAlignment="1">
      <alignment vertical="center" wrapText="1"/>
    </xf>
    <xf numFmtId="43" fontId="38" fillId="14" borderId="1" xfId="1" applyFont="1" applyFill="1" applyBorder="1" applyAlignment="1">
      <alignment vertical="center"/>
    </xf>
    <xf numFmtId="10" fontId="38" fillId="14" borderId="1" xfId="1" applyNumberFormat="1" applyFont="1" applyFill="1" applyBorder="1" applyAlignment="1">
      <alignment vertical="center"/>
    </xf>
    <xf numFmtId="10" fontId="38" fillId="14" borderId="1" xfId="0" applyNumberFormat="1" applyFont="1" applyFill="1" applyBorder="1" applyAlignment="1">
      <alignment vertical="center"/>
    </xf>
    <xf numFmtId="43" fontId="38" fillId="14" borderId="1" xfId="1" applyFont="1" applyFill="1" applyBorder="1" applyAlignment="1">
      <alignment horizontal="right" vertical="center"/>
    </xf>
    <xf numFmtId="0" fontId="38" fillId="1" borderId="1" xfId="0" applyFont="1" applyFill="1" applyBorder="1" applyAlignment="1">
      <alignment vertical="center"/>
    </xf>
    <xf numFmtId="43" fontId="38" fillId="14" borderId="1" xfId="1" applyFont="1" applyFill="1" applyBorder="1" applyAlignment="1">
      <alignment horizontal="center" vertical="center"/>
    </xf>
    <xf numFmtId="0" fontId="49" fillId="7" borderId="1" xfId="0" applyFont="1" applyFill="1" applyBorder="1" applyAlignment="1">
      <alignment vertical="center"/>
    </xf>
    <xf numFmtId="0" fontId="49" fillId="7" borderId="1" xfId="0" applyFont="1" applyFill="1" applyBorder="1" applyAlignment="1">
      <alignment vertical="center" wrapText="1"/>
    </xf>
    <xf numFmtId="0" fontId="37" fillId="11" borderId="1" xfId="0" applyFont="1" applyFill="1" applyBorder="1" applyAlignment="1">
      <alignment vertical="center" wrapText="1"/>
    </xf>
    <xf numFmtId="0" fontId="48" fillId="11" borderId="1" xfId="7" applyFill="1" applyBorder="1" applyAlignment="1">
      <alignment vertical="center" wrapText="1"/>
    </xf>
    <xf numFmtId="0" fontId="48" fillId="11" borderId="1" xfId="7" quotePrefix="1" applyFill="1" applyBorder="1" applyAlignment="1">
      <alignment vertical="center" wrapText="1"/>
    </xf>
    <xf numFmtId="0" fontId="50" fillId="11" borderId="1" xfId="0" applyFont="1" applyFill="1" applyBorder="1" applyAlignment="1">
      <alignment vertical="center" wrapText="1"/>
    </xf>
    <xf numFmtId="0" fontId="43" fillId="2" borderId="0" xfId="0" applyFont="1" applyFill="1" applyAlignment="1">
      <alignment vertical="center" wrapText="1"/>
    </xf>
    <xf numFmtId="164" fontId="43" fillId="2" borderId="0" xfId="1" applyNumberFormat="1" applyFont="1" applyFill="1" applyAlignment="1">
      <alignment vertical="center" wrapText="1"/>
    </xf>
    <xf numFmtId="10" fontId="43" fillId="2" borderId="0" xfId="2" applyNumberFormat="1" applyFont="1" applyFill="1" applyAlignment="1">
      <alignment vertical="center" wrapText="1"/>
    </xf>
    <xf numFmtId="0" fontId="43" fillId="2" borderId="0" xfId="0" applyFont="1" applyFill="1"/>
    <xf numFmtId="0" fontId="10" fillId="2" borderId="1" xfId="0" applyFont="1" applyFill="1" applyBorder="1" applyAlignment="1">
      <alignment vertical="top" wrapText="1"/>
    </xf>
    <xf numFmtId="3" fontId="10" fillId="2" borderId="1" xfId="0" applyNumberFormat="1" applyFont="1" applyFill="1" applyBorder="1" applyAlignment="1">
      <alignment vertical="top" wrapText="1"/>
    </xf>
    <xf numFmtId="9" fontId="8" fillId="2" borderId="1" xfId="0" applyNumberFormat="1" applyFont="1" applyFill="1" applyBorder="1" applyAlignment="1">
      <alignment horizontal="center" vertical="center"/>
    </xf>
    <xf numFmtId="0" fontId="11" fillId="2" borderId="1" xfId="0" applyFont="1" applyFill="1" applyBorder="1" applyAlignment="1">
      <alignment horizontal="center" vertical="top" wrapText="1"/>
    </xf>
    <xf numFmtId="0" fontId="11" fillId="2" borderId="1" xfId="0" applyFont="1" applyFill="1" applyBorder="1" applyAlignment="1">
      <alignment vertical="top" wrapText="1"/>
    </xf>
    <xf numFmtId="0" fontId="0" fillId="2" borderId="1" xfId="0" applyFill="1" applyBorder="1" applyAlignment="1">
      <alignment vertical="top" wrapText="1"/>
    </xf>
    <xf numFmtId="4" fontId="10" fillId="2" borderId="1" xfId="0" applyNumberFormat="1" applyFont="1" applyFill="1" applyBorder="1" applyAlignment="1">
      <alignment vertical="top" wrapText="1"/>
    </xf>
    <xf numFmtId="0" fontId="3" fillId="2" borderId="1" xfId="0" applyFont="1" applyFill="1" applyBorder="1" applyAlignment="1">
      <alignment vertical="top" wrapText="1"/>
    </xf>
    <xf numFmtId="0" fontId="28" fillId="2" borderId="0" xfId="0" applyFont="1" applyFill="1"/>
    <xf numFmtId="9" fontId="10" fillId="2" borderId="0" xfId="2" applyFont="1" applyFill="1" applyAlignment="1">
      <alignment vertical="center" wrapText="1"/>
    </xf>
    <xf numFmtId="0" fontId="29" fillId="6" borderId="13" xfId="0" applyFont="1" applyFill="1" applyBorder="1"/>
    <xf numFmtId="0" fontId="29" fillId="6" borderId="1" xfId="0" applyFont="1" applyFill="1" applyBorder="1"/>
    <xf numFmtId="0" fontId="29" fillId="6" borderId="14" xfId="0" applyFont="1" applyFill="1" applyBorder="1"/>
    <xf numFmtId="0" fontId="0" fillId="2" borderId="37" xfId="0" applyFill="1" applyBorder="1"/>
    <xf numFmtId="0" fontId="3" fillId="2" borderId="37" xfId="0" applyFont="1" applyFill="1" applyBorder="1" applyAlignment="1">
      <alignment vertical="center" wrapText="1"/>
    </xf>
    <xf numFmtId="0" fontId="3" fillId="2" borderId="37" xfId="0" applyFont="1" applyFill="1" applyBorder="1"/>
    <xf numFmtId="3" fontId="0" fillId="2" borderId="37" xfId="0" applyNumberFormat="1" applyFill="1" applyBorder="1"/>
    <xf numFmtId="164" fontId="10" fillId="2" borderId="37" xfId="0" applyNumberFormat="1" applyFont="1" applyFill="1" applyBorder="1" applyAlignment="1">
      <alignment vertical="center" wrapText="1"/>
    </xf>
    <xf numFmtId="164" fontId="0" fillId="2" borderId="37" xfId="0" applyNumberFormat="1" applyFill="1" applyBorder="1"/>
    <xf numFmtId="43" fontId="0" fillId="2" borderId="37" xfId="0" applyNumberFormat="1" applyFill="1" applyBorder="1"/>
    <xf numFmtId="0" fontId="3" fillId="2" borderId="39" xfId="0" applyFont="1" applyFill="1" applyBorder="1" applyAlignment="1">
      <alignment vertical="center" wrapText="1"/>
    </xf>
    <xf numFmtId="3" fontId="0" fillId="2" borderId="39" xfId="0" applyNumberFormat="1" applyFill="1" applyBorder="1"/>
    <xf numFmtId="0" fontId="0" fillId="2" borderId="39" xfId="0" applyFill="1" applyBorder="1"/>
    <xf numFmtId="164" fontId="10" fillId="2" borderId="39" xfId="0" applyNumberFormat="1" applyFont="1" applyFill="1" applyBorder="1" applyAlignment="1">
      <alignment vertical="center" wrapText="1"/>
    </xf>
    <xf numFmtId="164" fontId="0" fillId="2" borderId="39" xfId="0" applyNumberFormat="1" applyFill="1" applyBorder="1"/>
    <xf numFmtId="43" fontId="0" fillId="2" borderId="39" xfId="0" applyNumberFormat="1" applyFill="1" applyBorder="1"/>
    <xf numFmtId="0" fontId="3" fillId="2" borderId="40" xfId="0" applyFont="1" applyFill="1" applyBorder="1"/>
    <xf numFmtId="43" fontId="0" fillId="2" borderId="40" xfId="0" applyNumberFormat="1" applyFill="1" applyBorder="1"/>
    <xf numFmtId="0" fontId="48" fillId="2" borderId="40" xfId="7" applyFill="1" applyBorder="1" applyAlignment="1">
      <alignment wrapText="1"/>
    </xf>
    <xf numFmtId="0" fontId="0" fillId="2" borderId="38" xfId="0" applyFill="1" applyBorder="1"/>
    <xf numFmtId="0" fontId="3" fillId="2" borderId="38" xfId="0" applyFont="1" applyFill="1" applyBorder="1" applyAlignment="1">
      <alignment vertical="center" wrapText="1"/>
    </xf>
    <xf numFmtId="0" fontId="3" fillId="2" borderId="38" xfId="0" applyFont="1" applyFill="1" applyBorder="1"/>
    <xf numFmtId="3" fontId="0" fillId="2" borderId="38" xfId="0" applyNumberFormat="1" applyFill="1" applyBorder="1"/>
    <xf numFmtId="164" fontId="10" fillId="2" borderId="38" xfId="0" applyNumberFormat="1" applyFont="1" applyFill="1" applyBorder="1" applyAlignment="1">
      <alignment vertical="center" wrapText="1"/>
    </xf>
    <xf numFmtId="164" fontId="0" fillId="2" borderId="38" xfId="0" applyNumberFormat="1" applyFill="1" applyBorder="1"/>
    <xf numFmtId="43" fontId="0" fillId="2" borderId="38" xfId="0" applyNumberFormat="1" applyFill="1" applyBorder="1"/>
    <xf numFmtId="43" fontId="22" fillId="2" borderId="37" xfId="0" applyNumberFormat="1" applyFont="1" applyFill="1" applyBorder="1"/>
    <xf numFmtId="0" fontId="53" fillId="2" borderId="37" xfId="0" applyFont="1" applyFill="1" applyBorder="1"/>
    <xf numFmtId="0" fontId="56" fillId="16" borderId="35" xfId="0" applyFont="1" applyFill="1" applyBorder="1" applyAlignment="1">
      <alignment horizontal="center" vertical="center" wrapText="1"/>
    </xf>
    <xf numFmtId="0" fontId="57" fillId="17" borderId="36" xfId="0" applyFont="1" applyFill="1" applyBorder="1" applyAlignment="1">
      <alignment horizontal="left" vertical="center" wrapText="1" indent="1"/>
    </xf>
    <xf numFmtId="169" fontId="59" fillId="17" borderId="36" xfId="0" applyNumberFormat="1" applyFont="1" applyFill="1" applyBorder="1" applyAlignment="1">
      <alignment horizontal="right" vertical="center"/>
    </xf>
    <xf numFmtId="0" fontId="0" fillId="17" borderId="36" xfId="0" applyFill="1" applyBorder="1"/>
    <xf numFmtId="0" fontId="57" fillId="0" borderId="36" xfId="0" applyFont="1" applyBorder="1" applyAlignment="1">
      <alignment horizontal="left" vertical="center" wrapText="1" indent="1"/>
    </xf>
    <xf numFmtId="169" fontId="59" fillId="0" borderId="36" xfId="0" applyNumberFormat="1" applyFont="1" applyBorder="1" applyAlignment="1">
      <alignment horizontal="right" vertical="center"/>
    </xf>
    <xf numFmtId="0" fontId="0" fillId="0" borderId="36" xfId="0" applyBorder="1"/>
    <xf numFmtId="170" fontId="59" fillId="17" borderId="36" xfId="0" applyNumberFormat="1" applyFont="1" applyFill="1" applyBorder="1" applyAlignment="1">
      <alignment horizontal="right" vertical="center"/>
    </xf>
    <xf numFmtId="170" fontId="59" fillId="0" borderId="36" xfId="0" applyNumberFormat="1" applyFont="1" applyBorder="1" applyAlignment="1">
      <alignment horizontal="right" vertical="center"/>
    </xf>
    <xf numFmtId="1" fontId="59" fillId="17" borderId="36" xfId="0" applyNumberFormat="1" applyFont="1" applyFill="1" applyBorder="1" applyAlignment="1">
      <alignment horizontal="right" vertical="center"/>
    </xf>
    <xf numFmtId="169" fontId="57" fillId="17" borderId="36" xfId="0" applyNumberFormat="1" applyFont="1" applyFill="1" applyBorder="1" applyAlignment="1">
      <alignment horizontal="right" vertical="center"/>
    </xf>
    <xf numFmtId="1" fontId="57" fillId="0" borderId="36" xfId="0" applyNumberFormat="1" applyFont="1" applyBorder="1" applyAlignment="1">
      <alignment horizontal="right" vertical="center"/>
    </xf>
    <xf numFmtId="171" fontId="57" fillId="17" borderId="36" xfId="0" applyNumberFormat="1" applyFont="1" applyFill="1" applyBorder="1" applyAlignment="1">
      <alignment horizontal="right" vertical="center"/>
    </xf>
    <xf numFmtId="0" fontId="55" fillId="16" borderId="36" xfId="0" applyFont="1" applyFill="1" applyBorder="1" applyAlignment="1">
      <alignment horizontal="left" vertical="center" wrapText="1" indent="1"/>
    </xf>
    <xf numFmtId="169" fontId="55" fillId="16" borderId="36" xfId="0" applyNumberFormat="1" applyFont="1" applyFill="1" applyBorder="1" applyAlignment="1">
      <alignment horizontal="right" vertical="center"/>
    </xf>
    <xf numFmtId="0" fontId="0" fillId="16" borderId="36" xfId="0" applyFill="1" applyBorder="1"/>
    <xf numFmtId="0" fontId="60" fillId="17" borderId="36" xfId="0" applyFont="1" applyFill="1" applyBorder="1" applyAlignment="1">
      <alignment horizontal="left" vertical="center" wrapText="1" indent="1"/>
    </xf>
    <xf numFmtId="169" fontId="60" fillId="17" borderId="36" xfId="0" applyNumberFormat="1" applyFont="1" applyFill="1" applyBorder="1" applyAlignment="1">
      <alignment horizontal="right" vertical="center"/>
    </xf>
    <xf numFmtId="169" fontId="57" fillId="0" borderId="36" xfId="0" applyNumberFormat="1" applyFont="1" applyBorder="1" applyAlignment="1">
      <alignment horizontal="right" vertical="center"/>
    </xf>
    <xf numFmtId="4" fontId="62" fillId="15" borderId="36" xfId="0" applyNumberFormat="1" applyFont="1" applyFill="1" applyBorder="1" applyAlignment="1">
      <alignment horizontal="right" vertical="center"/>
    </xf>
    <xf numFmtId="0" fontId="0" fillId="15" borderId="36" xfId="0" applyFill="1" applyBorder="1"/>
    <xf numFmtId="0" fontId="65" fillId="18" borderId="44" xfId="0" applyFont="1" applyFill="1" applyBorder="1" applyAlignment="1">
      <alignment horizontal="center" vertical="center"/>
    </xf>
    <xf numFmtId="0" fontId="65" fillId="18" borderId="44" xfId="0" applyFont="1" applyFill="1" applyBorder="1" applyAlignment="1">
      <alignment horizontal="left" vertical="center"/>
    </xf>
    <xf numFmtId="0" fontId="66" fillId="0" borderId="44" xfId="0" applyFont="1" applyBorder="1" applyAlignment="1">
      <alignment horizontal="center" vertical="center" wrapText="1"/>
    </xf>
    <xf numFmtId="0" fontId="66" fillId="0" borderId="44" xfId="0" applyFont="1" applyBorder="1" applyAlignment="1">
      <alignment horizontal="left" vertical="center" wrapText="1"/>
    </xf>
    <xf numFmtId="4" fontId="66" fillId="0" borderId="44" xfId="0" applyNumberFormat="1" applyFont="1" applyBorder="1" applyAlignment="1">
      <alignment horizontal="center" vertical="center" wrapText="1"/>
    </xf>
    <xf numFmtId="0" fontId="67" fillId="0" borderId="44" xfId="0" applyFont="1" applyBorder="1" applyAlignment="1">
      <alignment horizontal="left" vertical="center" wrapText="1"/>
    </xf>
    <xf numFmtId="0" fontId="66" fillId="21" borderId="44" xfId="0" applyFont="1" applyFill="1" applyBorder="1" applyAlignment="1">
      <alignment horizontal="center" vertical="center" wrapText="1"/>
    </xf>
    <xf numFmtId="0" fontId="66" fillId="21" borderId="44" xfId="0" applyFont="1" applyFill="1" applyBorder="1" applyAlignment="1">
      <alignment horizontal="left" vertical="center" wrapText="1"/>
    </xf>
    <xf numFmtId="4" fontId="66" fillId="21" borderId="44" xfId="0" applyNumberFormat="1" applyFont="1" applyFill="1" applyBorder="1" applyAlignment="1">
      <alignment horizontal="center" vertical="center" wrapText="1"/>
    </xf>
    <xf numFmtId="0" fontId="67" fillId="21" borderId="44" xfId="0" applyFont="1" applyFill="1" applyBorder="1" applyAlignment="1">
      <alignment horizontal="left" vertical="center" wrapText="1"/>
    </xf>
    <xf numFmtId="165" fontId="66" fillId="0" borderId="44" xfId="0" applyNumberFormat="1" applyFont="1" applyBorder="1" applyAlignment="1">
      <alignment horizontal="center" vertical="center" wrapText="1"/>
    </xf>
    <xf numFmtId="165" fontId="66" fillId="21" borderId="44" xfId="0" applyNumberFormat="1" applyFont="1" applyFill="1" applyBorder="1" applyAlignment="1">
      <alignment horizontal="center" vertical="center" wrapText="1"/>
    </xf>
    <xf numFmtId="176" fontId="66" fillId="0" borderId="44" xfId="0" applyNumberFormat="1" applyFont="1" applyBorder="1" applyAlignment="1">
      <alignment horizontal="center" vertical="center" wrapText="1"/>
    </xf>
    <xf numFmtId="176" fontId="66" fillId="21" borderId="44" xfId="0" applyNumberFormat="1" applyFont="1" applyFill="1" applyBorder="1" applyAlignment="1">
      <alignment horizontal="center" vertical="center" wrapText="1"/>
    </xf>
    <xf numFmtId="3" fontId="66" fillId="0" borderId="44" xfId="0" applyNumberFormat="1" applyFont="1" applyBorder="1" applyAlignment="1">
      <alignment horizontal="center" vertical="center" wrapText="1"/>
    </xf>
    <xf numFmtId="0" fontId="65" fillId="23" borderId="44" xfId="0" applyFont="1" applyFill="1" applyBorder="1" applyAlignment="1">
      <alignment horizontal="center" vertical="center"/>
    </xf>
    <xf numFmtId="0" fontId="69" fillId="24" borderId="44" xfId="0" applyFont="1" applyFill="1" applyBorder="1" applyAlignment="1">
      <alignment horizontal="left" vertical="center" wrapText="1"/>
    </xf>
    <xf numFmtId="3" fontId="69" fillId="24" borderId="44" xfId="0" applyNumberFormat="1" applyFont="1" applyFill="1" applyBorder="1" applyAlignment="1">
      <alignment horizontal="center" vertical="center" wrapText="1"/>
    </xf>
    <xf numFmtId="165" fontId="70" fillId="24" borderId="44" xfId="0" applyNumberFormat="1" applyFont="1" applyFill="1" applyBorder="1" applyAlignment="1">
      <alignment horizontal="center" vertical="center" wrapText="1"/>
    </xf>
    <xf numFmtId="165" fontId="71" fillId="0" borderId="44" xfId="0" applyNumberFormat="1" applyFont="1" applyBorder="1" applyAlignment="1">
      <alignment horizontal="center" vertical="center" wrapText="1"/>
    </xf>
    <xf numFmtId="0" fontId="66" fillId="24" borderId="44" xfId="0" applyFont="1" applyFill="1" applyBorder="1" applyAlignment="1">
      <alignment horizontal="left" vertical="center" wrapText="1"/>
    </xf>
    <xf numFmtId="3" fontId="66" fillId="24" borderId="44" xfId="0" applyNumberFormat="1" applyFont="1" applyFill="1" applyBorder="1" applyAlignment="1">
      <alignment horizontal="center" vertical="center" wrapText="1"/>
    </xf>
    <xf numFmtId="165" fontId="71" fillId="24" borderId="44" xfId="0" applyNumberFormat="1" applyFont="1" applyFill="1" applyBorder="1" applyAlignment="1">
      <alignment horizontal="center" vertical="center" wrapText="1"/>
    </xf>
    <xf numFmtId="165" fontId="72" fillId="0" borderId="44" xfId="0" applyNumberFormat="1" applyFont="1" applyBorder="1" applyAlignment="1">
      <alignment horizontal="center" vertical="center" wrapText="1"/>
    </xf>
    <xf numFmtId="0" fontId="65" fillId="23" borderId="44" xfId="0" applyFont="1" applyFill="1" applyBorder="1" applyAlignment="1">
      <alignment horizontal="center" vertical="center" wrapText="1"/>
    </xf>
    <xf numFmtId="165" fontId="66" fillId="24" borderId="44" xfId="0" applyNumberFormat="1" applyFont="1" applyFill="1" applyBorder="1" applyAlignment="1">
      <alignment horizontal="center" vertical="center" wrapText="1"/>
    </xf>
    <xf numFmtId="177" fontId="69" fillId="24" borderId="44" xfId="0" applyNumberFormat="1" applyFont="1" applyFill="1" applyBorder="1" applyAlignment="1">
      <alignment horizontal="center" vertical="center" wrapText="1"/>
    </xf>
    <xf numFmtId="177" fontId="66" fillId="24" borderId="44" xfId="0" applyNumberFormat="1" applyFont="1" applyFill="1" applyBorder="1" applyAlignment="1">
      <alignment horizontal="center" vertical="center" wrapText="1"/>
    </xf>
    <xf numFmtId="0" fontId="66" fillId="24" borderId="44" xfId="0" applyFont="1" applyFill="1" applyBorder="1" applyAlignment="1">
      <alignment horizontal="center" vertical="center" wrapText="1"/>
    </xf>
    <xf numFmtId="0" fontId="67" fillId="24" borderId="44" xfId="0" applyFont="1" applyFill="1" applyBorder="1" applyAlignment="1">
      <alignment horizontal="left" vertical="center" wrapText="1"/>
    </xf>
    <xf numFmtId="177" fontId="66" fillId="0" borderId="44" xfId="0" applyNumberFormat="1" applyFont="1" applyBorder="1" applyAlignment="1">
      <alignment horizontal="center" vertical="center" wrapText="1"/>
    </xf>
    <xf numFmtId="178" fontId="70" fillId="25" borderId="44" xfId="0" applyNumberFormat="1" applyFont="1" applyFill="1" applyBorder="1" applyAlignment="1">
      <alignment horizontal="center" vertical="center" wrapText="1"/>
    </xf>
    <xf numFmtId="178" fontId="66" fillId="24" borderId="44" xfId="0" applyNumberFormat="1" applyFont="1" applyFill="1" applyBorder="1" applyAlignment="1">
      <alignment horizontal="center" vertical="center" wrapText="1"/>
    </xf>
    <xf numFmtId="165" fontId="70" fillId="25" borderId="44" xfId="0" applyNumberFormat="1" applyFont="1" applyFill="1" applyBorder="1" applyAlignment="1">
      <alignment horizontal="center" vertical="center" wrapText="1"/>
    </xf>
    <xf numFmtId="178" fontId="66" fillId="0" borderId="44" xfId="0" applyNumberFormat="1" applyFont="1" applyBorder="1" applyAlignment="1">
      <alignment horizontal="center" vertical="center" wrapText="1"/>
    </xf>
    <xf numFmtId="165" fontId="73" fillId="26" borderId="44" xfId="0" applyNumberFormat="1" applyFont="1" applyFill="1" applyBorder="1" applyAlignment="1">
      <alignment horizontal="center" vertical="center" wrapText="1"/>
    </xf>
    <xf numFmtId="178" fontId="73" fillId="26" borderId="44" xfId="0" applyNumberFormat="1" applyFont="1" applyFill="1" applyBorder="1" applyAlignment="1">
      <alignment horizontal="center" vertical="center" wrapText="1"/>
    </xf>
    <xf numFmtId="1" fontId="66" fillId="24" borderId="44" xfId="0" applyNumberFormat="1" applyFont="1" applyFill="1" applyBorder="1" applyAlignment="1">
      <alignment horizontal="center" vertical="center" wrapText="1"/>
    </xf>
    <xf numFmtId="4" fontId="66" fillId="24" borderId="44" xfId="0" applyNumberFormat="1" applyFont="1" applyFill="1" applyBorder="1" applyAlignment="1">
      <alignment horizontal="center" vertical="center" wrapText="1"/>
    </xf>
    <xf numFmtId="179" fontId="66" fillId="24" borderId="44" xfId="0" applyNumberFormat="1" applyFont="1" applyFill="1" applyBorder="1" applyAlignment="1">
      <alignment horizontal="center" vertical="center" wrapText="1"/>
    </xf>
    <xf numFmtId="176" fontId="66" fillId="24" borderId="44" xfId="0" applyNumberFormat="1" applyFont="1" applyFill="1" applyBorder="1" applyAlignment="1">
      <alignment horizontal="center" vertical="center" wrapText="1"/>
    </xf>
    <xf numFmtId="0" fontId="69" fillId="0" borderId="44" xfId="0" applyFont="1" applyBorder="1" applyAlignment="1">
      <alignment horizontal="left" vertical="center" wrapText="1"/>
    </xf>
    <xf numFmtId="1" fontId="66" fillId="0" borderId="44" xfId="0" applyNumberFormat="1" applyFont="1" applyBorder="1" applyAlignment="1">
      <alignment horizontal="center" vertical="center" wrapText="1"/>
    </xf>
    <xf numFmtId="3" fontId="69" fillId="0" borderId="44" xfId="0" applyNumberFormat="1" applyFont="1" applyBorder="1" applyAlignment="1">
      <alignment horizontal="center" vertical="center" wrapText="1"/>
    </xf>
    <xf numFmtId="179" fontId="66" fillId="0" borderId="44" xfId="0" applyNumberFormat="1" applyFont="1" applyBorder="1" applyAlignment="1">
      <alignment horizontal="center" vertical="center" wrapText="1"/>
    </xf>
    <xf numFmtId="0" fontId="0" fillId="27" borderId="0" xfId="0" applyFill="1"/>
    <xf numFmtId="1" fontId="69" fillId="24" borderId="44" xfId="0" applyNumberFormat="1" applyFont="1" applyFill="1" applyBorder="1" applyAlignment="1">
      <alignment horizontal="center" vertical="center" wrapText="1"/>
    </xf>
    <xf numFmtId="10" fontId="71" fillId="24" borderId="44" xfId="0" applyNumberFormat="1" applyFont="1" applyFill="1" applyBorder="1" applyAlignment="1">
      <alignment horizontal="center" vertical="center" wrapText="1"/>
    </xf>
    <xf numFmtId="10" fontId="66" fillId="24" borderId="44" xfId="0" applyNumberFormat="1" applyFont="1" applyFill="1" applyBorder="1" applyAlignment="1">
      <alignment horizontal="center" vertical="center" wrapText="1"/>
    </xf>
    <xf numFmtId="1" fontId="69" fillId="0" borderId="44" xfId="0" applyNumberFormat="1" applyFont="1" applyBorder="1" applyAlignment="1">
      <alignment horizontal="center" vertical="center" wrapText="1"/>
    </xf>
    <xf numFmtId="10" fontId="71" fillId="0" borderId="44" xfId="0" applyNumberFormat="1" applyFont="1" applyBorder="1" applyAlignment="1">
      <alignment horizontal="center" vertical="center" wrapText="1"/>
    </xf>
    <xf numFmtId="10" fontId="66" fillId="0" borderId="44" xfId="0" applyNumberFormat="1" applyFont="1" applyBorder="1" applyAlignment="1">
      <alignment horizontal="center" vertical="center" wrapText="1"/>
    </xf>
    <xf numFmtId="10" fontId="72" fillId="0" borderId="44" xfId="0" applyNumberFormat="1" applyFont="1" applyBorder="1" applyAlignment="1">
      <alignment horizontal="center" vertical="center" wrapText="1"/>
    </xf>
    <xf numFmtId="4" fontId="71" fillId="0" borderId="44" xfId="0" applyNumberFormat="1" applyFont="1" applyBorder="1" applyAlignment="1">
      <alignment horizontal="center" vertical="center" wrapText="1"/>
    </xf>
    <xf numFmtId="176" fontId="71" fillId="0" borderId="44" xfId="0" applyNumberFormat="1" applyFont="1" applyBorder="1" applyAlignment="1">
      <alignment horizontal="center" vertical="center" wrapText="1"/>
    </xf>
    <xf numFmtId="3" fontId="71" fillId="0" borderId="44" xfId="0" applyNumberFormat="1" applyFont="1" applyBorder="1" applyAlignment="1">
      <alignment horizontal="center" vertical="center" wrapText="1"/>
    </xf>
    <xf numFmtId="10" fontId="72" fillId="24" borderId="44" xfId="0" applyNumberFormat="1" applyFont="1" applyFill="1" applyBorder="1" applyAlignment="1">
      <alignment horizontal="center" vertical="center" wrapText="1"/>
    </xf>
    <xf numFmtId="4" fontId="71" fillId="24" borderId="44" xfId="0" applyNumberFormat="1" applyFont="1" applyFill="1" applyBorder="1" applyAlignment="1">
      <alignment horizontal="center" vertical="center" wrapText="1"/>
    </xf>
    <xf numFmtId="176" fontId="71" fillId="24" borderId="44" xfId="0" applyNumberFormat="1" applyFont="1" applyFill="1" applyBorder="1" applyAlignment="1">
      <alignment horizontal="center" vertical="center" wrapText="1"/>
    </xf>
    <xf numFmtId="3" fontId="71" fillId="24" borderId="44" xfId="0" applyNumberFormat="1" applyFont="1" applyFill="1" applyBorder="1" applyAlignment="1">
      <alignment horizontal="center" vertical="center" wrapText="1"/>
    </xf>
    <xf numFmtId="176" fontId="72" fillId="0" borderId="44" xfId="0" applyNumberFormat="1" applyFont="1" applyBorder="1" applyAlignment="1">
      <alignment horizontal="center" vertical="center" wrapText="1"/>
    </xf>
    <xf numFmtId="3" fontId="72" fillId="0" borderId="44" xfId="0" applyNumberFormat="1" applyFont="1" applyBorder="1" applyAlignment="1">
      <alignment horizontal="center" vertical="center" wrapText="1"/>
    </xf>
    <xf numFmtId="4" fontId="72" fillId="24" borderId="44" xfId="0" applyNumberFormat="1" applyFont="1" applyFill="1" applyBorder="1" applyAlignment="1">
      <alignment horizontal="center" vertical="center" wrapText="1"/>
    </xf>
    <xf numFmtId="0" fontId="70" fillId="24" borderId="44" xfId="0" applyFont="1" applyFill="1" applyBorder="1" applyAlignment="1">
      <alignment horizontal="center" vertical="center" wrapText="1"/>
    </xf>
    <xf numFmtId="0" fontId="74" fillId="0" borderId="44" xfId="0" applyFont="1" applyBorder="1" applyAlignment="1">
      <alignment horizontal="center" vertical="center" wrapText="1"/>
    </xf>
    <xf numFmtId="0" fontId="74" fillId="24" borderId="44" xfId="0" applyFont="1" applyFill="1" applyBorder="1" applyAlignment="1">
      <alignment horizontal="center" vertical="center" wrapText="1"/>
    </xf>
    <xf numFmtId="0" fontId="70" fillId="0" borderId="44" xfId="0" applyFont="1" applyBorder="1" applyAlignment="1">
      <alignment horizontal="center" vertical="center" wrapText="1"/>
    </xf>
    <xf numFmtId="0" fontId="0" fillId="0" borderId="0" xfId="0"/>
    <xf numFmtId="0" fontId="7" fillId="0" borderId="0" xfId="0" applyFont="1" applyAlignment="1">
      <alignment horizontal="left" vertical="top" wrapText="1"/>
    </xf>
    <xf numFmtId="0" fontId="0" fillId="2" borderId="0" xfId="0" applyFill="1"/>
    <xf numFmtId="0" fontId="41" fillId="13" borderId="0" xfId="0" applyFont="1" applyFill="1" applyAlignment="1">
      <alignment horizontal="center"/>
    </xf>
    <xf numFmtId="167" fontId="49" fillId="7" borderId="0" xfId="0" applyNumberFormat="1" applyFont="1" applyFill="1" applyAlignment="1">
      <alignment horizontal="center"/>
    </xf>
    <xf numFmtId="0" fontId="11" fillId="2" borderId="1" xfId="0" applyFont="1" applyFill="1" applyBorder="1" applyAlignment="1">
      <alignment horizontal="center" vertical="top" wrapText="1"/>
    </xf>
    <xf numFmtId="0" fontId="0" fillId="0" borderId="10" xfId="0" applyBorder="1"/>
    <xf numFmtId="0" fontId="0" fillId="0" borderId="2" xfId="0" applyBorder="1"/>
    <xf numFmtId="0" fontId="39" fillId="7" borderId="0" xfId="0" applyFont="1" applyFill="1" applyAlignment="1">
      <alignment horizontal="center"/>
    </xf>
    <xf numFmtId="43" fontId="39" fillId="7" borderId="0" xfId="0" applyNumberFormat="1" applyFont="1" applyFill="1" applyAlignment="1">
      <alignment horizontal="center"/>
    </xf>
    <xf numFmtId="0" fontId="15" fillId="0" borderId="41" xfId="0" applyFont="1" applyBorder="1" applyAlignment="1">
      <alignment horizontal="center" vertical="center" wrapText="1"/>
    </xf>
    <xf numFmtId="0" fontId="0" fillId="0" borderId="11" xfId="0" applyBorder="1"/>
    <xf numFmtId="0" fontId="0" fillId="0" borderId="12" xfId="0" applyBorder="1"/>
    <xf numFmtId="0" fontId="55" fillId="15" borderId="34" xfId="0" applyFont="1" applyFill="1" applyBorder="1" applyAlignment="1">
      <alignment horizontal="center" vertical="center" wrapText="1"/>
    </xf>
    <xf numFmtId="0" fontId="0" fillId="0" borderId="42" xfId="0" applyBorder="1"/>
    <xf numFmtId="0" fontId="58" fillId="17" borderId="34" xfId="0" applyFont="1" applyFill="1" applyBorder="1" applyAlignment="1">
      <alignment horizontal="left" vertical="center" wrapText="1" indent="1"/>
    </xf>
    <xf numFmtId="0" fontId="58" fillId="0" borderId="34" xfId="0" applyFont="1" applyBorder="1" applyAlignment="1">
      <alignment horizontal="left" vertical="center" wrapText="1" indent="1"/>
    </xf>
    <xf numFmtId="0" fontId="54" fillId="16" borderId="34" xfId="0" applyFont="1" applyFill="1" applyBorder="1" applyAlignment="1">
      <alignment horizontal="center" vertical="center" wrapText="1"/>
    </xf>
    <xf numFmtId="0" fontId="61" fillId="15" borderId="35" xfId="0" applyFont="1" applyFill="1" applyBorder="1" applyAlignment="1">
      <alignment horizontal="left" vertical="center" wrapText="1" indent="1"/>
    </xf>
    <xf numFmtId="0" fontId="0" fillId="0" borderId="43" xfId="0" applyBorder="1"/>
    <xf numFmtId="43" fontId="12" fillId="2" borderId="1" xfId="1" applyFont="1" applyFill="1" applyBorder="1" applyAlignment="1">
      <alignment horizontal="left" vertical="center"/>
    </xf>
    <xf numFmtId="0" fontId="12" fillId="2" borderId="1" xfId="0" applyFont="1" applyFill="1" applyBorder="1" applyAlignment="1">
      <alignment horizontal="left" vertical="center"/>
    </xf>
    <xf numFmtId="0" fontId="65" fillId="20" borderId="44" xfId="0" applyFont="1" applyFill="1" applyBorder="1" applyAlignment="1">
      <alignment horizontal="left" vertical="center"/>
    </xf>
    <xf numFmtId="0" fontId="0" fillId="0" borderId="45" xfId="0" applyBorder="1"/>
    <xf numFmtId="0" fontId="0" fillId="0" borderId="46" xfId="0" applyBorder="1"/>
    <xf numFmtId="0" fontId="64" fillId="19" borderId="44" xfId="0" applyFont="1" applyFill="1" applyBorder="1" applyAlignment="1">
      <alignment horizontal="center" vertical="center"/>
    </xf>
    <xf numFmtId="0" fontId="63" fillId="18" borderId="44" xfId="0" applyFont="1" applyFill="1" applyBorder="1" applyAlignment="1">
      <alignment horizontal="center" vertical="center"/>
    </xf>
    <xf numFmtId="0" fontId="68" fillId="22" borderId="44" xfId="0" applyFont="1" applyFill="1" applyBorder="1" applyAlignment="1">
      <alignment horizontal="left" vertical="center"/>
    </xf>
    <xf numFmtId="0" fontId="67" fillId="0" borderId="44" xfId="0" applyFont="1" applyBorder="1" applyAlignment="1">
      <alignment horizontal="left" vertical="center" wrapText="1"/>
    </xf>
    <xf numFmtId="0" fontId="67" fillId="24" borderId="44" xfId="0" applyFont="1" applyFill="1" applyBorder="1" applyAlignment="1">
      <alignment horizontal="left" vertical="center" wrapText="1"/>
    </xf>
    <xf numFmtId="0" fontId="65" fillId="23" borderId="44" xfId="0" applyFont="1" applyFill="1" applyBorder="1" applyAlignment="1">
      <alignment horizontal="center" vertical="center" wrapText="1"/>
    </xf>
    <xf numFmtId="0" fontId="73" fillId="26" borderId="44" xfId="0" applyFont="1" applyFill="1" applyBorder="1" applyAlignment="1">
      <alignment horizontal="left" vertical="center" wrapText="1"/>
    </xf>
    <xf numFmtId="0" fontId="66" fillId="0" borderId="44" xfId="0" applyFont="1" applyBorder="1" applyAlignment="1">
      <alignment horizontal="left" vertical="center" wrapText="1"/>
    </xf>
    <xf numFmtId="0" fontId="66" fillId="24" borderId="44" xfId="0" applyFont="1" applyFill="1" applyBorder="1" applyAlignment="1">
      <alignment horizontal="left" vertical="center" wrapText="1"/>
    </xf>
    <xf numFmtId="0" fontId="65" fillId="23" borderId="44" xfId="0" applyFont="1" applyFill="1" applyBorder="1" applyAlignment="1">
      <alignment horizontal="left" vertical="center" wrapText="1"/>
    </xf>
    <xf numFmtId="0" fontId="0" fillId="2" borderId="38" xfId="0" applyFill="1" applyBorder="1" applyAlignment="1">
      <alignment horizontal="center"/>
    </xf>
  </cellXfs>
  <cellStyles count="16">
    <cellStyle name="Comma" xfId="1" builtinId="3"/>
    <cellStyle name="Comma 2" xfId="6" xr:uid="{00000000-0005-0000-0000-00002F000000}"/>
    <cellStyle name="Comma 2 2" xfId="13" xr:uid="{00000000-0005-0000-0000-000036000000}"/>
    <cellStyle name="Comma 3" xfId="4" xr:uid="{00000000-0005-0000-0000-00002D000000}"/>
    <cellStyle name="Comma 3 2" xfId="14" xr:uid="{00000000-0005-0000-0000-000037000000}"/>
    <cellStyle name="Comma 4" xfId="9" xr:uid="{00000000-0005-0000-0000-000032000000}"/>
    <cellStyle name="Currency" xfId="3" builtinId="4"/>
    <cellStyle name="Currency 2" xfId="5" xr:uid="{00000000-0005-0000-0000-00002E000000}"/>
    <cellStyle name="Currency 2 2" xfId="15" xr:uid="{00000000-0005-0000-0000-000038000000}"/>
    <cellStyle name="Currency 3" xfId="10" xr:uid="{00000000-0005-0000-0000-000033000000}"/>
    <cellStyle name="Hyperlink" xfId="7" builtinId="8"/>
    <cellStyle name="Hyperlink 2" xfId="12" xr:uid="{00000000-0005-0000-0000-000035000000}"/>
    <cellStyle name="Normal" xfId="0" builtinId="0"/>
    <cellStyle name="Normal 2" xfId="8" xr:uid="{00000000-0005-0000-0000-000031000000}"/>
    <cellStyle name="Percent" xfId="2" builtinId="5"/>
    <cellStyle name="Percent 2" xfId="11" xr:uid="{00000000-0005-0000-0000-000034000000}"/>
  </cellStyles>
  <dxfs count="139">
    <dxf>
      <font>
        <strike val="0"/>
        <condense val="0"/>
        <extend val="0"/>
        <outline val="0"/>
        <shadow val="0"/>
        <vertAlign val="baseline"/>
        <sz val="11"/>
        <color theme="1"/>
        <name val="Calibri"/>
        <family val="2"/>
      </font>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border>
        <left/>
        <right style="thin">
          <color indexed="64"/>
        </right>
        <top style="thin">
          <color indexed="64"/>
        </top>
        <bottom style="thin">
          <color indexed="64"/>
        </bottom>
        <vertical/>
        <horizontal/>
      </border>
    </dxf>
    <dxf>
      <border outline="0">
        <left style="medium">
          <color indexed="64"/>
        </left>
        <top style="medium">
          <color indexed="64"/>
        </top>
        <bottom style="medium">
          <color indexed="64"/>
        </bottom>
      </border>
    </dxf>
    <dxf>
      <border outline="0">
        <bottom style="thin">
          <color indexed="64"/>
        </bottom>
      </border>
    </dxf>
    <dxf>
      <alignment horizontal="center" vertical="bottom" wrapText="1"/>
    </dxf>
    <dxf>
      <fill>
        <patternFill patternType="solid">
          <fgColor indexed="64"/>
          <bgColor rgb="FFE2ECF2"/>
        </patternFill>
      </fill>
      <border outline="0">
        <left style="thin">
          <color indexed="64"/>
        </left>
        <right/>
        <top style="thin">
          <color indexed="64"/>
        </top>
        <bottom style="thin">
          <color indexed="64"/>
        </bottom>
      </border>
    </dxf>
    <dxf>
      <fill>
        <patternFill patternType="solid">
          <fgColor indexed="64"/>
          <bgColor rgb="FFE2ECF2"/>
        </patternFill>
      </fill>
      <border outline="0">
        <left style="thin">
          <color indexed="64"/>
        </left>
        <right style="thin">
          <color indexed="64"/>
        </right>
        <top style="thin">
          <color indexed="64"/>
        </top>
        <bottom style="thin">
          <color indexed="64"/>
        </bottom>
      </border>
    </dxf>
    <dxf>
      <font>
        <b/>
        <strike val="0"/>
        <condense val="0"/>
        <extend val="0"/>
        <outline val="0"/>
        <shadow val="0"/>
        <vertAlign val="baseline"/>
        <sz val="7"/>
        <color theme="4" tint="-0.499984740745262"/>
        <name val="Roboto"/>
      </font>
      <fill>
        <patternFill patternType="solid">
          <fgColor indexed="64"/>
          <bgColor rgb="FFE2ECF2"/>
        </patternFill>
      </fill>
      <alignment horizontal="right" vertical="center"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7"/>
        <color theme="4" tint="-0.499984740745262"/>
        <name val="Roboto"/>
      </font>
      <fill>
        <patternFill patternType="solid">
          <fgColor indexed="64"/>
          <bgColor rgb="FFE2ECF2"/>
        </patternFill>
      </fill>
      <alignment horizontal="right" vertical="center"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7"/>
        <color theme="4" tint="-0.499984740745262"/>
        <name val="Times New Roman"/>
        <family val="1"/>
      </font>
      <fill>
        <patternFill patternType="solid">
          <fgColor indexed="64"/>
          <bgColor rgb="FFE2ECF2"/>
        </patternFill>
      </fill>
      <alignment horizontal="right" vertical="center" wrapText="1"/>
      <border outline="0">
        <left/>
        <right style="thin">
          <color indexed="64"/>
        </right>
        <top style="thin">
          <color indexed="64"/>
        </top>
        <bottom style="thin">
          <color indexed="64"/>
        </bottom>
      </border>
    </dxf>
    <dxf>
      <font>
        <b/>
        <strike val="0"/>
        <condense val="0"/>
        <extend val="0"/>
        <outline val="0"/>
        <shadow val="0"/>
        <vertAlign val="baseline"/>
        <sz val="11"/>
        <color theme="0"/>
        <name val="Aptos Narrow"/>
        <family val="2"/>
        <scheme val="minor"/>
      </font>
      <fill>
        <patternFill patternType="solid">
          <fgColor indexed="64"/>
          <bgColor theme="4" tint="-0.249977111117893"/>
        </patternFill>
      </fill>
      <alignment horizontal="center" vertical="bottom"/>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0"/>
        <name val="Aptos Narrow"/>
        <family val="2"/>
        <scheme val="minor"/>
      </font>
      <fill>
        <patternFill patternType="solid">
          <fgColor indexed="64"/>
          <bgColor theme="4" tint="-0.249977111117893"/>
        </patternFill>
      </fill>
      <alignment horizontal="center" vertical="bottom"/>
      <border outline="0">
        <left style="thin">
          <color indexed="64"/>
        </left>
        <right style="thin">
          <color indexed="64"/>
        </right>
        <top/>
        <bottom/>
      </border>
    </dxf>
    <dxf>
      <fill>
        <patternFill patternType="solid">
          <fgColor indexed="64"/>
          <bgColor theme="0"/>
        </patternFill>
      </fill>
      <border>
        <left style="thin">
          <color indexed="64"/>
        </left>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numFmt numFmtId="20" formatCode="dd/mmm/yy"/>
      <fill>
        <patternFill patternType="solid">
          <fgColor indexed="64"/>
          <bgColor theme="0"/>
        </patternFill>
      </fill>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strike val="0"/>
        <condense val="0"/>
        <extend val="0"/>
        <outline val="0"/>
        <shadow val="0"/>
        <vertAlign val="baseline"/>
        <sz val="12"/>
        <color theme="3" tint="9.9978637043366805E-2"/>
        <name val="Aptos Narrow"/>
        <family val="2"/>
        <scheme val="minor"/>
      </font>
      <fill>
        <patternFill patternType="solid">
          <fgColor indexed="64"/>
          <bgColor theme="0"/>
        </patternFill>
      </fill>
      <border outline="0">
        <left style="thin">
          <color indexed="64"/>
        </left>
        <right style="thin">
          <color indexed="64"/>
        </right>
        <top/>
        <bottom/>
      </border>
    </dxf>
    <dxf>
      <font>
        <b/>
        <strike val="0"/>
        <condense val="0"/>
        <extend val="0"/>
        <outline val="0"/>
        <shadow val="0"/>
        <vertAlign val="baseline"/>
        <sz val="11"/>
        <color theme="4" tint="-0.249977111117893"/>
        <name val="Aptos Narrow"/>
        <family val="2"/>
        <scheme val="minor"/>
      </font>
      <numFmt numFmtId="13" formatCode="0%"/>
      <fill>
        <patternFill patternType="solid">
          <fgColor indexed="64"/>
          <bgColor theme="0"/>
        </patternFill>
      </fill>
      <alignment horizontal="center" vertical="center"/>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theme="4" tint="-0.249977111117893"/>
        <name val="Aptos Narrow"/>
        <family val="2"/>
        <scheme val="minor"/>
      </font>
      <numFmt numFmtId="13" formatCode="0%"/>
      <fill>
        <patternFill patternType="solid">
          <fgColor indexed="64"/>
          <bgColor theme="0"/>
        </patternFill>
      </fill>
      <alignment horizontal="center" vertical="center"/>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numFmt numFmtId="3" formatCode="#,##0"/>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numFmt numFmtId="3" formatCode="#,##0"/>
      <fill>
        <patternFill>
          <fgColor indexed="64"/>
          <bgColor theme="0"/>
        </patternFill>
      </fill>
      <alignment horizontal="general" vertical="top" wrapText="1"/>
    </dxf>
    <dxf>
      <font>
        <strike val="0"/>
        <condense val="0"/>
        <extend val="0"/>
        <outline val="0"/>
        <shadow val="0"/>
        <vertAlign val="baseline"/>
        <sz val="10"/>
        <color theme="1"/>
        <name val="Aptos Narrow"/>
        <family val="2"/>
        <scheme val="minor"/>
      </font>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fill>
        <patternFill>
          <fgColor indexed="64"/>
          <bgColor theme="0"/>
        </patternFill>
      </fill>
      <alignment horizontal="general" vertical="top" wrapText="1"/>
    </dxf>
    <dxf>
      <border>
        <top style="thin">
          <color indexed="64"/>
        </top>
      </border>
    </dxf>
    <dxf>
      <border>
        <left style="thin">
          <color indexed="64"/>
        </left>
        <right style="thin">
          <color indexed="64"/>
        </right>
        <top/>
        <bottom/>
        <vertical style="thin">
          <color indexed="64"/>
        </vertical>
        <horizontal style="thin">
          <color indexed="64"/>
        </horizontal>
      </border>
    </dxf>
    <dxf>
      <border outline="0">
        <bottom style="thin">
          <color indexed="64"/>
        </bottom>
      </border>
    </dxf>
    <dxf>
      <fill>
        <patternFill patternType="solid">
          <fgColor indexed="64"/>
          <bgColor theme="0"/>
        </patternFill>
      </fill>
    </dxf>
    <dxf>
      <font>
        <b/>
        <strike val="0"/>
        <condense val="0"/>
        <extend val="0"/>
        <outline val="0"/>
        <shadow val="0"/>
        <vertAlign val="baseline"/>
        <sz val="10"/>
        <color theme="1"/>
        <name val="Aptos Narrow"/>
        <family val="2"/>
        <scheme val="minor"/>
      </font>
      <fill>
        <patternFill patternType="solid">
          <fgColor indexed="64"/>
          <bgColor theme="0"/>
        </patternFill>
      </fill>
      <alignment horizontal="center" vertical="top"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numFmt numFmtId="164" formatCode="_ * #,##0_ ;_ * \-#,##0_ ;_ * &quot;-&quot;??_ ;_ @_ "/>
      <fill>
        <patternFill>
          <fgColor indexed="64"/>
          <bgColor theme="0"/>
        </patternFill>
      </fill>
      <alignment horizontal="general" vertical="center" wrapText="1"/>
    </dxf>
    <dxf>
      <font>
        <strike val="0"/>
        <condense val="0"/>
        <extend val="0"/>
        <outline val="0"/>
        <shadow val="0"/>
        <vertAlign val="baseline"/>
        <sz val="10"/>
        <color theme="1"/>
        <name val="Aptos Narrow"/>
        <family val="2"/>
        <scheme val="minor"/>
      </font>
      <fill>
        <patternFill patternType="solid">
          <fgColor indexed="64"/>
          <bgColor theme="0"/>
        </patternFill>
      </fill>
      <alignment horizontal="general" vertical="center" wrapText="1"/>
    </dxf>
    <dxf>
      <font>
        <strike val="0"/>
        <condense val="0"/>
        <extend val="0"/>
        <outline val="0"/>
        <shadow val="0"/>
        <vertAlign val="baseline"/>
        <sz val="10"/>
        <color theme="1"/>
        <name val="Aptos Narrow"/>
        <family val="2"/>
        <scheme val="minor"/>
      </font>
      <fill>
        <patternFill>
          <fgColor indexed="64"/>
          <bgColor theme="0"/>
        </patternFill>
      </fill>
      <alignment horizontal="general" vertical="center" wrapText="1"/>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Aptos Narrow"/>
        <family val="2"/>
        <scheme val="minor"/>
      </font>
      <fill>
        <patternFill>
          <fgColor indexed="64"/>
          <bgColor theme="0"/>
        </patternFill>
      </fill>
      <alignment horizontal="general" vertical="center" wrapText="1"/>
    </dxf>
    <dxf>
      <border outline="0">
        <bottom style="thin">
          <color indexed="64"/>
        </bottom>
      </border>
    </dxf>
    <dxf>
      <font>
        <b/>
        <strike val="0"/>
        <condense val="0"/>
        <extend val="0"/>
        <outline val="0"/>
        <shadow val="0"/>
        <vertAlign val="baseline"/>
        <sz val="10"/>
        <color theme="1"/>
        <name val="Aptos Narrow"/>
        <family val="2"/>
        <scheme val="minor"/>
      </font>
      <fill>
        <patternFill>
          <fgColor indexed="64"/>
          <bgColor theme="0"/>
        </patternFill>
      </fill>
      <alignment horizontal="center" vertical="center" wrapText="1"/>
      <border outline="0">
        <left style="thin">
          <color indexed="64"/>
        </left>
        <right style="thin">
          <color indexed="64"/>
        </right>
        <top/>
        <bottom/>
      </border>
    </dxf>
    <dxf>
      <fill>
        <patternFill patternType="solid">
          <fgColor indexed="64"/>
          <bgColor rgb="FFE2ECF2"/>
        </patternFill>
      </fill>
      <alignment horizontal="general" vertical="center" wrapText="1"/>
      <border outline="0">
        <left style="thin">
          <color indexed="64"/>
        </left>
        <right/>
        <top style="thin">
          <color indexed="64"/>
        </top>
        <bottom style="thin">
          <color indexed="64"/>
        </bottom>
      </border>
    </dxf>
    <dxf>
      <fill>
        <patternFill patternType="solid">
          <fgColor indexed="64"/>
          <bgColor rgb="FFE2ECF2"/>
        </patternFill>
      </fill>
      <alignment horizontal="general" vertical="center" wrapText="1"/>
      <border outline="0">
        <left style="thin">
          <color indexed="64"/>
        </left>
        <right style="thin">
          <color indexed="64"/>
        </right>
        <top style="thin">
          <color indexed="64"/>
        </top>
        <bottom style="thin">
          <color indexed="64"/>
        </bottom>
      </border>
    </dxf>
    <dxf>
      <fill>
        <patternFill patternType="solid">
          <fgColor indexed="64"/>
          <bgColor rgb="FFE2ECF2"/>
        </patternFill>
      </fill>
      <alignment horizontal="general" vertical="center" wrapText="1"/>
      <border outline="0">
        <left style="thin">
          <color indexed="64"/>
        </left>
        <right style="thin">
          <color indexed="64"/>
        </right>
        <top style="thin">
          <color indexed="64"/>
        </top>
        <bottom style="thin">
          <color indexed="64"/>
        </bottom>
      </border>
    </dxf>
    <dxf>
      <fill>
        <patternFill patternType="solid">
          <fgColor indexed="64"/>
          <bgColor rgb="FFE2ECF2"/>
        </patternFill>
      </fill>
      <alignment horizontal="general" vertical="center" wrapText="1"/>
      <border outline="0">
        <left style="thin">
          <color indexed="64"/>
        </left>
        <right style="thin">
          <color indexed="64"/>
        </right>
        <top style="thin">
          <color indexed="64"/>
        </top>
        <bottom style="thin">
          <color indexed="64"/>
        </bottom>
      </border>
    </dxf>
    <dxf>
      <fill>
        <patternFill patternType="solid">
          <fgColor indexed="64"/>
          <bgColor rgb="FFE2ECF2"/>
        </patternFill>
      </fill>
      <alignment horizontal="general" vertical="center" wrapText="1"/>
      <border outline="0">
        <left style="thin">
          <color indexed="64"/>
        </left>
        <right style="thin">
          <color indexed="64"/>
        </right>
        <top style="thin">
          <color indexed="64"/>
        </top>
        <bottom style="thin">
          <color indexed="64"/>
        </bottom>
      </border>
    </dxf>
    <dxf>
      <fill>
        <patternFill patternType="solid">
          <fgColor indexed="64"/>
          <bgColor rgb="FFE2ECF2"/>
        </patternFill>
      </fill>
      <alignment horizontal="general" vertical="center" wrapText="1"/>
      <border outline="0">
        <left/>
        <right style="thin">
          <color indexed="64"/>
        </right>
        <top style="thin">
          <color indexed="64"/>
        </top>
        <bottom style="thin">
          <color indexed="64"/>
        </bottom>
      </border>
    </dxf>
    <dxf>
      <font>
        <b/>
        <strike val="0"/>
        <outline val="0"/>
        <shadow val="0"/>
        <vertAlign val="baseline"/>
        <sz val="11"/>
        <color theme="4" tint="-0.499984740745262"/>
        <name val="Aptos Narrow"/>
        <family val="2"/>
        <scheme val="minor"/>
      </font>
      <fill>
        <patternFill patternType="solid">
          <fgColor indexed="64"/>
          <bgColor rgb="FF87C7D9"/>
        </patternFill>
      </fill>
      <alignment horizontal="general" vertical="center" wrapText="1"/>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wrapText="1"/>
    </dxf>
    <dxf>
      <border outline="0">
        <bottom style="thin">
          <color indexed="64"/>
        </bottom>
      </border>
    </dxf>
    <dxf>
      <font>
        <b/>
        <strike val="0"/>
        <condense val="0"/>
        <extend val="0"/>
        <outline val="0"/>
        <shadow val="0"/>
        <vertAlign val="baseline"/>
        <sz val="11"/>
        <color theme="4" tint="-0.499984740745262"/>
        <name val="Abadi"/>
        <family val="2"/>
      </font>
      <fill>
        <patternFill patternType="solid">
          <fgColor indexed="64"/>
          <bgColor rgb="FF87C7D9"/>
        </patternFill>
      </fill>
      <alignment horizontal="center" vertical="center" wrapText="1"/>
      <border outline="0">
        <left style="thin">
          <color indexed="64"/>
        </left>
        <right style="thin">
          <color indexed="64"/>
        </right>
        <top/>
        <bottom/>
      </border>
    </dxf>
    <dxf>
      <alignment horizontal="general" vertical="center" wrapText="1"/>
      <border>
        <left style="thin">
          <color indexed="64"/>
        </left>
        <right/>
        <top style="thin">
          <color indexed="64"/>
        </top>
        <bottom style="thin">
          <color indexed="64"/>
        </bottom>
        <vertical style="thin">
          <color indexed="64"/>
        </vertical>
        <horizontal style="thin">
          <color indexed="64"/>
        </horizontal>
      </border>
    </dxf>
    <dxf>
      <font>
        <b/>
        <strike val="0"/>
        <condense val="0"/>
        <extend val="0"/>
        <outline val="0"/>
        <shadow val="0"/>
        <vertAlign val="baseline"/>
        <sz val="11"/>
        <color theme="1"/>
        <name val="Aptos Narrow"/>
        <family val="2"/>
        <scheme val="minor"/>
      </font>
      <alignment horizontal="general" vertical="center" wrapText="1"/>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b/>
        <strike val="0"/>
        <condense val="0"/>
        <extend val="0"/>
        <outline val="0"/>
        <shadow val="0"/>
        <vertAlign val="baseline"/>
        <sz val="11"/>
        <color theme="1"/>
        <name val="Aptos Narrow"/>
        <family val="2"/>
        <scheme val="minor"/>
      </font>
      <alignment horizontal="center" vertical="center" wrapText="1"/>
      <border>
        <left style="thin">
          <color indexed="64"/>
        </left>
        <right style="thin">
          <color indexed="64"/>
        </right>
        <top/>
        <bottom/>
        <vertical style="thin">
          <color indexed="64"/>
        </vertical>
        <horizontal style="thin">
          <color indexed="64"/>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Aptos Narrow"/>
        <family val="2"/>
        <scheme val="minor"/>
      </font>
      <alignment horizontal="general" vertical="center" wrapText="1"/>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Aptos Narrow"/>
        <family val="2"/>
        <scheme val="minor"/>
      </font>
      <alignment horizontal="general" vertical="center" wrapText="1"/>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b/>
        <strike val="0"/>
        <condense val="0"/>
        <extend val="0"/>
        <outline val="0"/>
        <shadow val="0"/>
        <vertAlign val="baseline"/>
        <sz val="11"/>
        <color theme="1"/>
        <name val="Aptos Narrow"/>
        <family val="2"/>
        <scheme val="minor"/>
      </font>
      <alignment horizontal="center" vertical="center" wrapText="1"/>
      <border>
        <left style="thin">
          <color indexed="64"/>
        </left>
        <right style="thin">
          <color indexed="64"/>
        </right>
        <top/>
        <bottom/>
        <vertical style="thin">
          <color indexed="64"/>
        </vertical>
        <horizontal style="thin">
          <color indexed="64"/>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style="thin">
          <color indexed="64"/>
        </right>
        <top style="thin">
          <color indexed="64"/>
        </top>
        <bottom style="thin">
          <color indexed="64"/>
        </bottom>
        <vertical/>
        <horizontal/>
      </border>
    </dxf>
    <dxf>
      <alignment horizontal="general" vertical="center" wrapText="1"/>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Aptos Narrow"/>
        <family val="2"/>
        <scheme val="minor"/>
      </font>
      <alignment horizontal="general" vertical="center" wrapText="1"/>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Aptos Narrow"/>
        <family val="2"/>
        <scheme val="minor"/>
      </font>
      <alignment horizontal="center" vertical="center"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IN" b="1">
                <a:solidFill>
                  <a:srgbClr val="002060"/>
                </a:solidFill>
              </a:rPr>
              <a:t>FMCG  Industry analysis vs E-Commerce share</a:t>
            </a:r>
          </a:p>
        </c:rich>
      </c:tx>
      <c:layout>
        <c:manualLayout>
          <c:xMode val="edge"/>
          <c:yMode val="edge"/>
          <c:x val="0.17484612647533102"/>
          <c:y val="4.807707205954728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lotArea>
      <c:layout>
        <c:manualLayout>
          <c:layoutTarget val="inner"/>
          <c:xMode val="edge"/>
          <c:yMode val="edge"/>
          <c:x val="6.0761294561370152E-2"/>
          <c:y val="0.252592458593212"/>
          <c:w val="0.91894135285559919"/>
          <c:h val="0.61611271835030812"/>
        </c:manualLayout>
      </c:layout>
      <c:lineChart>
        <c:grouping val="standard"/>
        <c:varyColors val="0"/>
        <c:ser>
          <c:idx val="0"/>
          <c:order val="0"/>
          <c:tx>
            <c:strRef>
              <c:f>'[1]Industrial analysis'!$BO$9</c:f>
              <c:strCache>
                <c:ptCount val="1"/>
                <c:pt idx="0">
                  <c:v>FMCG Industry Growth %</c:v>
                </c:pt>
              </c:strCache>
            </c:strRef>
          </c:tx>
          <c:spPr>
            <a:ln w="38100" cap="rnd">
              <a:solidFill>
                <a:srgbClr val="00B0F0"/>
              </a:solidFill>
              <a:round/>
            </a:ln>
            <a:effectLst/>
          </c:spPr>
          <c:marker>
            <c:symbol val="none"/>
          </c:marker>
          <c:cat>
            <c:numRef>
              <c:f>'[1]Industrial analysis'!$BK$10:$BK$20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'[1]Industrial analysis'!$BO$10:$BO$20</c:f>
              <c:numCache>
                <c:formatCode>General</c:formatCode>
                <c:ptCount val="11"/>
                <c:pt idx="0">
                  <c:v>6.5</c:v>
                </c:pt>
                <c:pt idx="1">
                  <c:v>7</c:v>
                </c:pt>
                <c:pt idx="2">
                  <c:v>7.5</c:v>
                </c:pt>
                <c:pt idx="3">
                  <c:v>8</c:v>
                </c:pt>
                <c:pt idx="4">
                  <c:v>7</c:v>
                </c:pt>
                <c:pt idx="5">
                  <c:v>3</c:v>
                </c:pt>
                <c:pt idx="6">
                  <c:v>8</c:v>
                </c:pt>
                <c:pt idx="7">
                  <c:v>9</c:v>
                </c:pt>
                <c:pt idx="8">
                  <c:v>8</c:v>
                </c:pt>
                <c:pt idx="9">
                  <c:v>6</c:v>
                </c:pt>
                <c:pt idx="10">
                  <c:v>7</c:v>
                </c:pt>
              </c:numCache>
            </c:numRef>
          </c:val>
          <c:smooth val="0"/>
          <c:extLst>
            <c:ext xmlns:c16="http://schemas.microsoft.com/office/drawing/2014/chart" uri="{C3380CC4-5D6E-409C-BE32-E72D297353CC}">
              <c16:uniqueId val="{00000000-83CA-4A57-8428-67734AF7AA4D}"/>
            </c:ext>
          </c:extLst>
        </c:ser>
        <c:ser>
          <c:idx val="1"/>
          <c:order val="1"/>
          <c:tx>
            <c:strRef>
              <c:f>'[1]Industrial analysis'!$BP$9</c:f>
              <c:strCache>
                <c:ptCount val="1"/>
                <c:pt idx="0">
                  <c:v>E-commerce FMCG Share %</c:v>
                </c:pt>
              </c:strCache>
            </c:strRef>
          </c:tx>
          <c:spPr>
            <a:ln w="38100" cap="rnd">
              <a:solidFill>
                <a:schemeClr val="accent1">
                  <a:lumMod val="50000"/>
                </a:schemeClr>
              </a:solidFill>
              <a:round/>
            </a:ln>
            <a:effectLst/>
          </c:spPr>
          <c:marker>
            <c:symbol val="none"/>
          </c:marker>
          <c:cat>
            <c:numRef>
              <c:f>'[1]Industrial analysis'!$BK$10:$BK$20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'[1]Industrial analysis'!$BP$10:$BP$20</c:f>
              <c:numCache>
                <c:formatCode>General</c:formatCode>
                <c:ptCount val="11"/>
                <c:pt idx="0">
                  <c:v>2</c:v>
                </c:pt>
                <c:pt idx="1">
                  <c:v>2.5</c:v>
                </c:pt>
                <c:pt idx="2">
                  <c:v>3</c:v>
                </c:pt>
                <c:pt idx="3">
                  <c:v>4</c:v>
                </c:pt>
                <c:pt idx="4">
                  <c:v>5</c:v>
                </c:pt>
                <c:pt idx="5">
                  <c:v>7</c:v>
                </c:pt>
                <c:pt idx="6">
                  <c:v>9</c:v>
                </c:pt>
                <c:pt idx="7">
                  <c:v>11</c:v>
                </c:pt>
                <c:pt idx="8">
                  <c:v>13</c:v>
                </c:pt>
                <c:pt idx="9">
                  <c:v>15</c:v>
                </c:pt>
                <c:pt idx="10">
                  <c:v>18</c:v>
                </c:pt>
              </c:numCache>
            </c:numRef>
          </c:val>
          <c:smooth val="0"/>
          <c:extLst>
            <c:ext xmlns:c16="http://schemas.microsoft.com/office/drawing/2014/chart" uri="{C3380CC4-5D6E-409C-BE32-E72D297353CC}">
              <c16:uniqueId val="{00000001-83CA-4A57-8428-67734AF7AA4D}"/>
            </c:ext>
          </c:extLst>
        </c:ser>
        <c:dLbls>
          <c:showLegendKey val="0"/>
          <c:showVal val="0"/>
          <c:showCatName val="0"/>
          <c:showSerName val="0"/>
          <c:showPercent val="0"/>
          <c:showBubbleSize val="0"/>
        </c:dLbls>
        <c:smooth val="0"/>
        <c:axId val="1167379392"/>
        <c:axId val="1167379872"/>
      </c:lineChart>
      <c:catAx>
        <c:axId val="116737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rgbClr val="002060"/>
                </a:solidFill>
                <a:latin typeface="+mn-lt"/>
                <a:ea typeface="+mn-ea"/>
                <a:cs typeface="+mn-cs"/>
              </a:defRPr>
            </a:pPr>
            <a:endParaRPr lang="en-US"/>
          </a:p>
        </c:txPr>
        <c:crossAx val="1167379872"/>
        <c:crosses val="autoZero"/>
        <c:auto val="1"/>
        <c:lblAlgn val="ctr"/>
        <c:lblOffset val="100"/>
        <c:noMultiLvlLbl val="0"/>
      </c:catAx>
      <c:valAx>
        <c:axId val="116737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167379392"/>
        <c:crosses val="autoZero"/>
        <c:crossBetween val="between"/>
      </c:valAx>
      <c:spPr>
        <a:noFill/>
        <a:ln>
          <a:noFill/>
        </a:ln>
        <a:effectLst/>
      </c:spPr>
    </c:plotArea>
    <c:legend>
      <c:legendPos val="t"/>
      <c:layout>
        <c:manualLayout>
          <c:xMode val="edge"/>
          <c:yMode val="edge"/>
          <c:x val="7.3769325891067591E-3"/>
          <c:y val="0.23531401192849624"/>
          <c:w val="0.92981188142518456"/>
          <c:h val="6.6983193411259634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legend>
    <c:plotVisOnly val="1"/>
    <c:dispBlanksAs val="gap"/>
    <c:showDLblsOverMax val="0"/>
  </c:chart>
  <c:spPr>
    <a:solidFill>
      <a:srgbClr val="E2ECF2"/>
    </a:solidFill>
    <a:ln w="19050" cap="flat" cmpd="sng" algn="ctr">
      <a:solidFill>
        <a:schemeClr val="accent1"/>
      </a:solidFill>
      <a:prstDash val="solid"/>
      <a:miter lim="800000"/>
    </a:ln>
    <a:effectLst>
      <a:innerShdw blurRad="114300">
        <a:prstClr val="black"/>
      </a:innerShdw>
    </a:effectLst>
    <a:scene3d>
      <a:camera prst="orthographicFront"/>
      <a:lightRig rig="threePt" dir="t"/>
    </a:scene3d>
    <a:sp3d>
      <a:bevelT w="165100" prst="coolSlan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solidFill>
                  <a:srgbClr val="002060"/>
                </a:solidFill>
              </a:rPr>
              <a:t>FMCG Market Size ($ Billion)</a:t>
            </a:r>
          </a:p>
        </c:rich>
      </c:tx>
      <c:layout>
        <c:manualLayout>
          <c:xMode val="edge"/>
          <c:yMode val="edge"/>
          <c:x val="0.22146622490395043"/>
          <c:y val="3.636764376673781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9353193791569169E-2"/>
          <c:y val="0.19167527326141107"/>
          <c:w val="0.84186251249854915"/>
          <c:h val="0.70112096737789631"/>
        </c:manualLayout>
      </c:layout>
      <c:areaChart>
        <c:grouping val="standard"/>
        <c:varyColors val="0"/>
        <c:ser>
          <c:idx val="0"/>
          <c:order val="0"/>
          <c:tx>
            <c:strRef>
              <c:f>'[1]Industrial analysis'!$BL$9</c:f>
              <c:strCache>
                <c:ptCount val="1"/>
                <c:pt idx="0">
                  <c:v>FMCG Market Size ($ Billion)</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38100" cap="flat" cmpd="sng" algn="ctr">
              <a:solidFill>
                <a:schemeClr val="accent1">
                  <a:lumMod val="50000"/>
                </a:schemeClr>
              </a:solidFill>
              <a:round/>
            </a:ln>
            <a:effectLst/>
          </c:spPr>
          <c:cat>
            <c:numRef>
              <c:f>'[1]Industrial analysis'!$BK$10:$BK$20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'[1]Industrial analysis'!$BL$10:$BL$20</c:f>
              <c:numCache>
                <c:formatCode>General</c:formatCode>
                <c:ptCount val="11"/>
                <c:pt idx="0">
                  <c:v>95</c:v>
                </c:pt>
                <c:pt idx="1">
                  <c:v>102</c:v>
                </c:pt>
                <c:pt idx="2">
                  <c:v>110</c:v>
                </c:pt>
                <c:pt idx="3">
                  <c:v>120</c:v>
                </c:pt>
                <c:pt idx="4">
                  <c:v>130</c:v>
                </c:pt>
                <c:pt idx="5">
                  <c:v>125</c:v>
                </c:pt>
                <c:pt idx="6">
                  <c:v>150</c:v>
                </c:pt>
                <c:pt idx="7">
                  <c:v>180</c:v>
                </c:pt>
                <c:pt idx="8">
                  <c:v>210</c:v>
                </c:pt>
                <c:pt idx="9">
                  <c:v>245</c:v>
                </c:pt>
                <c:pt idx="10">
                  <c:v>288</c:v>
                </c:pt>
              </c:numCache>
            </c:numRef>
          </c:val>
          <c:extLst>
            <c:ext xmlns:c16="http://schemas.microsoft.com/office/drawing/2014/chart" uri="{C3380CC4-5D6E-409C-BE32-E72D297353CC}">
              <c16:uniqueId val="{00000000-3E4F-4A76-B8C0-B745FD5101DC}"/>
            </c:ext>
          </c:extLst>
        </c:ser>
        <c:dLbls>
          <c:showLegendKey val="0"/>
          <c:showVal val="0"/>
          <c:showCatName val="0"/>
          <c:showSerName val="0"/>
          <c:showPercent val="0"/>
          <c:showBubbleSize val="0"/>
        </c:dLbls>
        <c:axId val="1167363072"/>
        <c:axId val="1167373152"/>
      </c:areaChart>
      <c:catAx>
        <c:axId val="116736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167373152"/>
        <c:crosses val="autoZero"/>
        <c:auto val="1"/>
        <c:lblAlgn val="ctr"/>
        <c:lblOffset val="100"/>
        <c:noMultiLvlLbl val="0"/>
      </c:catAx>
      <c:valAx>
        <c:axId val="116737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crossAx val="1167363072"/>
        <c:crosses val="autoZero"/>
        <c:crossBetween val="midCat"/>
      </c:valAx>
      <c:spPr>
        <a:noFill/>
        <a:ln>
          <a:noFill/>
        </a:ln>
        <a:effectLst/>
      </c:spPr>
    </c:plotArea>
    <c:plotVisOnly val="1"/>
    <c:dispBlanksAs val="gap"/>
    <c:showDLblsOverMax val="0"/>
  </c:chart>
  <c:spPr>
    <a:solidFill>
      <a:srgbClr val="E2ECF2"/>
    </a:soli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400">
                <a:solidFill>
                  <a:schemeClr val="accent1">
                    <a:lumMod val="50000"/>
                  </a:schemeClr>
                </a:solidFill>
              </a:rPr>
              <a:t>Urban vs Rural Demand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3463346336080504E-2"/>
          <c:y val="0.11152637367103324"/>
          <c:w val="0.94702180399381597"/>
          <c:h val="0.72551107344420629"/>
        </c:manualLayout>
      </c:layout>
      <c:barChart>
        <c:barDir val="col"/>
        <c:grouping val="stacked"/>
        <c:varyColors val="0"/>
        <c:ser>
          <c:idx val="0"/>
          <c:order val="0"/>
          <c:tx>
            <c:strRef>
              <c:f>'[1]Industrial analysis'!$BM$9</c:f>
              <c:strCache>
                <c:ptCount val="1"/>
                <c:pt idx="0">
                  <c:v>Urban Demand Share %</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val>
            <c:numRef>
              <c:f>'[1]Industrial analysis'!$BM$10:$BM$20</c:f>
              <c:numCache>
                <c:formatCode>General</c:formatCode>
                <c:ptCount val="11"/>
                <c:pt idx="0">
                  <c:v>63</c:v>
                </c:pt>
                <c:pt idx="1">
                  <c:v>63</c:v>
                </c:pt>
                <c:pt idx="2">
                  <c:v>62</c:v>
                </c:pt>
                <c:pt idx="3">
                  <c:v>62</c:v>
                </c:pt>
                <c:pt idx="4">
                  <c:v>62</c:v>
                </c:pt>
                <c:pt idx="5">
                  <c:v>61</c:v>
                </c:pt>
                <c:pt idx="6">
                  <c:v>61</c:v>
                </c:pt>
                <c:pt idx="7">
                  <c:v>62</c:v>
                </c:pt>
                <c:pt idx="8">
                  <c:v>62</c:v>
                </c:pt>
                <c:pt idx="9">
                  <c:v>62</c:v>
                </c:pt>
                <c:pt idx="10">
                  <c:v>61</c:v>
                </c:pt>
              </c:numCache>
            </c:numRef>
          </c:val>
          <c:extLst>
            <c:ext xmlns:c16="http://schemas.microsoft.com/office/drawing/2014/chart" uri="{C3380CC4-5D6E-409C-BE32-E72D297353CC}">
              <c16:uniqueId val="{00000000-E391-484E-90A7-C1C82923EEF1}"/>
            </c:ext>
          </c:extLst>
        </c:ser>
        <c:ser>
          <c:idx val="1"/>
          <c:order val="1"/>
          <c:tx>
            <c:strRef>
              <c:f>'[1]Industrial analysis'!$BN$9</c:f>
              <c:strCache>
                <c:ptCount val="1"/>
                <c:pt idx="0">
                  <c:v>Rural Demand Share %</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val>
            <c:numRef>
              <c:f>'[1]Industrial analysis'!$BN$10:$BN$20</c:f>
              <c:numCache>
                <c:formatCode>General</c:formatCode>
                <c:ptCount val="11"/>
                <c:pt idx="0">
                  <c:v>37</c:v>
                </c:pt>
                <c:pt idx="1">
                  <c:v>37</c:v>
                </c:pt>
                <c:pt idx="2">
                  <c:v>38</c:v>
                </c:pt>
                <c:pt idx="3">
                  <c:v>38</c:v>
                </c:pt>
                <c:pt idx="4">
                  <c:v>38</c:v>
                </c:pt>
                <c:pt idx="5">
                  <c:v>39</c:v>
                </c:pt>
                <c:pt idx="6">
                  <c:v>39</c:v>
                </c:pt>
                <c:pt idx="7">
                  <c:v>38</c:v>
                </c:pt>
                <c:pt idx="8">
                  <c:v>38</c:v>
                </c:pt>
                <c:pt idx="9">
                  <c:v>38</c:v>
                </c:pt>
                <c:pt idx="10">
                  <c:v>39</c:v>
                </c:pt>
              </c:numCache>
            </c:numRef>
          </c:val>
          <c:extLst>
            <c:ext xmlns:c16="http://schemas.microsoft.com/office/drawing/2014/chart" uri="{C3380CC4-5D6E-409C-BE32-E72D297353CC}">
              <c16:uniqueId val="{00000001-E391-484E-90A7-C1C82923EEF1}"/>
            </c:ext>
          </c:extLst>
        </c:ser>
        <c:dLbls>
          <c:showLegendKey val="0"/>
          <c:showVal val="0"/>
          <c:showCatName val="0"/>
          <c:showSerName val="0"/>
          <c:showPercent val="0"/>
          <c:showBubbleSize val="0"/>
        </c:dLbls>
        <c:gapWidth val="150"/>
        <c:overlap val="100"/>
        <c:serLines>
          <c:spPr>
            <a:ln w="9525" cap="flat" cmpd="sng" algn="ctr">
              <a:solidFill>
                <a:schemeClr val="tx1">
                  <a:lumMod val="35000"/>
                  <a:lumOff val="65000"/>
                </a:schemeClr>
              </a:solidFill>
              <a:round/>
            </a:ln>
            <a:effectLst/>
          </c:spPr>
        </c:serLines>
        <c:axId val="1044909631"/>
        <c:axId val="1044906751"/>
      </c:barChart>
      <c:catAx>
        <c:axId val="104490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1044906751"/>
        <c:crosses val="autoZero"/>
        <c:auto val="1"/>
        <c:lblAlgn val="ctr"/>
        <c:lblOffset val="100"/>
        <c:noMultiLvlLbl val="0"/>
      </c:catAx>
      <c:valAx>
        <c:axId val="1044906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1044909631"/>
        <c:crosses val="autoZero"/>
        <c:crossBetween val="between"/>
      </c:valAx>
      <c:spPr>
        <a:noFill/>
        <a:ln>
          <a:noFill/>
        </a:ln>
        <a:effectLst/>
      </c:spPr>
    </c:plotArea>
    <c:legend>
      <c:legendPos val="b"/>
      <c:layout>
        <c:manualLayout>
          <c:xMode val="edge"/>
          <c:yMode val="edge"/>
          <c:x val="1.5580675045758503E-3"/>
          <c:y val="0.91342750655520366"/>
          <c:w val="0.9974578416802542"/>
          <c:h val="6.3865071425570172E-2"/>
        </c:manualLayout>
      </c:layout>
      <c:overlay val="0"/>
      <c:spPr>
        <a:solidFill>
          <a:schemeClr val="bg1"/>
        </a:solid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chart>
  <c:spPr>
    <a:solidFill>
      <a:srgbClr val="E2ECF2"/>
    </a:solidFill>
    <a:ln w="9525" cap="flat" cmpd="sng" algn="ctr">
      <a:solidFill>
        <a:schemeClr val="bg1"/>
      </a:solidFill>
      <a:round/>
    </a:ln>
    <a:effectLst>
      <a:innerShdw blurRad="114300">
        <a:prstClr val="black"/>
      </a:innerShd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areaChart>
        <c:grouping val="stacked"/>
        <c:varyColors val="0"/>
        <c:ser>
          <c:idx val="0"/>
          <c:order val="0"/>
          <c:tx>
            <c:strRef>
              <c:f>Beta!$E$1:$E$2</c:f>
              <c:strCache>
                <c:ptCount val="2"/>
                <c:pt idx="0">
                  <c:v>FIRM RETURN</c:v>
                </c:pt>
              </c:strCache>
            </c:strRef>
          </c:tx>
          <c:spPr>
            <a:solidFill>
              <a:schemeClr val="accent1"/>
            </a:solidFill>
            <a:ln>
              <a:noFill/>
              <a:prstDash val="solid"/>
            </a:ln>
          </c:spPr>
          <c:cat>
            <c:numRef>
              <c:f>Beta!$A$3:$A$3720</c:f>
              <c:numCache>
                <c:formatCode>d\-mmm\-yy</c:formatCode>
                <c:ptCount val="3718"/>
                <c:pt idx="0">
                  <c:v>40547</c:v>
                </c:pt>
                <c:pt idx="1">
                  <c:v>40548</c:v>
                </c:pt>
                <c:pt idx="2">
                  <c:v>40549</c:v>
                </c:pt>
                <c:pt idx="3">
                  <c:v>40550</c:v>
                </c:pt>
                <c:pt idx="4">
                  <c:v>40553</c:v>
                </c:pt>
                <c:pt idx="5">
                  <c:v>40554</c:v>
                </c:pt>
                <c:pt idx="6">
                  <c:v>40555</c:v>
                </c:pt>
                <c:pt idx="7">
                  <c:v>40556</c:v>
                </c:pt>
                <c:pt idx="8">
                  <c:v>40557</c:v>
                </c:pt>
                <c:pt idx="9">
                  <c:v>40560</c:v>
                </c:pt>
                <c:pt idx="10">
                  <c:v>40561</c:v>
                </c:pt>
                <c:pt idx="11">
                  <c:v>40562</c:v>
                </c:pt>
                <c:pt idx="12">
                  <c:v>40563</c:v>
                </c:pt>
                <c:pt idx="13">
                  <c:v>40564</c:v>
                </c:pt>
                <c:pt idx="14">
                  <c:v>40567</c:v>
                </c:pt>
                <c:pt idx="15">
                  <c:v>40568</c:v>
                </c:pt>
                <c:pt idx="16">
                  <c:v>40570</c:v>
                </c:pt>
                <c:pt idx="17">
                  <c:v>40571</c:v>
                </c:pt>
                <c:pt idx="18">
                  <c:v>40574</c:v>
                </c:pt>
                <c:pt idx="19">
                  <c:v>40575</c:v>
                </c:pt>
                <c:pt idx="20">
                  <c:v>40576</c:v>
                </c:pt>
                <c:pt idx="21">
                  <c:v>40577</c:v>
                </c:pt>
                <c:pt idx="22">
                  <c:v>40578</c:v>
                </c:pt>
                <c:pt idx="23">
                  <c:v>40581</c:v>
                </c:pt>
                <c:pt idx="24">
                  <c:v>40582</c:v>
                </c:pt>
                <c:pt idx="25">
                  <c:v>40583</c:v>
                </c:pt>
                <c:pt idx="26">
                  <c:v>40584</c:v>
                </c:pt>
                <c:pt idx="27">
                  <c:v>40585</c:v>
                </c:pt>
                <c:pt idx="28">
                  <c:v>40588</c:v>
                </c:pt>
                <c:pt idx="29">
                  <c:v>40589</c:v>
                </c:pt>
                <c:pt idx="30">
                  <c:v>40590</c:v>
                </c:pt>
                <c:pt idx="31">
                  <c:v>40591</c:v>
                </c:pt>
                <c:pt idx="32">
                  <c:v>40592</c:v>
                </c:pt>
                <c:pt idx="33">
                  <c:v>40595</c:v>
                </c:pt>
                <c:pt idx="34">
                  <c:v>40596</c:v>
                </c:pt>
                <c:pt idx="35">
                  <c:v>40597</c:v>
                </c:pt>
                <c:pt idx="36">
                  <c:v>40598</c:v>
                </c:pt>
                <c:pt idx="37">
                  <c:v>40599</c:v>
                </c:pt>
                <c:pt idx="38">
                  <c:v>40602</c:v>
                </c:pt>
                <c:pt idx="39">
                  <c:v>40603</c:v>
                </c:pt>
                <c:pt idx="40">
                  <c:v>40605</c:v>
                </c:pt>
                <c:pt idx="41">
                  <c:v>40606</c:v>
                </c:pt>
                <c:pt idx="42">
                  <c:v>40609</c:v>
                </c:pt>
                <c:pt idx="43">
                  <c:v>40610</c:v>
                </c:pt>
                <c:pt idx="44">
                  <c:v>40611</c:v>
                </c:pt>
                <c:pt idx="45">
                  <c:v>40612</c:v>
                </c:pt>
                <c:pt idx="46">
                  <c:v>40613</c:v>
                </c:pt>
                <c:pt idx="47">
                  <c:v>40616</c:v>
                </c:pt>
                <c:pt idx="48">
                  <c:v>40617</c:v>
                </c:pt>
                <c:pt idx="49">
                  <c:v>40618</c:v>
                </c:pt>
                <c:pt idx="50">
                  <c:v>40619</c:v>
                </c:pt>
                <c:pt idx="51">
                  <c:v>40620</c:v>
                </c:pt>
                <c:pt idx="52">
                  <c:v>40623</c:v>
                </c:pt>
                <c:pt idx="53">
                  <c:v>40624</c:v>
                </c:pt>
                <c:pt idx="54">
                  <c:v>40625</c:v>
                </c:pt>
                <c:pt idx="55">
                  <c:v>40626</c:v>
                </c:pt>
                <c:pt idx="56">
                  <c:v>40627</c:v>
                </c:pt>
                <c:pt idx="57">
                  <c:v>40630</c:v>
                </c:pt>
                <c:pt idx="58">
                  <c:v>40631</c:v>
                </c:pt>
                <c:pt idx="59">
                  <c:v>40632</c:v>
                </c:pt>
                <c:pt idx="60">
                  <c:v>40633</c:v>
                </c:pt>
                <c:pt idx="61">
                  <c:v>40634</c:v>
                </c:pt>
                <c:pt idx="62">
                  <c:v>40637</c:v>
                </c:pt>
                <c:pt idx="63">
                  <c:v>40638</c:v>
                </c:pt>
                <c:pt idx="64">
                  <c:v>40639</c:v>
                </c:pt>
                <c:pt idx="65">
                  <c:v>40640</c:v>
                </c:pt>
                <c:pt idx="66">
                  <c:v>40641</c:v>
                </c:pt>
                <c:pt idx="67">
                  <c:v>40644</c:v>
                </c:pt>
                <c:pt idx="68">
                  <c:v>40646</c:v>
                </c:pt>
                <c:pt idx="69">
                  <c:v>40648</c:v>
                </c:pt>
                <c:pt idx="70">
                  <c:v>40651</c:v>
                </c:pt>
                <c:pt idx="71">
                  <c:v>40652</c:v>
                </c:pt>
                <c:pt idx="72">
                  <c:v>40653</c:v>
                </c:pt>
                <c:pt idx="73">
                  <c:v>40654</c:v>
                </c:pt>
                <c:pt idx="74">
                  <c:v>40658</c:v>
                </c:pt>
                <c:pt idx="75">
                  <c:v>40659</c:v>
                </c:pt>
                <c:pt idx="76">
                  <c:v>40660</c:v>
                </c:pt>
                <c:pt idx="77">
                  <c:v>40661</c:v>
                </c:pt>
                <c:pt idx="78">
                  <c:v>40662</c:v>
                </c:pt>
                <c:pt idx="79">
                  <c:v>40665</c:v>
                </c:pt>
                <c:pt idx="80">
                  <c:v>40666</c:v>
                </c:pt>
                <c:pt idx="81">
                  <c:v>40667</c:v>
                </c:pt>
                <c:pt idx="82">
                  <c:v>40668</c:v>
                </c:pt>
                <c:pt idx="83">
                  <c:v>40669</c:v>
                </c:pt>
                <c:pt idx="84">
                  <c:v>40672</c:v>
                </c:pt>
                <c:pt idx="85">
                  <c:v>40673</c:v>
                </c:pt>
                <c:pt idx="86">
                  <c:v>40674</c:v>
                </c:pt>
                <c:pt idx="87">
                  <c:v>40675</c:v>
                </c:pt>
                <c:pt idx="88">
                  <c:v>40676</c:v>
                </c:pt>
                <c:pt idx="89">
                  <c:v>40679</c:v>
                </c:pt>
                <c:pt idx="90">
                  <c:v>40680</c:v>
                </c:pt>
                <c:pt idx="91">
                  <c:v>40681</c:v>
                </c:pt>
                <c:pt idx="92">
                  <c:v>40682</c:v>
                </c:pt>
                <c:pt idx="93">
                  <c:v>40683</c:v>
                </c:pt>
                <c:pt idx="94">
                  <c:v>40686</c:v>
                </c:pt>
                <c:pt idx="95">
                  <c:v>40687</c:v>
                </c:pt>
                <c:pt idx="96">
                  <c:v>40688</c:v>
                </c:pt>
                <c:pt idx="97">
                  <c:v>40689</c:v>
                </c:pt>
                <c:pt idx="98">
                  <c:v>40690</c:v>
                </c:pt>
                <c:pt idx="99">
                  <c:v>40693</c:v>
                </c:pt>
                <c:pt idx="100">
                  <c:v>40694</c:v>
                </c:pt>
                <c:pt idx="101">
                  <c:v>40695</c:v>
                </c:pt>
                <c:pt idx="102">
                  <c:v>40696</c:v>
                </c:pt>
                <c:pt idx="103">
                  <c:v>40697</c:v>
                </c:pt>
                <c:pt idx="104">
                  <c:v>40700</c:v>
                </c:pt>
                <c:pt idx="105">
                  <c:v>40701</c:v>
                </c:pt>
                <c:pt idx="106">
                  <c:v>40702</c:v>
                </c:pt>
                <c:pt idx="107">
                  <c:v>40703</c:v>
                </c:pt>
                <c:pt idx="108">
                  <c:v>40704</c:v>
                </c:pt>
                <c:pt idx="109">
                  <c:v>40707</c:v>
                </c:pt>
                <c:pt idx="110">
                  <c:v>40708</c:v>
                </c:pt>
                <c:pt idx="111">
                  <c:v>40709</c:v>
                </c:pt>
                <c:pt idx="112">
                  <c:v>40710</c:v>
                </c:pt>
                <c:pt idx="113">
                  <c:v>40711</c:v>
                </c:pt>
                <c:pt idx="114">
                  <c:v>40714</c:v>
                </c:pt>
                <c:pt idx="115">
                  <c:v>40715</c:v>
                </c:pt>
                <c:pt idx="116">
                  <c:v>40716</c:v>
                </c:pt>
                <c:pt idx="117">
                  <c:v>40717</c:v>
                </c:pt>
                <c:pt idx="118">
                  <c:v>40718</c:v>
                </c:pt>
                <c:pt idx="119">
                  <c:v>40721</c:v>
                </c:pt>
                <c:pt idx="120">
                  <c:v>40722</c:v>
                </c:pt>
                <c:pt idx="121">
                  <c:v>40723</c:v>
                </c:pt>
                <c:pt idx="122">
                  <c:v>40724</c:v>
                </c:pt>
                <c:pt idx="123">
                  <c:v>40725</c:v>
                </c:pt>
                <c:pt idx="124">
                  <c:v>40728</c:v>
                </c:pt>
                <c:pt idx="125">
                  <c:v>40729</c:v>
                </c:pt>
                <c:pt idx="126">
                  <c:v>40730</c:v>
                </c:pt>
                <c:pt idx="127">
                  <c:v>40731</c:v>
                </c:pt>
                <c:pt idx="128">
                  <c:v>40732</c:v>
                </c:pt>
                <c:pt idx="129">
                  <c:v>40735</c:v>
                </c:pt>
                <c:pt idx="130">
                  <c:v>40736</c:v>
                </c:pt>
                <c:pt idx="131">
                  <c:v>40737</c:v>
                </c:pt>
                <c:pt idx="132">
                  <c:v>40738</c:v>
                </c:pt>
                <c:pt idx="133">
                  <c:v>40739</c:v>
                </c:pt>
                <c:pt idx="134">
                  <c:v>40742</c:v>
                </c:pt>
                <c:pt idx="135">
                  <c:v>40743</c:v>
                </c:pt>
                <c:pt idx="136">
                  <c:v>40744</c:v>
                </c:pt>
                <c:pt idx="137">
                  <c:v>40745</c:v>
                </c:pt>
                <c:pt idx="138">
                  <c:v>40746</c:v>
                </c:pt>
                <c:pt idx="139">
                  <c:v>40749</c:v>
                </c:pt>
                <c:pt idx="140">
                  <c:v>40750</c:v>
                </c:pt>
                <c:pt idx="141">
                  <c:v>40751</c:v>
                </c:pt>
                <c:pt idx="142">
                  <c:v>40752</c:v>
                </c:pt>
                <c:pt idx="143">
                  <c:v>40753</c:v>
                </c:pt>
                <c:pt idx="144">
                  <c:v>40756</c:v>
                </c:pt>
                <c:pt idx="145">
                  <c:v>40757</c:v>
                </c:pt>
                <c:pt idx="146">
                  <c:v>40758</c:v>
                </c:pt>
                <c:pt idx="147">
                  <c:v>40759</c:v>
                </c:pt>
                <c:pt idx="148">
                  <c:v>40760</c:v>
                </c:pt>
                <c:pt idx="149">
                  <c:v>40763</c:v>
                </c:pt>
                <c:pt idx="150">
                  <c:v>40764</c:v>
                </c:pt>
                <c:pt idx="151">
                  <c:v>40765</c:v>
                </c:pt>
                <c:pt idx="152">
                  <c:v>40766</c:v>
                </c:pt>
                <c:pt idx="153">
                  <c:v>40767</c:v>
                </c:pt>
                <c:pt idx="154">
                  <c:v>40771</c:v>
                </c:pt>
                <c:pt idx="155">
                  <c:v>40772</c:v>
                </c:pt>
                <c:pt idx="156">
                  <c:v>40773</c:v>
                </c:pt>
                <c:pt idx="157">
                  <c:v>40774</c:v>
                </c:pt>
                <c:pt idx="158">
                  <c:v>40777</c:v>
                </c:pt>
                <c:pt idx="159">
                  <c:v>40778</c:v>
                </c:pt>
                <c:pt idx="160">
                  <c:v>40779</c:v>
                </c:pt>
                <c:pt idx="161">
                  <c:v>40780</c:v>
                </c:pt>
                <c:pt idx="162">
                  <c:v>40781</c:v>
                </c:pt>
                <c:pt idx="163">
                  <c:v>40784</c:v>
                </c:pt>
                <c:pt idx="164">
                  <c:v>40785</c:v>
                </c:pt>
                <c:pt idx="165">
                  <c:v>40788</c:v>
                </c:pt>
                <c:pt idx="166">
                  <c:v>40791</c:v>
                </c:pt>
                <c:pt idx="167">
                  <c:v>40792</c:v>
                </c:pt>
                <c:pt idx="168">
                  <c:v>40793</c:v>
                </c:pt>
                <c:pt idx="169">
                  <c:v>40794</c:v>
                </c:pt>
                <c:pt idx="170">
                  <c:v>40795</c:v>
                </c:pt>
                <c:pt idx="171">
                  <c:v>40798</c:v>
                </c:pt>
                <c:pt idx="172">
                  <c:v>40799</c:v>
                </c:pt>
                <c:pt idx="173">
                  <c:v>40800</c:v>
                </c:pt>
                <c:pt idx="174">
                  <c:v>40801</c:v>
                </c:pt>
                <c:pt idx="175">
                  <c:v>40802</c:v>
                </c:pt>
                <c:pt idx="176">
                  <c:v>40805</c:v>
                </c:pt>
                <c:pt idx="177">
                  <c:v>40806</c:v>
                </c:pt>
                <c:pt idx="178">
                  <c:v>40807</c:v>
                </c:pt>
                <c:pt idx="179">
                  <c:v>40808</c:v>
                </c:pt>
                <c:pt idx="180">
                  <c:v>40809</c:v>
                </c:pt>
                <c:pt idx="181">
                  <c:v>40812</c:v>
                </c:pt>
                <c:pt idx="182">
                  <c:v>40813</c:v>
                </c:pt>
                <c:pt idx="183">
                  <c:v>40814</c:v>
                </c:pt>
                <c:pt idx="184">
                  <c:v>40815</c:v>
                </c:pt>
                <c:pt idx="185">
                  <c:v>40816</c:v>
                </c:pt>
                <c:pt idx="186">
                  <c:v>40819</c:v>
                </c:pt>
                <c:pt idx="187">
                  <c:v>40820</c:v>
                </c:pt>
                <c:pt idx="188">
                  <c:v>40821</c:v>
                </c:pt>
                <c:pt idx="189">
                  <c:v>40823</c:v>
                </c:pt>
                <c:pt idx="190">
                  <c:v>40826</c:v>
                </c:pt>
                <c:pt idx="191">
                  <c:v>40827</c:v>
                </c:pt>
                <c:pt idx="192">
                  <c:v>40828</c:v>
                </c:pt>
                <c:pt idx="193">
                  <c:v>40829</c:v>
                </c:pt>
                <c:pt idx="194">
                  <c:v>40830</c:v>
                </c:pt>
                <c:pt idx="195">
                  <c:v>40833</c:v>
                </c:pt>
                <c:pt idx="196">
                  <c:v>40834</c:v>
                </c:pt>
                <c:pt idx="197">
                  <c:v>40835</c:v>
                </c:pt>
                <c:pt idx="198">
                  <c:v>40836</c:v>
                </c:pt>
                <c:pt idx="199">
                  <c:v>40837</c:v>
                </c:pt>
                <c:pt idx="200">
                  <c:v>40840</c:v>
                </c:pt>
                <c:pt idx="201">
                  <c:v>40841</c:v>
                </c:pt>
                <c:pt idx="202">
                  <c:v>40842</c:v>
                </c:pt>
                <c:pt idx="203">
                  <c:v>40844</c:v>
                </c:pt>
                <c:pt idx="204">
                  <c:v>40847</c:v>
                </c:pt>
                <c:pt idx="205">
                  <c:v>40848</c:v>
                </c:pt>
                <c:pt idx="206">
                  <c:v>40849</c:v>
                </c:pt>
                <c:pt idx="207">
                  <c:v>40850</c:v>
                </c:pt>
                <c:pt idx="208">
                  <c:v>40851</c:v>
                </c:pt>
                <c:pt idx="209">
                  <c:v>40855</c:v>
                </c:pt>
                <c:pt idx="210">
                  <c:v>40856</c:v>
                </c:pt>
                <c:pt idx="211">
                  <c:v>40858</c:v>
                </c:pt>
                <c:pt idx="212">
                  <c:v>40861</c:v>
                </c:pt>
                <c:pt idx="213">
                  <c:v>40862</c:v>
                </c:pt>
                <c:pt idx="214">
                  <c:v>40863</c:v>
                </c:pt>
                <c:pt idx="215">
                  <c:v>40864</c:v>
                </c:pt>
                <c:pt idx="216">
                  <c:v>40865</c:v>
                </c:pt>
                <c:pt idx="217">
                  <c:v>40868</c:v>
                </c:pt>
                <c:pt idx="218">
                  <c:v>40869</c:v>
                </c:pt>
                <c:pt idx="219">
                  <c:v>40870</c:v>
                </c:pt>
                <c:pt idx="220">
                  <c:v>40871</c:v>
                </c:pt>
                <c:pt idx="221">
                  <c:v>40872</c:v>
                </c:pt>
                <c:pt idx="222">
                  <c:v>40875</c:v>
                </c:pt>
                <c:pt idx="223">
                  <c:v>40876</c:v>
                </c:pt>
                <c:pt idx="224">
                  <c:v>40877</c:v>
                </c:pt>
                <c:pt idx="225">
                  <c:v>40878</c:v>
                </c:pt>
                <c:pt idx="226">
                  <c:v>40879</c:v>
                </c:pt>
                <c:pt idx="227">
                  <c:v>40882</c:v>
                </c:pt>
                <c:pt idx="228">
                  <c:v>40884</c:v>
                </c:pt>
                <c:pt idx="229">
                  <c:v>40885</c:v>
                </c:pt>
                <c:pt idx="230">
                  <c:v>40886</c:v>
                </c:pt>
                <c:pt idx="231">
                  <c:v>40889</c:v>
                </c:pt>
                <c:pt idx="232">
                  <c:v>40890</c:v>
                </c:pt>
                <c:pt idx="233">
                  <c:v>40891</c:v>
                </c:pt>
                <c:pt idx="234">
                  <c:v>40892</c:v>
                </c:pt>
                <c:pt idx="235">
                  <c:v>40893</c:v>
                </c:pt>
                <c:pt idx="236">
                  <c:v>40896</c:v>
                </c:pt>
                <c:pt idx="237">
                  <c:v>40897</c:v>
                </c:pt>
                <c:pt idx="238">
                  <c:v>40898</c:v>
                </c:pt>
                <c:pt idx="239">
                  <c:v>40899</c:v>
                </c:pt>
                <c:pt idx="240">
                  <c:v>40900</c:v>
                </c:pt>
                <c:pt idx="241">
                  <c:v>40903</c:v>
                </c:pt>
                <c:pt idx="242">
                  <c:v>40904</c:v>
                </c:pt>
                <c:pt idx="243">
                  <c:v>40905</c:v>
                </c:pt>
                <c:pt idx="244">
                  <c:v>40906</c:v>
                </c:pt>
                <c:pt idx="245">
                  <c:v>40907</c:v>
                </c:pt>
                <c:pt idx="246">
                  <c:v>40910</c:v>
                </c:pt>
                <c:pt idx="247">
                  <c:v>40911</c:v>
                </c:pt>
                <c:pt idx="248">
                  <c:v>40912</c:v>
                </c:pt>
                <c:pt idx="249">
                  <c:v>40913</c:v>
                </c:pt>
                <c:pt idx="250">
                  <c:v>40914</c:v>
                </c:pt>
                <c:pt idx="251">
                  <c:v>40915</c:v>
                </c:pt>
                <c:pt idx="252">
                  <c:v>40917</c:v>
                </c:pt>
                <c:pt idx="253">
                  <c:v>40918</c:v>
                </c:pt>
                <c:pt idx="254">
                  <c:v>40919</c:v>
                </c:pt>
                <c:pt idx="255">
                  <c:v>40920</c:v>
                </c:pt>
                <c:pt idx="256">
                  <c:v>40921</c:v>
                </c:pt>
                <c:pt idx="257">
                  <c:v>40924</c:v>
                </c:pt>
                <c:pt idx="258">
                  <c:v>40925</c:v>
                </c:pt>
                <c:pt idx="259">
                  <c:v>40926</c:v>
                </c:pt>
                <c:pt idx="260">
                  <c:v>40927</c:v>
                </c:pt>
                <c:pt idx="261">
                  <c:v>40928</c:v>
                </c:pt>
                <c:pt idx="262">
                  <c:v>40931</c:v>
                </c:pt>
                <c:pt idx="263">
                  <c:v>40932</c:v>
                </c:pt>
                <c:pt idx="264">
                  <c:v>40933</c:v>
                </c:pt>
                <c:pt idx="265">
                  <c:v>40935</c:v>
                </c:pt>
                <c:pt idx="266">
                  <c:v>40938</c:v>
                </c:pt>
                <c:pt idx="267">
                  <c:v>40939</c:v>
                </c:pt>
                <c:pt idx="268">
                  <c:v>40940</c:v>
                </c:pt>
                <c:pt idx="269">
                  <c:v>40941</c:v>
                </c:pt>
                <c:pt idx="270">
                  <c:v>40942</c:v>
                </c:pt>
                <c:pt idx="271">
                  <c:v>40945</c:v>
                </c:pt>
                <c:pt idx="272">
                  <c:v>40946</c:v>
                </c:pt>
                <c:pt idx="273">
                  <c:v>40947</c:v>
                </c:pt>
                <c:pt idx="274">
                  <c:v>40948</c:v>
                </c:pt>
                <c:pt idx="275">
                  <c:v>40949</c:v>
                </c:pt>
                <c:pt idx="276">
                  <c:v>40952</c:v>
                </c:pt>
                <c:pt idx="277">
                  <c:v>40953</c:v>
                </c:pt>
                <c:pt idx="278">
                  <c:v>40954</c:v>
                </c:pt>
                <c:pt idx="279">
                  <c:v>40955</c:v>
                </c:pt>
                <c:pt idx="280">
                  <c:v>40956</c:v>
                </c:pt>
                <c:pt idx="281">
                  <c:v>40960</c:v>
                </c:pt>
                <c:pt idx="282">
                  <c:v>40961</c:v>
                </c:pt>
                <c:pt idx="283">
                  <c:v>40962</c:v>
                </c:pt>
                <c:pt idx="284">
                  <c:v>40963</c:v>
                </c:pt>
                <c:pt idx="285">
                  <c:v>40966</c:v>
                </c:pt>
                <c:pt idx="286">
                  <c:v>40967</c:v>
                </c:pt>
                <c:pt idx="287">
                  <c:v>40968</c:v>
                </c:pt>
                <c:pt idx="288">
                  <c:v>40969</c:v>
                </c:pt>
                <c:pt idx="289">
                  <c:v>40970</c:v>
                </c:pt>
                <c:pt idx="290">
                  <c:v>40971</c:v>
                </c:pt>
                <c:pt idx="291">
                  <c:v>40973</c:v>
                </c:pt>
                <c:pt idx="292">
                  <c:v>40974</c:v>
                </c:pt>
                <c:pt idx="293">
                  <c:v>40975</c:v>
                </c:pt>
                <c:pt idx="294">
                  <c:v>40977</c:v>
                </c:pt>
                <c:pt idx="295">
                  <c:v>40980</c:v>
                </c:pt>
                <c:pt idx="296">
                  <c:v>40981</c:v>
                </c:pt>
                <c:pt idx="297">
                  <c:v>40982</c:v>
                </c:pt>
                <c:pt idx="298">
                  <c:v>40983</c:v>
                </c:pt>
                <c:pt idx="299">
                  <c:v>40984</c:v>
                </c:pt>
                <c:pt idx="300">
                  <c:v>40987</c:v>
                </c:pt>
                <c:pt idx="301">
                  <c:v>40988</c:v>
                </c:pt>
                <c:pt idx="302">
                  <c:v>40989</c:v>
                </c:pt>
                <c:pt idx="303">
                  <c:v>40990</c:v>
                </c:pt>
                <c:pt idx="304">
                  <c:v>40991</c:v>
                </c:pt>
                <c:pt idx="305">
                  <c:v>40994</c:v>
                </c:pt>
                <c:pt idx="306">
                  <c:v>40995</c:v>
                </c:pt>
                <c:pt idx="307">
                  <c:v>40996</c:v>
                </c:pt>
                <c:pt idx="308">
                  <c:v>40997</c:v>
                </c:pt>
                <c:pt idx="309">
                  <c:v>40998</c:v>
                </c:pt>
                <c:pt idx="310">
                  <c:v>41001</c:v>
                </c:pt>
                <c:pt idx="311">
                  <c:v>41002</c:v>
                </c:pt>
                <c:pt idx="312">
                  <c:v>41003</c:v>
                </c:pt>
                <c:pt idx="313">
                  <c:v>41008</c:v>
                </c:pt>
                <c:pt idx="314">
                  <c:v>41009</c:v>
                </c:pt>
                <c:pt idx="315">
                  <c:v>41010</c:v>
                </c:pt>
                <c:pt idx="316">
                  <c:v>41011</c:v>
                </c:pt>
                <c:pt idx="317">
                  <c:v>41012</c:v>
                </c:pt>
                <c:pt idx="318">
                  <c:v>41015</c:v>
                </c:pt>
                <c:pt idx="319">
                  <c:v>41016</c:v>
                </c:pt>
                <c:pt idx="320">
                  <c:v>41017</c:v>
                </c:pt>
                <c:pt idx="321">
                  <c:v>41018</c:v>
                </c:pt>
                <c:pt idx="322">
                  <c:v>41019</c:v>
                </c:pt>
                <c:pt idx="323">
                  <c:v>41022</c:v>
                </c:pt>
                <c:pt idx="324">
                  <c:v>41023</c:v>
                </c:pt>
                <c:pt idx="325">
                  <c:v>41024</c:v>
                </c:pt>
                <c:pt idx="326">
                  <c:v>41025</c:v>
                </c:pt>
                <c:pt idx="327">
                  <c:v>41026</c:v>
                </c:pt>
                <c:pt idx="328">
                  <c:v>41027</c:v>
                </c:pt>
                <c:pt idx="329">
                  <c:v>41029</c:v>
                </c:pt>
                <c:pt idx="330">
                  <c:v>41031</c:v>
                </c:pt>
                <c:pt idx="331">
                  <c:v>41032</c:v>
                </c:pt>
                <c:pt idx="332">
                  <c:v>41033</c:v>
                </c:pt>
                <c:pt idx="333">
                  <c:v>41036</c:v>
                </c:pt>
                <c:pt idx="334">
                  <c:v>41037</c:v>
                </c:pt>
                <c:pt idx="335">
                  <c:v>41038</c:v>
                </c:pt>
                <c:pt idx="336">
                  <c:v>41039</c:v>
                </c:pt>
                <c:pt idx="337">
                  <c:v>41040</c:v>
                </c:pt>
                <c:pt idx="338">
                  <c:v>41043</c:v>
                </c:pt>
                <c:pt idx="339">
                  <c:v>41044</c:v>
                </c:pt>
                <c:pt idx="340">
                  <c:v>41045</c:v>
                </c:pt>
                <c:pt idx="341">
                  <c:v>41046</c:v>
                </c:pt>
                <c:pt idx="342">
                  <c:v>41047</c:v>
                </c:pt>
                <c:pt idx="343">
                  <c:v>41050</c:v>
                </c:pt>
                <c:pt idx="344">
                  <c:v>41051</c:v>
                </c:pt>
                <c:pt idx="345">
                  <c:v>41052</c:v>
                </c:pt>
                <c:pt idx="346">
                  <c:v>41053</c:v>
                </c:pt>
                <c:pt idx="347">
                  <c:v>41054</c:v>
                </c:pt>
                <c:pt idx="348">
                  <c:v>41057</c:v>
                </c:pt>
                <c:pt idx="349">
                  <c:v>41058</c:v>
                </c:pt>
                <c:pt idx="350">
                  <c:v>41059</c:v>
                </c:pt>
                <c:pt idx="351">
                  <c:v>41060</c:v>
                </c:pt>
                <c:pt idx="352">
                  <c:v>41061</c:v>
                </c:pt>
                <c:pt idx="353">
                  <c:v>41064</c:v>
                </c:pt>
                <c:pt idx="354">
                  <c:v>41065</c:v>
                </c:pt>
                <c:pt idx="355">
                  <c:v>41066</c:v>
                </c:pt>
                <c:pt idx="356">
                  <c:v>41067</c:v>
                </c:pt>
                <c:pt idx="357">
                  <c:v>41068</c:v>
                </c:pt>
                <c:pt idx="358">
                  <c:v>41071</c:v>
                </c:pt>
                <c:pt idx="359">
                  <c:v>41072</c:v>
                </c:pt>
                <c:pt idx="360">
                  <c:v>41073</c:v>
                </c:pt>
                <c:pt idx="361">
                  <c:v>41074</c:v>
                </c:pt>
                <c:pt idx="362">
                  <c:v>41075</c:v>
                </c:pt>
                <c:pt idx="363">
                  <c:v>41078</c:v>
                </c:pt>
                <c:pt idx="364">
                  <c:v>41079</c:v>
                </c:pt>
                <c:pt idx="365">
                  <c:v>41080</c:v>
                </c:pt>
                <c:pt idx="366">
                  <c:v>41081</c:v>
                </c:pt>
                <c:pt idx="367">
                  <c:v>41082</c:v>
                </c:pt>
                <c:pt idx="368">
                  <c:v>41085</c:v>
                </c:pt>
                <c:pt idx="369">
                  <c:v>41086</c:v>
                </c:pt>
                <c:pt idx="370">
                  <c:v>41087</c:v>
                </c:pt>
                <c:pt idx="371">
                  <c:v>41088</c:v>
                </c:pt>
                <c:pt idx="372">
                  <c:v>41089</c:v>
                </c:pt>
                <c:pt idx="373">
                  <c:v>41092</c:v>
                </c:pt>
                <c:pt idx="374">
                  <c:v>41093</c:v>
                </c:pt>
                <c:pt idx="375">
                  <c:v>41094</c:v>
                </c:pt>
                <c:pt idx="376">
                  <c:v>41095</c:v>
                </c:pt>
                <c:pt idx="377">
                  <c:v>41096</c:v>
                </c:pt>
                <c:pt idx="378">
                  <c:v>41099</c:v>
                </c:pt>
                <c:pt idx="379">
                  <c:v>41100</c:v>
                </c:pt>
                <c:pt idx="380">
                  <c:v>41101</c:v>
                </c:pt>
                <c:pt idx="381">
                  <c:v>41102</c:v>
                </c:pt>
                <c:pt idx="382">
                  <c:v>41103</c:v>
                </c:pt>
                <c:pt idx="383">
                  <c:v>41106</c:v>
                </c:pt>
                <c:pt idx="384">
                  <c:v>41107</c:v>
                </c:pt>
                <c:pt idx="385">
                  <c:v>41108</c:v>
                </c:pt>
                <c:pt idx="386">
                  <c:v>41109</c:v>
                </c:pt>
                <c:pt idx="387">
                  <c:v>41110</c:v>
                </c:pt>
                <c:pt idx="388">
                  <c:v>41113</c:v>
                </c:pt>
                <c:pt idx="389">
                  <c:v>41114</c:v>
                </c:pt>
                <c:pt idx="390">
                  <c:v>41115</c:v>
                </c:pt>
                <c:pt idx="391">
                  <c:v>41116</c:v>
                </c:pt>
                <c:pt idx="392">
                  <c:v>41117</c:v>
                </c:pt>
                <c:pt idx="393">
                  <c:v>41120</c:v>
                </c:pt>
                <c:pt idx="394">
                  <c:v>41121</c:v>
                </c:pt>
                <c:pt idx="395">
                  <c:v>41122</c:v>
                </c:pt>
                <c:pt idx="396">
                  <c:v>41123</c:v>
                </c:pt>
                <c:pt idx="397">
                  <c:v>41124</c:v>
                </c:pt>
                <c:pt idx="398">
                  <c:v>41127</c:v>
                </c:pt>
                <c:pt idx="399">
                  <c:v>41128</c:v>
                </c:pt>
                <c:pt idx="400">
                  <c:v>41129</c:v>
                </c:pt>
                <c:pt idx="401">
                  <c:v>41130</c:v>
                </c:pt>
                <c:pt idx="402">
                  <c:v>41131</c:v>
                </c:pt>
                <c:pt idx="403">
                  <c:v>41134</c:v>
                </c:pt>
                <c:pt idx="404">
                  <c:v>41135</c:v>
                </c:pt>
                <c:pt idx="405">
                  <c:v>41137</c:v>
                </c:pt>
                <c:pt idx="406">
                  <c:v>41138</c:v>
                </c:pt>
                <c:pt idx="407">
                  <c:v>41142</c:v>
                </c:pt>
                <c:pt idx="408">
                  <c:v>41143</c:v>
                </c:pt>
                <c:pt idx="409">
                  <c:v>41144</c:v>
                </c:pt>
                <c:pt idx="410">
                  <c:v>41145</c:v>
                </c:pt>
                <c:pt idx="411">
                  <c:v>41148</c:v>
                </c:pt>
                <c:pt idx="412">
                  <c:v>41149</c:v>
                </c:pt>
                <c:pt idx="413">
                  <c:v>41150</c:v>
                </c:pt>
                <c:pt idx="414">
                  <c:v>41151</c:v>
                </c:pt>
                <c:pt idx="415">
                  <c:v>41152</c:v>
                </c:pt>
                <c:pt idx="416">
                  <c:v>41155</c:v>
                </c:pt>
                <c:pt idx="417">
                  <c:v>41156</c:v>
                </c:pt>
                <c:pt idx="418">
                  <c:v>41157</c:v>
                </c:pt>
                <c:pt idx="419">
                  <c:v>41158</c:v>
                </c:pt>
                <c:pt idx="420">
                  <c:v>41159</c:v>
                </c:pt>
                <c:pt idx="421">
                  <c:v>41160</c:v>
                </c:pt>
                <c:pt idx="422">
                  <c:v>41162</c:v>
                </c:pt>
                <c:pt idx="423">
                  <c:v>41163</c:v>
                </c:pt>
                <c:pt idx="424">
                  <c:v>41164</c:v>
                </c:pt>
                <c:pt idx="425">
                  <c:v>41165</c:v>
                </c:pt>
                <c:pt idx="426">
                  <c:v>41166</c:v>
                </c:pt>
                <c:pt idx="427">
                  <c:v>41169</c:v>
                </c:pt>
                <c:pt idx="428">
                  <c:v>41170</c:v>
                </c:pt>
                <c:pt idx="429">
                  <c:v>41172</c:v>
                </c:pt>
                <c:pt idx="430">
                  <c:v>41173</c:v>
                </c:pt>
                <c:pt idx="431">
                  <c:v>41176</c:v>
                </c:pt>
                <c:pt idx="432">
                  <c:v>41177</c:v>
                </c:pt>
                <c:pt idx="433">
                  <c:v>41178</c:v>
                </c:pt>
                <c:pt idx="434">
                  <c:v>41179</c:v>
                </c:pt>
                <c:pt idx="435">
                  <c:v>41180</c:v>
                </c:pt>
                <c:pt idx="436">
                  <c:v>41183</c:v>
                </c:pt>
                <c:pt idx="437">
                  <c:v>41185</c:v>
                </c:pt>
                <c:pt idx="438">
                  <c:v>41186</c:v>
                </c:pt>
                <c:pt idx="439">
                  <c:v>41187</c:v>
                </c:pt>
                <c:pt idx="440">
                  <c:v>41190</c:v>
                </c:pt>
                <c:pt idx="441">
                  <c:v>41191</c:v>
                </c:pt>
                <c:pt idx="442">
                  <c:v>41192</c:v>
                </c:pt>
                <c:pt idx="443">
                  <c:v>41193</c:v>
                </c:pt>
                <c:pt idx="444">
                  <c:v>41194</c:v>
                </c:pt>
                <c:pt idx="445">
                  <c:v>41197</c:v>
                </c:pt>
                <c:pt idx="446">
                  <c:v>41198</c:v>
                </c:pt>
                <c:pt idx="447">
                  <c:v>41199</c:v>
                </c:pt>
                <c:pt idx="448">
                  <c:v>41200</c:v>
                </c:pt>
                <c:pt idx="449">
                  <c:v>41201</c:v>
                </c:pt>
                <c:pt idx="450">
                  <c:v>41204</c:v>
                </c:pt>
                <c:pt idx="451">
                  <c:v>41205</c:v>
                </c:pt>
                <c:pt idx="452">
                  <c:v>41207</c:v>
                </c:pt>
                <c:pt idx="453">
                  <c:v>41208</c:v>
                </c:pt>
                <c:pt idx="454">
                  <c:v>41211</c:v>
                </c:pt>
                <c:pt idx="455">
                  <c:v>41212</c:v>
                </c:pt>
                <c:pt idx="456">
                  <c:v>41213</c:v>
                </c:pt>
                <c:pt idx="457">
                  <c:v>41214</c:v>
                </c:pt>
                <c:pt idx="458">
                  <c:v>41215</c:v>
                </c:pt>
                <c:pt idx="459">
                  <c:v>41218</c:v>
                </c:pt>
                <c:pt idx="460">
                  <c:v>41219</c:v>
                </c:pt>
                <c:pt idx="461">
                  <c:v>41220</c:v>
                </c:pt>
                <c:pt idx="462">
                  <c:v>41221</c:v>
                </c:pt>
                <c:pt idx="463">
                  <c:v>41222</c:v>
                </c:pt>
                <c:pt idx="464">
                  <c:v>41225</c:v>
                </c:pt>
                <c:pt idx="465">
                  <c:v>41226</c:v>
                </c:pt>
                <c:pt idx="466">
                  <c:v>41228</c:v>
                </c:pt>
                <c:pt idx="467">
                  <c:v>41229</c:v>
                </c:pt>
                <c:pt idx="468">
                  <c:v>41232</c:v>
                </c:pt>
                <c:pt idx="469">
                  <c:v>41233</c:v>
                </c:pt>
                <c:pt idx="470">
                  <c:v>41234</c:v>
                </c:pt>
                <c:pt idx="471">
                  <c:v>41235</c:v>
                </c:pt>
                <c:pt idx="472">
                  <c:v>41236</c:v>
                </c:pt>
                <c:pt idx="473">
                  <c:v>41239</c:v>
                </c:pt>
                <c:pt idx="474">
                  <c:v>41240</c:v>
                </c:pt>
                <c:pt idx="475">
                  <c:v>41242</c:v>
                </c:pt>
                <c:pt idx="476">
                  <c:v>41243</c:v>
                </c:pt>
                <c:pt idx="477">
                  <c:v>41246</c:v>
                </c:pt>
                <c:pt idx="478">
                  <c:v>41247</c:v>
                </c:pt>
                <c:pt idx="479">
                  <c:v>41248</c:v>
                </c:pt>
                <c:pt idx="480">
                  <c:v>41249</c:v>
                </c:pt>
                <c:pt idx="481">
                  <c:v>41250</c:v>
                </c:pt>
                <c:pt idx="482">
                  <c:v>41253</c:v>
                </c:pt>
                <c:pt idx="483">
                  <c:v>41254</c:v>
                </c:pt>
                <c:pt idx="484">
                  <c:v>41255</c:v>
                </c:pt>
                <c:pt idx="485">
                  <c:v>41256</c:v>
                </c:pt>
                <c:pt idx="486">
                  <c:v>41257</c:v>
                </c:pt>
                <c:pt idx="487">
                  <c:v>41260</c:v>
                </c:pt>
                <c:pt idx="488">
                  <c:v>41261</c:v>
                </c:pt>
                <c:pt idx="489">
                  <c:v>41262</c:v>
                </c:pt>
                <c:pt idx="490">
                  <c:v>41263</c:v>
                </c:pt>
                <c:pt idx="491">
                  <c:v>41264</c:v>
                </c:pt>
                <c:pt idx="492">
                  <c:v>41267</c:v>
                </c:pt>
                <c:pt idx="493">
                  <c:v>41269</c:v>
                </c:pt>
                <c:pt idx="494">
                  <c:v>41270</c:v>
                </c:pt>
                <c:pt idx="495">
                  <c:v>41271</c:v>
                </c:pt>
                <c:pt idx="496">
                  <c:v>41274</c:v>
                </c:pt>
                <c:pt idx="497">
                  <c:v>41275</c:v>
                </c:pt>
                <c:pt idx="498">
                  <c:v>41276</c:v>
                </c:pt>
                <c:pt idx="499">
                  <c:v>41277</c:v>
                </c:pt>
                <c:pt idx="500">
                  <c:v>41278</c:v>
                </c:pt>
                <c:pt idx="501">
                  <c:v>41281</c:v>
                </c:pt>
                <c:pt idx="502">
                  <c:v>41282</c:v>
                </c:pt>
                <c:pt idx="503">
                  <c:v>41283</c:v>
                </c:pt>
                <c:pt idx="504">
                  <c:v>41284</c:v>
                </c:pt>
                <c:pt idx="505">
                  <c:v>41285</c:v>
                </c:pt>
                <c:pt idx="506">
                  <c:v>41288</c:v>
                </c:pt>
                <c:pt idx="507">
                  <c:v>41289</c:v>
                </c:pt>
                <c:pt idx="508">
                  <c:v>41290</c:v>
                </c:pt>
                <c:pt idx="509">
                  <c:v>41291</c:v>
                </c:pt>
                <c:pt idx="510">
                  <c:v>41292</c:v>
                </c:pt>
                <c:pt idx="511">
                  <c:v>41295</c:v>
                </c:pt>
                <c:pt idx="512">
                  <c:v>41296</c:v>
                </c:pt>
                <c:pt idx="513">
                  <c:v>41297</c:v>
                </c:pt>
                <c:pt idx="514">
                  <c:v>41298</c:v>
                </c:pt>
                <c:pt idx="515">
                  <c:v>41299</c:v>
                </c:pt>
                <c:pt idx="516">
                  <c:v>41302</c:v>
                </c:pt>
                <c:pt idx="517">
                  <c:v>41303</c:v>
                </c:pt>
                <c:pt idx="518">
                  <c:v>41304</c:v>
                </c:pt>
                <c:pt idx="519">
                  <c:v>41305</c:v>
                </c:pt>
                <c:pt idx="520">
                  <c:v>41306</c:v>
                </c:pt>
                <c:pt idx="521">
                  <c:v>41309</c:v>
                </c:pt>
                <c:pt idx="522">
                  <c:v>41310</c:v>
                </c:pt>
                <c:pt idx="523">
                  <c:v>41311</c:v>
                </c:pt>
                <c:pt idx="524">
                  <c:v>41312</c:v>
                </c:pt>
                <c:pt idx="525">
                  <c:v>41313</c:v>
                </c:pt>
                <c:pt idx="526">
                  <c:v>41316</c:v>
                </c:pt>
                <c:pt idx="527">
                  <c:v>41317</c:v>
                </c:pt>
                <c:pt idx="528">
                  <c:v>41318</c:v>
                </c:pt>
                <c:pt idx="529">
                  <c:v>41319</c:v>
                </c:pt>
                <c:pt idx="530">
                  <c:v>41320</c:v>
                </c:pt>
                <c:pt idx="531">
                  <c:v>41323</c:v>
                </c:pt>
                <c:pt idx="532">
                  <c:v>41324</c:v>
                </c:pt>
                <c:pt idx="533">
                  <c:v>41325</c:v>
                </c:pt>
                <c:pt idx="534">
                  <c:v>41326</c:v>
                </c:pt>
                <c:pt idx="535">
                  <c:v>41327</c:v>
                </c:pt>
                <c:pt idx="536">
                  <c:v>41330</c:v>
                </c:pt>
                <c:pt idx="537">
                  <c:v>41331</c:v>
                </c:pt>
                <c:pt idx="538">
                  <c:v>41332</c:v>
                </c:pt>
                <c:pt idx="539">
                  <c:v>41333</c:v>
                </c:pt>
                <c:pt idx="540">
                  <c:v>41334</c:v>
                </c:pt>
                <c:pt idx="541">
                  <c:v>41337</c:v>
                </c:pt>
                <c:pt idx="542">
                  <c:v>41338</c:v>
                </c:pt>
                <c:pt idx="543">
                  <c:v>41339</c:v>
                </c:pt>
                <c:pt idx="544">
                  <c:v>41340</c:v>
                </c:pt>
                <c:pt idx="545">
                  <c:v>41341</c:v>
                </c:pt>
                <c:pt idx="546">
                  <c:v>41344</c:v>
                </c:pt>
                <c:pt idx="547">
                  <c:v>41345</c:v>
                </c:pt>
                <c:pt idx="548">
                  <c:v>41346</c:v>
                </c:pt>
                <c:pt idx="549">
                  <c:v>41347</c:v>
                </c:pt>
                <c:pt idx="550">
                  <c:v>41348</c:v>
                </c:pt>
                <c:pt idx="551">
                  <c:v>41351</c:v>
                </c:pt>
                <c:pt idx="552">
                  <c:v>41352</c:v>
                </c:pt>
                <c:pt idx="553">
                  <c:v>41353</c:v>
                </c:pt>
                <c:pt idx="554">
                  <c:v>41354</c:v>
                </c:pt>
                <c:pt idx="555">
                  <c:v>41355</c:v>
                </c:pt>
                <c:pt idx="556">
                  <c:v>41358</c:v>
                </c:pt>
                <c:pt idx="557">
                  <c:v>41359</c:v>
                </c:pt>
                <c:pt idx="558">
                  <c:v>41361</c:v>
                </c:pt>
                <c:pt idx="559">
                  <c:v>41365</c:v>
                </c:pt>
                <c:pt idx="560">
                  <c:v>41366</c:v>
                </c:pt>
                <c:pt idx="561">
                  <c:v>41367</c:v>
                </c:pt>
                <c:pt idx="562">
                  <c:v>41368</c:v>
                </c:pt>
                <c:pt idx="563">
                  <c:v>41369</c:v>
                </c:pt>
                <c:pt idx="564">
                  <c:v>41372</c:v>
                </c:pt>
                <c:pt idx="565">
                  <c:v>41373</c:v>
                </c:pt>
                <c:pt idx="566">
                  <c:v>41374</c:v>
                </c:pt>
                <c:pt idx="567">
                  <c:v>41375</c:v>
                </c:pt>
                <c:pt idx="568">
                  <c:v>41376</c:v>
                </c:pt>
                <c:pt idx="569">
                  <c:v>41379</c:v>
                </c:pt>
                <c:pt idx="570">
                  <c:v>41380</c:v>
                </c:pt>
                <c:pt idx="571">
                  <c:v>41381</c:v>
                </c:pt>
                <c:pt idx="572">
                  <c:v>41382</c:v>
                </c:pt>
                <c:pt idx="573">
                  <c:v>41386</c:v>
                </c:pt>
                <c:pt idx="574">
                  <c:v>41387</c:v>
                </c:pt>
                <c:pt idx="575">
                  <c:v>41389</c:v>
                </c:pt>
                <c:pt idx="576">
                  <c:v>41390</c:v>
                </c:pt>
                <c:pt idx="577">
                  <c:v>41393</c:v>
                </c:pt>
                <c:pt idx="578">
                  <c:v>41394</c:v>
                </c:pt>
                <c:pt idx="579">
                  <c:v>41396</c:v>
                </c:pt>
                <c:pt idx="580">
                  <c:v>41397</c:v>
                </c:pt>
                <c:pt idx="581">
                  <c:v>41400</c:v>
                </c:pt>
                <c:pt idx="582">
                  <c:v>41401</c:v>
                </c:pt>
                <c:pt idx="583">
                  <c:v>41402</c:v>
                </c:pt>
                <c:pt idx="584">
                  <c:v>41403</c:v>
                </c:pt>
                <c:pt idx="585">
                  <c:v>41404</c:v>
                </c:pt>
                <c:pt idx="586">
                  <c:v>41405</c:v>
                </c:pt>
                <c:pt idx="587">
                  <c:v>41407</c:v>
                </c:pt>
                <c:pt idx="588">
                  <c:v>41408</c:v>
                </c:pt>
                <c:pt idx="589">
                  <c:v>41409</c:v>
                </c:pt>
                <c:pt idx="590">
                  <c:v>41410</c:v>
                </c:pt>
                <c:pt idx="591">
                  <c:v>41411</c:v>
                </c:pt>
                <c:pt idx="592">
                  <c:v>41414</c:v>
                </c:pt>
                <c:pt idx="593">
                  <c:v>41415</c:v>
                </c:pt>
                <c:pt idx="594">
                  <c:v>41416</c:v>
                </c:pt>
                <c:pt idx="595">
                  <c:v>41417</c:v>
                </c:pt>
                <c:pt idx="596">
                  <c:v>41418</c:v>
                </c:pt>
                <c:pt idx="597">
                  <c:v>41421</c:v>
                </c:pt>
                <c:pt idx="598">
                  <c:v>41422</c:v>
                </c:pt>
                <c:pt idx="599">
                  <c:v>41423</c:v>
                </c:pt>
                <c:pt idx="600">
                  <c:v>41424</c:v>
                </c:pt>
                <c:pt idx="601">
                  <c:v>41425</c:v>
                </c:pt>
                <c:pt idx="602">
                  <c:v>41428</c:v>
                </c:pt>
                <c:pt idx="603">
                  <c:v>41429</c:v>
                </c:pt>
                <c:pt idx="604">
                  <c:v>41430</c:v>
                </c:pt>
                <c:pt idx="605">
                  <c:v>41431</c:v>
                </c:pt>
                <c:pt idx="606">
                  <c:v>41432</c:v>
                </c:pt>
                <c:pt idx="607">
                  <c:v>41435</c:v>
                </c:pt>
                <c:pt idx="608">
                  <c:v>41436</c:v>
                </c:pt>
                <c:pt idx="609">
                  <c:v>41437</c:v>
                </c:pt>
                <c:pt idx="610">
                  <c:v>41438</c:v>
                </c:pt>
                <c:pt idx="611">
                  <c:v>41439</c:v>
                </c:pt>
                <c:pt idx="612">
                  <c:v>41442</c:v>
                </c:pt>
                <c:pt idx="613">
                  <c:v>41443</c:v>
                </c:pt>
                <c:pt idx="614">
                  <c:v>41444</c:v>
                </c:pt>
                <c:pt idx="615">
                  <c:v>41445</c:v>
                </c:pt>
                <c:pt idx="616">
                  <c:v>41446</c:v>
                </c:pt>
                <c:pt idx="617">
                  <c:v>41449</c:v>
                </c:pt>
                <c:pt idx="618">
                  <c:v>41450</c:v>
                </c:pt>
                <c:pt idx="619">
                  <c:v>41451</c:v>
                </c:pt>
                <c:pt idx="620">
                  <c:v>41452</c:v>
                </c:pt>
                <c:pt idx="621">
                  <c:v>41453</c:v>
                </c:pt>
                <c:pt idx="622">
                  <c:v>41456</c:v>
                </c:pt>
                <c:pt idx="623">
                  <c:v>41457</c:v>
                </c:pt>
                <c:pt idx="624">
                  <c:v>41458</c:v>
                </c:pt>
                <c:pt idx="625">
                  <c:v>41459</c:v>
                </c:pt>
                <c:pt idx="626">
                  <c:v>41460</c:v>
                </c:pt>
                <c:pt idx="627">
                  <c:v>41463</c:v>
                </c:pt>
                <c:pt idx="628">
                  <c:v>41464</c:v>
                </c:pt>
                <c:pt idx="629">
                  <c:v>41465</c:v>
                </c:pt>
                <c:pt idx="630">
                  <c:v>41466</c:v>
                </c:pt>
                <c:pt idx="631">
                  <c:v>41467</c:v>
                </c:pt>
                <c:pt idx="632">
                  <c:v>41470</c:v>
                </c:pt>
                <c:pt idx="633">
                  <c:v>41471</c:v>
                </c:pt>
                <c:pt idx="634">
                  <c:v>41472</c:v>
                </c:pt>
                <c:pt idx="635">
                  <c:v>41473</c:v>
                </c:pt>
                <c:pt idx="636">
                  <c:v>41474</c:v>
                </c:pt>
                <c:pt idx="637">
                  <c:v>41477</c:v>
                </c:pt>
                <c:pt idx="638">
                  <c:v>41478</c:v>
                </c:pt>
                <c:pt idx="639">
                  <c:v>41479</c:v>
                </c:pt>
                <c:pt idx="640">
                  <c:v>41480</c:v>
                </c:pt>
                <c:pt idx="641">
                  <c:v>41481</c:v>
                </c:pt>
                <c:pt idx="642">
                  <c:v>41484</c:v>
                </c:pt>
                <c:pt idx="643">
                  <c:v>41485</c:v>
                </c:pt>
                <c:pt idx="644">
                  <c:v>41486</c:v>
                </c:pt>
                <c:pt idx="645">
                  <c:v>41487</c:v>
                </c:pt>
                <c:pt idx="646">
                  <c:v>41488</c:v>
                </c:pt>
                <c:pt idx="647">
                  <c:v>41491</c:v>
                </c:pt>
                <c:pt idx="648">
                  <c:v>41492</c:v>
                </c:pt>
                <c:pt idx="649">
                  <c:v>41493</c:v>
                </c:pt>
                <c:pt idx="650">
                  <c:v>41494</c:v>
                </c:pt>
                <c:pt idx="651">
                  <c:v>41498</c:v>
                </c:pt>
                <c:pt idx="652">
                  <c:v>41499</c:v>
                </c:pt>
                <c:pt idx="653">
                  <c:v>41500</c:v>
                </c:pt>
                <c:pt idx="654">
                  <c:v>41502</c:v>
                </c:pt>
                <c:pt idx="655">
                  <c:v>41505</c:v>
                </c:pt>
                <c:pt idx="656">
                  <c:v>41506</c:v>
                </c:pt>
                <c:pt idx="657">
                  <c:v>41507</c:v>
                </c:pt>
                <c:pt idx="658">
                  <c:v>41508</c:v>
                </c:pt>
                <c:pt idx="659">
                  <c:v>41509</c:v>
                </c:pt>
                <c:pt idx="660">
                  <c:v>41512</c:v>
                </c:pt>
                <c:pt idx="661">
                  <c:v>41513</c:v>
                </c:pt>
                <c:pt idx="662">
                  <c:v>41514</c:v>
                </c:pt>
                <c:pt idx="663">
                  <c:v>41515</c:v>
                </c:pt>
                <c:pt idx="664">
                  <c:v>41516</c:v>
                </c:pt>
                <c:pt idx="665">
                  <c:v>41519</c:v>
                </c:pt>
                <c:pt idx="666">
                  <c:v>41520</c:v>
                </c:pt>
                <c:pt idx="667">
                  <c:v>41521</c:v>
                </c:pt>
                <c:pt idx="668">
                  <c:v>41522</c:v>
                </c:pt>
                <c:pt idx="669">
                  <c:v>41523</c:v>
                </c:pt>
                <c:pt idx="670">
                  <c:v>41527</c:v>
                </c:pt>
                <c:pt idx="671">
                  <c:v>41528</c:v>
                </c:pt>
                <c:pt idx="672">
                  <c:v>41529</c:v>
                </c:pt>
                <c:pt idx="673">
                  <c:v>41530</c:v>
                </c:pt>
                <c:pt idx="674">
                  <c:v>41533</c:v>
                </c:pt>
                <c:pt idx="675">
                  <c:v>41534</c:v>
                </c:pt>
                <c:pt idx="676">
                  <c:v>41535</c:v>
                </c:pt>
                <c:pt idx="677">
                  <c:v>41536</c:v>
                </c:pt>
                <c:pt idx="678">
                  <c:v>41537</c:v>
                </c:pt>
                <c:pt idx="679">
                  <c:v>41540</c:v>
                </c:pt>
                <c:pt idx="680">
                  <c:v>41541</c:v>
                </c:pt>
                <c:pt idx="681">
                  <c:v>41542</c:v>
                </c:pt>
                <c:pt idx="682">
                  <c:v>41543</c:v>
                </c:pt>
                <c:pt idx="683">
                  <c:v>41544</c:v>
                </c:pt>
                <c:pt idx="684">
                  <c:v>41547</c:v>
                </c:pt>
                <c:pt idx="685">
                  <c:v>41548</c:v>
                </c:pt>
                <c:pt idx="686">
                  <c:v>41550</c:v>
                </c:pt>
                <c:pt idx="687">
                  <c:v>41551</c:v>
                </c:pt>
                <c:pt idx="688">
                  <c:v>41554</c:v>
                </c:pt>
                <c:pt idx="689">
                  <c:v>41555</c:v>
                </c:pt>
                <c:pt idx="690">
                  <c:v>41556</c:v>
                </c:pt>
                <c:pt idx="691">
                  <c:v>41557</c:v>
                </c:pt>
                <c:pt idx="692">
                  <c:v>41558</c:v>
                </c:pt>
                <c:pt idx="693">
                  <c:v>41561</c:v>
                </c:pt>
                <c:pt idx="694">
                  <c:v>41562</c:v>
                </c:pt>
                <c:pt idx="695">
                  <c:v>41564</c:v>
                </c:pt>
                <c:pt idx="696">
                  <c:v>41565</c:v>
                </c:pt>
                <c:pt idx="697">
                  <c:v>41568</c:v>
                </c:pt>
                <c:pt idx="698">
                  <c:v>41569</c:v>
                </c:pt>
                <c:pt idx="699">
                  <c:v>41570</c:v>
                </c:pt>
                <c:pt idx="700">
                  <c:v>41571</c:v>
                </c:pt>
                <c:pt idx="701">
                  <c:v>41572</c:v>
                </c:pt>
                <c:pt idx="702">
                  <c:v>41575</c:v>
                </c:pt>
                <c:pt idx="703">
                  <c:v>41576</c:v>
                </c:pt>
                <c:pt idx="704">
                  <c:v>41577</c:v>
                </c:pt>
                <c:pt idx="705">
                  <c:v>41578</c:v>
                </c:pt>
                <c:pt idx="706">
                  <c:v>41579</c:v>
                </c:pt>
                <c:pt idx="707">
                  <c:v>41581</c:v>
                </c:pt>
                <c:pt idx="708">
                  <c:v>41583</c:v>
                </c:pt>
                <c:pt idx="709">
                  <c:v>41584</c:v>
                </c:pt>
                <c:pt idx="710">
                  <c:v>41585</c:v>
                </c:pt>
                <c:pt idx="711">
                  <c:v>41586</c:v>
                </c:pt>
                <c:pt idx="712">
                  <c:v>41589</c:v>
                </c:pt>
                <c:pt idx="713">
                  <c:v>41590</c:v>
                </c:pt>
                <c:pt idx="714">
                  <c:v>41591</c:v>
                </c:pt>
                <c:pt idx="715">
                  <c:v>41592</c:v>
                </c:pt>
                <c:pt idx="716">
                  <c:v>41596</c:v>
                </c:pt>
                <c:pt idx="717">
                  <c:v>41597</c:v>
                </c:pt>
                <c:pt idx="718">
                  <c:v>41598</c:v>
                </c:pt>
                <c:pt idx="719">
                  <c:v>41599</c:v>
                </c:pt>
                <c:pt idx="720">
                  <c:v>41600</c:v>
                </c:pt>
                <c:pt idx="721">
                  <c:v>41603</c:v>
                </c:pt>
                <c:pt idx="722">
                  <c:v>41604</c:v>
                </c:pt>
                <c:pt idx="723">
                  <c:v>41605</c:v>
                </c:pt>
                <c:pt idx="724">
                  <c:v>41606</c:v>
                </c:pt>
                <c:pt idx="725">
                  <c:v>41607</c:v>
                </c:pt>
                <c:pt idx="726">
                  <c:v>41610</c:v>
                </c:pt>
                <c:pt idx="727">
                  <c:v>41611</c:v>
                </c:pt>
                <c:pt idx="728">
                  <c:v>41612</c:v>
                </c:pt>
                <c:pt idx="729">
                  <c:v>41613</c:v>
                </c:pt>
                <c:pt idx="730">
                  <c:v>41614</c:v>
                </c:pt>
                <c:pt idx="731">
                  <c:v>41617</c:v>
                </c:pt>
                <c:pt idx="732">
                  <c:v>41618</c:v>
                </c:pt>
                <c:pt idx="733">
                  <c:v>41619</c:v>
                </c:pt>
                <c:pt idx="734">
                  <c:v>41620</c:v>
                </c:pt>
                <c:pt idx="735">
                  <c:v>41621</c:v>
                </c:pt>
                <c:pt idx="736">
                  <c:v>41624</c:v>
                </c:pt>
                <c:pt idx="737">
                  <c:v>41625</c:v>
                </c:pt>
                <c:pt idx="738">
                  <c:v>41626</c:v>
                </c:pt>
                <c:pt idx="739">
                  <c:v>41627</c:v>
                </c:pt>
                <c:pt idx="740">
                  <c:v>41628</c:v>
                </c:pt>
                <c:pt idx="741">
                  <c:v>41631</c:v>
                </c:pt>
                <c:pt idx="742">
                  <c:v>41632</c:v>
                </c:pt>
                <c:pt idx="743">
                  <c:v>41634</c:v>
                </c:pt>
                <c:pt idx="744">
                  <c:v>41635</c:v>
                </c:pt>
                <c:pt idx="745">
                  <c:v>41638</c:v>
                </c:pt>
                <c:pt idx="746">
                  <c:v>41639</c:v>
                </c:pt>
                <c:pt idx="747">
                  <c:v>41640</c:v>
                </c:pt>
                <c:pt idx="748">
                  <c:v>41641</c:v>
                </c:pt>
                <c:pt idx="749">
                  <c:v>41642</c:v>
                </c:pt>
                <c:pt idx="750">
                  <c:v>41645</c:v>
                </c:pt>
                <c:pt idx="751">
                  <c:v>41646</c:v>
                </c:pt>
                <c:pt idx="752">
                  <c:v>41647</c:v>
                </c:pt>
                <c:pt idx="753">
                  <c:v>41648</c:v>
                </c:pt>
                <c:pt idx="754">
                  <c:v>41649</c:v>
                </c:pt>
                <c:pt idx="755">
                  <c:v>41652</c:v>
                </c:pt>
                <c:pt idx="756">
                  <c:v>41653</c:v>
                </c:pt>
                <c:pt idx="757">
                  <c:v>41654</c:v>
                </c:pt>
                <c:pt idx="758">
                  <c:v>41655</c:v>
                </c:pt>
                <c:pt idx="759">
                  <c:v>41656</c:v>
                </c:pt>
                <c:pt idx="760">
                  <c:v>41659</c:v>
                </c:pt>
                <c:pt idx="761">
                  <c:v>41660</c:v>
                </c:pt>
                <c:pt idx="762">
                  <c:v>41661</c:v>
                </c:pt>
                <c:pt idx="763">
                  <c:v>41662</c:v>
                </c:pt>
                <c:pt idx="764">
                  <c:v>41663</c:v>
                </c:pt>
                <c:pt idx="765">
                  <c:v>41666</c:v>
                </c:pt>
                <c:pt idx="766">
                  <c:v>41667</c:v>
                </c:pt>
                <c:pt idx="767">
                  <c:v>41668</c:v>
                </c:pt>
                <c:pt idx="768">
                  <c:v>41669</c:v>
                </c:pt>
                <c:pt idx="769">
                  <c:v>41670</c:v>
                </c:pt>
                <c:pt idx="770">
                  <c:v>41673</c:v>
                </c:pt>
                <c:pt idx="771">
                  <c:v>41674</c:v>
                </c:pt>
                <c:pt idx="772">
                  <c:v>41675</c:v>
                </c:pt>
                <c:pt idx="773">
                  <c:v>41676</c:v>
                </c:pt>
                <c:pt idx="774">
                  <c:v>41677</c:v>
                </c:pt>
                <c:pt idx="775">
                  <c:v>41680</c:v>
                </c:pt>
                <c:pt idx="776">
                  <c:v>41681</c:v>
                </c:pt>
                <c:pt idx="777">
                  <c:v>41682</c:v>
                </c:pt>
                <c:pt idx="778">
                  <c:v>41683</c:v>
                </c:pt>
                <c:pt idx="779">
                  <c:v>41684</c:v>
                </c:pt>
                <c:pt idx="780">
                  <c:v>41687</c:v>
                </c:pt>
                <c:pt idx="781">
                  <c:v>41688</c:v>
                </c:pt>
                <c:pt idx="782">
                  <c:v>41689</c:v>
                </c:pt>
                <c:pt idx="783">
                  <c:v>41690</c:v>
                </c:pt>
                <c:pt idx="784">
                  <c:v>41691</c:v>
                </c:pt>
                <c:pt idx="785">
                  <c:v>41694</c:v>
                </c:pt>
                <c:pt idx="786">
                  <c:v>41695</c:v>
                </c:pt>
                <c:pt idx="787">
                  <c:v>41696</c:v>
                </c:pt>
                <c:pt idx="788">
                  <c:v>41698</c:v>
                </c:pt>
                <c:pt idx="789">
                  <c:v>41701</c:v>
                </c:pt>
                <c:pt idx="790">
                  <c:v>41702</c:v>
                </c:pt>
                <c:pt idx="791">
                  <c:v>41703</c:v>
                </c:pt>
                <c:pt idx="792">
                  <c:v>41704</c:v>
                </c:pt>
                <c:pt idx="793">
                  <c:v>41705</c:v>
                </c:pt>
                <c:pt idx="794">
                  <c:v>41708</c:v>
                </c:pt>
                <c:pt idx="795">
                  <c:v>41709</c:v>
                </c:pt>
                <c:pt idx="796">
                  <c:v>41710</c:v>
                </c:pt>
                <c:pt idx="797">
                  <c:v>41711</c:v>
                </c:pt>
                <c:pt idx="798">
                  <c:v>41712</c:v>
                </c:pt>
                <c:pt idx="799">
                  <c:v>41716</c:v>
                </c:pt>
                <c:pt idx="800">
                  <c:v>41717</c:v>
                </c:pt>
                <c:pt idx="801">
                  <c:v>41718</c:v>
                </c:pt>
                <c:pt idx="802">
                  <c:v>41719</c:v>
                </c:pt>
                <c:pt idx="803">
                  <c:v>41720</c:v>
                </c:pt>
                <c:pt idx="804">
                  <c:v>41722</c:v>
                </c:pt>
                <c:pt idx="805">
                  <c:v>41723</c:v>
                </c:pt>
                <c:pt idx="806">
                  <c:v>41724</c:v>
                </c:pt>
                <c:pt idx="807">
                  <c:v>41725</c:v>
                </c:pt>
                <c:pt idx="808">
                  <c:v>41726</c:v>
                </c:pt>
                <c:pt idx="809">
                  <c:v>41729</c:v>
                </c:pt>
                <c:pt idx="810">
                  <c:v>41730</c:v>
                </c:pt>
                <c:pt idx="811">
                  <c:v>41731</c:v>
                </c:pt>
                <c:pt idx="812">
                  <c:v>41732</c:v>
                </c:pt>
                <c:pt idx="813">
                  <c:v>41733</c:v>
                </c:pt>
                <c:pt idx="814">
                  <c:v>41736</c:v>
                </c:pt>
                <c:pt idx="815">
                  <c:v>41738</c:v>
                </c:pt>
                <c:pt idx="816">
                  <c:v>41739</c:v>
                </c:pt>
                <c:pt idx="817">
                  <c:v>41740</c:v>
                </c:pt>
                <c:pt idx="818">
                  <c:v>41744</c:v>
                </c:pt>
                <c:pt idx="819">
                  <c:v>41745</c:v>
                </c:pt>
                <c:pt idx="820">
                  <c:v>41746</c:v>
                </c:pt>
                <c:pt idx="821">
                  <c:v>41750</c:v>
                </c:pt>
                <c:pt idx="822">
                  <c:v>41751</c:v>
                </c:pt>
                <c:pt idx="823">
                  <c:v>41752</c:v>
                </c:pt>
                <c:pt idx="824">
                  <c:v>41754</c:v>
                </c:pt>
                <c:pt idx="825">
                  <c:v>41757</c:v>
                </c:pt>
                <c:pt idx="826">
                  <c:v>41758</c:v>
                </c:pt>
                <c:pt idx="827">
                  <c:v>41759</c:v>
                </c:pt>
                <c:pt idx="828">
                  <c:v>41761</c:v>
                </c:pt>
                <c:pt idx="829">
                  <c:v>41764</c:v>
                </c:pt>
                <c:pt idx="830">
                  <c:v>41765</c:v>
                </c:pt>
                <c:pt idx="831">
                  <c:v>41766</c:v>
                </c:pt>
                <c:pt idx="832">
                  <c:v>41767</c:v>
                </c:pt>
                <c:pt idx="833">
                  <c:v>41768</c:v>
                </c:pt>
                <c:pt idx="834">
                  <c:v>41771</c:v>
                </c:pt>
                <c:pt idx="835">
                  <c:v>41772</c:v>
                </c:pt>
                <c:pt idx="836">
                  <c:v>41773</c:v>
                </c:pt>
                <c:pt idx="837">
                  <c:v>41774</c:v>
                </c:pt>
                <c:pt idx="838">
                  <c:v>41775</c:v>
                </c:pt>
                <c:pt idx="839">
                  <c:v>41778</c:v>
                </c:pt>
                <c:pt idx="840">
                  <c:v>41779</c:v>
                </c:pt>
                <c:pt idx="841">
                  <c:v>41780</c:v>
                </c:pt>
                <c:pt idx="842">
                  <c:v>41781</c:v>
                </c:pt>
                <c:pt idx="843">
                  <c:v>41782</c:v>
                </c:pt>
                <c:pt idx="844">
                  <c:v>41785</c:v>
                </c:pt>
                <c:pt idx="845">
                  <c:v>41786</c:v>
                </c:pt>
                <c:pt idx="846">
                  <c:v>41787</c:v>
                </c:pt>
                <c:pt idx="847">
                  <c:v>41788</c:v>
                </c:pt>
                <c:pt idx="848">
                  <c:v>41789</c:v>
                </c:pt>
                <c:pt idx="849">
                  <c:v>41792</c:v>
                </c:pt>
                <c:pt idx="850">
                  <c:v>41793</c:v>
                </c:pt>
                <c:pt idx="851">
                  <c:v>41794</c:v>
                </c:pt>
                <c:pt idx="852">
                  <c:v>41795</c:v>
                </c:pt>
                <c:pt idx="853">
                  <c:v>41796</c:v>
                </c:pt>
                <c:pt idx="854">
                  <c:v>41799</c:v>
                </c:pt>
                <c:pt idx="855">
                  <c:v>41800</c:v>
                </c:pt>
                <c:pt idx="856">
                  <c:v>41801</c:v>
                </c:pt>
                <c:pt idx="857">
                  <c:v>41802</c:v>
                </c:pt>
                <c:pt idx="858">
                  <c:v>41803</c:v>
                </c:pt>
                <c:pt idx="859">
                  <c:v>41806</c:v>
                </c:pt>
                <c:pt idx="860">
                  <c:v>41807</c:v>
                </c:pt>
                <c:pt idx="861">
                  <c:v>41808</c:v>
                </c:pt>
                <c:pt idx="862">
                  <c:v>41809</c:v>
                </c:pt>
                <c:pt idx="863">
                  <c:v>41810</c:v>
                </c:pt>
                <c:pt idx="864">
                  <c:v>41813</c:v>
                </c:pt>
                <c:pt idx="865">
                  <c:v>41814</c:v>
                </c:pt>
                <c:pt idx="866">
                  <c:v>41815</c:v>
                </c:pt>
                <c:pt idx="867">
                  <c:v>41816</c:v>
                </c:pt>
                <c:pt idx="868">
                  <c:v>41817</c:v>
                </c:pt>
                <c:pt idx="869">
                  <c:v>41820</c:v>
                </c:pt>
                <c:pt idx="870">
                  <c:v>41821</c:v>
                </c:pt>
                <c:pt idx="871">
                  <c:v>41822</c:v>
                </c:pt>
                <c:pt idx="872">
                  <c:v>41823</c:v>
                </c:pt>
                <c:pt idx="873">
                  <c:v>41824</c:v>
                </c:pt>
                <c:pt idx="874">
                  <c:v>41827</c:v>
                </c:pt>
                <c:pt idx="875">
                  <c:v>41828</c:v>
                </c:pt>
                <c:pt idx="876">
                  <c:v>41829</c:v>
                </c:pt>
                <c:pt idx="877">
                  <c:v>41830</c:v>
                </c:pt>
                <c:pt idx="878">
                  <c:v>41831</c:v>
                </c:pt>
                <c:pt idx="879">
                  <c:v>41834</c:v>
                </c:pt>
                <c:pt idx="880">
                  <c:v>41835</c:v>
                </c:pt>
                <c:pt idx="881">
                  <c:v>41836</c:v>
                </c:pt>
                <c:pt idx="882">
                  <c:v>41837</c:v>
                </c:pt>
                <c:pt idx="883">
                  <c:v>41838</c:v>
                </c:pt>
                <c:pt idx="884">
                  <c:v>41841</c:v>
                </c:pt>
                <c:pt idx="885">
                  <c:v>41842</c:v>
                </c:pt>
                <c:pt idx="886">
                  <c:v>41843</c:v>
                </c:pt>
                <c:pt idx="887">
                  <c:v>41844</c:v>
                </c:pt>
                <c:pt idx="888">
                  <c:v>41845</c:v>
                </c:pt>
                <c:pt idx="889">
                  <c:v>41848</c:v>
                </c:pt>
                <c:pt idx="890">
                  <c:v>41850</c:v>
                </c:pt>
                <c:pt idx="891">
                  <c:v>41851</c:v>
                </c:pt>
                <c:pt idx="892">
                  <c:v>41852</c:v>
                </c:pt>
                <c:pt idx="893">
                  <c:v>41855</c:v>
                </c:pt>
                <c:pt idx="894">
                  <c:v>41856</c:v>
                </c:pt>
                <c:pt idx="895">
                  <c:v>41857</c:v>
                </c:pt>
                <c:pt idx="896">
                  <c:v>41858</c:v>
                </c:pt>
                <c:pt idx="897">
                  <c:v>41859</c:v>
                </c:pt>
                <c:pt idx="898">
                  <c:v>41862</c:v>
                </c:pt>
                <c:pt idx="899">
                  <c:v>41863</c:v>
                </c:pt>
                <c:pt idx="900">
                  <c:v>41864</c:v>
                </c:pt>
                <c:pt idx="901">
                  <c:v>41865</c:v>
                </c:pt>
                <c:pt idx="902">
                  <c:v>41869</c:v>
                </c:pt>
                <c:pt idx="903">
                  <c:v>41870</c:v>
                </c:pt>
                <c:pt idx="904">
                  <c:v>41871</c:v>
                </c:pt>
                <c:pt idx="905">
                  <c:v>41872</c:v>
                </c:pt>
                <c:pt idx="906">
                  <c:v>41873</c:v>
                </c:pt>
                <c:pt idx="907">
                  <c:v>41876</c:v>
                </c:pt>
                <c:pt idx="908">
                  <c:v>41877</c:v>
                </c:pt>
                <c:pt idx="909">
                  <c:v>41878</c:v>
                </c:pt>
                <c:pt idx="910">
                  <c:v>41879</c:v>
                </c:pt>
                <c:pt idx="911">
                  <c:v>41883</c:v>
                </c:pt>
                <c:pt idx="912">
                  <c:v>41884</c:v>
                </c:pt>
                <c:pt idx="913">
                  <c:v>41885</c:v>
                </c:pt>
                <c:pt idx="914">
                  <c:v>41886</c:v>
                </c:pt>
                <c:pt idx="915">
                  <c:v>41887</c:v>
                </c:pt>
                <c:pt idx="916">
                  <c:v>41890</c:v>
                </c:pt>
                <c:pt idx="917">
                  <c:v>41891</c:v>
                </c:pt>
                <c:pt idx="918">
                  <c:v>41892</c:v>
                </c:pt>
                <c:pt idx="919">
                  <c:v>41893</c:v>
                </c:pt>
                <c:pt idx="920">
                  <c:v>41894</c:v>
                </c:pt>
                <c:pt idx="921">
                  <c:v>41897</c:v>
                </c:pt>
                <c:pt idx="922">
                  <c:v>41898</c:v>
                </c:pt>
                <c:pt idx="923">
                  <c:v>41899</c:v>
                </c:pt>
                <c:pt idx="924">
                  <c:v>41900</c:v>
                </c:pt>
                <c:pt idx="925">
                  <c:v>41901</c:v>
                </c:pt>
                <c:pt idx="926">
                  <c:v>41904</c:v>
                </c:pt>
                <c:pt idx="927">
                  <c:v>41905</c:v>
                </c:pt>
                <c:pt idx="928">
                  <c:v>41906</c:v>
                </c:pt>
                <c:pt idx="929">
                  <c:v>41907</c:v>
                </c:pt>
                <c:pt idx="930">
                  <c:v>41908</c:v>
                </c:pt>
                <c:pt idx="931">
                  <c:v>41911</c:v>
                </c:pt>
                <c:pt idx="932">
                  <c:v>41912</c:v>
                </c:pt>
                <c:pt idx="933">
                  <c:v>41913</c:v>
                </c:pt>
                <c:pt idx="934">
                  <c:v>41919</c:v>
                </c:pt>
                <c:pt idx="935">
                  <c:v>41920</c:v>
                </c:pt>
                <c:pt idx="936">
                  <c:v>41921</c:v>
                </c:pt>
                <c:pt idx="937">
                  <c:v>41922</c:v>
                </c:pt>
                <c:pt idx="938">
                  <c:v>41925</c:v>
                </c:pt>
                <c:pt idx="939">
                  <c:v>41926</c:v>
                </c:pt>
                <c:pt idx="940">
                  <c:v>41928</c:v>
                </c:pt>
                <c:pt idx="941">
                  <c:v>41929</c:v>
                </c:pt>
                <c:pt idx="942">
                  <c:v>41932</c:v>
                </c:pt>
                <c:pt idx="943">
                  <c:v>41933</c:v>
                </c:pt>
                <c:pt idx="944">
                  <c:v>41934</c:v>
                </c:pt>
                <c:pt idx="945">
                  <c:v>41935</c:v>
                </c:pt>
                <c:pt idx="946">
                  <c:v>41939</c:v>
                </c:pt>
                <c:pt idx="947">
                  <c:v>41940</c:v>
                </c:pt>
                <c:pt idx="948">
                  <c:v>41941</c:v>
                </c:pt>
                <c:pt idx="949">
                  <c:v>41942</c:v>
                </c:pt>
                <c:pt idx="950">
                  <c:v>41943</c:v>
                </c:pt>
                <c:pt idx="951">
                  <c:v>41946</c:v>
                </c:pt>
                <c:pt idx="952">
                  <c:v>41948</c:v>
                </c:pt>
                <c:pt idx="953">
                  <c:v>41950</c:v>
                </c:pt>
                <c:pt idx="954">
                  <c:v>41953</c:v>
                </c:pt>
                <c:pt idx="955">
                  <c:v>41954</c:v>
                </c:pt>
                <c:pt idx="956">
                  <c:v>41955</c:v>
                </c:pt>
                <c:pt idx="957">
                  <c:v>41956</c:v>
                </c:pt>
                <c:pt idx="958">
                  <c:v>41957</c:v>
                </c:pt>
                <c:pt idx="959">
                  <c:v>41960</c:v>
                </c:pt>
                <c:pt idx="960">
                  <c:v>41961</c:v>
                </c:pt>
                <c:pt idx="961">
                  <c:v>41962</c:v>
                </c:pt>
                <c:pt idx="962">
                  <c:v>41963</c:v>
                </c:pt>
                <c:pt idx="963">
                  <c:v>41964</c:v>
                </c:pt>
                <c:pt idx="964">
                  <c:v>41967</c:v>
                </c:pt>
                <c:pt idx="965">
                  <c:v>41968</c:v>
                </c:pt>
                <c:pt idx="966">
                  <c:v>41969</c:v>
                </c:pt>
                <c:pt idx="967">
                  <c:v>41970</c:v>
                </c:pt>
                <c:pt idx="968">
                  <c:v>41971</c:v>
                </c:pt>
                <c:pt idx="969">
                  <c:v>41974</c:v>
                </c:pt>
                <c:pt idx="970">
                  <c:v>41975</c:v>
                </c:pt>
                <c:pt idx="971">
                  <c:v>41976</c:v>
                </c:pt>
                <c:pt idx="972">
                  <c:v>41977</c:v>
                </c:pt>
                <c:pt idx="973">
                  <c:v>41978</c:v>
                </c:pt>
                <c:pt idx="974">
                  <c:v>41981</c:v>
                </c:pt>
                <c:pt idx="975">
                  <c:v>41982</c:v>
                </c:pt>
                <c:pt idx="976">
                  <c:v>41983</c:v>
                </c:pt>
                <c:pt idx="977">
                  <c:v>41984</c:v>
                </c:pt>
                <c:pt idx="978">
                  <c:v>41985</c:v>
                </c:pt>
                <c:pt idx="979">
                  <c:v>41988</c:v>
                </c:pt>
                <c:pt idx="980">
                  <c:v>41989</c:v>
                </c:pt>
                <c:pt idx="981">
                  <c:v>41990</c:v>
                </c:pt>
                <c:pt idx="982">
                  <c:v>41991</c:v>
                </c:pt>
                <c:pt idx="983">
                  <c:v>41992</c:v>
                </c:pt>
                <c:pt idx="984">
                  <c:v>41995</c:v>
                </c:pt>
                <c:pt idx="985">
                  <c:v>41996</c:v>
                </c:pt>
                <c:pt idx="986">
                  <c:v>41997</c:v>
                </c:pt>
                <c:pt idx="987">
                  <c:v>41999</c:v>
                </c:pt>
                <c:pt idx="988">
                  <c:v>42002</c:v>
                </c:pt>
                <c:pt idx="989">
                  <c:v>42003</c:v>
                </c:pt>
                <c:pt idx="990">
                  <c:v>42004</c:v>
                </c:pt>
                <c:pt idx="991">
                  <c:v>42005</c:v>
                </c:pt>
                <c:pt idx="992">
                  <c:v>42006</c:v>
                </c:pt>
                <c:pt idx="993">
                  <c:v>42009</c:v>
                </c:pt>
                <c:pt idx="994">
                  <c:v>42010</c:v>
                </c:pt>
                <c:pt idx="995">
                  <c:v>42011</c:v>
                </c:pt>
                <c:pt idx="996">
                  <c:v>42012</c:v>
                </c:pt>
                <c:pt idx="997">
                  <c:v>42013</c:v>
                </c:pt>
                <c:pt idx="998">
                  <c:v>42016</c:v>
                </c:pt>
                <c:pt idx="999">
                  <c:v>42017</c:v>
                </c:pt>
                <c:pt idx="1000">
                  <c:v>42018</c:v>
                </c:pt>
                <c:pt idx="1001">
                  <c:v>42019</c:v>
                </c:pt>
                <c:pt idx="1002">
                  <c:v>42020</c:v>
                </c:pt>
                <c:pt idx="1003">
                  <c:v>42023</c:v>
                </c:pt>
                <c:pt idx="1004">
                  <c:v>42024</c:v>
                </c:pt>
                <c:pt idx="1005">
                  <c:v>42025</c:v>
                </c:pt>
                <c:pt idx="1006">
                  <c:v>42026</c:v>
                </c:pt>
                <c:pt idx="1007">
                  <c:v>42027</c:v>
                </c:pt>
                <c:pt idx="1008">
                  <c:v>42031</c:v>
                </c:pt>
                <c:pt idx="1009">
                  <c:v>42032</c:v>
                </c:pt>
                <c:pt idx="1010">
                  <c:v>42033</c:v>
                </c:pt>
                <c:pt idx="1011">
                  <c:v>42034</c:v>
                </c:pt>
                <c:pt idx="1012">
                  <c:v>42037</c:v>
                </c:pt>
                <c:pt idx="1013">
                  <c:v>42038</c:v>
                </c:pt>
                <c:pt idx="1014">
                  <c:v>42039</c:v>
                </c:pt>
                <c:pt idx="1015">
                  <c:v>42040</c:v>
                </c:pt>
                <c:pt idx="1016">
                  <c:v>42041</c:v>
                </c:pt>
                <c:pt idx="1017">
                  <c:v>42044</c:v>
                </c:pt>
                <c:pt idx="1018">
                  <c:v>42045</c:v>
                </c:pt>
                <c:pt idx="1019">
                  <c:v>42046</c:v>
                </c:pt>
                <c:pt idx="1020">
                  <c:v>42047</c:v>
                </c:pt>
                <c:pt idx="1021">
                  <c:v>42048</c:v>
                </c:pt>
                <c:pt idx="1022">
                  <c:v>42051</c:v>
                </c:pt>
                <c:pt idx="1023">
                  <c:v>42053</c:v>
                </c:pt>
                <c:pt idx="1024">
                  <c:v>42054</c:v>
                </c:pt>
                <c:pt idx="1025">
                  <c:v>42055</c:v>
                </c:pt>
                <c:pt idx="1026">
                  <c:v>42058</c:v>
                </c:pt>
                <c:pt idx="1027">
                  <c:v>42059</c:v>
                </c:pt>
                <c:pt idx="1028">
                  <c:v>42060</c:v>
                </c:pt>
                <c:pt idx="1029">
                  <c:v>42061</c:v>
                </c:pt>
                <c:pt idx="1030">
                  <c:v>42062</c:v>
                </c:pt>
                <c:pt idx="1031">
                  <c:v>42063</c:v>
                </c:pt>
                <c:pt idx="1032">
                  <c:v>42065</c:v>
                </c:pt>
                <c:pt idx="1033">
                  <c:v>42066</c:v>
                </c:pt>
                <c:pt idx="1034">
                  <c:v>42067</c:v>
                </c:pt>
                <c:pt idx="1035">
                  <c:v>42068</c:v>
                </c:pt>
                <c:pt idx="1036">
                  <c:v>42072</c:v>
                </c:pt>
                <c:pt idx="1037">
                  <c:v>42073</c:v>
                </c:pt>
                <c:pt idx="1038">
                  <c:v>42074</c:v>
                </c:pt>
                <c:pt idx="1039">
                  <c:v>42075</c:v>
                </c:pt>
                <c:pt idx="1040">
                  <c:v>42076</c:v>
                </c:pt>
                <c:pt idx="1041">
                  <c:v>42079</c:v>
                </c:pt>
                <c:pt idx="1042">
                  <c:v>42080</c:v>
                </c:pt>
                <c:pt idx="1043">
                  <c:v>42081</c:v>
                </c:pt>
                <c:pt idx="1044">
                  <c:v>42082</c:v>
                </c:pt>
                <c:pt idx="1045">
                  <c:v>42083</c:v>
                </c:pt>
                <c:pt idx="1046">
                  <c:v>42086</c:v>
                </c:pt>
                <c:pt idx="1047">
                  <c:v>42087</c:v>
                </c:pt>
                <c:pt idx="1048">
                  <c:v>42088</c:v>
                </c:pt>
                <c:pt idx="1049">
                  <c:v>42089</c:v>
                </c:pt>
                <c:pt idx="1050">
                  <c:v>42090</c:v>
                </c:pt>
                <c:pt idx="1051">
                  <c:v>42093</c:v>
                </c:pt>
                <c:pt idx="1052">
                  <c:v>42094</c:v>
                </c:pt>
                <c:pt idx="1053">
                  <c:v>42095</c:v>
                </c:pt>
                <c:pt idx="1054">
                  <c:v>42100</c:v>
                </c:pt>
                <c:pt idx="1055">
                  <c:v>42101</c:v>
                </c:pt>
                <c:pt idx="1056">
                  <c:v>42102</c:v>
                </c:pt>
                <c:pt idx="1057">
                  <c:v>42103</c:v>
                </c:pt>
                <c:pt idx="1058">
                  <c:v>42104</c:v>
                </c:pt>
                <c:pt idx="1059">
                  <c:v>42107</c:v>
                </c:pt>
                <c:pt idx="1060">
                  <c:v>42109</c:v>
                </c:pt>
                <c:pt idx="1061">
                  <c:v>42110</c:v>
                </c:pt>
                <c:pt idx="1062">
                  <c:v>42111</c:v>
                </c:pt>
                <c:pt idx="1063">
                  <c:v>42114</c:v>
                </c:pt>
                <c:pt idx="1064">
                  <c:v>42115</c:v>
                </c:pt>
                <c:pt idx="1065">
                  <c:v>42116</c:v>
                </c:pt>
                <c:pt idx="1066">
                  <c:v>42117</c:v>
                </c:pt>
                <c:pt idx="1067">
                  <c:v>42118</c:v>
                </c:pt>
                <c:pt idx="1068">
                  <c:v>42121</c:v>
                </c:pt>
                <c:pt idx="1069">
                  <c:v>42122</c:v>
                </c:pt>
                <c:pt idx="1070">
                  <c:v>42123</c:v>
                </c:pt>
                <c:pt idx="1071">
                  <c:v>42124</c:v>
                </c:pt>
                <c:pt idx="1072">
                  <c:v>42128</c:v>
                </c:pt>
                <c:pt idx="1073">
                  <c:v>42129</c:v>
                </c:pt>
                <c:pt idx="1074">
                  <c:v>42130</c:v>
                </c:pt>
                <c:pt idx="1075">
                  <c:v>42131</c:v>
                </c:pt>
                <c:pt idx="1076">
                  <c:v>42132</c:v>
                </c:pt>
                <c:pt idx="1077">
                  <c:v>42135</c:v>
                </c:pt>
                <c:pt idx="1078">
                  <c:v>42136</c:v>
                </c:pt>
                <c:pt idx="1079">
                  <c:v>42137</c:v>
                </c:pt>
                <c:pt idx="1080">
                  <c:v>42138</c:v>
                </c:pt>
                <c:pt idx="1081">
                  <c:v>42139</c:v>
                </c:pt>
                <c:pt idx="1082">
                  <c:v>42142</c:v>
                </c:pt>
                <c:pt idx="1083">
                  <c:v>42143</c:v>
                </c:pt>
                <c:pt idx="1084">
                  <c:v>42144</c:v>
                </c:pt>
                <c:pt idx="1085">
                  <c:v>42145</c:v>
                </c:pt>
                <c:pt idx="1086">
                  <c:v>42146</c:v>
                </c:pt>
                <c:pt idx="1087">
                  <c:v>42149</c:v>
                </c:pt>
                <c:pt idx="1088">
                  <c:v>42150</c:v>
                </c:pt>
                <c:pt idx="1089">
                  <c:v>42151</c:v>
                </c:pt>
                <c:pt idx="1090">
                  <c:v>42152</c:v>
                </c:pt>
                <c:pt idx="1091">
                  <c:v>42153</c:v>
                </c:pt>
                <c:pt idx="1092">
                  <c:v>42156</c:v>
                </c:pt>
                <c:pt idx="1093">
                  <c:v>42157</c:v>
                </c:pt>
                <c:pt idx="1094">
                  <c:v>42158</c:v>
                </c:pt>
                <c:pt idx="1095">
                  <c:v>42159</c:v>
                </c:pt>
                <c:pt idx="1096">
                  <c:v>42160</c:v>
                </c:pt>
                <c:pt idx="1097">
                  <c:v>42163</c:v>
                </c:pt>
                <c:pt idx="1098">
                  <c:v>42164</c:v>
                </c:pt>
                <c:pt idx="1099">
                  <c:v>42165</c:v>
                </c:pt>
                <c:pt idx="1100">
                  <c:v>42166</c:v>
                </c:pt>
                <c:pt idx="1101">
                  <c:v>42167</c:v>
                </c:pt>
                <c:pt idx="1102">
                  <c:v>42170</c:v>
                </c:pt>
                <c:pt idx="1103">
                  <c:v>42171</c:v>
                </c:pt>
                <c:pt idx="1104">
                  <c:v>42172</c:v>
                </c:pt>
                <c:pt idx="1105">
                  <c:v>42173</c:v>
                </c:pt>
                <c:pt idx="1106">
                  <c:v>42174</c:v>
                </c:pt>
                <c:pt idx="1107">
                  <c:v>42177</c:v>
                </c:pt>
                <c:pt idx="1108">
                  <c:v>42178</c:v>
                </c:pt>
                <c:pt idx="1109">
                  <c:v>42179</c:v>
                </c:pt>
                <c:pt idx="1110">
                  <c:v>42180</c:v>
                </c:pt>
                <c:pt idx="1111">
                  <c:v>42181</c:v>
                </c:pt>
                <c:pt idx="1112">
                  <c:v>42184</c:v>
                </c:pt>
                <c:pt idx="1113">
                  <c:v>42185</c:v>
                </c:pt>
                <c:pt idx="1114">
                  <c:v>42186</c:v>
                </c:pt>
                <c:pt idx="1115">
                  <c:v>42187</c:v>
                </c:pt>
                <c:pt idx="1116">
                  <c:v>42188</c:v>
                </c:pt>
                <c:pt idx="1117">
                  <c:v>42191</c:v>
                </c:pt>
                <c:pt idx="1118">
                  <c:v>42192</c:v>
                </c:pt>
                <c:pt idx="1119">
                  <c:v>42193</c:v>
                </c:pt>
                <c:pt idx="1120">
                  <c:v>42194</c:v>
                </c:pt>
                <c:pt idx="1121">
                  <c:v>42195</c:v>
                </c:pt>
                <c:pt idx="1122">
                  <c:v>42198</c:v>
                </c:pt>
                <c:pt idx="1123">
                  <c:v>42199</c:v>
                </c:pt>
                <c:pt idx="1124">
                  <c:v>42200</c:v>
                </c:pt>
                <c:pt idx="1125">
                  <c:v>42201</c:v>
                </c:pt>
                <c:pt idx="1126">
                  <c:v>42202</c:v>
                </c:pt>
                <c:pt idx="1127">
                  <c:v>42205</c:v>
                </c:pt>
                <c:pt idx="1128">
                  <c:v>42206</c:v>
                </c:pt>
                <c:pt idx="1129">
                  <c:v>42207</c:v>
                </c:pt>
                <c:pt idx="1130">
                  <c:v>42208</c:v>
                </c:pt>
                <c:pt idx="1131">
                  <c:v>42209</c:v>
                </c:pt>
                <c:pt idx="1132">
                  <c:v>42212</c:v>
                </c:pt>
                <c:pt idx="1133">
                  <c:v>42213</c:v>
                </c:pt>
                <c:pt idx="1134">
                  <c:v>42214</c:v>
                </c:pt>
                <c:pt idx="1135">
                  <c:v>42215</c:v>
                </c:pt>
                <c:pt idx="1136">
                  <c:v>42216</c:v>
                </c:pt>
                <c:pt idx="1137">
                  <c:v>42219</c:v>
                </c:pt>
                <c:pt idx="1138">
                  <c:v>42220</c:v>
                </c:pt>
                <c:pt idx="1139">
                  <c:v>42221</c:v>
                </c:pt>
                <c:pt idx="1140">
                  <c:v>42222</c:v>
                </c:pt>
                <c:pt idx="1141">
                  <c:v>42223</c:v>
                </c:pt>
                <c:pt idx="1142">
                  <c:v>42226</c:v>
                </c:pt>
                <c:pt idx="1143">
                  <c:v>42227</c:v>
                </c:pt>
                <c:pt idx="1144">
                  <c:v>42228</c:v>
                </c:pt>
                <c:pt idx="1145">
                  <c:v>42229</c:v>
                </c:pt>
                <c:pt idx="1146">
                  <c:v>42230</c:v>
                </c:pt>
                <c:pt idx="1147">
                  <c:v>42233</c:v>
                </c:pt>
                <c:pt idx="1148">
                  <c:v>42234</c:v>
                </c:pt>
                <c:pt idx="1149">
                  <c:v>42235</c:v>
                </c:pt>
                <c:pt idx="1150">
                  <c:v>42236</c:v>
                </c:pt>
                <c:pt idx="1151">
                  <c:v>42237</c:v>
                </c:pt>
                <c:pt idx="1152">
                  <c:v>42240</c:v>
                </c:pt>
                <c:pt idx="1153">
                  <c:v>42241</c:v>
                </c:pt>
                <c:pt idx="1154">
                  <c:v>42242</c:v>
                </c:pt>
                <c:pt idx="1155">
                  <c:v>42243</c:v>
                </c:pt>
                <c:pt idx="1156">
                  <c:v>42244</c:v>
                </c:pt>
                <c:pt idx="1157">
                  <c:v>42247</c:v>
                </c:pt>
                <c:pt idx="1158">
                  <c:v>42248</c:v>
                </c:pt>
                <c:pt idx="1159">
                  <c:v>42249</c:v>
                </c:pt>
                <c:pt idx="1160">
                  <c:v>42250</c:v>
                </c:pt>
                <c:pt idx="1161">
                  <c:v>42251</c:v>
                </c:pt>
                <c:pt idx="1162">
                  <c:v>42254</c:v>
                </c:pt>
                <c:pt idx="1163">
                  <c:v>42255</c:v>
                </c:pt>
                <c:pt idx="1164">
                  <c:v>42256</c:v>
                </c:pt>
                <c:pt idx="1165">
                  <c:v>42257</c:v>
                </c:pt>
                <c:pt idx="1166">
                  <c:v>42258</c:v>
                </c:pt>
                <c:pt idx="1167">
                  <c:v>42261</c:v>
                </c:pt>
                <c:pt idx="1168">
                  <c:v>42262</c:v>
                </c:pt>
                <c:pt idx="1169">
                  <c:v>42263</c:v>
                </c:pt>
                <c:pt idx="1170">
                  <c:v>42265</c:v>
                </c:pt>
                <c:pt idx="1171">
                  <c:v>42268</c:v>
                </c:pt>
                <c:pt idx="1172">
                  <c:v>42269</c:v>
                </c:pt>
                <c:pt idx="1173">
                  <c:v>42270</c:v>
                </c:pt>
                <c:pt idx="1174">
                  <c:v>42271</c:v>
                </c:pt>
                <c:pt idx="1175">
                  <c:v>42275</c:v>
                </c:pt>
                <c:pt idx="1176">
                  <c:v>42276</c:v>
                </c:pt>
                <c:pt idx="1177">
                  <c:v>42277</c:v>
                </c:pt>
                <c:pt idx="1178">
                  <c:v>42278</c:v>
                </c:pt>
                <c:pt idx="1179">
                  <c:v>42282</c:v>
                </c:pt>
                <c:pt idx="1180">
                  <c:v>42283</c:v>
                </c:pt>
                <c:pt idx="1181">
                  <c:v>42284</c:v>
                </c:pt>
                <c:pt idx="1182">
                  <c:v>42285</c:v>
                </c:pt>
                <c:pt idx="1183">
                  <c:v>42286</c:v>
                </c:pt>
                <c:pt idx="1184">
                  <c:v>42289</c:v>
                </c:pt>
                <c:pt idx="1185">
                  <c:v>42290</c:v>
                </c:pt>
                <c:pt idx="1186">
                  <c:v>42291</c:v>
                </c:pt>
                <c:pt idx="1187">
                  <c:v>42292</c:v>
                </c:pt>
                <c:pt idx="1188">
                  <c:v>42293</c:v>
                </c:pt>
                <c:pt idx="1189">
                  <c:v>42296</c:v>
                </c:pt>
                <c:pt idx="1190">
                  <c:v>42297</c:v>
                </c:pt>
                <c:pt idx="1191">
                  <c:v>42298</c:v>
                </c:pt>
                <c:pt idx="1192">
                  <c:v>42300</c:v>
                </c:pt>
                <c:pt idx="1193">
                  <c:v>42303</c:v>
                </c:pt>
                <c:pt idx="1194">
                  <c:v>42304</c:v>
                </c:pt>
                <c:pt idx="1195">
                  <c:v>42305</c:v>
                </c:pt>
                <c:pt idx="1196">
                  <c:v>42306</c:v>
                </c:pt>
                <c:pt idx="1197">
                  <c:v>42307</c:v>
                </c:pt>
                <c:pt idx="1198">
                  <c:v>42310</c:v>
                </c:pt>
                <c:pt idx="1199">
                  <c:v>42311</c:v>
                </c:pt>
                <c:pt idx="1200">
                  <c:v>42312</c:v>
                </c:pt>
                <c:pt idx="1201">
                  <c:v>42313</c:v>
                </c:pt>
                <c:pt idx="1202">
                  <c:v>42314</c:v>
                </c:pt>
                <c:pt idx="1203">
                  <c:v>42317</c:v>
                </c:pt>
                <c:pt idx="1204">
                  <c:v>42318</c:v>
                </c:pt>
                <c:pt idx="1205">
                  <c:v>42319</c:v>
                </c:pt>
                <c:pt idx="1206">
                  <c:v>42321</c:v>
                </c:pt>
                <c:pt idx="1207">
                  <c:v>42324</c:v>
                </c:pt>
                <c:pt idx="1208">
                  <c:v>42325</c:v>
                </c:pt>
                <c:pt idx="1209">
                  <c:v>42326</c:v>
                </c:pt>
                <c:pt idx="1210">
                  <c:v>42327</c:v>
                </c:pt>
                <c:pt idx="1211">
                  <c:v>42328</c:v>
                </c:pt>
                <c:pt idx="1212">
                  <c:v>42331</c:v>
                </c:pt>
                <c:pt idx="1213">
                  <c:v>42332</c:v>
                </c:pt>
                <c:pt idx="1214">
                  <c:v>42334</c:v>
                </c:pt>
                <c:pt idx="1215">
                  <c:v>42335</c:v>
                </c:pt>
                <c:pt idx="1216">
                  <c:v>42338</c:v>
                </c:pt>
                <c:pt idx="1217">
                  <c:v>42339</c:v>
                </c:pt>
                <c:pt idx="1218">
                  <c:v>42340</c:v>
                </c:pt>
                <c:pt idx="1219">
                  <c:v>42341</c:v>
                </c:pt>
                <c:pt idx="1220">
                  <c:v>42342</c:v>
                </c:pt>
                <c:pt idx="1221">
                  <c:v>42345</c:v>
                </c:pt>
                <c:pt idx="1222">
                  <c:v>42346</c:v>
                </c:pt>
                <c:pt idx="1223">
                  <c:v>42347</c:v>
                </c:pt>
                <c:pt idx="1224">
                  <c:v>42348</c:v>
                </c:pt>
                <c:pt idx="1225">
                  <c:v>42349</c:v>
                </c:pt>
                <c:pt idx="1226">
                  <c:v>42352</c:v>
                </c:pt>
                <c:pt idx="1227">
                  <c:v>42353</c:v>
                </c:pt>
                <c:pt idx="1228">
                  <c:v>42354</c:v>
                </c:pt>
                <c:pt idx="1229">
                  <c:v>42355</c:v>
                </c:pt>
                <c:pt idx="1230">
                  <c:v>42356</c:v>
                </c:pt>
                <c:pt idx="1231">
                  <c:v>42359</c:v>
                </c:pt>
                <c:pt idx="1232">
                  <c:v>42360</c:v>
                </c:pt>
                <c:pt idx="1233">
                  <c:v>42361</c:v>
                </c:pt>
                <c:pt idx="1234">
                  <c:v>42362</c:v>
                </c:pt>
                <c:pt idx="1235">
                  <c:v>42366</c:v>
                </c:pt>
                <c:pt idx="1236">
                  <c:v>42367</c:v>
                </c:pt>
                <c:pt idx="1237">
                  <c:v>42368</c:v>
                </c:pt>
                <c:pt idx="1238">
                  <c:v>42369</c:v>
                </c:pt>
                <c:pt idx="1239">
                  <c:v>42370</c:v>
                </c:pt>
                <c:pt idx="1240">
                  <c:v>42373</c:v>
                </c:pt>
                <c:pt idx="1241">
                  <c:v>42374</c:v>
                </c:pt>
                <c:pt idx="1242">
                  <c:v>42375</c:v>
                </c:pt>
                <c:pt idx="1243">
                  <c:v>42376</c:v>
                </c:pt>
                <c:pt idx="1244">
                  <c:v>42377</c:v>
                </c:pt>
                <c:pt idx="1245">
                  <c:v>42380</c:v>
                </c:pt>
                <c:pt idx="1246">
                  <c:v>42381</c:v>
                </c:pt>
                <c:pt idx="1247">
                  <c:v>42382</c:v>
                </c:pt>
                <c:pt idx="1248">
                  <c:v>42383</c:v>
                </c:pt>
                <c:pt idx="1249">
                  <c:v>42384</c:v>
                </c:pt>
                <c:pt idx="1250">
                  <c:v>42387</c:v>
                </c:pt>
                <c:pt idx="1251">
                  <c:v>42388</c:v>
                </c:pt>
                <c:pt idx="1252">
                  <c:v>42389</c:v>
                </c:pt>
                <c:pt idx="1253">
                  <c:v>42390</c:v>
                </c:pt>
                <c:pt idx="1254">
                  <c:v>42391</c:v>
                </c:pt>
                <c:pt idx="1255">
                  <c:v>42394</c:v>
                </c:pt>
                <c:pt idx="1256">
                  <c:v>42396</c:v>
                </c:pt>
                <c:pt idx="1257">
                  <c:v>42397</c:v>
                </c:pt>
                <c:pt idx="1258">
                  <c:v>42398</c:v>
                </c:pt>
                <c:pt idx="1259">
                  <c:v>42401</c:v>
                </c:pt>
                <c:pt idx="1260">
                  <c:v>42402</c:v>
                </c:pt>
                <c:pt idx="1261">
                  <c:v>42403</c:v>
                </c:pt>
                <c:pt idx="1262">
                  <c:v>42404</c:v>
                </c:pt>
                <c:pt idx="1263">
                  <c:v>42405</c:v>
                </c:pt>
                <c:pt idx="1264">
                  <c:v>42408</c:v>
                </c:pt>
                <c:pt idx="1265">
                  <c:v>42409</c:v>
                </c:pt>
                <c:pt idx="1266">
                  <c:v>42410</c:v>
                </c:pt>
                <c:pt idx="1267">
                  <c:v>42411</c:v>
                </c:pt>
                <c:pt idx="1268">
                  <c:v>42412</c:v>
                </c:pt>
                <c:pt idx="1269">
                  <c:v>42415</c:v>
                </c:pt>
                <c:pt idx="1270">
                  <c:v>42416</c:v>
                </c:pt>
                <c:pt idx="1271">
                  <c:v>42417</c:v>
                </c:pt>
                <c:pt idx="1272">
                  <c:v>42418</c:v>
                </c:pt>
                <c:pt idx="1273">
                  <c:v>42419</c:v>
                </c:pt>
                <c:pt idx="1274">
                  <c:v>42422</c:v>
                </c:pt>
                <c:pt idx="1275">
                  <c:v>42423</c:v>
                </c:pt>
                <c:pt idx="1276">
                  <c:v>42424</c:v>
                </c:pt>
                <c:pt idx="1277">
                  <c:v>42425</c:v>
                </c:pt>
                <c:pt idx="1278">
                  <c:v>42426</c:v>
                </c:pt>
                <c:pt idx="1279">
                  <c:v>42429</c:v>
                </c:pt>
                <c:pt idx="1280">
                  <c:v>42430</c:v>
                </c:pt>
                <c:pt idx="1281">
                  <c:v>42431</c:v>
                </c:pt>
                <c:pt idx="1282">
                  <c:v>42432</c:v>
                </c:pt>
                <c:pt idx="1283">
                  <c:v>42433</c:v>
                </c:pt>
                <c:pt idx="1284">
                  <c:v>42437</c:v>
                </c:pt>
                <c:pt idx="1285">
                  <c:v>42438</c:v>
                </c:pt>
                <c:pt idx="1286">
                  <c:v>42439</c:v>
                </c:pt>
                <c:pt idx="1287">
                  <c:v>42440</c:v>
                </c:pt>
                <c:pt idx="1288">
                  <c:v>42443</c:v>
                </c:pt>
                <c:pt idx="1289">
                  <c:v>42444</c:v>
                </c:pt>
                <c:pt idx="1290">
                  <c:v>42445</c:v>
                </c:pt>
                <c:pt idx="1291">
                  <c:v>42446</c:v>
                </c:pt>
                <c:pt idx="1292">
                  <c:v>42447</c:v>
                </c:pt>
                <c:pt idx="1293">
                  <c:v>42450</c:v>
                </c:pt>
                <c:pt idx="1294">
                  <c:v>42451</c:v>
                </c:pt>
                <c:pt idx="1295">
                  <c:v>42452</c:v>
                </c:pt>
                <c:pt idx="1296">
                  <c:v>42457</c:v>
                </c:pt>
                <c:pt idx="1297">
                  <c:v>42458</c:v>
                </c:pt>
                <c:pt idx="1298">
                  <c:v>42459</c:v>
                </c:pt>
                <c:pt idx="1299">
                  <c:v>42460</c:v>
                </c:pt>
                <c:pt idx="1300">
                  <c:v>42461</c:v>
                </c:pt>
                <c:pt idx="1301">
                  <c:v>42464</c:v>
                </c:pt>
                <c:pt idx="1302">
                  <c:v>42465</c:v>
                </c:pt>
                <c:pt idx="1303">
                  <c:v>42466</c:v>
                </c:pt>
                <c:pt idx="1304">
                  <c:v>42467</c:v>
                </c:pt>
                <c:pt idx="1305">
                  <c:v>42468</c:v>
                </c:pt>
                <c:pt idx="1306">
                  <c:v>42471</c:v>
                </c:pt>
                <c:pt idx="1307">
                  <c:v>42472</c:v>
                </c:pt>
                <c:pt idx="1308">
                  <c:v>42473</c:v>
                </c:pt>
                <c:pt idx="1309">
                  <c:v>42478</c:v>
                </c:pt>
                <c:pt idx="1310">
                  <c:v>42480</c:v>
                </c:pt>
                <c:pt idx="1311">
                  <c:v>42481</c:v>
                </c:pt>
                <c:pt idx="1312">
                  <c:v>42482</c:v>
                </c:pt>
                <c:pt idx="1313">
                  <c:v>42485</c:v>
                </c:pt>
                <c:pt idx="1314">
                  <c:v>42486</c:v>
                </c:pt>
                <c:pt idx="1315">
                  <c:v>42487</c:v>
                </c:pt>
                <c:pt idx="1316">
                  <c:v>42488</c:v>
                </c:pt>
                <c:pt idx="1317">
                  <c:v>42489</c:v>
                </c:pt>
                <c:pt idx="1318">
                  <c:v>42492</c:v>
                </c:pt>
                <c:pt idx="1319">
                  <c:v>42493</c:v>
                </c:pt>
                <c:pt idx="1320">
                  <c:v>42494</c:v>
                </c:pt>
                <c:pt idx="1321">
                  <c:v>42495</c:v>
                </c:pt>
                <c:pt idx="1322">
                  <c:v>42496</c:v>
                </c:pt>
                <c:pt idx="1323">
                  <c:v>42499</c:v>
                </c:pt>
                <c:pt idx="1324">
                  <c:v>42500</c:v>
                </c:pt>
                <c:pt idx="1325">
                  <c:v>42501</c:v>
                </c:pt>
                <c:pt idx="1326">
                  <c:v>42502</c:v>
                </c:pt>
                <c:pt idx="1327">
                  <c:v>42503</c:v>
                </c:pt>
                <c:pt idx="1328">
                  <c:v>42506</c:v>
                </c:pt>
                <c:pt idx="1329">
                  <c:v>42507</c:v>
                </c:pt>
                <c:pt idx="1330">
                  <c:v>42508</c:v>
                </c:pt>
                <c:pt idx="1331">
                  <c:v>42509</c:v>
                </c:pt>
                <c:pt idx="1332">
                  <c:v>42510</c:v>
                </c:pt>
                <c:pt idx="1333">
                  <c:v>42513</c:v>
                </c:pt>
                <c:pt idx="1334">
                  <c:v>42514</c:v>
                </c:pt>
                <c:pt idx="1335">
                  <c:v>42515</c:v>
                </c:pt>
                <c:pt idx="1336">
                  <c:v>42516</c:v>
                </c:pt>
                <c:pt idx="1337">
                  <c:v>42517</c:v>
                </c:pt>
                <c:pt idx="1338">
                  <c:v>42520</c:v>
                </c:pt>
                <c:pt idx="1339">
                  <c:v>42521</c:v>
                </c:pt>
                <c:pt idx="1340">
                  <c:v>42522</c:v>
                </c:pt>
                <c:pt idx="1341">
                  <c:v>42523</c:v>
                </c:pt>
                <c:pt idx="1342">
                  <c:v>42524</c:v>
                </c:pt>
                <c:pt idx="1343">
                  <c:v>42527</c:v>
                </c:pt>
                <c:pt idx="1344">
                  <c:v>42528</c:v>
                </c:pt>
                <c:pt idx="1345">
                  <c:v>42529</c:v>
                </c:pt>
                <c:pt idx="1346">
                  <c:v>42530</c:v>
                </c:pt>
                <c:pt idx="1347">
                  <c:v>42531</c:v>
                </c:pt>
                <c:pt idx="1348">
                  <c:v>42534</c:v>
                </c:pt>
                <c:pt idx="1349">
                  <c:v>42535</c:v>
                </c:pt>
                <c:pt idx="1350">
                  <c:v>42536</c:v>
                </c:pt>
                <c:pt idx="1351">
                  <c:v>42537</c:v>
                </c:pt>
                <c:pt idx="1352">
                  <c:v>42538</c:v>
                </c:pt>
                <c:pt idx="1353">
                  <c:v>42541</c:v>
                </c:pt>
                <c:pt idx="1354">
                  <c:v>42542</c:v>
                </c:pt>
                <c:pt idx="1355">
                  <c:v>42543</c:v>
                </c:pt>
                <c:pt idx="1356">
                  <c:v>42544</c:v>
                </c:pt>
                <c:pt idx="1357">
                  <c:v>42545</c:v>
                </c:pt>
                <c:pt idx="1358">
                  <c:v>42548</c:v>
                </c:pt>
                <c:pt idx="1359">
                  <c:v>42549</c:v>
                </c:pt>
                <c:pt idx="1360">
                  <c:v>42550</c:v>
                </c:pt>
                <c:pt idx="1361">
                  <c:v>42551</c:v>
                </c:pt>
                <c:pt idx="1362">
                  <c:v>42552</c:v>
                </c:pt>
                <c:pt idx="1363">
                  <c:v>42555</c:v>
                </c:pt>
                <c:pt idx="1364">
                  <c:v>42556</c:v>
                </c:pt>
                <c:pt idx="1365">
                  <c:v>42558</c:v>
                </c:pt>
                <c:pt idx="1366">
                  <c:v>42559</c:v>
                </c:pt>
                <c:pt idx="1367">
                  <c:v>42562</c:v>
                </c:pt>
                <c:pt idx="1368">
                  <c:v>42563</c:v>
                </c:pt>
                <c:pt idx="1369">
                  <c:v>42564</c:v>
                </c:pt>
                <c:pt idx="1370">
                  <c:v>42565</c:v>
                </c:pt>
                <c:pt idx="1371">
                  <c:v>42566</c:v>
                </c:pt>
                <c:pt idx="1372">
                  <c:v>42569</c:v>
                </c:pt>
                <c:pt idx="1373">
                  <c:v>42570</c:v>
                </c:pt>
                <c:pt idx="1374">
                  <c:v>42571</c:v>
                </c:pt>
                <c:pt idx="1375">
                  <c:v>42572</c:v>
                </c:pt>
                <c:pt idx="1376">
                  <c:v>42573</c:v>
                </c:pt>
                <c:pt idx="1377">
                  <c:v>42576</c:v>
                </c:pt>
                <c:pt idx="1378">
                  <c:v>42577</c:v>
                </c:pt>
                <c:pt idx="1379">
                  <c:v>42578</c:v>
                </c:pt>
                <c:pt idx="1380">
                  <c:v>42579</c:v>
                </c:pt>
                <c:pt idx="1381">
                  <c:v>42580</c:v>
                </c:pt>
                <c:pt idx="1382">
                  <c:v>42583</c:v>
                </c:pt>
                <c:pt idx="1383">
                  <c:v>42584</c:v>
                </c:pt>
                <c:pt idx="1384">
                  <c:v>42585</c:v>
                </c:pt>
                <c:pt idx="1385">
                  <c:v>42586</c:v>
                </c:pt>
                <c:pt idx="1386">
                  <c:v>42587</c:v>
                </c:pt>
                <c:pt idx="1387">
                  <c:v>42590</c:v>
                </c:pt>
                <c:pt idx="1388">
                  <c:v>42591</c:v>
                </c:pt>
                <c:pt idx="1389">
                  <c:v>42592</c:v>
                </c:pt>
                <c:pt idx="1390">
                  <c:v>42593</c:v>
                </c:pt>
                <c:pt idx="1391">
                  <c:v>42594</c:v>
                </c:pt>
                <c:pt idx="1392">
                  <c:v>42598</c:v>
                </c:pt>
                <c:pt idx="1393">
                  <c:v>42599</c:v>
                </c:pt>
                <c:pt idx="1394">
                  <c:v>42600</c:v>
                </c:pt>
                <c:pt idx="1395">
                  <c:v>42601</c:v>
                </c:pt>
                <c:pt idx="1396">
                  <c:v>42604</c:v>
                </c:pt>
                <c:pt idx="1397">
                  <c:v>42605</c:v>
                </c:pt>
                <c:pt idx="1398">
                  <c:v>42606</c:v>
                </c:pt>
                <c:pt idx="1399">
                  <c:v>42607</c:v>
                </c:pt>
                <c:pt idx="1400">
                  <c:v>42608</c:v>
                </c:pt>
                <c:pt idx="1401">
                  <c:v>42611</c:v>
                </c:pt>
                <c:pt idx="1402">
                  <c:v>42612</c:v>
                </c:pt>
                <c:pt idx="1403">
                  <c:v>42613</c:v>
                </c:pt>
                <c:pt idx="1404">
                  <c:v>42614</c:v>
                </c:pt>
                <c:pt idx="1405">
                  <c:v>42615</c:v>
                </c:pt>
                <c:pt idx="1406">
                  <c:v>42619</c:v>
                </c:pt>
                <c:pt idx="1407">
                  <c:v>42620</c:v>
                </c:pt>
                <c:pt idx="1408">
                  <c:v>42621</c:v>
                </c:pt>
                <c:pt idx="1409">
                  <c:v>42622</c:v>
                </c:pt>
                <c:pt idx="1410">
                  <c:v>42625</c:v>
                </c:pt>
                <c:pt idx="1411">
                  <c:v>42627</c:v>
                </c:pt>
                <c:pt idx="1412">
                  <c:v>42628</c:v>
                </c:pt>
                <c:pt idx="1413">
                  <c:v>42629</c:v>
                </c:pt>
                <c:pt idx="1414">
                  <c:v>42632</c:v>
                </c:pt>
                <c:pt idx="1415">
                  <c:v>42633</c:v>
                </c:pt>
                <c:pt idx="1416">
                  <c:v>42634</c:v>
                </c:pt>
                <c:pt idx="1417">
                  <c:v>42635</c:v>
                </c:pt>
                <c:pt idx="1418">
                  <c:v>42636</c:v>
                </c:pt>
                <c:pt idx="1419">
                  <c:v>42639</c:v>
                </c:pt>
                <c:pt idx="1420">
                  <c:v>42640</c:v>
                </c:pt>
                <c:pt idx="1421">
                  <c:v>42641</c:v>
                </c:pt>
                <c:pt idx="1422">
                  <c:v>42642</c:v>
                </c:pt>
                <c:pt idx="1423">
                  <c:v>42643</c:v>
                </c:pt>
                <c:pt idx="1424">
                  <c:v>42646</c:v>
                </c:pt>
                <c:pt idx="1425">
                  <c:v>42647</c:v>
                </c:pt>
                <c:pt idx="1426">
                  <c:v>42648</c:v>
                </c:pt>
                <c:pt idx="1427">
                  <c:v>42649</c:v>
                </c:pt>
                <c:pt idx="1428">
                  <c:v>42650</c:v>
                </c:pt>
                <c:pt idx="1429">
                  <c:v>42653</c:v>
                </c:pt>
                <c:pt idx="1430">
                  <c:v>42656</c:v>
                </c:pt>
                <c:pt idx="1431">
                  <c:v>42657</c:v>
                </c:pt>
                <c:pt idx="1432">
                  <c:v>42660</c:v>
                </c:pt>
                <c:pt idx="1433">
                  <c:v>42661</c:v>
                </c:pt>
                <c:pt idx="1434">
                  <c:v>42662</c:v>
                </c:pt>
                <c:pt idx="1435">
                  <c:v>42663</c:v>
                </c:pt>
                <c:pt idx="1436">
                  <c:v>42664</c:v>
                </c:pt>
                <c:pt idx="1437">
                  <c:v>42667</c:v>
                </c:pt>
                <c:pt idx="1438">
                  <c:v>42668</c:v>
                </c:pt>
                <c:pt idx="1439">
                  <c:v>42669</c:v>
                </c:pt>
                <c:pt idx="1440">
                  <c:v>42670</c:v>
                </c:pt>
                <c:pt idx="1441">
                  <c:v>42671</c:v>
                </c:pt>
                <c:pt idx="1442">
                  <c:v>42673</c:v>
                </c:pt>
                <c:pt idx="1443">
                  <c:v>42675</c:v>
                </c:pt>
                <c:pt idx="1444">
                  <c:v>42676</c:v>
                </c:pt>
                <c:pt idx="1445">
                  <c:v>42677</c:v>
                </c:pt>
                <c:pt idx="1446">
                  <c:v>42678</c:v>
                </c:pt>
                <c:pt idx="1447">
                  <c:v>42681</c:v>
                </c:pt>
                <c:pt idx="1448">
                  <c:v>42682</c:v>
                </c:pt>
                <c:pt idx="1449">
                  <c:v>42683</c:v>
                </c:pt>
                <c:pt idx="1450">
                  <c:v>42684</c:v>
                </c:pt>
                <c:pt idx="1451">
                  <c:v>42685</c:v>
                </c:pt>
                <c:pt idx="1452">
                  <c:v>42689</c:v>
                </c:pt>
                <c:pt idx="1453">
                  <c:v>42690</c:v>
                </c:pt>
                <c:pt idx="1454">
                  <c:v>42691</c:v>
                </c:pt>
                <c:pt idx="1455">
                  <c:v>42692</c:v>
                </c:pt>
                <c:pt idx="1456">
                  <c:v>42695</c:v>
                </c:pt>
                <c:pt idx="1457">
                  <c:v>42696</c:v>
                </c:pt>
                <c:pt idx="1458">
                  <c:v>42697</c:v>
                </c:pt>
                <c:pt idx="1459">
                  <c:v>42698</c:v>
                </c:pt>
                <c:pt idx="1460">
                  <c:v>42699</c:v>
                </c:pt>
                <c:pt idx="1461">
                  <c:v>42702</c:v>
                </c:pt>
                <c:pt idx="1462">
                  <c:v>42703</c:v>
                </c:pt>
                <c:pt idx="1463">
                  <c:v>42704</c:v>
                </c:pt>
                <c:pt idx="1464">
                  <c:v>42705</c:v>
                </c:pt>
                <c:pt idx="1465">
                  <c:v>42706</c:v>
                </c:pt>
                <c:pt idx="1466">
                  <c:v>42709</c:v>
                </c:pt>
                <c:pt idx="1467">
                  <c:v>42710</c:v>
                </c:pt>
                <c:pt idx="1468">
                  <c:v>42711</c:v>
                </c:pt>
                <c:pt idx="1469">
                  <c:v>42712</c:v>
                </c:pt>
                <c:pt idx="1470">
                  <c:v>42713</c:v>
                </c:pt>
                <c:pt idx="1471">
                  <c:v>42716</c:v>
                </c:pt>
                <c:pt idx="1472">
                  <c:v>42717</c:v>
                </c:pt>
                <c:pt idx="1473">
                  <c:v>42718</c:v>
                </c:pt>
                <c:pt idx="1474">
                  <c:v>42719</c:v>
                </c:pt>
                <c:pt idx="1475">
                  <c:v>42720</c:v>
                </c:pt>
                <c:pt idx="1476">
                  <c:v>42723</c:v>
                </c:pt>
                <c:pt idx="1477">
                  <c:v>42724</c:v>
                </c:pt>
                <c:pt idx="1478">
                  <c:v>42725</c:v>
                </c:pt>
                <c:pt idx="1479">
                  <c:v>42726</c:v>
                </c:pt>
                <c:pt idx="1480">
                  <c:v>42727</c:v>
                </c:pt>
                <c:pt idx="1481">
                  <c:v>42730</c:v>
                </c:pt>
                <c:pt idx="1482">
                  <c:v>42731</c:v>
                </c:pt>
                <c:pt idx="1483">
                  <c:v>42732</c:v>
                </c:pt>
                <c:pt idx="1484">
                  <c:v>42733</c:v>
                </c:pt>
                <c:pt idx="1485">
                  <c:v>42734</c:v>
                </c:pt>
                <c:pt idx="1486">
                  <c:v>42737</c:v>
                </c:pt>
                <c:pt idx="1487">
                  <c:v>42738</c:v>
                </c:pt>
                <c:pt idx="1488">
                  <c:v>42739</c:v>
                </c:pt>
                <c:pt idx="1489">
                  <c:v>42740</c:v>
                </c:pt>
                <c:pt idx="1490">
                  <c:v>42741</c:v>
                </c:pt>
                <c:pt idx="1491">
                  <c:v>42744</c:v>
                </c:pt>
                <c:pt idx="1492">
                  <c:v>42745</c:v>
                </c:pt>
                <c:pt idx="1493">
                  <c:v>42746</c:v>
                </c:pt>
                <c:pt idx="1494">
                  <c:v>42747</c:v>
                </c:pt>
                <c:pt idx="1495">
                  <c:v>42748</c:v>
                </c:pt>
                <c:pt idx="1496">
                  <c:v>42751</c:v>
                </c:pt>
                <c:pt idx="1497">
                  <c:v>42752</c:v>
                </c:pt>
                <c:pt idx="1498">
                  <c:v>42753</c:v>
                </c:pt>
                <c:pt idx="1499">
                  <c:v>42754</c:v>
                </c:pt>
                <c:pt idx="1500">
                  <c:v>42755</c:v>
                </c:pt>
                <c:pt idx="1501">
                  <c:v>42758</c:v>
                </c:pt>
                <c:pt idx="1502">
                  <c:v>42759</c:v>
                </c:pt>
                <c:pt idx="1503">
                  <c:v>42760</c:v>
                </c:pt>
                <c:pt idx="1504">
                  <c:v>42762</c:v>
                </c:pt>
                <c:pt idx="1505">
                  <c:v>42765</c:v>
                </c:pt>
                <c:pt idx="1506">
                  <c:v>42766</c:v>
                </c:pt>
                <c:pt idx="1507">
                  <c:v>42767</c:v>
                </c:pt>
                <c:pt idx="1508">
                  <c:v>42768</c:v>
                </c:pt>
                <c:pt idx="1509">
                  <c:v>42769</c:v>
                </c:pt>
                <c:pt idx="1510">
                  <c:v>42772</c:v>
                </c:pt>
                <c:pt idx="1511">
                  <c:v>42773</c:v>
                </c:pt>
                <c:pt idx="1512">
                  <c:v>42774</c:v>
                </c:pt>
                <c:pt idx="1513">
                  <c:v>42775</c:v>
                </c:pt>
                <c:pt idx="1514">
                  <c:v>42776</c:v>
                </c:pt>
                <c:pt idx="1515">
                  <c:v>42779</c:v>
                </c:pt>
                <c:pt idx="1516">
                  <c:v>42780</c:v>
                </c:pt>
                <c:pt idx="1517">
                  <c:v>42781</c:v>
                </c:pt>
                <c:pt idx="1518">
                  <c:v>42782</c:v>
                </c:pt>
                <c:pt idx="1519">
                  <c:v>42783</c:v>
                </c:pt>
                <c:pt idx="1520">
                  <c:v>42786</c:v>
                </c:pt>
                <c:pt idx="1521">
                  <c:v>42787</c:v>
                </c:pt>
                <c:pt idx="1522">
                  <c:v>42788</c:v>
                </c:pt>
                <c:pt idx="1523">
                  <c:v>42789</c:v>
                </c:pt>
                <c:pt idx="1524">
                  <c:v>42793</c:v>
                </c:pt>
                <c:pt idx="1525">
                  <c:v>42794</c:v>
                </c:pt>
                <c:pt idx="1526">
                  <c:v>42795</c:v>
                </c:pt>
                <c:pt idx="1527">
                  <c:v>42796</c:v>
                </c:pt>
                <c:pt idx="1528">
                  <c:v>42797</c:v>
                </c:pt>
                <c:pt idx="1529">
                  <c:v>42800</c:v>
                </c:pt>
                <c:pt idx="1530">
                  <c:v>42801</c:v>
                </c:pt>
                <c:pt idx="1531">
                  <c:v>42802</c:v>
                </c:pt>
                <c:pt idx="1532">
                  <c:v>42803</c:v>
                </c:pt>
                <c:pt idx="1533">
                  <c:v>42804</c:v>
                </c:pt>
                <c:pt idx="1534">
                  <c:v>42808</c:v>
                </c:pt>
                <c:pt idx="1535">
                  <c:v>42809</c:v>
                </c:pt>
                <c:pt idx="1536">
                  <c:v>42810</c:v>
                </c:pt>
                <c:pt idx="1537">
                  <c:v>42811</c:v>
                </c:pt>
                <c:pt idx="1538">
                  <c:v>42814</c:v>
                </c:pt>
                <c:pt idx="1539">
                  <c:v>42815</c:v>
                </c:pt>
                <c:pt idx="1540">
                  <c:v>42816</c:v>
                </c:pt>
                <c:pt idx="1541">
                  <c:v>42817</c:v>
                </c:pt>
                <c:pt idx="1542">
                  <c:v>42818</c:v>
                </c:pt>
                <c:pt idx="1543">
                  <c:v>42821</c:v>
                </c:pt>
                <c:pt idx="1544">
                  <c:v>42822</c:v>
                </c:pt>
                <c:pt idx="1545">
                  <c:v>42823</c:v>
                </c:pt>
                <c:pt idx="1546">
                  <c:v>42824</c:v>
                </c:pt>
                <c:pt idx="1547">
                  <c:v>42825</c:v>
                </c:pt>
                <c:pt idx="1548">
                  <c:v>42828</c:v>
                </c:pt>
                <c:pt idx="1549">
                  <c:v>42830</c:v>
                </c:pt>
                <c:pt idx="1550">
                  <c:v>42831</c:v>
                </c:pt>
                <c:pt idx="1551">
                  <c:v>42832</c:v>
                </c:pt>
                <c:pt idx="1552">
                  <c:v>42835</c:v>
                </c:pt>
                <c:pt idx="1553">
                  <c:v>42836</c:v>
                </c:pt>
                <c:pt idx="1554">
                  <c:v>42837</c:v>
                </c:pt>
                <c:pt idx="1555">
                  <c:v>42838</c:v>
                </c:pt>
                <c:pt idx="1556">
                  <c:v>42842</c:v>
                </c:pt>
                <c:pt idx="1557">
                  <c:v>42843</c:v>
                </c:pt>
                <c:pt idx="1558">
                  <c:v>42844</c:v>
                </c:pt>
                <c:pt idx="1559">
                  <c:v>42845</c:v>
                </c:pt>
                <c:pt idx="1560">
                  <c:v>42846</c:v>
                </c:pt>
                <c:pt idx="1561">
                  <c:v>42849</c:v>
                </c:pt>
                <c:pt idx="1562">
                  <c:v>42850</c:v>
                </c:pt>
                <c:pt idx="1563">
                  <c:v>42851</c:v>
                </c:pt>
                <c:pt idx="1564">
                  <c:v>42852</c:v>
                </c:pt>
                <c:pt idx="1565">
                  <c:v>42853</c:v>
                </c:pt>
                <c:pt idx="1566">
                  <c:v>42857</c:v>
                </c:pt>
                <c:pt idx="1567">
                  <c:v>42858</c:v>
                </c:pt>
                <c:pt idx="1568">
                  <c:v>42859</c:v>
                </c:pt>
                <c:pt idx="1569">
                  <c:v>42860</c:v>
                </c:pt>
                <c:pt idx="1570">
                  <c:v>42863</c:v>
                </c:pt>
                <c:pt idx="1571">
                  <c:v>42864</c:v>
                </c:pt>
                <c:pt idx="1572">
                  <c:v>42865</c:v>
                </c:pt>
                <c:pt idx="1573">
                  <c:v>42866</c:v>
                </c:pt>
                <c:pt idx="1574">
                  <c:v>42867</c:v>
                </c:pt>
                <c:pt idx="1575">
                  <c:v>42870</c:v>
                </c:pt>
                <c:pt idx="1576">
                  <c:v>42871</c:v>
                </c:pt>
                <c:pt idx="1577">
                  <c:v>42872</c:v>
                </c:pt>
                <c:pt idx="1578">
                  <c:v>42873</c:v>
                </c:pt>
                <c:pt idx="1579">
                  <c:v>42874</c:v>
                </c:pt>
                <c:pt idx="1580">
                  <c:v>42877</c:v>
                </c:pt>
                <c:pt idx="1581">
                  <c:v>42878</c:v>
                </c:pt>
                <c:pt idx="1582">
                  <c:v>42879</c:v>
                </c:pt>
                <c:pt idx="1583">
                  <c:v>42880</c:v>
                </c:pt>
                <c:pt idx="1584">
                  <c:v>42881</c:v>
                </c:pt>
                <c:pt idx="1585">
                  <c:v>42884</c:v>
                </c:pt>
                <c:pt idx="1586">
                  <c:v>42885</c:v>
                </c:pt>
                <c:pt idx="1587">
                  <c:v>42886</c:v>
                </c:pt>
                <c:pt idx="1588">
                  <c:v>42887</c:v>
                </c:pt>
                <c:pt idx="1589">
                  <c:v>42888</c:v>
                </c:pt>
                <c:pt idx="1590">
                  <c:v>42891</c:v>
                </c:pt>
                <c:pt idx="1591">
                  <c:v>42892</c:v>
                </c:pt>
                <c:pt idx="1592">
                  <c:v>42893</c:v>
                </c:pt>
                <c:pt idx="1593">
                  <c:v>42894</c:v>
                </c:pt>
                <c:pt idx="1594">
                  <c:v>42895</c:v>
                </c:pt>
                <c:pt idx="1595">
                  <c:v>42898</c:v>
                </c:pt>
                <c:pt idx="1596">
                  <c:v>42899</c:v>
                </c:pt>
                <c:pt idx="1597">
                  <c:v>42900</c:v>
                </c:pt>
                <c:pt idx="1598">
                  <c:v>42901</c:v>
                </c:pt>
                <c:pt idx="1599">
                  <c:v>42902</c:v>
                </c:pt>
                <c:pt idx="1600">
                  <c:v>42905</c:v>
                </c:pt>
                <c:pt idx="1601">
                  <c:v>42906</c:v>
                </c:pt>
                <c:pt idx="1602">
                  <c:v>42907</c:v>
                </c:pt>
                <c:pt idx="1603">
                  <c:v>42908</c:v>
                </c:pt>
                <c:pt idx="1604">
                  <c:v>42909</c:v>
                </c:pt>
                <c:pt idx="1605">
                  <c:v>42913</c:v>
                </c:pt>
                <c:pt idx="1606">
                  <c:v>42914</c:v>
                </c:pt>
                <c:pt idx="1607">
                  <c:v>42915</c:v>
                </c:pt>
                <c:pt idx="1608">
                  <c:v>42916</c:v>
                </c:pt>
                <c:pt idx="1609">
                  <c:v>42919</c:v>
                </c:pt>
                <c:pt idx="1610">
                  <c:v>42920</c:v>
                </c:pt>
                <c:pt idx="1611">
                  <c:v>42921</c:v>
                </c:pt>
                <c:pt idx="1612">
                  <c:v>42922</c:v>
                </c:pt>
                <c:pt idx="1613">
                  <c:v>42923</c:v>
                </c:pt>
                <c:pt idx="1614">
                  <c:v>42926</c:v>
                </c:pt>
                <c:pt idx="1615">
                  <c:v>42927</c:v>
                </c:pt>
                <c:pt idx="1616">
                  <c:v>42928</c:v>
                </c:pt>
                <c:pt idx="1617">
                  <c:v>42929</c:v>
                </c:pt>
                <c:pt idx="1618">
                  <c:v>42930</c:v>
                </c:pt>
                <c:pt idx="1619">
                  <c:v>42933</c:v>
                </c:pt>
                <c:pt idx="1620">
                  <c:v>42934</c:v>
                </c:pt>
                <c:pt idx="1621">
                  <c:v>42935</c:v>
                </c:pt>
                <c:pt idx="1622">
                  <c:v>42936</c:v>
                </c:pt>
                <c:pt idx="1623">
                  <c:v>42937</c:v>
                </c:pt>
                <c:pt idx="1624">
                  <c:v>42940</c:v>
                </c:pt>
                <c:pt idx="1625">
                  <c:v>42941</c:v>
                </c:pt>
                <c:pt idx="1626">
                  <c:v>42942</c:v>
                </c:pt>
                <c:pt idx="1627">
                  <c:v>42943</c:v>
                </c:pt>
                <c:pt idx="1628">
                  <c:v>42944</c:v>
                </c:pt>
                <c:pt idx="1629">
                  <c:v>42947</c:v>
                </c:pt>
                <c:pt idx="1630">
                  <c:v>42948</c:v>
                </c:pt>
                <c:pt idx="1631">
                  <c:v>42949</c:v>
                </c:pt>
                <c:pt idx="1632">
                  <c:v>42950</c:v>
                </c:pt>
                <c:pt idx="1633">
                  <c:v>42951</c:v>
                </c:pt>
                <c:pt idx="1634">
                  <c:v>42954</c:v>
                </c:pt>
                <c:pt idx="1635">
                  <c:v>42955</c:v>
                </c:pt>
                <c:pt idx="1636">
                  <c:v>42956</c:v>
                </c:pt>
                <c:pt idx="1637">
                  <c:v>42957</c:v>
                </c:pt>
                <c:pt idx="1638">
                  <c:v>42958</c:v>
                </c:pt>
                <c:pt idx="1639">
                  <c:v>42961</c:v>
                </c:pt>
                <c:pt idx="1640">
                  <c:v>42963</c:v>
                </c:pt>
                <c:pt idx="1641">
                  <c:v>42964</c:v>
                </c:pt>
                <c:pt idx="1642">
                  <c:v>42965</c:v>
                </c:pt>
                <c:pt idx="1643">
                  <c:v>42968</c:v>
                </c:pt>
                <c:pt idx="1644">
                  <c:v>42969</c:v>
                </c:pt>
                <c:pt idx="1645">
                  <c:v>42970</c:v>
                </c:pt>
                <c:pt idx="1646">
                  <c:v>42971</c:v>
                </c:pt>
                <c:pt idx="1647">
                  <c:v>42975</c:v>
                </c:pt>
                <c:pt idx="1648">
                  <c:v>42976</c:v>
                </c:pt>
                <c:pt idx="1649">
                  <c:v>42977</c:v>
                </c:pt>
                <c:pt idx="1650">
                  <c:v>42978</c:v>
                </c:pt>
                <c:pt idx="1651">
                  <c:v>42979</c:v>
                </c:pt>
                <c:pt idx="1652">
                  <c:v>42982</c:v>
                </c:pt>
                <c:pt idx="1653">
                  <c:v>42983</c:v>
                </c:pt>
                <c:pt idx="1654">
                  <c:v>42984</c:v>
                </c:pt>
                <c:pt idx="1655">
                  <c:v>42985</c:v>
                </c:pt>
                <c:pt idx="1656">
                  <c:v>42986</c:v>
                </c:pt>
                <c:pt idx="1657">
                  <c:v>42989</c:v>
                </c:pt>
                <c:pt idx="1658">
                  <c:v>42990</c:v>
                </c:pt>
                <c:pt idx="1659">
                  <c:v>42991</c:v>
                </c:pt>
                <c:pt idx="1660">
                  <c:v>42992</c:v>
                </c:pt>
                <c:pt idx="1661">
                  <c:v>42993</c:v>
                </c:pt>
                <c:pt idx="1662">
                  <c:v>42996</c:v>
                </c:pt>
                <c:pt idx="1663">
                  <c:v>42997</c:v>
                </c:pt>
                <c:pt idx="1664">
                  <c:v>42998</c:v>
                </c:pt>
                <c:pt idx="1665">
                  <c:v>42999</c:v>
                </c:pt>
                <c:pt idx="1666">
                  <c:v>43000</c:v>
                </c:pt>
                <c:pt idx="1667">
                  <c:v>43003</c:v>
                </c:pt>
                <c:pt idx="1668">
                  <c:v>43004</c:v>
                </c:pt>
                <c:pt idx="1669">
                  <c:v>43005</c:v>
                </c:pt>
                <c:pt idx="1670">
                  <c:v>43006</c:v>
                </c:pt>
                <c:pt idx="1671">
                  <c:v>43007</c:v>
                </c:pt>
                <c:pt idx="1672">
                  <c:v>43011</c:v>
                </c:pt>
                <c:pt idx="1673">
                  <c:v>43012</c:v>
                </c:pt>
                <c:pt idx="1674">
                  <c:v>43013</c:v>
                </c:pt>
                <c:pt idx="1675">
                  <c:v>43014</c:v>
                </c:pt>
                <c:pt idx="1676">
                  <c:v>43017</c:v>
                </c:pt>
                <c:pt idx="1677">
                  <c:v>43018</c:v>
                </c:pt>
                <c:pt idx="1678">
                  <c:v>43019</c:v>
                </c:pt>
                <c:pt idx="1679">
                  <c:v>43020</c:v>
                </c:pt>
                <c:pt idx="1680">
                  <c:v>43021</c:v>
                </c:pt>
                <c:pt idx="1681">
                  <c:v>43024</c:v>
                </c:pt>
                <c:pt idx="1682">
                  <c:v>43025</c:v>
                </c:pt>
                <c:pt idx="1683">
                  <c:v>43026</c:v>
                </c:pt>
                <c:pt idx="1684">
                  <c:v>43027</c:v>
                </c:pt>
                <c:pt idx="1685">
                  <c:v>43031</c:v>
                </c:pt>
                <c:pt idx="1686">
                  <c:v>43032</c:v>
                </c:pt>
                <c:pt idx="1687">
                  <c:v>43033</c:v>
                </c:pt>
                <c:pt idx="1688">
                  <c:v>43034</c:v>
                </c:pt>
                <c:pt idx="1689">
                  <c:v>43035</c:v>
                </c:pt>
                <c:pt idx="1690">
                  <c:v>43038</c:v>
                </c:pt>
                <c:pt idx="1691">
                  <c:v>43039</c:v>
                </c:pt>
                <c:pt idx="1692">
                  <c:v>43040</c:v>
                </c:pt>
                <c:pt idx="1693">
                  <c:v>43041</c:v>
                </c:pt>
                <c:pt idx="1694">
                  <c:v>43042</c:v>
                </c:pt>
                <c:pt idx="1695">
                  <c:v>43045</c:v>
                </c:pt>
                <c:pt idx="1696">
                  <c:v>43046</c:v>
                </c:pt>
                <c:pt idx="1697">
                  <c:v>43047</c:v>
                </c:pt>
                <c:pt idx="1698">
                  <c:v>43048</c:v>
                </c:pt>
                <c:pt idx="1699">
                  <c:v>43049</c:v>
                </c:pt>
                <c:pt idx="1700">
                  <c:v>43052</c:v>
                </c:pt>
                <c:pt idx="1701">
                  <c:v>43053</c:v>
                </c:pt>
                <c:pt idx="1702">
                  <c:v>43054</c:v>
                </c:pt>
                <c:pt idx="1703">
                  <c:v>43055</c:v>
                </c:pt>
                <c:pt idx="1704">
                  <c:v>43056</c:v>
                </c:pt>
                <c:pt idx="1705">
                  <c:v>43059</c:v>
                </c:pt>
                <c:pt idx="1706">
                  <c:v>43060</c:v>
                </c:pt>
                <c:pt idx="1707">
                  <c:v>43061</c:v>
                </c:pt>
                <c:pt idx="1708">
                  <c:v>43062</c:v>
                </c:pt>
                <c:pt idx="1709">
                  <c:v>43063</c:v>
                </c:pt>
                <c:pt idx="1710">
                  <c:v>43066</c:v>
                </c:pt>
                <c:pt idx="1711">
                  <c:v>43067</c:v>
                </c:pt>
                <c:pt idx="1712">
                  <c:v>43068</c:v>
                </c:pt>
                <c:pt idx="1713">
                  <c:v>43069</c:v>
                </c:pt>
                <c:pt idx="1714">
                  <c:v>43070</c:v>
                </c:pt>
                <c:pt idx="1715">
                  <c:v>43073</c:v>
                </c:pt>
                <c:pt idx="1716">
                  <c:v>43074</c:v>
                </c:pt>
                <c:pt idx="1717">
                  <c:v>43075</c:v>
                </c:pt>
                <c:pt idx="1718">
                  <c:v>43076</c:v>
                </c:pt>
                <c:pt idx="1719">
                  <c:v>43077</c:v>
                </c:pt>
                <c:pt idx="1720">
                  <c:v>43080</c:v>
                </c:pt>
                <c:pt idx="1721">
                  <c:v>43081</c:v>
                </c:pt>
                <c:pt idx="1722">
                  <c:v>43082</c:v>
                </c:pt>
                <c:pt idx="1723">
                  <c:v>43083</c:v>
                </c:pt>
                <c:pt idx="1724">
                  <c:v>43084</c:v>
                </c:pt>
                <c:pt idx="1725">
                  <c:v>43087</c:v>
                </c:pt>
                <c:pt idx="1726">
                  <c:v>43088</c:v>
                </c:pt>
                <c:pt idx="1727">
                  <c:v>43089</c:v>
                </c:pt>
                <c:pt idx="1728">
                  <c:v>43090</c:v>
                </c:pt>
                <c:pt idx="1729">
                  <c:v>43091</c:v>
                </c:pt>
                <c:pt idx="1730">
                  <c:v>43095</c:v>
                </c:pt>
                <c:pt idx="1731">
                  <c:v>43096</c:v>
                </c:pt>
                <c:pt idx="1732">
                  <c:v>43097</c:v>
                </c:pt>
                <c:pt idx="1733">
                  <c:v>43098</c:v>
                </c:pt>
                <c:pt idx="1734">
                  <c:v>43101</c:v>
                </c:pt>
                <c:pt idx="1735">
                  <c:v>43102</c:v>
                </c:pt>
                <c:pt idx="1736">
                  <c:v>43103</c:v>
                </c:pt>
                <c:pt idx="1737">
                  <c:v>43104</c:v>
                </c:pt>
                <c:pt idx="1738">
                  <c:v>43105</c:v>
                </c:pt>
                <c:pt idx="1739">
                  <c:v>43108</c:v>
                </c:pt>
                <c:pt idx="1740">
                  <c:v>43109</c:v>
                </c:pt>
                <c:pt idx="1741">
                  <c:v>43110</c:v>
                </c:pt>
                <c:pt idx="1742">
                  <c:v>43111</c:v>
                </c:pt>
                <c:pt idx="1743">
                  <c:v>43112</c:v>
                </c:pt>
                <c:pt idx="1744">
                  <c:v>43115</c:v>
                </c:pt>
                <c:pt idx="1745">
                  <c:v>43116</c:v>
                </c:pt>
                <c:pt idx="1746">
                  <c:v>43117</c:v>
                </c:pt>
                <c:pt idx="1747">
                  <c:v>43118</c:v>
                </c:pt>
                <c:pt idx="1748">
                  <c:v>43119</c:v>
                </c:pt>
                <c:pt idx="1749">
                  <c:v>43122</c:v>
                </c:pt>
                <c:pt idx="1750">
                  <c:v>43123</c:v>
                </c:pt>
                <c:pt idx="1751">
                  <c:v>43124</c:v>
                </c:pt>
                <c:pt idx="1752">
                  <c:v>43125</c:v>
                </c:pt>
                <c:pt idx="1753">
                  <c:v>43129</c:v>
                </c:pt>
                <c:pt idx="1754">
                  <c:v>43130</c:v>
                </c:pt>
                <c:pt idx="1755">
                  <c:v>43131</c:v>
                </c:pt>
                <c:pt idx="1756">
                  <c:v>43132</c:v>
                </c:pt>
                <c:pt idx="1757">
                  <c:v>43133</c:v>
                </c:pt>
                <c:pt idx="1758">
                  <c:v>43136</c:v>
                </c:pt>
                <c:pt idx="1759">
                  <c:v>43137</c:v>
                </c:pt>
                <c:pt idx="1760">
                  <c:v>43138</c:v>
                </c:pt>
                <c:pt idx="1761">
                  <c:v>43139</c:v>
                </c:pt>
                <c:pt idx="1762">
                  <c:v>43140</c:v>
                </c:pt>
                <c:pt idx="1763">
                  <c:v>43143</c:v>
                </c:pt>
                <c:pt idx="1764">
                  <c:v>43145</c:v>
                </c:pt>
                <c:pt idx="1765">
                  <c:v>43146</c:v>
                </c:pt>
                <c:pt idx="1766">
                  <c:v>43147</c:v>
                </c:pt>
                <c:pt idx="1767">
                  <c:v>43150</c:v>
                </c:pt>
                <c:pt idx="1768">
                  <c:v>43151</c:v>
                </c:pt>
                <c:pt idx="1769">
                  <c:v>43152</c:v>
                </c:pt>
                <c:pt idx="1770">
                  <c:v>43153</c:v>
                </c:pt>
                <c:pt idx="1771">
                  <c:v>43154</c:v>
                </c:pt>
                <c:pt idx="1772">
                  <c:v>43157</c:v>
                </c:pt>
                <c:pt idx="1773">
                  <c:v>43158</c:v>
                </c:pt>
                <c:pt idx="1774">
                  <c:v>43159</c:v>
                </c:pt>
                <c:pt idx="1775">
                  <c:v>43160</c:v>
                </c:pt>
                <c:pt idx="1776">
                  <c:v>43164</c:v>
                </c:pt>
                <c:pt idx="1777">
                  <c:v>43165</c:v>
                </c:pt>
                <c:pt idx="1778">
                  <c:v>43166</c:v>
                </c:pt>
                <c:pt idx="1779">
                  <c:v>43167</c:v>
                </c:pt>
                <c:pt idx="1780">
                  <c:v>43168</c:v>
                </c:pt>
                <c:pt idx="1781">
                  <c:v>43171</c:v>
                </c:pt>
                <c:pt idx="1782">
                  <c:v>43172</c:v>
                </c:pt>
                <c:pt idx="1783">
                  <c:v>43173</c:v>
                </c:pt>
                <c:pt idx="1784">
                  <c:v>43174</c:v>
                </c:pt>
                <c:pt idx="1785">
                  <c:v>43175</c:v>
                </c:pt>
                <c:pt idx="1786">
                  <c:v>43178</c:v>
                </c:pt>
                <c:pt idx="1787">
                  <c:v>43179</c:v>
                </c:pt>
                <c:pt idx="1788">
                  <c:v>43180</c:v>
                </c:pt>
                <c:pt idx="1789">
                  <c:v>43181</c:v>
                </c:pt>
                <c:pt idx="1790">
                  <c:v>43182</c:v>
                </c:pt>
                <c:pt idx="1791">
                  <c:v>43185</c:v>
                </c:pt>
                <c:pt idx="1792">
                  <c:v>43186</c:v>
                </c:pt>
                <c:pt idx="1793">
                  <c:v>43187</c:v>
                </c:pt>
                <c:pt idx="1794">
                  <c:v>43192</c:v>
                </c:pt>
                <c:pt idx="1795">
                  <c:v>43193</c:v>
                </c:pt>
                <c:pt idx="1796">
                  <c:v>43194</c:v>
                </c:pt>
                <c:pt idx="1797">
                  <c:v>43195</c:v>
                </c:pt>
                <c:pt idx="1798">
                  <c:v>43196</c:v>
                </c:pt>
                <c:pt idx="1799">
                  <c:v>43199</c:v>
                </c:pt>
                <c:pt idx="1800">
                  <c:v>43200</c:v>
                </c:pt>
                <c:pt idx="1801">
                  <c:v>43201</c:v>
                </c:pt>
                <c:pt idx="1802">
                  <c:v>43202</c:v>
                </c:pt>
                <c:pt idx="1803">
                  <c:v>43203</c:v>
                </c:pt>
                <c:pt idx="1804">
                  <c:v>43206</c:v>
                </c:pt>
                <c:pt idx="1805">
                  <c:v>43207</c:v>
                </c:pt>
                <c:pt idx="1806">
                  <c:v>43208</c:v>
                </c:pt>
                <c:pt idx="1807">
                  <c:v>43209</c:v>
                </c:pt>
                <c:pt idx="1808">
                  <c:v>43210</c:v>
                </c:pt>
                <c:pt idx="1809">
                  <c:v>43213</c:v>
                </c:pt>
                <c:pt idx="1810">
                  <c:v>43214</c:v>
                </c:pt>
                <c:pt idx="1811">
                  <c:v>43215</c:v>
                </c:pt>
                <c:pt idx="1812">
                  <c:v>43216</c:v>
                </c:pt>
                <c:pt idx="1813">
                  <c:v>43217</c:v>
                </c:pt>
                <c:pt idx="1814">
                  <c:v>43220</c:v>
                </c:pt>
                <c:pt idx="1815">
                  <c:v>43222</c:v>
                </c:pt>
                <c:pt idx="1816">
                  <c:v>43223</c:v>
                </c:pt>
                <c:pt idx="1817">
                  <c:v>43224</c:v>
                </c:pt>
                <c:pt idx="1818">
                  <c:v>43227</c:v>
                </c:pt>
                <c:pt idx="1819">
                  <c:v>43228</c:v>
                </c:pt>
                <c:pt idx="1820">
                  <c:v>43229</c:v>
                </c:pt>
                <c:pt idx="1821">
                  <c:v>43230</c:v>
                </c:pt>
                <c:pt idx="1822">
                  <c:v>43231</c:v>
                </c:pt>
                <c:pt idx="1823">
                  <c:v>43234</c:v>
                </c:pt>
                <c:pt idx="1824">
                  <c:v>43235</c:v>
                </c:pt>
                <c:pt idx="1825">
                  <c:v>43236</c:v>
                </c:pt>
                <c:pt idx="1826">
                  <c:v>43237</c:v>
                </c:pt>
                <c:pt idx="1827">
                  <c:v>43238</c:v>
                </c:pt>
                <c:pt idx="1828">
                  <c:v>43241</c:v>
                </c:pt>
                <c:pt idx="1829">
                  <c:v>43242</c:v>
                </c:pt>
                <c:pt idx="1830">
                  <c:v>43243</c:v>
                </c:pt>
                <c:pt idx="1831">
                  <c:v>43244</c:v>
                </c:pt>
                <c:pt idx="1832">
                  <c:v>43245</c:v>
                </c:pt>
                <c:pt idx="1833">
                  <c:v>43248</c:v>
                </c:pt>
                <c:pt idx="1834">
                  <c:v>43249</c:v>
                </c:pt>
                <c:pt idx="1835">
                  <c:v>43250</c:v>
                </c:pt>
                <c:pt idx="1836">
                  <c:v>43251</c:v>
                </c:pt>
                <c:pt idx="1837">
                  <c:v>43252</c:v>
                </c:pt>
                <c:pt idx="1838">
                  <c:v>43255</c:v>
                </c:pt>
                <c:pt idx="1839">
                  <c:v>43256</c:v>
                </c:pt>
                <c:pt idx="1840">
                  <c:v>43257</c:v>
                </c:pt>
                <c:pt idx="1841">
                  <c:v>43258</c:v>
                </c:pt>
                <c:pt idx="1842">
                  <c:v>43259</c:v>
                </c:pt>
                <c:pt idx="1843">
                  <c:v>43262</c:v>
                </c:pt>
                <c:pt idx="1844">
                  <c:v>43263</c:v>
                </c:pt>
                <c:pt idx="1845">
                  <c:v>43264</c:v>
                </c:pt>
                <c:pt idx="1846">
                  <c:v>43265</c:v>
                </c:pt>
                <c:pt idx="1847">
                  <c:v>43266</c:v>
                </c:pt>
                <c:pt idx="1848">
                  <c:v>43269</c:v>
                </c:pt>
                <c:pt idx="1849">
                  <c:v>43270</c:v>
                </c:pt>
                <c:pt idx="1850">
                  <c:v>43271</c:v>
                </c:pt>
                <c:pt idx="1851">
                  <c:v>43272</c:v>
                </c:pt>
                <c:pt idx="1852">
                  <c:v>43273</c:v>
                </c:pt>
                <c:pt idx="1853">
                  <c:v>43276</c:v>
                </c:pt>
                <c:pt idx="1854">
                  <c:v>43277</c:v>
                </c:pt>
                <c:pt idx="1855">
                  <c:v>43278</c:v>
                </c:pt>
                <c:pt idx="1856">
                  <c:v>43279</c:v>
                </c:pt>
                <c:pt idx="1857">
                  <c:v>43280</c:v>
                </c:pt>
                <c:pt idx="1858">
                  <c:v>43283</c:v>
                </c:pt>
                <c:pt idx="1859">
                  <c:v>43284</c:v>
                </c:pt>
                <c:pt idx="1860">
                  <c:v>43285</c:v>
                </c:pt>
                <c:pt idx="1861">
                  <c:v>43286</c:v>
                </c:pt>
                <c:pt idx="1862">
                  <c:v>43287</c:v>
                </c:pt>
                <c:pt idx="1863">
                  <c:v>43290</c:v>
                </c:pt>
                <c:pt idx="1864">
                  <c:v>43291</c:v>
                </c:pt>
                <c:pt idx="1865">
                  <c:v>43292</c:v>
                </c:pt>
                <c:pt idx="1866">
                  <c:v>43293</c:v>
                </c:pt>
                <c:pt idx="1867">
                  <c:v>43294</c:v>
                </c:pt>
                <c:pt idx="1868">
                  <c:v>43297</c:v>
                </c:pt>
                <c:pt idx="1869">
                  <c:v>43298</c:v>
                </c:pt>
                <c:pt idx="1870">
                  <c:v>43299</c:v>
                </c:pt>
                <c:pt idx="1871">
                  <c:v>43300</c:v>
                </c:pt>
                <c:pt idx="1872">
                  <c:v>43301</c:v>
                </c:pt>
                <c:pt idx="1873">
                  <c:v>43304</c:v>
                </c:pt>
                <c:pt idx="1874">
                  <c:v>43305</c:v>
                </c:pt>
                <c:pt idx="1875">
                  <c:v>43306</c:v>
                </c:pt>
                <c:pt idx="1876">
                  <c:v>43307</c:v>
                </c:pt>
                <c:pt idx="1877">
                  <c:v>43308</c:v>
                </c:pt>
                <c:pt idx="1878">
                  <c:v>43311</c:v>
                </c:pt>
                <c:pt idx="1879">
                  <c:v>43312</c:v>
                </c:pt>
                <c:pt idx="1880">
                  <c:v>43313</c:v>
                </c:pt>
                <c:pt idx="1881">
                  <c:v>43314</c:v>
                </c:pt>
                <c:pt idx="1882">
                  <c:v>43315</c:v>
                </c:pt>
                <c:pt idx="1883">
                  <c:v>43318</c:v>
                </c:pt>
                <c:pt idx="1884">
                  <c:v>43319</c:v>
                </c:pt>
                <c:pt idx="1885">
                  <c:v>43320</c:v>
                </c:pt>
                <c:pt idx="1886">
                  <c:v>43321</c:v>
                </c:pt>
                <c:pt idx="1887">
                  <c:v>43322</c:v>
                </c:pt>
                <c:pt idx="1888">
                  <c:v>43325</c:v>
                </c:pt>
                <c:pt idx="1889">
                  <c:v>43326</c:v>
                </c:pt>
                <c:pt idx="1890">
                  <c:v>43328</c:v>
                </c:pt>
                <c:pt idx="1891">
                  <c:v>43329</c:v>
                </c:pt>
                <c:pt idx="1892">
                  <c:v>43332</c:v>
                </c:pt>
                <c:pt idx="1893">
                  <c:v>43333</c:v>
                </c:pt>
                <c:pt idx="1894">
                  <c:v>43335</c:v>
                </c:pt>
                <c:pt idx="1895">
                  <c:v>43336</c:v>
                </c:pt>
                <c:pt idx="1896">
                  <c:v>43339</c:v>
                </c:pt>
                <c:pt idx="1897">
                  <c:v>43340</c:v>
                </c:pt>
                <c:pt idx="1898">
                  <c:v>43341</c:v>
                </c:pt>
                <c:pt idx="1899">
                  <c:v>43342</c:v>
                </c:pt>
                <c:pt idx="1900">
                  <c:v>43343</c:v>
                </c:pt>
                <c:pt idx="1901">
                  <c:v>43346</c:v>
                </c:pt>
                <c:pt idx="1902">
                  <c:v>43347</c:v>
                </c:pt>
                <c:pt idx="1903">
                  <c:v>43348</c:v>
                </c:pt>
                <c:pt idx="1904">
                  <c:v>43349</c:v>
                </c:pt>
                <c:pt idx="1905">
                  <c:v>43350</c:v>
                </c:pt>
                <c:pt idx="1906">
                  <c:v>43353</c:v>
                </c:pt>
                <c:pt idx="1907">
                  <c:v>43354</c:v>
                </c:pt>
                <c:pt idx="1908">
                  <c:v>43355</c:v>
                </c:pt>
                <c:pt idx="1909">
                  <c:v>43357</c:v>
                </c:pt>
                <c:pt idx="1910">
                  <c:v>43360</c:v>
                </c:pt>
                <c:pt idx="1911">
                  <c:v>43361</c:v>
                </c:pt>
                <c:pt idx="1912">
                  <c:v>43362</c:v>
                </c:pt>
                <c:pt idx="1913">
                  <c:v>43364</c:v>
                </c:pt>
                <c:pt idx="1914">
                  <c:v>43367</c:v>
                </c:pt>
                <c:pt idx="1915">
                  <c:v>43368</c:v>
                </c:pt>
                <c:pt idx="1916">
                  <c:v>43369</c:v>
                </c:pt>
                <c:pt idx="1917">
                  <c:v>43370</c:v>
                </c:pt>
                <c:pt idx="1918">
                  <c:v>43371</c:v>
                </c:pt>
                <c:pt idx="1919">
                  <c:v>43374</c:v>
                </c:pt>
                <c:pt idx="1920">
                  <c:v>43376</c:v>
                </c:pt>
                <c:pt idx="1921">
                  <c:v>43377</c:v>
                </c:pt>
                <c:pt idx="1922">
                  <c:v>43378</c:v>
                </c:pt>
                <c:pt idx="1923">
                  <c:v>43381</c:v>
                </c:pt>
                <c:pt idx="1924">
                  <c:v>43382</c:v>
                </c:pt>
                <c:pt idx="1925">
                  <c:v>43383</c:v>
                </c:pt>
                <c:pt idx="1926">
                  <c:v>43384</c:v>
                </c:pt>
                <c:pt idx="1927">
                  <c:v>43385</c:v>
                </c:pt>
                <c:pt idx="1928">
                  <c:v>43388</c:v>
                </c:pt>
                <c:pt idx="1929">
                  <c:v>43389</c:v>
                </c:pt>
                <c:pt idx="1930">
                  <c:v>43390</c:v>
                </c:pt>
                <c:pt idx="1931">
                  <c:v>43392</c:v>
                </c:pt>
                <c:pt idx="1932">
                  <c:v>43395</c:v>
                </c:pt>
                <c:pt idx="1933">
                  <c:v>43396</c:v>
                </c:pt>
                <c:pt idx="1934">
                  <c:v>43397</c:v>
                </c:pt>
                <c:pt idx="1935">
                  <c:v>43398</c:v>
                </c:pt>
                <c:pt idx="1936">
                  <c:v>43399</c:v>
                </c:pt>
                <c:pt idx="1937">
                  <c:v>43402</c:v>
                </c:pt>
                <c:pt idx="1938">
                  <c:v>43403</c:v>
                </c:pt>
                <c:pt idx="1939">
                  <c:v>43404</c:v>
                </c:pt>
                <c:pt idx="1940">
                  <c:v>43405</c:v>
                </c:pt>
                <c:pt idx="1941">
                  <c:v>43406</c:v>
                </c:pt>
                <c:pt idx="1942">
                  <c:v>43409</c:v>
                </c:pt>
                <c:pt idx="1943">
                  <c:v>43410</c:v>
                </c:pt>
                <c:pt idx="1944">
                  <c:v>43411</c:v>
                </c:pt>
                <c:pt idx="1945">
                  <c:v>43413</c:v>
                </c:pt>
                <c:pt idx="1946">
                  <c:v>43416</c:v>
                </c:pt>
                <c:pt idx="1947">
                  <c:v>43417</c:v>
                </c:pt>
                <c:pt idx="1948">
                  <c:v>43418</c:v>
                </c:pt>
                <c:pt idx="1949">
                  <c:v>43419</c:v>
                </c:pt>
                <c:pt idx="1950">
                  <c:v>43420</c:v>
                </c:pt>
                <c:pt idx="1951">
                  <c:v>43423</c:v>
                </c:pt>
                <c:pt idx="1952">
                  <c:v>43424</c:v>
                </c:pt>
                <c:pt idx="1953">
                  <c:v>43425</c:v>
                </c:pt>
                <c:pt idx="1954">
                  <c:v>43426</c:v>
                </c:pt>
                <c:pt idx="1955">
                  <c:v>43430</c:v>
                </c:pt>
                <c:pt idx="1956">
                  <c:v>43431</c:v>
                </c:pt>
                <c:pt idx="1957">
                  <c:v>43432</c:v>
                </c:pt>
                <c:pt idx="1958">
                  <c:v>43433</c:v>
                </c:pt>
                <c:pt idx="1959">
                  <c:v>43434</c:v>
                </c:pt>
                <c:pt idx="1960">
                  <c:v>43437</c:v>
                </c:pt>
                <c:pt idx="1961">
                  <c:v>43438</c:v>
                </c:pt>
                <c:pt idx="1962">
                  <c:v>43439</c:v>
                </c:pt>
                <c:pt idx="1963">
                  <c:v>43440</c:v>
                </c:pt>
                <c:pt idx="1964">
                  <c:v>43441</c:v>
                </c:pt>
                <c:pt idx="1965">
                  <c:v>43444</c:v>
                </c:pt>
                <c:pt idx="1966">
                  <c:v>43445</c:v>
                </c:pt>
                <c:pt idx="1967">
                  <c:v>43446</c:v>
                </c:pt>
                <c:pt idx="1968">
                  <c:v>43447</c:v>
                </c:pt>
                <c:pt idx="1969">
                  <c:v>43448</c:v>
                </c:pt>
                <c:pt idx="1970">
                  <c:v>43451</c:v>
                </c:pt>
                <c:pt idx="1971">
                  <c:v>43452</c:v>
                </c:pt>
                <c:pt idx="1972">
                  <c:v>43453</c:v>
                </c:pt>
                <c:pt idx="1973">
                  <c:v>43454</c:v>
                </c:pt>
                <c:pt idx="1974">
                  <c:v>43455</c:v>
                </c:pt>
                <c:pt idx="1975">
                  <c:v>43458</c:v>
                </c:pt>
                <c:pt idx="1976">
                  <c:v>43460</c:v>
                </c:pt>
                <c:pt idx="1977">
                  <c:v>43461</c:v>
                </c:pt>
                <c:pt idx="1978">
                  <c:v>43462</c:v>
                </c:pt>
                <c:pt idx="1979">
                  <c:v>43465</c:v>
                </c:pt>
                <c:pt idx="1980">
                  <c:v>43466</c:v>
                </c:pt>
                <c:pt idx="1981">
                  <c:v>43467</c:v>
                </c:pt>
                <c:pt idx="1982">
                  <c:v>43468</c:v>
                </c:pt>
                <c:pt idx="1983">
                  <c:v>43469</c:v>
                </c:pt>
                <c:pt idx="1984">
                  <c:v>43472</c:v>
                </c:pt>
                <c:pt idx="1985">
                  <c:v>43473</c:v>
                </c:pt>
                <c:pt idx="1986">
                  <c:v>43474</c:v>
                </c:pt>
                <c:pt idx="1987">
                  <c:v>43475</c:v>
                </c:pt>
                <c:pt idx="1988">
                  <c:v>43476</c:v>
                </c:pt>
                <c:pt idx="1989">
                  <c:v>43479</c:v>
                </c:pt>
                <c:pt idx="1990">
                  <c:v>43480</c:v>
                </c:pt>
                <c:pt idx="1991">
                  <c:v>43481</c:v>
                </c:pt>
                <c:pt idx="1992">
                  <c:v>43482</c:v>
                </c:pt>
                <c:pt idx="1993">
                  <c:v>43483</c:v>
                </c:pt>
                <c:pt idx="1994">
                  <c:v>43486</c:v>
                </c:pt>
                <c:pt idx="1995">
                  <c:v>43487</c:v>
                </c:pt>
                <c:pt idx="1996">
                  <c:v>43488</c:v>
                </c:pt>
                <c:pt idx="1997">
                  <c:v>43489</c:v>
                </c:pt>
                <c:pt idx="1998">
                  <c:v>43490</c:v>
                </c:pt>
                <c:pt idx="1999">
                  <c:v>43493</c:v>
                </c:pt>
                <c:pt idx="2000">
                  <c:v>43494</c:v>
                </c:pt>
                <c:pt idx="2001">
                  <c:v>43495</c:v>
                </c:pt>
                <c:pt idx="2002">
                  <c:v>43496</c:v>
                </c:pt>
                <c:pt idx="2003">
                  <c:v>43497</c:v>
                </c:pt>
                <c:pt idx="2004">
                  <c:v>43500</c:v>
                </c:pt>
                <c:pt idx="2005">
                  <c:v>43501</c:v>
                </c:pt>
                <c:pt idx="2006">
                  <c:v>43502</c:v>
                </c:pt>
                <c:pt idx="2007">
                  <c:v>43503</c:v>
                </c:pt>
                <c:pt idx="2008">
                  <c:v>43504</c:v>
                </c:pt>
                <c:pt idx="2009">
                  <c:v>43507</c:v>
                </c:pt>
                <c:pt idx="2010">
                  <c:v>43508</c:v>
                </c:pt>
                <c:pt idx="2011">
                  <c:v>43509</c:v>
                </c:pt>
                <c:pt idx="2012">
                  <c:v>43510</c:v>
                </c:pt>
                <c:pt idx="2013">
                  <c:v>43511</c:v>
                </c:pt>
                <c:pt idx="2014">
                  <c:v>43514</c:v>
                </c:pt>
                <c:pt idx="2015">
                  <c:v>43515</c:v>
                </c:pt>
                <c:pt idx="2016">
                  <c:v>43516</c:v>
                </c:pt>
                <c:pt idx="2017">
                  <c:v>43517</c:v>
                </c:pt>
                <c:pt idx="2018">
                  <c:v>43518</c:v>
                </c:pt>
                <c:pt idx="2019">
                  <c:v>43521</c:v>
                </c:pt>
                <c:pt idx="2020">
                  <c:v>43522</c:v>
                </c:pt>
                <c:pt idx="2021">
                  <c:v>43523</c:v>
                </c:pt>
                <c:pt idx="2022">
                  <c:v>43524</c:v>
                </c:pt>
                <c:pt idx="2023">
                  <c:v>43525</c:v>
                </c:pt>
                <c:pt idx="2024">
                  <c:v>43529</c:v>
                </c:pt>
                <c:pt idx="2025">
                  <c:v>43530</c:v>
                </c:pt>
                <c:pt idx="2026">
                  <c:v>43531</c:v>
                </c:pt>
                <c:pt idx="2027">
                  <c:v>43532</c:v>
                </c:pt>
                <c:pt idx="2028">
                  <c:v>43535</c:v>
                </c:pt>
                <c:pt idx="2029">
                  <c:v>43536</c:v>
                </c:pt>
                <c:pt idx="2030">
                  <c:v>43537</c:v>
                </c:pt>
                <c:pt idx="2031">
                  <c:v>43538</c:v>
                </c:pt>
                <c:pt idx="2032">
                  <c:v>43539</c:v>
                </c:pt>
                <c:pt idx="2033">
                  <c:v>43542</c:v>
                </c:pt>
                <c:pt idx="2034">
                  <c:v>43543</c:v>
                </c:pt>
                <c:pt idx="2035">
                  <c:v>43544</c:v>
                </c:pt>
                <c:pt idx="2036">
                  <c:v>43546</c:v>
                </c:pt>
                <c:pt idx="2037">
                  <c:v>43549</c:v>
                </c:pt>
                <c:pt idx="2038">
                  <c:v>43550</c:v>
                </c:pt>
                <c:pt idx="2039">
                  <c:v>43551</c:v>
                </c:pt>
                <c:pt idx="2040">
                  <c:v>43552</c:v>
                </c:pt>
                <c:pt idx="2041">
                  <c:v>43553</c:v>
                </c:pt>
                <c:pt idx="2042">
                  <c:v>43556</c:v>
                </c:pt>
                <c:pt idx="2043">
                  <c:v>43557</c:v>
                </c:pt>
                <c:pt idx="2044">
                  <c:v>43558</c:v>
                </c:pt>
                <c:pt idx="2045">
                  <c:v>43559</c:v>
                </c:pt>
                <c:pt idx="2046">
                  <c:v>43560</c:v>
                </c:pt>
                <c:pt idx="2047">
                  <c:v>43563</c:v>
                </c:pt>
                <c:pt idx="2048">
                  <c:v>43564</c:v>
                </c:pt>
                <c:pt idx="2049">
                  <c:v>43565</c:v>
                </c:pt>
                <c:pt idx="2050">
                  <c:v>43566</c:v>
                </c:pt>
                <c:pt idx="2051">
                  <c:v>43567</c:v>
                </c:pt>
                <c:pt idx="2052">
                  <c:v>43570</c:v>
                </c:pt>
                <c:pt idx="2053">
                  <c:v>43571</c:v>
                </c:pt>
                <c:pt idx="2054">
                  <c:v>43573</c:v>
                </c:pt>
                <c:pt idx="2055">
                  <c:v>43577</c:v>
                </c:pt>
                <c:pt idx="2056">
                  <c:v>43578</c:v>
                </c:pt>
                <c:pt idx="2057">
                  <c:v>43579</c:v>
                </c:pt>
                <c:pt idx="2058">
                  <c:v>43580</c:v>
                </c:pt>
                <c:pt idx="2059">
                  <c:v>43581</c:v>
                </c:pt>
                <c:pt idx="2060">
                  <c:v>43585</c:v>
                </c:pt>
                <c:pt idx="2061">
                  <c:v>43587</c:v>
                </c:pt>
                <c:pt idx="2062">
                  <c:v>43588</c:v>
                </c:pt>
                <c:pt idx="2063">
                  <c:v>43591</c:v>
                </c:pt>
                <c:pt idx="2064">
                  <c:v>43592</c:v>
                </c:pt>
                <c:pt idx="2065">
                  <c:v>43593</c:v>
                </c:pt>
                <c:pt idx="2066">
                  <c:v>43594</c:v>
                </c:pt>
                <c:pt idx="2067">
                  <c:v>43595</c:v>
                </c:pt>
                <c:pt idx="2068">
                  <c:v>43598</c:v>
                </c:pt>
                <c:pt idx="2069">
                  <c:v>43599</c:v>
                </c:pt>
                <c:pt idx="2070">
                  <c:v>43600</c:v>
                </c:pt>
                <c:pt idx="2071">
                  <c:v>43601</c:v>
                </c:pt>
                <c:pt idx="2072">
                  <c:v>43602</c:v>
                </c:pt>
                <c:pt idx="2073">
                  <c:v>43605</c:v>
                </c:pt>
                <c:pt idx="2074">
                  <c:v>43606</c:v>
                </c:pt>
                <c:pt idx="2075">
                  <c:v>43607</c:v>
                </c:pt>
                <c:pt idx="2076">
                  <c:v>43608</c:v>
                </c:pt>
                <c:pt idx="2077">
                  <c:v>43609</c:v>
                </c:pt>
                <c:pt idx="2078">
                  <c:v>43612</c:v>
                </c:pt>
                <c:pt idx="2079">
                  <c:v>43613</c:v>
                </c:pt>
                <c:pt idx="2080">
                  <c:v>43614</c:v>
                </c:pt>
                <c:pt idx="2081">
                  <c:v>43615</c:v>
                </c:pt>
                <c:pt idx="2082">
                  <c:v>43616</c:v>
                </c:pt>
                <c:pt idx="2083">
                  <c:v>43619</c:v>
                </c:pt>
                <c:pt idx="2084">
                  <c:v>43620</c:v>
                </c:pt>
                <c:pt idx="2085">
                  <c:v>43622</c:v>
                </c:pt>
                <c:pt idx="2086">
                  <c:v>43623</c:v>
                </c:pt>
                <c:pt idx="2087">
                  <c:v>43626</c:v>
                </c:pt>
                <c:pt idx="2088">
                  <c:v>43627</c:v>
                </c:pt>
                <c:pt idx="2089">
                  <c:v>43628</c:v>
                </c:pt>
                <c:pt idx="2090">
                  <c:v>43629</c:v>
                </c:pt>
                <c:pt idx="2091">
                  <c:v>43630</c:v>
                </c:pt>
                <c:pt idx="2092">
                  <c:v>43633</c:v>
                </c:pt>
                <c:pt idx="2093">
                  <c:v>43634</c:v>
                </c:pt>
                <c:pt idx="2094">
                  <c:v>43635</c:v>
                </c:pt>
                <c:pt idx="2095">
                  <c:v>43636</c:v>
                </c:pt>
                <c:pt idx="2096">
                  <c:v>43637</c:v>
                </c:pt>
                <c:pt idx="2097">
                  <c:v>43640</c:v>
                </c:pt>
                <c:pt idx="2098">
                  <c:v>43641</c:v>
                </c:pt>
                <c:pt idx="2099">
                  <c:v>43642</c:v>
                </c:pt>
                <c:pt idx="2100">
                  <c:v>43643</c:v>
                </c:pt>
                <c:pt idx="2101">
                  <c:v>43644</c:v>
                </c:pt>
                <c:pt idx="2102">
                  <c:v>43647</c:v>
                </c:pt>
                <c:pt idx="2103">
                  <c:v>43648</c:v>
                </c:pt>
                <c:pt idx="2104">
                  <c:v>43649</c:v>
                </c:pt>
                <c:pt idx="2105">
                  <c:v>43650</c:v>
                </c:pt>
                <c:pt idx="2106">
                  <c:v>43651</c:v>
                </c:pt>
                <c:pt idx="2107">
                  <c:v>43654</c:v>
                </c:pt>
                <c:pt idx="2108">
                  <c:v>43655</c:v>
                </c:pt>
                <c:pt idx="2109">
                  <c:v>43656</c:v>
                </c:pt>
                <c:pt idx="2110">
                  <c:v>43657</c:v>
                </c:pt>
                <c:pt idx="2111">
                  <c:v>43658</c:v>
                </c:pt>
                <c:pt idx="2112">
                  <c:v>43661</c:v>
                </c:pt>
                <c:pt idx="2113">
                  <c:v>43662</c:v>
                </c:pt>
                <c:pt idx="2114">
                  <c:v>43663</c:v>
                </c:pt>
                <c:pt idx="2115">
                  <c:v>43664</c:v>
                </c:pt>
                <c:pt idx="2116">
                  <c:v>43665</c:v>
                </c:pt>
                <c:pt idx="2117">
                  <c:v>43668</c:v>
                </c:pt>
                <c:pt idx="2118">
                  <c:v>43669</c:v>
                </c:pt>
                <c:pt idx="2119">
                  <c:v>43670</c:v>
                </c:pt>
                <c:pt idx="2120">
                  <c:v>43671</c:v>
                </c:pt>
                <c:pt idx="2121">
                  <c:v>43672</c:v>
                </c:pt>
                <c:pt idx="2122">
                  <c:v>43675</c:v>
                </c:pt>
                <c:pt idx="2123">
                  <c:v>43676</c:v>
                </c:pt>
                <c:pt idx="2124">
                  <c:v>43677</c:v>
                </c:pt>
                <c:pt idx="2125">
                  <c:v>43678</c:v>
                </c:pt>
                <c:pt idx="2126">
                  <c:v>43679</c:v>
                </c:pt>
                <c:pt idx="2127">
                  <c:v>43682</c:v>
                </c:pt>
                <c:pt idx="2128">
                  <c:v>43683</c:v>
                </c:pt>
                <c:pt idx="2129">
                  <c:v>43684</c:v>
                </c:pt>
                <c:pt idx="2130">
                  <c:v>43685</c:v>
                </c:pt>
                <c:pt idx="2131">
                  <c:v>43686</c:v>
                </c:pt>
                <c:pt idx="2132">
                  <c:v>43690</c:v>
                </c:pt>
                <c:pt idx="2133">
                  <c:v>43691</c:v>
                </c:pt>
                <c:pt idx="2134">
                  <c:v>43693</c:v>
                </c:pt>
                <c:pt idx="2135">
                  <c:v>43696</c:v>
                </c:pt>
                <c:pt idx="2136">
                  <c:v>43697</c:v>
                </c:pt>
                <c:pt idx="2137">
                  <c:v>43698</c:v>
                </c:pt>
                <c:pt idx="2138">
                  <c:v>43699</c:v>
                </c:pt>
                <c:pt idx="2139">
                  <c:v>43700</c:v>
                </c:pt>
                <c:pt idx="2140">
                  <c:v>43703</c:v>
                </c:pt>
                <c:pt idx="2141">
                  <c:v>43704</c:v>
                </c:pt>
                <c:pt idx="2142">
                  <c:v>43705</c:v>
                </c:pt>
                <c:pt idx="2143">
                  <c:v>43706</c:v>
                </c:pt>
                <c:pt idx="2144">
                  <c:v>43707</c:v>
                </c:pt>
                <c:pt idx="2145">
                  <c:v>43711</c:v>
                </c:pt>
                <c:pt idx="2146">
                  <c:v>43712</c:v>
                </c:pt>
                <c:pt idx="2147">
                  <c:v>43713</c:v>
                </c:pt>
                <c:pt idx="2148">
                  <c:v>43714</c:v>
                </c:pt>
                <c:pt idx="2149">
                  <c:v>43717</c:v>
                </c:pt>
                <c:pt idx="2150">
                  <c:v>43719</c:v>
                </c:pt>
                <c:pt idx="2151">
                  <c:v>43720</c:v>
                </c:pt>
                <c:pt idx="2152">
                  <c:v>43721</c:v>
                </c:pt>
                <c:pt idx="2153">
                  <c:v>43724</c:v>
                </c:pt>
                <c:pt idx="2154">
                  <c:v>43725</c:v>
                </c:pt>
                <c:pt idx="2155">
                  <c:v>43726</c:v>
                </c:pt>
                <c:pt idx="2156">
                  <c:v>43727</c:v>
                </c:pt>
                <c:pt idx="2157">
                  <c:v>43728</c:v>
                </c:pt>
                <c:pt idx="2158">
                  <c:v>43731</c:v>
                </c:pt>
                <c:pt idx="2159">
                  <c:v>43732</c:v>
                </c:pt>
                <c:pt idx="2160">
                  <c:v>43733</c:v>
                </c:pt>
                <c:pt idx="2161">
                  <c:v>43734</c:v>
                </c:pt>
                <c:pt idx="2162">
                  <c:v>43735</c:v>
                </c:pt>
                <c:pt idx="2163">
                  <c:v>43738</c:v>
                </c:pt>
                <c:pt idx="2164">
                  <c:v>43739</c:v>
                </c:pt>
                <c:pt idx="2165">
                  <c:v>43741</c:v>
                </c:pt>
                <c:pt idx="2166">
                  <c:v>43742</c:v>
                </c:pt>
                <c:pt idx="2167">
                  <c:v>43745</c:v>
                </c:pt>
                <c:pt idx="2168">
                  <c:v>43747</c:v>
                </c:pt>
                <c:pt idx="2169">
                  <c:v>43748</c:v>
                </c:pt>
                <c:pt idx="2170">
                  <c:v>43749</c:v>
                </c:pt>
                <c:pt idx="2171">
                  <c:v>43752</c:v>
                </c:pt>
                <c:pt idx="2172">
                  <c:v>43753</c:v>
                </c:pt>
                <c:pt idx="2173">
                  <c:v>43754</c:v>
                </c:pt>
                <c:pt idx="2174">
                  <c:v>43755</c:v>
                </c:pt>
                <c:pt idx="2175">
                  <c:v>43756</c:v>
                </c:pt>
                <c:pt idx="2176">
                  <c:v>43760</c:v>
                </c:pt>
                <c:pt idx="2177">
                  <c:v>43761</c:v>
                </c:pt>
                <c:pt idx="2178">
                  <c:v>43762</c:v>
                </c:pt>
                <c:pt idx="2179">
                  <c:v>43763</c:v>
                </c:pt>
                <c:pt idx="2180">
                  <c:v>43765</c:v>
                </c:pt>
                <c:pt idx="2181">
                  <c:v>43767</c:v>
                </c:pt>
                <c:pt idx="2182">
                  <c:v>43768</c:v>
                </c:pt>
                <c:pt idx="2183">
                  <c:v>43769</c:v>
                </c:pt>
                <c:pt idx="2184">
                  <c:v>43770</c:v>
                </c:pt>
                <c:pt idx="2185">
                  <c:v>43773</c:v>
                </c:pt>
                <c:pt idx="2186">
                  <c:v>43774</c:v>
                </c:pt>
                <c:pt idx="2187">
                  <c:v>43775</c:v>
                </c:pt>
                <c:pt idx="2188">
                  <c:v>43776</c:v>
                </c:pt>
                <c:pt idx="2189">
                  <c:v>43777</c:v>
                </c:pt>
                <c:pt idx="2190">
                  <c:v>43780</c:v>
                </c:pt>
                <c:pt idx="2191">
                  <c:v>43782</c:v>
                </c:pt>
                <c:pt idx="2192">
                  <c:v>43783</c:v>
                </c:pt>
                <c:pt idx="2193">
                  <c:v>43784</c:v>
                </c:pt>
                <c:pt idx="2194">
                  <c:v>43787</c:v>
                </c:pt>
                <c:pt idx="2195">
                  <c:v>43788</c:v>
                </c:pt>
                <c:pt idx="2196">
                  <c:v>43789</c:v>
                </c:pt>
                <c:pt idx="2197">
                  <c:v>43790</c:v>
                </c:pt>
                <c:pt idx="2198">
                  <c:v>43791</c:v>
                </c:pt>
                <c:pt idx="2199">
                  <c:v>43794</c:v>
                </c:pt>
                <c:pt idx="2200">
                  <c:v>43795</c:v>
                </c:pt>
                <c:pt idx="2201">
                  <c:v>43796</c:v>
                </c:pt>
                <c:pt idx="2202">
                  <c:v>43797</c:v>
                </c:pt>
                <c:pt idx="2203">
                  <c:v>43798</c:v>
                </c:pt>
                <c:pt idx="2204">
                  <c:v>43801</c:v>
                </c:pt>
                <c:pt idx="2205">
                  <c:v>43802</c:v>
                </c:pt>
                <c:pt idx="2206">
                  <c:v>43803</c:v>
                </c:pt>
                <c:pt idx="2207">
                  <c:v>43804</c:v>
                </c:pt>
                <c:pt idx="2208">
                  <c:v>43805</c:v>
                </c:pt>
                <c:pt idx="2209">
                  <c:v>43808</c:v>
                </c:pt>
                <c:pt idx="2210">
                  <c:v>43809</c:v>
                </c:pt>
                <c:pt idx="2211">
                  <c:v>43810</c:v>
                </c:pt>
                <c:pt idx="2212">
                  <c:v>43811</c:v>
                </c:pt>
                <c:pt idx="2213">
                  <c:v>43812</c:v>
                </c:pt>
                <c:pt idx="2214">
                  <c:v>43815</c:v>
                </c:pt>
                <c:pt idx="2215">
                  <c:v>43816</c:v>
                </c:pt>
                <c:pt idx="2216">
                  <c:v>43817</c:v>
                </c:pt>
                <c:pt idx="2217">
                  <c:v>43818</c:v>
                </c:pt>
                <c:pt idx="2218">
                  <c:v>43819</c:v>
                </c:pt>
                <c:pt idx="2219">
                  <c:v>43822</c:v>
                </c:pt>
                <c:pt idx="2220">
                  <c:v>43823</c:v>
                </c:pt>
                <c:pt idx="2221">
                  <c:v>43825</c:v>
                </c:pt>
                <c:pt idx="2222">
                  <c:v>43826</c:v>
                </c:pt>
                <c:pt idx="2223">
                  <c:v>43829</c:v>
                </c:pt>
                <c:pt idx="2224">
                  <c:v>43830</c:v>
                </c:pt>
                <c:pt idx="2225">
                  <c:v>43831</c:v>
                </c:pt>
                <c:pt idx="2226">
                  <c:v>43832</c:v>
                </c:pt>
                <c:pt idx="2227">
                  <c:v>43833</c:v>
                </c:pt>
                <c:pt idx="2228">
                  <c:v>43836</c:v>
                </c:pt>
                <c:pt idx="2229">
                  <c:v>43837</c:v>
                </c:pt>
                <c:pt idx="2230">
                  <c:v>43838</c:v>
                </c:pt>
                <c:pt idx="2231">
                  <c:v>43839</c:v>
                </c:pt>
                <c:pt idx="2232">
                  <c:v>43840</c:v>
                </c:pt>
                <c:pt idx="2233">
                  <c:v>43843</c:v>
                </c:pt>
                <c:pt idx="2234">
                  <c:v>43844</c:v>
                </c:pt>
                <c:pt idx="2235">
                  <c:v>43845</c:v>
                </c:pt>
                <c:pt idx="2236">
                  <c:v>43846</c:v>
                </c:pt>
                <c:pt idx="2237">
                  <c:v>43847</c:v>
                </c:pt>
                <c:pt idx="2238">
                  <c:v>43850</c:v>
                </c:pt>
                <c:pt idx="2239">
                  <c:v>43851</c:v>
                </c:pt>
                <c:pt idx="2240">
                  <c:v>43852</c:v>
                </c:pt>
                <c:pt idx="2241">
                  <c:v>43853</c:v>
                </c:pt>
                <c:pt idx="2242">
                  <c:v>43854</c:v>
                </c:pt>
                <c:pt idx="2243">
                  <c:v>43857</c:v>
                </c:pt>
                <c:pt idx="2244">
                  <c:v>43858</c:v>
                </c:pt>
                <c:pt idx="2245">
                  <c:v>43859</c:v>
                </c:pt>
                <c:pt idx="2246">
                  <c:v>43860</c:v>
                </c:pt>
                <c:pt idx="2247">
                  <c:v>43861</c:v>
                </c:pt>
                <c:pt idx="2248">
                  <c:v>43862</c:v>
                </c:pt>
                <c:pt idx="2249">
                  <c:v>43864</c:v>
                </c:pt>
                <c:pt idx="2250">
                  <c:v>43865</c:v>
                </c:pt>
                <c:pt idx="2251">
                  <c:v>43866</c:v>
                </c:pt>
                <c:pt idx="2252">
                  <c:v>43867</c:v>
                </c:pt>
                <c:pt idx="2253">
                  <c:v>43868</c:v>
                </c:pt>
                <c:pt idx="2254">
                  <c:v>43871</c:v>
                </c:pt>
                <c:pt idx="2255">
                  <c:v>43872</c:v>
                </c:pt>
                <c:pt idx="2256">
                  <c:v>43873</c:v>
                </c:pt>
                <c:pt idx="2257">
                  <c:v>43874</c:v>
                </c:pt>
                <c:pt idx="2258">
                  <c:v>43875</c:v>
                </c:pt>
                <c:pt idx="2259">
                  <c:v>43878</c:v>
                </c:pt>
                <c:pt idx="2260">
                  <c:v>43879</c:v>
                </c:pt>
                <c:pt idx="2261">
                  <c:v>43880</c:v>
                </c:pt>
                <c:pt idx="2262">
                  <c:v>43881</c:v>
                </c:pt>
                <c:pt idx="2263">
                  <c:v>43885</c:v>
                </c:pt>
                <c:pt idx="2264">
                  <c:v>43886</c:v>
                </c:pt>
                <c:pt idx="2265">
                  <c:v>43887</c:v>
                </c:pt>
                <c:pt idx="2266">
                  <c:v>43888</c:v>
                </c:pt>
                <c:pt idx="2267">
                  <c:v>43889</c:v>
                </c:pt>
                <c:pt idx="2268">
                  <c:v>43892</c:v>
                </c:pt>
                <c:pt idx="2269">
                  <c:v>43893</c:v>
                </c:pt>
                <c:pt idx="2270">
                  <c:v>43894</c:v>
                </c:pt>
                <c:pt idx="2271">
                  <c:v>43895</c:v>
                </c:pt>
                <c:pt idx="2272">
                  <c:v>43896</c:v>
                </c:pt>
                <c:pt idx="2273">
                  <c:v>43899</c:v>
                </c:pt>
                <c:pt idx="2274">
                  <c:v>43901</c:v>
                </c:pt>
                <c:pt idx="2275">
                  <c:v>43902</c:v>
                </c:pt>
                <c:pt idx="2276">
                  <c:v>43903</c:v>
                </c:pt>
                <c:pt idx="2277">
                  <c:v>43906</c:v>
                </c:pt>
                <c:pt idx="2278">
                  <c:v>43907</c:v>
                </c:pt>
                <c:pt idx="2279">
                  <c:v>43908</c:v>
                </c:pt>
                <c:pt idx="2280">
                  <c:v>43909</c:v>
                </c:pt>
                <c:pt idx="2281">
                  <c:v>43910</c:v>
                </c:pt>
                <c:pt idx="2282">
                  <c:v>43913</c:v>
                </c:pt>
                <c:pt idx="2283">
                  <c:v>43914</c:v>
                </c:pt>
                <c:pt idx="2284">
                  <c:v>43915</c:v>
                </c:pt>
                <c:pt idx="2285">
                  <c:v>43916</c:v>
                </c:pt>
                <c:pt idx="2286">
                  <c:v>43917</c:v>
                </c:pt>
                <c:pt idx="2287">
                  <c:v>43920</c:v>
                </c:pt>
                <c:pt idx="2288">
                  <c:v>43921</c:v>
                </c:pt>
                <c:pt idx="2289">
                  <c:v>43922</c:v>
                </c:pt>
                <c:pt idx="2290">
                  <c:v>43924</c:v>
                </c:pt>
                <c:pt idx="2291">
                  <c:v>43928</c:v>
                </c:pt>
                <c:pt idx="2292">
                  <c:v>43929</c:v>
                </c:pt>
                <c:pt idx="2293">
                  <c:v>43930</c:v>
                </c:pt>
                <c:pt idx="2294">
                  <c:v>43934</c:v>
                </c:pt>
                <c:pt idx="2295">
                  <c:v>43936</c:v>
                </c:pt>
                <c:pt idx="2296">
                  <c:v>43937</c:v>
                </c:pt>
                <c:pt idx="2297">
                  <c:v>43938</c:v>
                </c:pt>
                <c:pt idx="2298">
                  <c:v>43941</c:v>
                </c:pt>
                <c:pt idx="2299">
                  <c:v>43942</c:v>
                </c:pt>
                <c:pt idx="2300">
                  <c:v>43943</c:v>
                </c:pt>
                <c:pt idx="2301">
                  <c:v>43944</c:v>
                </c:pt>
                <c:pt idx="2302">
                  <c:v>43945</c:v>
                </c:pt>
                <c:pt idx="2303">
                  <c:v>43948</c:v>
                </c:pt>
                <c:pt idx="2304">
                  <c:v>43949</c:v>
                </c:pt>
                <c:pt idx="2305">
                  <c:v>43950</c:v>
                </c:pt>
                <c:pt idx="2306">
                  <c:v>43951</c:v>
                </c:pt>
                <c:pt idx="2307">
                  <c:v>43955</c:v>
                </c:pt>
                <c:pt idx="2308">
                  <c:v>43956</c:v>
                </c:pt>
                <c:pt idx="2309">
                  <c:v>43957</c:v>
                </c:pt>
                <c:pt idx="2310">
                  <c:v>43958</c:v>
                </c:pt>
                <c:pt idx="2311">
                  <c:v>43959</c:v>
                </c:pt>
                <c:pt idx="2312">
                  <c:v>43962</c:v>
                </c:pt>
                <c:pt idx="2313">
                  <c:v>43963</c:v>
                </c:pt>
                <c:pt idx="2314">
                  <c:v>43964</c:v>
                </c:pt>
                <c:pt idx="2315">
                  <c:v>43965</c:v>
                </c:pt>
                <c:pt idx="2316">
                  <c:v>43966</c:v>
                </c:pt>
                <c:pt idx="2317">
                  <c:v>43969</c:v>
                </c:pt>
                <c:pt idx="2318">
                  <c:v>43970</c:v>
                </c:pt>
                <c:pt idx="2319">
                  <c:v>43971</c:v>
                </c:pt>
                <c:pt idx="2320">
                  <c:v>43972</c:v>
                </c:pt>
                <c:pt idx="2321">
                  <c:v>43973</c:v>
                </c:pt>
                <c:pt idx="2322">
                  <c:v>43977</c:v>
                </c:pt>
                <c:pt idx="2323">
                  <c:v>43978</c:v>
                </c:pt>
                <c:pt idx="2324">
                  <c:v>43979</c:v>
                </c:pt>
                <c:pt idx="2325">
                  <c:v>43980</c:v>
                </c:pt>
                <c:pt idx="2326">
                  <c:v>43983</c:v>
                </c:pt>
                <c:pt idx="2327">
                  <c:v>43984</c:v>
                </c:pt>
                <c:pt idx="2328">
                  <c:v>43985</c:v>
                </c:pt>
                <c:pt idx="2329">
                  <c:v>43986</c:v>
                </c:pt>
                <c:pt idx="2330">
                  <c:v>43987</c:v>
                </c:pt>
                <c:pt idx="2331">
                  <c:v>43990</c:v>
                </c:pt>
                <c:pt idx="2332">
                  <c:v>43991</c:v>
                </c:pt>
                <c:pt idx="2333">
                  <c:v>43992</c:v>
                </c:pt>
                <c:pt idx="2334">
                  <c:v>43993</c:v>
                </c:pt>
                <c:pt idx="2335">
                  <c:v>43994</c:v>
                </c:pt>
                <c:pt idx="2336">
                  <c:v>43997</c:v>
                </c:pt>
                <c:pt idx="2337">
                  <c:v>43998</c:v>
                </c:pt>
                <c:pt idx="2338">
                  <c:v>43999</c:v>
                </c:pt>
                <c:pt idx="2339">
                  <c:v>44000</c:v>
                </c:pt>
                <c:pt idx="2340">
                  <c:v>44001</c:v>
                </c:pt>
                <c:pt idx="2341">
                  <c:v>44004</c:v>
                </c:pt>
                <c:pt idx="2342">
                  <c:v>44005</c:v>
                </c:pt>
                <c:pt idx="2343">
                  <c:v>44006</c:v>
                </c:pt>
                <c:pt idx="2344">
                  <c:v>44007</c:v>
                </c:pt>
                <c:pt idx="2345">
                  <c:v>44008</c:v>
                </c:pt>
                <c:pt idx="2346">
                  <c:v>44011</c:v>
                </c:pt>
                <c:pt idx="2347">
                  <c:v>44012</c:v>
                </c:pt>
                <c:pt idx="2348">
                  <c:v>44013</c:v>
                </c:pt>
                <c:pt idx="2349">
                  <c:v>44014</c:v>
                </c:pt>
                <c:pt idx="2350">
                  <c:v>44015</c:v>
                </c:pt>
                <c:pt idx="2351">
                  <c:v>44018</c:v>
                </c:pt>
                <c:pt idx="2352">
                  <c:v>44019</c:v>
                </c:pt>
                <c:pt idx="2353">
                  <c:v>44020</c:v>
                </c:pt>
                <c:pt idx="2354">
                  <c:v>44021</c:v>
                </c:pt>
                <c:pt idx="2355">
                  <c:v>44022</c:v>
                </c:pt>
                <c:pt idx="2356">
                  <c:v>44025</c:v>
                </c:pt>
                <c:pt idx="2357">
                  <c:v>44026</c:v>
                </c:pt>
                <c:pt idx="2358">
                  <c:v>44027</c:v>
                </c:pt>
                <c:pt idx="2359">
                  <c:v>44028</c:v>
                </c:pt>
                <c:pt idx="2360">
                  <c:v>44029</c:v>
                </c:pt>
                <c:pt idx="2361">
                  <c:v>44032</c:v>
                </c:pt>
                <c:pt idx="2362">
                  <c:v>44033</c:v>
                </c:pt>
                <c:pt idx="2363">
                  <c:v>44034</c:v>
                </c:pt>
                <c:pt idx="2364">
                  <c:v>44035</c:v>
                </c:pt>
                <c:pt idx="2365">
                  <c:v>44036</c:v>
                </c:pt>
                <c:pt idx="2366">
                  <c:v>44039</c:v>
                </c:pt>
                <c:pt idx="2367">
                  <c:v>44040</c:v>
                </c:pt>
                <c:pt idx="2368">
                  <c:v>44041</c:v>
                </c:pt>
                <c:pt idx="2369">
                  <c:v>44042</c:v>
                </c:pt>
                <c:pt idx="2370">
                  <c:v>44043</c:v>
                </c:pt>
                <c:pt idx="2371">
                  <c:v>44046</c:v>
                </c:pt>
                <c:pt idx="2372">
                  <c:v>44047</c:v>
                </c:pt>
                <c:pt idx="2373">
                  <c:v>44048</c:v>
                </c:pt>
                <c:pt idx="2374">
                  <c:v>44049</c:v>
                </c:pt>
                <c:pt idx="2375">
                  <c:v>44050</c:v>
                </c:pt>
                <c:pt idx="2376">
                  <c:v>44053</c:v>
                </c:pt>
                <c:pt idx="2377">
                  <c:v>44054</c:v>
                </c:pt>
                <c:pt idx="2378">
                  <c:v>44055</c:v>
                </c:pt>
                <c:pt idx="2379">
                  <c:v>44056</c:v>
                </c:pt>
                <c:pt idx="2380">
                  <c:v>44057</c:v>
                </c:pt>
                <c:pt idx="2381">
                  <c:v>44060</c:v>
                </c:pt>
                <c:pt idx="2382">
                  <c:v>44061</c:v>
                </c:pt>
                <c:pt idx="2383">
                  <c:v>44062</c:v>
                </c:pt>
                <c:pt idx="2384">
                  <c:v>44063</c:v>
                </c:pt>
                <c:pt idx="2385">
                  <c:v>44064</c:v>
                </c:pt>
                <c:pt idx="2386">
                  <c:v>44067</c:v>
                </c:pt>
                <c:pt idx="2387">
                  <c:v>44068</c:v>
                </c:pt>
                <c:pt idx="2388">
                  <c:v>44069</c:v>
                </c:pt>
                <c:pt idx="2389">
                  <c:v>44070</c:v>
                </c:pt>
                <c:pt idx="2390">
                  <c:v>44071</c:v>
                </c:pt>
                <c:pt idx="2391">
                  <c:v>44074</c:v>
                </c:pt>
                <c:pt idx="2392">
                  <c:v>44075</c:v>
                </c:pt>
                <c:pt idx="2393">
                  <c:v>44076</c:v>
                </c:pt>
                <c:pt idx="2394">
                  <c:v>44077</c:v>
                </c:pt>
                <c:pt idx="2395">
                  <c:v>44078</c:v>
                </c:pt>
                <c:pt idx="2396">
                  <c:v>44081</c:v>
                </c:pt>
                <c:pt idx="2397">
                  <c:v>44082</c:v>
                </c:pt>
                <c:pt idx="2398">
                  <c:v>44083</c:v>
                </c:pt>
                <c:pt idx="2399">
                  <c:v>44084</c:v>
                </c:pt>
                <c:pt idx="2400">
                  <c:v>44085</c:v>
                </c:pt>
                <c:pt idx="2401">
                  <c:v>44088</c:v>
                </c:pt>
                <c:pt idx="2402">
                  <c:v>44089</c:v>
                </c:pt>
                <c:pt idx="2403">
                  <c:v>44090</c:v>
                </c:pt>
                <c:pt idx="2404">
                  <c:v>44091</c:v>
                </c:pt>
                <c:pt idx="2405">
                  <c:v>44092</c:v>
                </c:pt>
                <c:pt idx="2406">
                  <c:v>44095</c:v>
                </c:pt>
                <c:pt idx="2407">
                  <c:v>44096</c:v>
                </c:pt>
                <c:pt idx="2408">
                  <c:v>44097</c:v>
                </c:pt>
                <c:pt idx="2409">
                  <c:v>44098</c:v>
                </c:pt>
                <c:pt idx="2410">
                  <c:v>44099</c:v>
                </c:pt>
                <c:pt idx="2411">
                  <c:v>44102</c:v>
                </c:pt>
                <c:pt idx="2412">
                  <c:v>44103</c:v>
                </c:pt>
                <c:pt idx="2413">
                  <c:v>44104</c:v>
                </c:pt>
                <c:pt idx="2414">
                  <c:v>44105</c:v>
                </c:pt>
                <c:pt idx="2415">
                  <c:v>44109</c:v>
                </c:pt>
                <c:pt idx="2416">
                  <c:v>44110</c:v>
                </c:pt>
                <c:pt idx="2417">
                  <c:v>44111</c:v>
                </c:pt>
                <c:pt idx="2418">
                  <c:v>44112</c:v>
                </c:pt>
                <c:pt idx="2419">
                  <c:v>44113</c:v>
                </c:pt>
                <c:pt idx="2420">
                  <c:v>44116</c:v>
                </c:pt>
                <c:pt idx="2421">
                  <c:v>44117</c:v>
                </c:pt>
                <c:pt idx="2422">
                  <c:v>44118</c:v>
                </c:pt>
                <c:pt idx="2423">
                  <c:v>44119</c:v>
                </c:pt>
                <c:pt idx="2424">
                  <c:v>44120</c:v>
                </c:pt>
                <c:pt idx="2425">
                  <c:v>44123</c:v>
                </c:pt>
                <c:pt idx="2426">
                  <c:v>44124</c:v>
                </c:pt>
                <c:pt idx="2427">
                  <c:v>44125</c:v>
                </c:pt>
                <c:pt idx="2428">
                  <c:v>44126</c:v>
                </c:pt>
                <c:pt idx="2429">
                  <c:v>44127</c:v>
                </c:pt>
                <c:pt idx="2430">
                  <c:v>44130</c:v>
                </c:pt>
                <c:pt idx="2431">
                  <c:v>44131</c:v>
                </c:pt>
                <c:pt idx="2432">
                  <c:v>44132</c:v>
                </c:pt>
                <c:pt idx="2433">
                  <c:v>44133</c:v>
                </c:pt>
                <c:pt idx="2434">
                  <c:v>44134</c:v>
                </c:pt>
                <c:pt idx="2435">
                  <c:v>44137</c:v>
                </c:pt>
                <c:pt idx="2436">
                  <c:v>44138</c:v>
                </c:pt>
                <c:pt idx="2437">
                  <c:v>44139</c:v>
                </c:pt>
                <c:pt idx="2438">
                  <c:v>44140</c:v>
                </c:pt>
                <c:pt idx="2439">
                  <c:v>44141</c:v>
                </c:pt>
                <c:pt idx="2440">
                  <c:v>44144</c:v>
                </c:pt>
                <c:pt idx="2441">
                  <c:v>44145</c:v>
                </c:pt>
                <c:pt idx="2442">
                  <c:v>44146</c:v>
                </c:pt>
                <c:pt idx="2443">
                  <c:v>44147</c:v>
                </c:pt>
                <c:pt idx="2444">
                  <c:v>44148</c:v>
                </c:pt>
                <c:pt idx="2445">
                  <c:v>44149</c:v>
                </c:pt>
                <c:pt idx="2446">
                  <c:v>44152</c:v>
                </c:pt>
                <c:pt idx="2447">
                  <c:v>44153</c:v>
                </c:pt>
                <c:pt idx="2448">
                  <c:v>44154</c:v>
                </c:pt>
                <c:pt idx="2449">
                  <c:v>44155</c:v>
                </c:pt>
                <c:pt idx="2450">
                  <c:v>44158</c:v>
                </c:pt>
                <c:pt idx="2451">
                  <c:v>44159</c:v>
                </c:pt>
                <c:pt idx="2452">
                  <c:v>44160</c:v>
                </c:pt>
                <c:pt idx="2453">
                  <c:v>44161</c:v>
                </c:pt>
                <c:pt idx="2454">
                  <c:v>44162</c:v>
                </c:pt>
                <c:pt idx="2455">
                  <c:v>44166</c:v>
                </c:pt>
                <c:pt idx="2456">
                  <c:v>44167</c:v>
                </c:pt>
                <c:pt idx="2457">
                  <c:v>44168</c:v>
                </c:pt>
                <c:pt idx="2458">
                  <c:v>44169</c:v>
                </c:pt>
                <c:pt idx="2459">
                  <c:v>44172</c:v>
                </c:pt>
                <c:pt idx="2460">
                  <c:v>44173</c:v>
                </c:pt>
                <c:pt idx="2461">
                  <c:v>44174</c:v>
                </c:pt>
                <c:pt idx="2462">
                  <c:v>44175</c:v>
                </c:pt>
                <c:pt idx="2463">
                  <c:v>44176</c:v>
                </c:pt>
                <c:pt idx="2464">
                  <c:v>44179</c:v>
                </c:pt>
                <c:pt idx="2465">
                  <c:v>44180</c:v>
                </c:pt>
                <c:pt idx="2466">
                  <c:v>44181</c:v>
                </c:pt>
                <c:pt idx="2467">
                  <c:v>44182</c:v>
                </c:pt>
                <c:pt idx="2468">
                  <c:v>44183</c:v>
                </c:pt>
                <c:pt idx="2469">
                  <c:v>44186</c:v>
                </c:pt>
                <c:pt idx="2470">
                  <c:v>44187</c:v>
                </c:pt>
                <c:pt idx="2471">
                  <c:v>44188</c:v>
                </c:pt>
                <c:pt idx="2472">
                  <c:v>44189</c:v>
                </c:pt>
                <c:pt idx="2473">
                  <c:v>44193</c:v>
                </c:pt>
                <c:pt idx="2474">
                  <c:v>44194</c:v>
                </c:pt>
                <c:pt idx="2475">
                  <c:v>44195</c:v>
                </c:pt>
                <c:pt idx="2476">
                  <c:v>44196</c:v>
                </c:pt>
                <c:pt idx="2477">
                  <c:v>44197</c:v>
                </c:pt>
                <c:pt idx="2478">
                  <c:v>44200</c:v>
                </c:pt>
                <c:pt idx="2479">
                  <c:v>44201</c:v>
                </c:pt>
                <c:pt idx="2480">
                  <c:v>44202</c:v>
                </c:pt>
                <c:pt idx="2481">
                  <c:v>44203</c:v>
                </c:pt>
                <c:pt idx="2482">
                  <c:v>44204</c:v>
                </c:pt>
                <c:pt idx="2483">
                  <c:v>44207</c:v>
                </c:pt>
                <c:pt idx="2484">
                  <c:v>44208</c:v>
                </c:pt>
                <c:pt idx="2485">
                  <c:v>44209</c:v>
                </c:pt>
                <c:pt idx="2486">
                  <c:v>44210</c:v>
                </c:pt>
                <c:pt idx="2487">
                  <c:v>44211</c:v>
                </c:pt>
                <c:pt idx="2488">
                  <c:v>44214</c:v>
                </c:pt>
                <c:pt idx="2489">
                  <c:v>44215</c:v>
                </c:pt>
                <c:pt idx="2490">
                  <c:v>44216</c:v>
                </c:pt>
                <c:pt idx="2491">
                  <c:v>44217</c:v>
                </c:pt>
                <c:pt idx="2492">
                  <c:v>44218</c:v>
                </c:pt>
                <c:pt idx="2493">
                  <c:v>44221</c:v>
                </c:pt>
                <c:pt idx="2494">
                  <c:v>44223</c:v>
                </c:pt>
                <c:pt idx="2495">
                  <c:v>44224</c:v>
                </c:pt>
                <c:pt idx="2496">
                  <c:v>44225</c:v>
                </c:pt>
                <c:pt idx="2497">
                  <c:v>44228</c:v>
                </c:pt>
                <c:pt idx="2498">
                  <c:v>44229</c:v>
                </c:pt>
                <c:pt idx="2499">
                  <c:v>44230</c:v>
                </c:pt>
                <c:pt idx="2500">
                  <c:v>44231</c:v>
                </c:pt>
                <c:pt idx="2501">
                  <c:v>44232</c:v>
                </c:pt>
                <c:pt idx="2502">
                  <c:v>44235</c:v>
                </c:pt>
                <c:pt idx="2503">
                  <c:v>44236</c:v>
                </c:pt>
                <c:pt idx="2504">
                  <c:v>44237</c:v>
                </c:pt>
                <c:pt idx="2505">
                  <c:v>44238</c:v>
                </c:pt>
                <c:pt idx="2506">
                  <c:v>44239</c:v>
                </c:pt>
                <c:pt idx="2507">
                  <c:v>44242</c:v>
                </c:pt>
                <c:pt idx="2508">
                  <c:v>44243</c:v>
                </c:pt>
                <c:pt idx="2509">
                  <c:v>44244</c:v>
                </c:pt>
                <c:pt idx="2510">
                  <c:v>44245</c:v>
                </c:pt>
                <c:pt idx="2511">
                  <c:v>44246</c:v>
                </c:pt>
                <c:pt idx="2512">
                  <c:v>44249</c:v>
                </c:pt>
                <c:pt idx="2513">
                  <c:v>44250</c:v>
                </c:pt>
                <c:pt idx="2514">
                  <c:v>44251</c:v>
                </c:pt>
                <c:pt idx="2515">
                  <c:v>44252</c:v>
                </c:pt>
                <c:pt idx="2516">
                  <c:v>44253</c:v>
                </c:pt>
                <c:pt idx="2517">
                  <c:v>44256</c:v>
                </c:pt>
                <c:pt idx="2518">
                  <c:v>44257</c:v>
                </c:pt>
                <c:pt idx="2519">
                  <c:v>44258</c:v>
                </c:pt>
                <c:pt idx="2520">
                  <c:v>44259</c:v>
                </c:pt>
                <c:pt idx="2521">
                  <c:v>44260</c:v>
                </c:pt>
                <c:pt idx="2522">
                  <c:v>44263</c:v>
                </c:pt>
                <c:pt idx="2523">
                  <c:v>44264</c:v>
                </c:pt>
                <c:pt idx="2524">
                  <c:v>44265</c:v>
                </c:pt>
                <c:pt idx="2525">
                  <c:v>44267</c:v>
                </c:pt>
                <c:pt idx="2526">
                  <c:v>44270</c:v>
                </c:pt>
                <c:pt idx="2527">
                  <c:v>44271</c:v>
                </c:pt>
                <c:pt idx="2528">
                  <c:v>44272</c:v>
                </c:pt>
                <c:pt idx="2529">
                  <c:v>44273</c:v>
                </c:pt>
                <c:pt idx="2530">
                  <c:v>44274</c:v>
                </c:pt>
                <c:pt idx="2531">
                  <c:v>44277</c:v>
                </c:pt>
                <c:pt idx="2532">
                  <c:v>44278</c:v>
                </c:pt>
                <c:pt idx="2533">
                  <c:v>44279</c:v>
                </c:pt>
                <c:pt idx="2534">
                  <c:v>44280</c:v>
                </c:pt>
                <c:pt idx="2535">
                  <c:v>44281</c:v>
                </c:pt>
                <c:pt idx="2536">
                  <c:v>44285</c:v>
                </c:pt>
                <c:pt idx="2537">
                  <c:v>44286</c:v>
                </c:pt>
                <c:pt idx="2538">
                  <c:v>44287</c:v>
                </c:pt>
                <c:pt idx="2539">
                  <c:v>44291</c:v>
                </c:pt>
                <c:pt idx="2540">
                  <c:v>44292</c:v>
                </c:pt>
                <c:pt idx="2541">
                  <c:v>44293</c:v>
                </c:pt>
                <c:pt idx="2542">
                  <c:v>44294</c:v>
                </c:pt>
                <c:pt idx="2543">
                  <c:v>44295</c:v>
                </c:pt>
                <c:pt idx="2544">
                  <c:v>44298</c:v>
                </c:pt>
                <c:pt idx="2545">
                  <c:v>44299</c:v>
                </c:pt>
                <c:pt idx="2546">
                  <c:v>44301</c:v>
                </c:pt>
                <c:pt idx="2547">
                  <c:v>44302</c:v>
                </c:pt>
                <c:pt idx="2548">
                  <c:v>44305</c:v>
                </c:pt>
                <c:pt idx="2549">
                  <c:v>44306</c:v>
                </c:pt>
                <c:pt idx="2550">
                  <c:v>44308</c:v>
                </c:pt>
                <c:pt idx="2551">
                  <c:v>44309</c:v>
                </c:pt>
                <c:pt idx="2552">
                  <c:v>44312</c:v>
                </c:pt>
                <c:pt idx="2553">
                  <c:v>44313</c:v>
                </c:pt>
                <c:pt idx="2554">
                  <c:v>44314</c:v>
                </c:pt>
                <c:pt idx="2555">
                  <c:v>44315</c:v>
                </c:pt>
                <c:pt idx="2556">
                  <c:v>44316</c:v>
                </c:pt>
                <c:pt idx="2557">
                  <c:v>44319</c:v>
                </c:pt>
                <c:pt idx="2558">
                  <c:v>44320</c:v>
                </c:pt>
                <c:pt idx="2559">
                  <c:v>44321</c:v>
                </c:pt>
                <c:pt idx="2560">
                  <c:v>44322</c:v>
                </c:pt>
                <c:pt idx="2561">
                  <c:v>44323</c:v>
                </c:pt>
                <c:pt idx="2562">
                  <c:v>44326</c:v>
                </c:pt>
                <c:pt idx="2563">
                  <c:v>44327</c:v>
                </c:pt>
                <c:pt idx="2564">
                  <c:v>44328</c:v>
                </c:pt>
                <c:pt idx="2565">
                  <c:v>44330</c:v>
                </c:pt>
                <c:pt idx="2566">
                  <c:v>44333</c:v>
                </c:pt>
                <c:pt idx="2567">
                  <c:v>44334</c:v>
                </c:pt>
                <c:pt idx="2568">
                  <c:v>44335</c:v>
                </c:pt>
                <c:pt idx="2569">
                  <c:v>44336</c:v>
                </c:pt>
                <c:pt idx="2570">
                  <c:v>44337</c:v>
                </c:pt>
                <c:pt idx="2571">
                  <c:v>44340</c:v>
                </c:pt>
                <c:pt idx="2572">
                  <c:v>44341</c:v>
                </c:pt>
                <c:pt idx="2573">
                  <c:v>44342</c:v>
                </c:pt>
                <c:pt idx="2574">
                  <c:v>44343</c:v>
                </c:pt>
                <c:pt idx="2575">
                  <c:v>44344</c:v>
                </c:pt>
                <c:pt idx="2576">
                  <c:v>44347</c:v>
                </c:pt>
                <c:pt idx="2577">
                  <c:v>44348</c:v>
                </c:pt>
                <c:pt idx="2578">
                  <c:v>44349</c:v>
                </c:pt>
                <c:pt idx="2579">
                  <c:v>44350</c:v>
                </c:pt>
                <c:pt idx="2580">
                  <c:v>44351</c:v>
                </c:pt>
                <c:pt idx="2581">
                  <c:v>44354</c:v>
                </c:pt>
                <c:pt idx="2582">
                  <c:v>44355</c:v>
                </c:pt>
                <c:pt idx="2583">
                  <c:v>44356</c:v>
                </c:pt>
                <c:pt idx="2584">
                  <c:v>44357</c:v>
                </c:pt>
                <c:pt idx="2585">
                  <c:v>44358</c:v>
                </c:pt>
                <c:pt idx="2586">
                  <c:v>44361</c:v>
                </c:pt>
                <c:pt idx="2587">
                  <c:v>44362</c:v>
                </c:pt>
                <c:pt idx="2588">
                  <c:v>44363</c:v>
                </c:pt>
                <c:pt idx="2589">
                  <c:v>44364</c:v>
                </c:pt>
                <c:pt idx="2590">
                  <c:v>44365</c:v>
                </c:pt>
                <c:pt idx="2591">
                  <c:v>44368</c:v>
                </c:pt>
                <c:pt idx="2592">
                  <c:v>44369</c:v>
                </c:pt>
                <c:pt idx="2593">
                  <c:v>44370</c:v>
                </c:pt>
                <c:pt idx="2594">
                  <c:v>44371</c:v>
                </c:pt>
                <c:pt idx="2595">
                  <c:v>44372</c:v>
                </c:pt>
                <c:pt idx="2596">
                  <c:v>44375</c:v>
                </c:pt>
                <c:pt idx="2597">
                  <c:v>44376</c:v>
                </c:pt>
                <c:pt idx="2598">
                  <c:v>44377</c:v>
                </c:pt>
                <c:pt idx="2599">
                  <c:v>44378</c:v>
                </c:pt>
                <c:pt idx="2600">
                  <c:v>44379</c:v>
                </c:pt>
                <c:pt idx="2601">
                  <c:v>44382</c:v>
                </c:pt>
                <c:pt idx="2602">
                  <c:v>44383</c:v>
                </c:pt>
                <c:pt idx="2603">
                  <c:v>44384</c:v>
                </c:pt>
                <c:pt idx="2604">
                  <c:v>44385</c:v>
                </c:pt>
                <c:pt idx="2605">
                  <c:v>44386</c:v>
                </c:pt>
                <c:pt idx="2606">
                  <c:v>44389</c:v>
                </c:pt>
                <c:pt idx="2607">
                  <c:v>44390</c:v>
                </c:pt>
                <c:pt idx="2608">
                  <c:v>44391</c:v>
                </c:pt>
                <c:pt idx="2609">
                  <c:v>44392</c:v>
                </c:pt>
                <c:pt idx="2610">
                  <c:v>44393</c:v>
                </c:pt>
                <c:pt idx="2611">
                  <c:v>44396</c:v>
                </c:pt>
                <c:pt idx="2612">
                  <c:v>44397</c:v>
                </c:pt>
                <c:pt idx="2613">
                  <c:v>44399</c:v>
                </c:pt>
                <c:pt idx="2614">
                  <c:v>44400</c:v>
                </c:pt>
                <c:pt idx="2615">
                  <c:v>44403</c:v>
                </c:pt>
                <c:pt idx="2616">
                  <c:v>44404</c:v>
                </c:pt>
                <c:pt idx="2617">
                  <c:v>44405</c:v>
                </c:pt>
                <c:pt idx="2618">
                  <c:v>44406</c:v>
                </c:pt>
                <c:pt idx="2619">
                  <c:v>44407</c:v>
                </c:pt>
                <c:pt idx="2620">
                  <c:v>44410</c:v>
                </c:pt>
                <c:pt idx="2621">
                  <c:v>44411</c:v>
                </c:pt>
                <c:pt idx="2622">
                  <c:v>44412</c:v>
                </c:pt>
                <c:pt idx="2623">
                  <c:v>44413</c:v>
                </c:pt>
                <c:pt idx="2624">
                  <c:v>44414</c:v>
                </c:pt>
                <c:pt idx="2625">
                  <c:v>44417</c:v>
                </c:pt>
                <c:pt idx="2626">
                  <c:v>44418</c:v>
                </c:pt>
                <c:pt idx="2627">
                  <c:v>44419</c:v>
                </c:pt>
                <c:pt idx="2628">
                  <c:v>44420</c:v>
                </c:pt>
                <c:pt idx="2629">
                  <c:v>44421</c:v>
                </c:pt>
                <c:pt idx="2630">
                  <c:v>44424</c:v>
                </c:pt>
                <c:pt idx="2631">
                  <c:v>44425</c:v>
                </c:pt>
                <c:pt idx="2632">
                  <c:v>44426</c:v>
                </c:pt>
                <c:pt idx="2633">
                  <c:v>44428</c:v>
                </c:pt>
                <c:pt idx="2634">
                  <c:v>44431</c:v>
                </c:pt>
                <c:pt idx="2635">
                  <c:v>44432</c:v>
                </c:pt>
                <c:pt idx="2636">
                  <c:v>44433</c:v>
                </c:pt>
                <c:pt idx="2637">
                  <c:v>44434</c:v>
                </c:pt>
                <c:pt idx="2638">
                  <c:v>44435</c:v>
                </c:pt>
                <c:pt idx="2639">
                  <c:v>44438</c:v>
                </c:pt>
                <c:pt idx="2640">
                  <c:v>44439</c:v>
                </c:pt>
                <c:pt idx="2641">
                  <c:v>44440</c:v>
                </c:pt>
                <c:pt idx="2642">
                  <c:v>44441</c:v>
                </c:pt>
                <c:pt idx="2643">
                  <c:v>44442</c:v>
                </c:pt>
                <c:pt idx="2644">
                  <c:v>44445</c:v>
                </c:pt>
                <c:pt idx="2645">
                  <c:v>44446</c:v>
                </c:pt>
                <c:pt idx="2646">
                  <c:v>44447</c:v>
                </c:pt>
                <c:pt idx="2647">
                  <c:v>44448</c:v>
                </c:pt>
                <c:pt idx="2648">
                  <c:v>44452</c:v>
                </c:pt>
                <c:pt idx="2649">
                  <c:v>44453</c:v>
                </c:pt>
                <c:pt idx="2650">
                  <c:v>44454</c:v>
                </c:pt>
                <c:pt idx="2651">
                  <c:v>44455</c:v>
                </c:pt>
                <c:pt idx="2652">
                  <c:v>44456</c:v>
                </c:pt>
                <c:pt idx="2653">
                  <c:v>44459</c:v>
                </c:pt>
                <c:pt idx="2654">
                  <c:v>44460</c:v>
                </c:pt>
                <c:pt idx="2655">
                  <c:v>44461</c:v>
                </c:pt>
                <c:pt idx="2656">
                  <c:v>44462</c:v>
                </c:pt>
                <c:pt idx="2657">
                  <c:v>44463</c:v>
                </c:pt>
                <c:pt idx="2658">
                  <c:v>44466</c:v>
                </c:pt>
                <c:pt idx="2659">
                  <c:v>44467</c:v>
                </c:pt>
                <c:pt idx="2660">
                  <c:v>44468</c:v>
                </c:pt>
                <c:pt idx="2661">
                  <c:v>44469</c:v>
                </c:pt>
                <c:pt idx="2662">
                  <c:v>44470</c:v>
                </c:pt>
                <c:pt idx="2663">
                  <c:v>44473</c:v>
                </c:pt>
                <c:pt idx="2664">
                  <c:v>44474</c:v>
                </c:pt>
                <c:pt idx="2665">
                  <c:v>44475</c:v>
                </c:pt>
                <c:pt idx="2666">
                  <c:v>44476</c:v>
                </c:pt>
                <c:pt idx="2667">
                  <c:v>44477</c:v>
                </c:pt>
                <c:pt idx="2668">
                  <c:v>44480</c:v>
                </c:pt>
                <c:pt idx="2669">
                  <c:v>44481</c:v>
                </c:pt>
                <c:pt idx="2670">
                  <c:v>44482</c:v>
                </c:pt>
                <c:pt idx="2671">
                  <c:v>44483</c:v>
                </c:pt>
                <c:pt idx="2672">
                  <c:v>44487</c:v>
                </c:pt>
                <c:pt idx="2673">
                  <c:v>44488</c:v>
                </c:pt>
                <c:pt idx="2674">
                  <c:v>44489</c:v>
                </c:pt>
                <c:pt idx="2675">
                  <c:v>44490</c:v>
                </c:pt>
                <c:pt idx="2676">
                  <c:v>44491</c:v>
                </c:pt>
                <c:pt idx="2677">
                  <c:v>44494</c:v>
                </c:pt>
                <c:pt idx="2678">
                  <c:v>44495</c:v>
                </c:pt>
                <c:pt idx="2679">
                  <c:v>44496</c:v>
                </c:pt>
                <c:pt idx="2680">
                  <c:v>44497</c:v>
                </c:pt>
                <c:pt idx="2681">
                  <c:v>44498</c:v>
                </c:pt>
                <c:pt idx="2682">
                  <c:v>44501</c:v>
                </c:pt>
                <c:pt idx="2683">
                  <c:v>44502</c:v>
                </c:pt>
                <c:pt idx="2684">
                  <c:v>44503</c:v>
                </c:pt>
                <c:pt idx="2685">
                  <c:v>44504</c:v>
                </c:pt>
                <c:pt idx="2686">
                  <c:v>44508</c:v>
                </c:pt>
                <c:pt idx="2687">
                  <c:v>44509</c:v>
                </c:pt>
                <c:pt idx="2688">
                  <c:v>44510</c:v>
                </c:pt>
                <c:pt idx="2689">
                  <c:v>44511</c:v>
                </c:pt>
                <c:pt idx="2690">
                  <c:v>44512</c:v>
                </c:pt>
                <c:pt idx="2691">
                  <c:v>44515</c:v>
                </c:pt>
                <c:pt idx="2692">
                  <c:v>44516</c:v>
                </c:pt>
                <c:pt idx="2693">
                  <c:v>44517</c:v>
                </c:pt>
                <c:pt idx="2694">
                  <c:v>44518</c:v>
                </c:pt>
                <c:pt idx="2695">
                  <c:v>44522</c:v>
                </c:pt>
                <c:pt idx="2696">
                  <c:v>44523</c:v>
                </c:pt>
                <c:pt idx="2697">
                  <c:v>44524</c:v>
                </c:pt>
                <c:pt idx="2698">
                  <c:v>44525</c:v>
                </c:pt>
                <c:pt idx="2699">
                  <c:v>44526</c:v>
                </c:pt>
                <c:pt idx="2700">
                  <c:v>44529</c:v>
                </c:pt>
                <c:pt idx="2701">
                  <c:v>44530</c:v>
                </c:pt>
                <c:pt idx="2702">
                  <c:v>44531</c:v>
                </c:pt>
                <c:pt idx="2703">
                  <c:v>44532</c:v>
                </c:pt>
                <c:pt idx="2704">
                  <c:v>44533</c:v>
                </c:pt>
                <c:pt idx="2705">
                  <c:v>44536</c:v>
                </c:pt>
                <c:pt idx="2706">
                  <c:v>44537</c:v>
                </c:pt>
                <c:pt idx="2707">
                  <c:v>44538</c:v>
                </c:pt>
                <c:pt idx="2708">
                  <c:v>44539</c:v>
                </c:pt>
                <c:pt idx="2709">
                  <c:v>44540</c:v>
                </c:pt>
                <c:pt idx="2710">
                  <c:v>44543</c:v>
                </c:pt>
                <c:pt idx="2711">
                  <c:v>44544</c:v>
                </c:pt>
                <c:pt idx="2712">
                  <c:v>44545</c:v>
                </c:pt>
                <c:pt idx="2713">
                  <c:v>44546</c:v>
                </c:pt>
                <c:pt idx="2714">
                  <c:v>44547</c:v>
                </c:pt>
                <c:pt idx="2715">
                  <c:v>44550</c:v>
                </c:pt>
                <c:pt idx="2716">
                  <c:v>44551</c:v>
                </c:pt>
                <c:pt idx="2717">
                  <c:v>44552</c:v>
                </c:pt>
                <c:pt idx="2718">
                  <c:v>44553</c:v>
                </c:pt>
                <c:pt idx="2719">
                  <c:v>44554</c:v>
                </c:pt>
                <c:pt idx="2720">
                  <c:v>44557</c:v>
                </c:pt>
                <c:pt idx="2721">
                  <c:v>44558</c:v>
                </c:pt>
                <c:pt idx="2722">
                  <c:v>44559</c:v>
                </c:pt>
                <c:pt idx="2723">
                  <c:v>44560</c:v>
                </c:pt>
                <c:pt idx="2724">
                  <c:v>44561</c:v>
                </c:pt>
                <c:pt idx="2725">
                  <c:v>44564</c:v>
                </c:pt>
                <c:pt idx="2726">
                  <c:v>44565</c:v>
                </c:pt>
                <c:pt idx="2727">
                  <c:v>44566</c:v>
                </c:pt>
                <c:pt idx="2728">
                  <c:v>44567</c:v>
                </c:pt>
                <c:pt idx="2729">
                  <c:v>44568</c:v>
                </c:pt>
                <c:pt idx="2730">
                  <c:v>44571</c:v>
                </c:pt>
                <c:pt idx="2731">
                  <c:v>44572</c:v>
                </c:pt>
                <c:pt idx="2732">
                  <c:v>44573</c:v>
                </c:pt>
                <c:pt idx="2733">
                  <c:v>44574</c:v>
                </c:pt>
                <c:pt idx="2734">
                  <c:v>44575</c:v>
                </c:pt>
                <c:pt idx="2735">
                  <c:v>44578</c:v>
                </c:pt>
                <c:pt idx="2736">
                  <c:v>44579</c:v>
                </c:pt>
                <c:pt idx="2737">
                  <c:v>44580</c:v>
                </c:pt>
                <c:pt idx="2738">
                  <c:v>44581</c:v>
                </c:pt>
                <c:pt idx="2739">
                  <c:v>44582</c:v>
                </c:pt>
                <c:pt idx="2740">
                  <c:v>44585</c:v>
                </c:pt>
                <c:pt idx="2741">
                  <c:v>44586</c:v>
                </c:pt>
                <c:pt idx="2742">
                  <c:v>44588</c:v>
                </c:pt>
                <c:pt idx="2743">
                  <c:v>44589</c:v>
                </c:pt>
                <c:pt idx="2744">
                  <c:v>44592</c:v>
                </c:pt>
                <c:pt idx="2745">
                  <c:v>44593</c:v>
                </c:pt>
                <c:pt idx="2746">
                  <c:v>44594</c:v>
                </c:pt>
                <c:pt idx="2747">
                  <c:v>44595</c:v>
                </c:pt>
                <c:pt idx="2748">
                  <c:v>44596</c:v>
                </c:pt>
                <c:pt idx="2749">
                  <c:v>44599</c:v>
                </c:pt>
                <c:pt idx="2750">
                  <c:v>44600</c:v>
                </c:pt>
                <c:pt idx="2751">
                  <c:v>44601</c:v>
                </c:pt>
                <c:pt idx="2752">
                  <c:v>44602</c:v>
                </c:pt>
                <c:pt idx="2753">
                  <c:v>44603</c:v>
                </c:pt>
                <c:pt idx="2754">
                  <c:v>44606</c:v>
                </c:pt>
                <c:pt idx="2755">
                  <c:v>44607</c:v>
                </c:pt>
                <c:pt idx="2756">
                  <c:v>44608</c:v>
                </c:pt>
                <c:pt idx="2757">
                  <c:v>44609</c:v>
                </c:pt>
                <c:pt idx="2758">
                  <c:v>44610</c:v>
                </c:pt>
                <c:pt idx="2759">
                  <c:v>44613</c:v>
                </c:pt>
                <c:pt idx="2760">
                  <c:v>44614</c:v>
                </c:pt>
                <c:pt idx="2761">
                  <c:v>44615</c:v>
                </c:pt>
                <c:pt idx="2762">
                  <c:v>44616</c:v>
                </c:pt>
                <c:pt idx="2763">
                  <c:v>44617</c:v>
                </c:pt>
                <c:pt idx="2764">
                  <c:v>44620</c:v>
                </c:pt>
                <c:pt idx="2765">
                  <c:v>44622</c:v>
                </c:pt>
                <c:pt idx="2766">
                  <c:v>44623</c:v>
                </c:pt>
                <c:pt idx="2767">
                  <c:v>44624</c:v>
                </c:pt>
                <c:pt idx="2768">
                  <c:v>44627</c:v>
                </c:pt>
                <c:pt idx="2769">
                  <c:v>44628</c:v>
                </c:pt>
                <c:pt idx="2770">
                  <c:v>44629</c:v>
                </c:pt>
                <c:pt idx="2771">
                  <c:v>44630</c:v>
                </c:pt>
                <c:pt idx="2772">
                  <c:v>44631</c:v>
                </c:pt>
                <c:pt idx="2773">
                  <c:v>44634</c:v>
                </c:pt>
                <c:pt idx="2774">
                  <c:v>44635</c:v>
                </c:pt>
                <c:pt idx="2775">
                  <c:v>44636</c:v>
                </c:pt>
                <c:pt idx="2776">
                  <c:v>44637</c:v>
                </c:pt>
                <c:pt idx="2777">
                  <c:v>44641</c:v>
                </c:pt>
                <c:pt idx="2778">
                  <c:v>44642</c:v>
                </c:pt>
                <c:pt idx="2779">
                  <c:v>44643</c:v>
                </c:pt>
                <c:pt idx="2780">
                  <c:v>44644</c:v>
                </c:pt>
                <c:pt idx="2781">
                  <c:v>44645</c:v>
                </c:pt>
                <c:pt idx="2782">
                  <c:v>44648</c:v>
                </c:pt>
                <c:pt idx="2783">
                  <c:v>44649</c:v>
                </c:pt>
                <c:pt idx="2784">
                  <c:v>44650</c:v>
                </c:pt>
                <c:pt idx="2785">
                  <c:v>44651</c:v>
                </c:pt>
                <c:pt idx="2786">
                  <c:v>44652</c:v>
                </c:pt>
                <c:pt idx="2787">
                  <c:v>44655</c:v>
                </c:pt>
                <c:pt idx="2788">
                  <c:v>44656</c:v>
                </c:pt>
                <c:pt idx="2789">
                  <c:v>44657</c:v>
                </c:pt>
                <c:pt idx="2790">
                  <c:v>44658</c:v>
                </c:pt>
                <c:pt idx="2791">
                  <c:v>44659</c:v>
                </c:pt>
                <c:pt idx="2792">
                  <c:v>44662</c:v>
                </c:pt>
                <c:pt idx="2793">
                  <c:v>44663</c:v>
                </c:pt>
                <c:pt idx="2794">
                  <c:v>44664</c:v>
                </c:pt>
                <c:pt idx="2795">
                  <c:v>44669</c:v>
                </c:pt>
                <c:pt idx="2796">
                  <c:v>44670</c:v>
                </c:pt>
                <c:pt idx="2797">
                  <c:v>44671</c:v>
                </c:pt>
                <c:pt idx="2798">
                  <c:v>44672</c:v>
                </c:pt>
                <c:pt idx="2799">
                  <c:v>44673</c:v>
                </c:pt>
                <c:pt idx="2800">
                  <c:v>44676</c:v>
                </c:pt>
                <c:pt idx="2801">
                  <c:v>44677</c:v>
                </c:pt>
                <c:pt idx="2802">
                  <c:v>44678</c:v>
                </c:pt>
                <c:pt idx="2803">
                  <c:v>44679</c:v>
                </c:pt>
                <c:pt idx="2804">
                  <c:v>44680</c:v>
                </c:pt>
                <c:pt idx="2805">
                  <c:v>44683</c:v>
                </c:pt>
                <c:pt idx="2806">
                  <c:v>44685</c:v>
                </c:pt>
                <c:pt idx="2807">
                  <c:v>44686</c:v>
                </c:pt>
                <c:pt idx="2808">
                  <c:v>44687</c:v>
                </c:pt>
                <c:pt idx="2809">
                  <c:v>44690</c:v>
                </c:pt>
                <c:pt idx="2810">
                  <c:v>44691</c:v>
                </c:pt>
                <c:pt idx="2811">
                  <c:v>44692</c:v>
                </c:pt>
                <c:pt idx="2812">
                  <c:v>44693</c:v>
                </c:pt>
                <c:pt idx="2813">
                  <c:v>44694</c:v>
                </c:pt>
                <c:pt idx="2814">
                  <c:v>44697</c:v>
                </c:pt>
                <c:pt idx="2815">
                  <c:v>44698</c:v>
                </c:pt>
                <c:pt idx="2816">
                  <c:v>44699</c:v>
                </c:pt>
                <c:pt idx="2817">
                  <c:v>44700</c:v>
                </c:pt>
                <c:pt idx="2818">
                  <c:v>44701</c:v>
                </c:pt>
                <c:pt idx="2819">
                  <c:v>44704</c:v>
                </c:pt>
                <c:pt idx="2820">
                  <c:v>44705</c:v>
                </c:pt>
                <c:pt idx="2821">
                  <c:v>44706</c:v>
                </c:pt>
                <c:pt idx="2822">
                  <c:v>44707</c:v>
                </c:pt>
                <c:pt idx="2823">
                  <c:v>44708</c:v>
                </c:pt>
                <c:pt idx="2824">
                  <c:v>44711</c:v>
                </c:pt>
                <c:pt idx="2825">
                  <c:v>44712</c:v>
                </c:pt>
                <c:pt idx="2826">
                  <c:v>44713</c:v>
                </c:pt>
                <c:pt idx="2827">
                  <c:v>44714</c:v>
                </c:pt>
                <c:pt idx="2828">
                  <c:v>44715</c:v>
                </c:pt>
                <c:pt idx="2829">
                  <c:v>44718</c:v>
                </c:pt>
                <c:pt idx="2830">
                  <c:v>44719</c:v>
                </c:pt>
                <c:pt idx="2831">
                  <c:v>44720</c:v>
                </c:pt>
                <c:pt idx="2832">
                  <c:v>44721</c:v>
                </c:pt>
                <c:pt idx="2833">
                  <c:v>44722</c:v>
                </c:pt>
                <c:pt idx="2834">
                  <c:v>44725</c:v>
                </c:pt>
                <c:pt idx="2835">
                  <c:v>44726</c:v>
                </c:pt>
                <c:pt idx="2836">
                  <c:v>44727</c:v>
                </c:pt>
                <c:pt idx="2837">
                  <c:v>44728</c:v>
                </c:pt>
                <c:pt idx="2838">
                  <c:v>44729</c:v>
                </c:pt>
                <c:pt idx="2839">
                  <c:v>44732</c:v>
                </c:pt>
                <c:pt idx="2840">
                  <c:v>44733</c:v>
                </c:pt>
                <c:pt idx="2841">
                  <c:v>44734</c:v>
                </c:pt>
                <c:pt idx="2842">
                  <c:v>44735</c:v>
                </c:pt>
                <c:pt idx="2843">
                  <c:v>44736</c:v>
                </c:pt>
                <c:pt idx="2844">
                  <c:v>44739</c:v>
                </c:pt>
                <c:pt idx="2845">
                  <c:v>44740</c:v>
                </c:pt>
                <c:pt idx="2846">
                  <c:v>44741</c:v>
                </c:pt>
                <c:pt idx="2847">
                  <c:v>44742</c:v>
                </c:pt>
                <c:pt idx="2848">
                  <c:v>44743</c:v>
                </c:pt>
                <c:pt idx="2849">
                  <c:v>44746</c:v>
                </c:pt>
                <c:pt idx="2850">
                  <c:v>44747</c:v>
                </c:pt>
                <c:pt idx="2851">
                  <c:v>44748</c:v>
                </c:pt>
                <c:pt idx="2852">
                  <c:v>44749</c:v>
                </c:pt>
                <c:pt idx="2853">
                  <c:v>44750</c:v>
                </c:pt>
                <c:pt idx="2854">
                  <c:v>44753</c:v>
                </c:pt>
                <c:pt idx="2855">
                  <c:v>44754</c:v>
                </c:pt>
                <c:pt idx="2856">
                  <c:v>44755</c:v>
                </c:pt>
                <c:pt idx="2857">
                  <c:v>44756</c:v>
                </c:pt>
                <c:pt idx="2858">
                  <c:v>44757</c:v>
                </c:pt>
                <c:pt idx="2859">
                  <c:v>44760</c:v>
                </c:pt>
                <c:pt idx="2860">
                  <c:v>44761</c:v>
                </c:pt>
                <c:pt idx="2861">
                  <c:v>44762</c:v>
                </c:pt>
                <c:pt idx="2862">
                  <c:v>44763</c:v>
                </c:pt>
                <c:pt idx="2863">
                  <c:v>44764</c:v>
                </c:pt>
                <c:pt idx="2864">
                  <c:v>44767</c:v>
                </c:pt>
                <c:pt idx="2865">
                  <c:v>44768</c:v>
                </c:pt>
                <c:pt idx="2866">
                  <c:v>44769</c:v>
                </c:pt>
                <c:pt idx="2867">
                  <c:v>44770</c:v>
                </c:pt>
                <c:pt idx="2868">
                  <c:v>44771</c:v>
                </c:pt>
                <c:pt idx="2869">
                  <c:v>44774</c:v>
                </c:pt>
                <c:pt idx="2870">
                  <c:v>44775</c:v>
                </c:pt>
                <c:pt idx="2871">
                  <c:v>44776</c:v>
                </c:pt>
                <c:pt idx="2872">
                  <c:v>44777</c:v>
                </c:pt>
                <c:pt idx="2873">
                  <c:v>44778</c:v>
                </c:pt>
                <c:pt idx="2874">
                  <c:v>44781</c:v>
                </c:pt>
                <c:pt idx="2875">
                  <c:v>44783</c:v>
                </c:pt>
                <c:pt idx="2876">
                  <c:v>44784</c:v>
                </c:pt>
                <c:pt idx="2877">
                  <c:v>44785</c:v>
                </c:pt>
                <c:pt idx="2878">
                  <c:v>44789</c:v>
                </c:pt>
                <c:pt idx="2879">
                  <c:v>44790</c:v>
                </c:pt>
                <c:pt idx="2880">
                  <c:v>44791</c:v>
                </c:pt>
                <c:pt idx="2881">
                  <c:v>44792</c:v>
                </c:pt>
                <c:pt idx="2882">
                  <c:v>44795</c:v>
                </c:pt>
                <c:pt idx="2883">
                  <c:v>44796</c:v>
                </c:pt>
                <c:pt idx="2884">
                  <c:v>44797</c:v>
                </c:pt>
                <c:pt idx="2885">
                  <c:v>44798</c:v>
                </c:pt>
                <c:pt idx="2886">
                  <c:v>44799</c:v>
                </c:pt>
                <c:pt idx="2887">
                  <c:v>44802</c:v>
                </c:pt>
                <c:pt idx="2888">
                  <c:v>44803</c:v>
                </c:pt>
                <c:pt idx="2889">
                  <c:v>44805</c:v>
                </c:pt>
                <c:pt idx="2890">
                  <c:v>44806</c:v>
                </c:pt>
                <c:pt idx="2891">
                  <c:v>44809</c:v>
                </c:pt>
                <c:pt idx="2892">
                  <c:v>44810</c:v>
                </c:pt>
                <c:pt idx="2893">
                  <c:v>44811</c:v>
                </c:pt>
                <c:pt idx="2894">
                  <c:v>44812</c:v>
                </c:pt>
                <c:pt idx="2895">
                  <c:v>44813</c:v>
                </c:pt>
                <c:pt idx="2896">
                  <c:v>44816</c:v>
                </c:pt>
                <c:pt idx="2897">
                  <c:v>44817</c:v>
                </c:pt>
                <c:pt idx="2898">
                  <c:v>44818</c:v>
                </c:pt>
                <c:pt idx="2899">
                  <c:v>44819</c:v>
                </c:pt>
                <c:pt idx="2900">
                  <c:v>44820</c:v>
                </c:pt>
                <c:pt idx="2901">
                  <c:v>44823</c:v>
                </c:pt>
                <c:pt idx="2902">
                  <c:v>44824</c:v>
                </c:pt>
                <c:pt idx="2903">
                  <c:v>44825</c:v>
                </c:pt>
                <c:pt idx="2904">
                  <c:v>44826</c:v>
                </c:pt>
                <c:pt idx="2905">
                  <c:v>44827</c:v>
                </c:pt>
                <c:pt idx="2906">
                  <c:v>44830</c:v>
                </c:pt>
                <c:pt idx="2907">
                  <c:v>44831</c:v>
                </c:pt>
                <c:pt idx="2908">
                  <c:v>44832</c:v>
                </c:pt>
                <c:pt idx="2909">
                  <c:v>44833</c:v>
                </c:pt>
                <c:pt idx="2910">
                  <c:v>44834</c:v>
                </c:pt>
                <c:pt idx="2911">
                  <c:v>44837</c:v>
                </c:pt>
                <c:pt idx="2912">
                  <c:v>44838</c:v>
                </c:pt>
                <c:pt idx="2913">
                  <c:v>44840</c:v>
                </c:pt>
                <c:pt idx="2914">
                  <c:v>44841</c:v>
                </c:pt>
                <c:pt idx="2915">
                  <c:v>44844</c:v>
                </c:pt>
                <c:pt idx="2916">
                  <c:v>44845</c:v>
                </c:pt>
                <c:pt idx="2917">
                  <c:v>44846</c:v>
                </c:pt>
                <c:pt idx="2918">
                  <c:v>44847</c:v>
                </c:pt>
                <c:pt idx="2919">
                  <c:v>44848</c:v>
                </c:pt>
                <c:pt idx="2920">
                  <c:v>44851</c:v>
                </c:pt>
                <c:pt idx="2921">
                  <c:v>44852</c:v>
                </c:pt>
                <c:pt idx="2922">
                  <c:v>44853</c:v>
                </c:pt>
                <c:pt idx="2923">
                  <c:v>44854</c:v>
                </c:pt>
                <c:pt idx="2924">
                  <c:v>44855</c:v>
                </c:pt>
                <c:pt idx="2925">
                  <c:v>44858</c:v>
                </c:pt>
                <c:pt idx="2926">
                  <c:v>44859</c:v>
                </c:pt>
                <c:pt idx="2927">
                  <c:v>44861</c:v>
                </c:pt>
                <c:pt idx="2928">
                  <c:v>44862</c:v>
                </c:pt>
                <c:pt idx="2929">
                  <c:v>44865</c:v>
                </c:pt>
                <c:pt idx="2930">
                  <c:v>44866</c:v>
                </c:pt>
                <c:pt idx="2931">
                  <c:v>44867</c:v>
                </c:pt>
                <c:pt idx="2932">
                  <c:v>44868</c:v>
                </c:pt>
                <c:pt idx="2933">
                  <c:v>44869</c:v>
                </c:pt>
                <c:pt idx="2934">
                  <c:v>44872</c:v>
                </c:pt>
                <c:pt idx="2935">
                  <c:v>44874</c:v>
                </c:pt>
                <c:pt idx="2936">
                  <c:v>44875</c:v>
                </c:pt>
                <c:pt idx="2937">
                  <c:v>44876</c:v>
                </c:pt>
                <c:pt idx="2938">
                  <c:v>44879</c:v>
                </c:pt>
                <c:pt idx="2939">
                  <c:v>44880</c:v>
                </c:pt>
                <c:pt idx="2940">
                  <c:v>44881</c:v>
                </c:pt>
                <c:pt idx="2941">
                  <c:v>44882</c:v>
                </c:pt>
                <c:pt idx="2942">
                  <c:v>44883</c:v>
                </c:pt>
                <c:pt idx="2943">
                  <c:v>44886</c:v>
                </c:pt>
                <c:pt idx="2944">
                  <c:v>44887</c:v>
                </c:pt>
                <c:pt idx="2945">
                  <c:v>44888</c:v>
                </c:pt>
                <c:pt idx="2946">
                  <c:v>44889</c:v>
                </c:pt>
                <c:pt idx="2947">
                  <c:v>44890</c:v>
                </c:pt>
                <c:pt idx="2948">
                  <c:v>44893</c:v>
                </c:pt>
                <c:pt idx="2949">
                  <c:v>44894</c:v>
                </c:pt>
                <c:pt idx="2950">
                  <c:v>44895</c:v>
                </c:pt>
                <c:pt idx="2951">
                  <c:v>44896</c:v>
                </c:pt>
                <c:pt idx="2952">
                  <c:v>44897</c:v>
                </c:pt>
                <c:pt idx="2953">
                  <c:v>44900</c:v>
                </c:pt>
                <c:pt idx="2954">
                  <c:v>44901</c:v>
                </c:pt>
                <c:pt idx="2955">
                  <c:v>44902</c:v>
                </c:pt>
                <c:pt idx="2956">
                  <c:v>44903</c:v>
                </c:pt>
                <c:pt idx="2957">
                  <c:v>44904</c:v>
                </c:pt>
                <c:pt idx="2958">
                  <c:v>44907</c:v>
                </c:pt>
                <c:pt idx="2959">
                  <c:v>44908</c:v>
                </c:pt>
                <c:pt idx="2960">
                  <c:v>44909</c:v>
                </c:pt>
                <c:pt idx="2961">
                  <c:v>44910</c:v>
                </c:pt>
                <c:pt idx="2962">
                  <c:v>44911</c:v>
                </c:pt>
                <c:pt idx="2963">
                  <c:v>44914</c:v>
                </c:pt>
                <c:pt idx="2964">
                  <c:v>44915</c:v>
                </c:pt>
                <c:pt idx="2965">
                  <c:v>44916</c:v>
                </c:pt>
                <c:pt idx="2966">
                  <c:v>44917</c:v>
                </c:pt>
                <c:pt idx="2967">
                  <c:v>44918</c:v>
                </c:pt>
                <c:pt idx="2968">
                  <c:v>44921</c:v>
                </c:pt>
                <c:pt idx="2969">
                  <c:v>44922</c:v>
                </c:pt>
                <c:pt idx="2970">
                  <c:v>44923</c:v>
                </c:pt>
                <c:pt idx="2971">
                  <c:v>44924</c:v>
                </c:pt>
                <c:pt idx="2972">
                  <c:v>44925</c:v>
                </c:pt>
                <c:pt idx="2973">
                  <c:v>44928</c:v>
                </c:pt>
                <c:pt idx="2974">
                  <c:v>44929</c:v>
                </c:pt>
                <c:pt idx="2975">
                  <c:v>44930</c:v>
                </c:pt>
                <c:pt idx="2976">
                  <c:v>44931</c:v>
                </c:pt>
                <c:pt idx="2977">
                  <c:v>44932</c:v>
                </c:pt>
                <c:pt idx="2978">
                  <c:v>44935</c:v>
                </c:pt>
                <c:pt idx="2979">
                  <c:v>44936</c:v>
                </c:pt>
                <c:pt idx="2980">
                  <c:v>44937</c:v>
                </c:pt>
                <c:pt idx="2981">
                  <c:v>44938</c:v>
                </c:pt>
                <c:pt idx="2982">
                  <c:v>44939</c:v>
                </c:pt>
                <c:pt idx="2983">
                  <c:v>44942</c:v>
                </c:pt>
                <c:pt idx="2984">
                  <c:v>44943</c:v>
                </c:pt>
                <c:pt idx="2985">
                  <c:v>44944</c:v>
                </c:pt>
                <c:pt idx="2986">
                  <c:v>44945</c:v>
                </c:pt>
                <c:pt idx="2987">
                  <c:v>44946</c:v>
                </c:pt>
                <c:pt idx="2988">
                  <c:v>44949</c:v>
                </c:pt>
                <c:pt idx="2989">
                  <c:v>44950</c:v>
                </c:pt>
                <c:pt idx="2990">
                  <c:v>44951</c:v>
                </c:pt>
                <c:pt idx="2991">
                  <c:v>44953</c:v>
                </c:pt>
                <c:pt idx="2992">
                  <c:v>44956</c:v>
                </c:pt>
                <c:pt idx="2993">
                  <c:v>44957</c:v>
                </c:pt>
                <c:pt idx="2994">
                  <c:v>44958</c:v>
                </c:pt>
                <c:pt idx="2995">
                  <c:v>44959</c:v>
                </c:pt>
                <c:pt idx="2996">
                  <c:v>44960</c:v>
                </c:pt>
                <c:pt idx="2997">
                  <c:v>44963</c:v>
                </c:pt>
                <c:pt idx="2998">
                  <c:v>44964</c:v>
                </c:pt>
                <c:pt idx="2999">
                  <c:v>44965</c:v>
                </c:pt>
                <c:pt idx="3000">
                  <c:v>44966</c:v>
                </c:pt>
                <c:pt idx="3001">
                  <c:v>44967</c:v>
                </c:pt>
                <c:pt idx="3002">
                  <c:v>44970</c:v>
                </c:pt>
                <c:pt idx="3003">
                  <c:v>44971</c:v>
                </c:pt>
                <c:pt idx="3004">
                  <c:v>44972</c:v>
                </c:pt>
                <c:pt idx="3005">
                  <c:v>44973</c:v>
                </c:pt>
                <c:pt idx="3006">
                  <c:v>44974</c:v>
                </c:pt>
                <c:pt idx="3007">
                  <c:v>44977</c:v>
                </c:pt>
                <c:pt idx="3008">
                  <c:v>44978</c:v>
                </c:pt>
                <c:pt idx="3009">
                  <c:v>44979</c:v>
                </c:pt>
                <c:pt idx="3010">
                  <c:v>44980</c:v>
                </c:pt>
                <c:pt idx="3011">
                  <c:v>44981</c:v>
                </c:pt>
                <c:pt idx="3012">
                  <c:v>44984</c:v>
                </c:pt>
                <c:pt idx="3013">
                  <c:v>44985</c:v>
                </c:pt>
                <c:pt idx="3014">
                  <c:v>44986</c:v>
                </c:pt>
                <c:pt idx="3015">
                  <c:v>44987</c:v>
                </c:pt>
                <c:pt idx="3016">
                  <c:v>44988</c:v>
                </c:pt>
                <c:pt idx="3017">
                  <c:v>44991</c:v>
                </c:pt>
                <c:pt idx="3018">
                  <c:v>44993</c:v>
                </c:pt>
                <c:pt idx="3019">
                  <c:v>44994</c:v>
                </c:pt>
                <c:pt idx="3020">
                  <c:v>44995</c:v>
                </c:pt>
                <c:pt idx="3021">
                  <c:v>44998</c:v>
                </c:pt>
                <c:pt idx="3022">
                  <c:v>44999</c:v>
                </c:pt>
                <c:pt idx="3023">
                  <c:v>45000</c:v>
                </c:pt>
                <c:pt idx="3024">
                  <c:v>45001</c:v>
                </c:pt>
                <c:pt idx="3025">
                  <c:v>45002</c:v>
                </c:pt>
                <c:pt idx="3026">
                  <c:v>45005</c:v>
                </c:pt>
                <c:pt idx="3027">
                  <c:v>45006</c:v>
                </c:pt>
                <c:pt idx="3028">
                  <c:v>45007</c:v>
                </c:pt>
                <c:pt idx="3029">
                  <c:v>45008</c:v>
                </c:pt>
                <c:pt idx="3030">
                  <c:v>45009</c:v>
                </c:pt>
                <c:pt idx="3031">
                  <c:v>45012</c:v>
                </c:pt>
                <c:pt idx="3032">
                  <c:v>45013</c:v>
                </c:pt>
                <c:pt idx="3033">
                  <c:v>45014</c:v>
                </c:pt>
                <c:pt idx="3034">
                  <c:v>45016</c:v>
                </c:pt>
                <c:pt idx="3035">
                  <c:v>45019</c:v>
                </c:pt>
                <c:pt idx="3036">
                  <c:v>45021</c:v>
                </c:pt>
                <c:pt idx="3037">
                  <c:v>45022</c:v>
                </c:pt>
                <c:pt idx="3038">
                  <c:v>45026</c:v>
                </c:pt>
                <c:pt idx="3039">
                  <c:v>45027</c:v>
                </c:pt>
                <c:pt idx="3040">
                  <c:v>45028</c:v>
                </c:pt>
                <c:pt idx="3041">
                  <c:v>45029</c:v>
                </c:pt>
                <c:pt idx="3042">
                  <c:v>45033</c:v>
                </c:pt>
                <c:pt idx="3043">
                  <c:v>45034</c:v>
                </c:pt>
                <c:pt idx="3044">
                  <c:v>45035</c:v>
                </c:pt>
                <c:pt idx="3045">
                  <c:v>45036</c:v>
                </c:pt>
                <c:pt idx="3046">
                  <c:v>45037</c:v>
                </c:pt>
                <c:pt idx="3047">
                  <c:v>45040</c:v>
                </c:pt>
                <c:pt idx="3048">
                  <c:v>45041</c:v>
                </c:pt>
                <c:pt idx="3049">
                  <c:v>45042</c:v>
                </c:pt>
                <c:pt idx="3050">
                  <c:v>45043</c:v>
                </c:pt>
                <c:pt idx="3051">
                  <c:v>45044</c:v>
                </c:pt>
                <c:pt idx="3052">
                  <c:v>45048</c:v>
                </c:pt>
                <c:pt idx="3053">
                  <c:v>45049</c:v>
                </c:pt>
                <c:pt idx="3054">
                  <c:v>45050</c:v>
                </c:pt>
                <c:pt idx="3055">
                  <c:v>45051</c:v>
                </c:pt>
                <c:pt idx="3056">
                  <c:v>45054</c:v>
                </c:pt>
                <c:pt idx="3057">
                  <c:v>45055</c:v>
                </c:pt>
                <c:pt idx="3058">
                  <c:v>45056</c:v>
                </c:pt>
                <c:pt idx="3059">
                  <c:v>45057</c:v>
                </c:pt>
                <c:pt idx="3060">
                  <c:v>45058</c:v>
                </c:pt>
                <c:pt idx="3061">
                  <c:v>45061</c:v>
                </c:pt>
                <c:pt idx="3062">
                  <c:v>45062</c:v>
                </c:pt>
                <c:pt idx="3063">
                  <c:v>45063</c:v>
                </c:pt>
                <c:pt idx="3064">
                  <c:v>45064</c:v>
                </c:pt>
                <c:pt idx="3065">
                  <c:v>45065</c:v>
                </c:pt>
                <c:pt idx="3066">
                  <c:v>45068</c:v>
                </c:pt>
                <c:pt idx="3067">
                  <c:v>45069</c:v>
                </c:pt>
                <c:pt idx="3068">
                  <c:v>45070</c:v>
                </c:pt>
                <c:pt idx="3069">
                  <c:v>45071</c:v>
                </c:pt>
                <c:pt idx="3070">
                  <c:v>45072</c:v>
                </c:pt>
                <c:pt idx="3071">
                  <c:v>45075</c:v>
                </c:pt>
                <c:pt idx="3072">
                  <c:v>45076</c:v>
                </c:pt>
                <c:pt idx="3073">
                  <c:v>45077</c:v>
                </c:pt>
                <c:pt idx="3074">
                  <c:v>45078</c:v>
                </c:pt>
                <c:pt idx="3075">
                  <c:v>45079</c:v>
                </c:pt>
                <c:pt idx="3076">
                  <c:v>45082</c:v>
                </c:pt>
                <c:pt idx="3077">
                  <c:v>45083</c:v>
                </c:pt>
                <c:pt idx="3078">
                  <c:v>45084</c:v>
                </c:pt>
                <c:pt idx="3079">
                  <c:v>45085</c:v>
                </c:pt>
                <c:pt idx="3080">
                  <c:v>45086</c:v>
                </c:pt>
                <c:pt idx="3081">
                  <c:v>45089</c:v>
                </c:pt>
                <c:pt idx="3082">
                  <c:v>45090</c:v>
                </c:pt>
                <c:pt idx="3083">
                  <c:v>45091</c:v>
                </c:pt>
                <c:pt idx="3084">
                  <c:v>45092</c:v>
                </c:pt>
                <c:pt idx="3085">
                  <c:v>45093</c:v>
                </c:pt>
                <c:pt idx="3086">
                  <c:v>45096</c:v>
                </c:pt>
                <c:pt idx="3087">
                  <c:v>45097</c:v>
                </c:pt>
                <c:pt idx="3088">
                  <c:v>45098</c:v>
                </c:pt>
                <c:pt idx="3089">
                  <c:v>45099</c:v>
                </c:pt>
                <c:pt idx="3090">
                  <c:v>45100</c:v>
                </c:pt>
                <c:pt idx="3091">
                  <c:v>45103</c:v>
                </c:pt>
                <c:pt idx="3092">
                  <c:v>45104</c:v>
                </c:pt>
                <c:pt idx="3093">
                  <c:v>45105</c:v>
                </c:pt>
                <c:pt idx="3094">
                  <c:v>45107</c:v>
                </c:pt>
                <c:pt idx="3095">
                  <c:v>45110</c:v>
                </c:pt>
                <c:pt idx="3096">
                  <c:v>45111</c:v>
                </c:pt>
                <c:pt idx="3097">
                  <c:v>45112</c:v>
                </c:pt>
                <c:pt idx="3098">
                  <c:v>45113</c:v>
                </c:pt>
                <c:pt idx="3099">
                  <c:v>45114</c:v>
                </c:pt>
                <c:pt idx="3100">
                  <c:v>45117</c:v>
                </c:pt>
                <c:pt idx="3101">
                  <c:v>45118</c:v>
                </c:pt>
                <c:pt idx="3102">
                  <c:v>45119</c:v>
                </c:pt>
                <c:pt idx="3103">
                  <c:v>45120</c:v>
                </c:pt>
                <c:pt idx="3104">
                  <c:v>45121</c:v>
                </c:pt>
                <c:pt idx="3105">
                  <c:v>45124</c:v>
                </c:pt>
                <c:pt idx="3106">
                  <c:v>45125</c:v>
                </c:pt>
                <c:pt idx="3107">
                  <c:v>45126</c:v>
                </c:pt>
                <c:pt idx="3108">
                  <c:v>45127</c:v>
                </c:pt>
                <c:pt idx="3109">
                  <c:v>45128</c:v>
                </c:pt>
                <c:pt idx="3110">
                  <c:v>45131</c:v>
                </c:pt>
                <c:pt idx="3111">
                  <c:v>45132</c:v>
                </c:pt>
                <c:pt idx="3112">
                  <c:v>45133</c:v>
                </c:pt>
                <c:pt idx="3113">
                  <c:v>45134</c:v>
                </c:pt>
                <c:pt idx="3114">
                  <c:v>45135</c:v>
                </c:pt>
                <c:pt idx="3115">
                  <c:v>45138</c:v>
                </c:pt>
                <c:pt idx="3116">
                  <c:v>45139</c:v>
                </c:pt>
                <c:pt idx="3117">
                  <c:v>45140</c:v>
                </c:pt>
                <c:pt idx="3118">
                  <c:v>45141</c:v>
                </c:pt>
                <c:pt idx="3119">
                  <c:v>45142</c:v>
                </c:pt>
                <c:pt idx="3120">
                  <c:v>45145</c:v>
                </c:pt>
                <c:pt idx="3121">
                  <c:v>45146</c:v>
                </c:pt>
                <c:pt idx="3122">
                  <c:v>45147</c:v>
                </c:pt>
                <c:pt idx="3123">
                  <c:v>45148</c:v>
                </c:pt>
                <c:pt idx="3124">
                  <c:v>45149</c:v>
                </c:pt>
                <c:pt idx="3125">
                  <c:v>45152</c:v>
                </c:pt>
                <c:pt idx="3126">
                  <c:v>45154</c:v>
                </c:pt>
                <c:pt idx="3127">
                  <c:v>45155</c:v>
                </c:pt>
                <c:pt idx="3128">
                  <c:v>45156</c:v>
                </c:pt>
                <c:pt idx="3129">
                  <c:v>45159</c:v>
                </c:pt>
                <c:pt idx="3130">
                  <c:v>45160</c:v>
                </c:pt>
                <c:pt idx="3131">
                  <c:v>45161</c:v>
                </c:pt>
                <c:pt idx="3132">
                  <c:v>45162</c:v>
                </c:pt>
                <c:pt idx="3133">
                  <c:v>45163</c:v>
                </c:pt>
                <c:pt idx="3134">
                  <c:v>45166</c:v>
                </c:pt>
                <c:pt idx="3135">
                  <c:v>45167</c:v>
                </c:pt>
                <c:pt idx="3136">
                  <c:v>45168</c:v>
                </c:pt>
                <c:pt idx="3137">
                  <c:v>45169</c:v>
                </c:pt>
                <c:pt idx="3138">
                  <c:v>45170</c:v>
                </c:pt>
                <c:pt idx="3139">
                  <c:v>45173</c:v>
                </c:pt>
                <c:pt idx="3140">
                  <c:v>45174</c:v>
                </c:pt>
                <c:pt idx="3141">
                  <c:v>45175</c:v>
                </c:pt>
                <c:pt idx="3142">
                  <c:v>45176</c:v>
                </c:pt>
                <c:pt idx="3143">
                  <c:v>45177</c:v>
                </c:pt>
                <c:pt idx="3144">
                  <c:v>45180</c:v>
                </c:pt>
                <c:pt idx="3145">
                  <c:v>45181</c:v>
                </c:pt>
                <c:pt idx="3146">
                  <c:v>45182</c:v>
                </c:pt>
                <c:pt idx="3147">
                  <c:v>45183</c:v>
                </c:pt>
                <c:pt idx="3148">
                  <c:v>45184</c:v>
                </c:pt>
                <c:pt idx="3149">
                  <c:v>45187</c:v>
                </c:pt>
                <c:pt idx="3150">
                  <c:v>45189</c:v>
                </c:pt>
                <c:pt idx="3151">
                  <c:v>45190</c:v>
                </c:pt>
                <c:pt idx="3152">
                  <c:v>45191</c:v>
                </c:pt>
                <c:pt idx="3153">
                  <c:v>45194</c:v>
                </c:pt>
                <c:pt idx="3154">
                  <c:v>45195</c:v>
                </c:pt>
                <c:pt idx="3155">
                  <c:v>45196</c:v>
                </c:pt>
                <c:pt idx="3156">
                  <c:v>45197</c:v>
                </c:pt>
                <c:pt idx="3157">
                  <c:v>45198</c:v>
                </c:pt>
                <c:pt idx="3158">
                  <c:v>45202</c:v>
                </c:pt>
                <c:pt idx="3159">
                  <c:v>45203</c:v>
                </c:pt>
                <c:pt idx="3160">
                  <c:v>45204</c:v>
                </c:pt>
                <c:pt idx="3161">
                  <c:v>45205</c:v>
                </c:pt>
                <c:pt idx="3162">
                  <c:v>45208</c:v>
                </c:pt>
                <c:pt idx="3163">
                  <c:v>45209</c:v>
                </c:pt>
                <c:pt idx="3164">
                  <c:v>45210</c:v>
                </c:pt>
                <c:pt idx="3165">
                  <c:v>45211</c:v>
                </c:pt>
                <c:pt idx="3166">
                  <c:v>45212</c:v>
                </c:pt>
                <c:pt idx="3167">
                  <c:v>45215</c:v>
                </c:pt>
                <c:pt idx="3168">
                  <c:v>45216</c:v>
                </c:pt>
                <c:pt idx="3169">
                  <c:v>45217</c:v>
                </c:pt>
                <c:pt idx="3170">
                  <c:v>45218</c:v>
                </c:pt>
                <c:pt idx="3171">
                  <c:v>45219</c:v>
                </c:pt>
                <c:pt idx="3172">
                  <c:v>45222</c:v>
                </c:pt>
                <c:pt idx="3173">
                  <c:v>45224</c:v>
                </c:pt>
                <c:pt idx="3174">
                  <c:v>45225</c:v>
                </c:pt>
                <c:pt idx="3175">
                  <c:v>45226</c:v>
                </c:pt>
                <c:pt idx="3176">
                  <c:v>45229</c:v>
                </c:pt>
                <c:pt idx="3177">
                  <c:v>45230</c:v>
                </c:pt>
                <c:pt idx="3178">
                  <c:v>45231</c:v>
                </c:pt>
                <c:pt idx="3179">
                  <c:v>45232</c:v>
                </c:pt>
                <c:pt idx="3180">
                  <c:v>45233</c:v>
                </c:pt>
                <c:pt idx="3181">
                  <c:v>45236</c:v>
                </c:pt>
                <c:pt idx="3182">
                  <c:v>45237</c:v>
                </c:pt>
                <c:pt idx="3183">
                  <c:v>45238</c:v>
                </c:pt>
                <c:pt idx="3184">
                  <c:v>45239</c:v>
                </c:pt>
                <c:pt idx="3185">
                  <c:v>45240</c:v>
                </c:pt>
                <c:pt idx="3186">
                  <c:v>45242</c:v>
                </c:pt>
                <c:pt idx="3187">
                  <c:v>45243</c:v>
                </c:pt>
                <c:pt idx="3188">
                  <c:v>45245</c:v>
                </c:pt>
                <c:pt idx="3189">
                  <c:v>45246</c:v>
                </c:pt>
                <c:pt idx="3190">
                  <c:v>45247</c:v>
                </c:pt>
                <c:pt idx="3191">
                  <c:v>45250</c:v>
                </c:pt>
                <c:pt idx="3192">
                  <c:v>45251</c:v>
                </c:pt>
                <c:pt idx="3193">
                  <c:v>45252</c:v>
                </c:pt>
                <c:pt idx="3194">
                  <c:v>45253</c:v>
                </c:pt>
                <c:pt idx="3195">
                  <c:v>45254</c:v>
                </c:pt>
                <c:pt idx="3196">
                  <c:v>45258</c:v>
                </c:pt>
                <c:pt idx="3197">
                  <c:v>45259</c:v>
                </c:pt>
                <c:pt idx="3198">
                  <c:v>45260</c:v>
                </c:pt>
                <c:pt idx="3199">
                  <c:v>45261</c:v>
                </c:pt>
                <c:pt idx="3200">
                  <c:v>45264</c:v>
                </c:pt>
                <c:pt idx="3201">
                  <c:v>45265</c:v>
                </c:pt>
                <c:pt idx="3202">
                  <c:v>45266</c:v>
                </c:pt>
                <c:pt idx="3203">
                  <c:v>45267</c:v>
                </c:pt>
                <c:pt idx="3204">
                  <c:v>45268</c:v>
                </c:pt>
                <c:pt idx="3205">
                  <c:v>45271</c:v>
                </c:pt>
                <c:pt idx="3206">
                  <c:v>45272</c:v>
                </c:pt>
                <c:pt idx="3207">
                  <c:v>45273</c:v>
                </c:pt>
                <c:pt idx="3208">
                  <c:v>45274</c:v>
                </c:pt>
                <c:pt idx="3209">
                  <c:v>45275</c:v>
                </c:pt>
                <c:pt idx="3210">
                  <c:v>45278</c:v>
                </c:pt>
                <c:pt idx="3211">
                  <c:v>45279</c:v>
                </c:pt>
                <c:pt idx="3212">
                  <c:v>45280</c:v>
                </c:pt>
                <c:pt idx="3213">
                  <c:v>45281</c:v>
                </c:pt>
                <c:pt idx="3214">
                  <c:v>45282</c:v>
                </c:pt>
                <c:pt idx="3215">
                  <c:v>45286</c:v>
                </c:pt>
                <c:pt idx="3216">
                  <c:v>45287</c:v>
                </c:pt>
                <c:pt idx="3217">
                  <c:v>45288</c:v>
                </c:pt>
                <c:pt idx="3218">
                  <c:v>45289</c:v>
                </c:pt>
                <c:pt idx="3219">
                  <c:v>45292</c:v>
                </c:pt>
                <c:pt idx="3220">
                  <c:v>45293</c:v>
                </c:pt>
                <c:pt idx="3221">
                  <c:v>45294</c:v>
                </c:pt>
                <c:pt idx="3222">
                  <c:v>45295</c:v>
                </c:pt>
                <c:pt idx="3223">
                  <c:v>45296</c:v>
                </c:pt>
                <c:pt idx="3224">
                  <c:v>45299</c:v>
                </c:pt>
                <c:pt idx="3225">
                  <c:v>45300</c:v>
                </c:pt>
                <c:pt idx="3226">
                  <c:v>45301</c:v>
                </c:pt>
                <c:pt idx="3227">
                  <c:v>45302</c:v>
                </c:pt>
                <c:pt idx="3228">
                  <c:v>45303</c:v>
                </c:pt>
                <c:pt idx="3229">
                  <c:v>45306</c:v>
                </c:pt>
                <c:pt idx="3230">
                  <c:v>45307</c:v>
                </c:pt>
                <c:pt idx="3231">
                  <c:v>45308</c:v>
                </c:pt>
                <c:pt idx="3232">
                  <c:v>45309</c:v>
                </c:pt>
                <c:pt idx="3233">
                  <c:v>45310</c:v>
                </c:pt>
                <c:pt idx="3234">
                  <c:v>45311</c:v>
                </c:pt>
                <c:pt idx="3235">
                  <c:v>45314</c:v>
                </c:pt>
                <c:pt idx="3236">
                  <c:v>45315</c:v>
                </c:pt>
                <c:pt idx="3237">
                  <c:v>45316</c:v>
                </c:pt>
                <c:pt idx="3238">
                  <c:v>45320</c:v>
                </c:pt>
                <c:pt idx="3239">
                  <c:v>45321</c:v>
                </c:pt>
                <c:pt idx="3240">
                  <c:v>45322</c:v>
                </c:pt>
                <c:pt idx="3241">
                  <c:v>45323</c:v>
                </c:pt>
                <c:pt idx="3242">
                  <c:v>45324</c:v>
                </c:pt>
                <c:pt idx="3243">
                  <c:v>45327</c:v>
                </c:pt>
                <c:pt idx="3244">
                  <c:v>45328</c:v>
                </c:pt>
                <c:pt idx="3245">
                  <c:v>45329</c:v>
                </c:pt>
                <c:pt idx="3246">
                  <c:v>45330</c:v>
                </c:pt>
                <c:pt idx="3247">
                  <c:v>45331</c:v>
                </c:pt>
                <c:pt idx="3248">
                  <c:v>45334</c:v>
                </c:pt>
                <c:pt idx="3249">
                  <c:v>45335</c:v>
                </c:pt>
                <c:pt idx="3250">
                  <c:v>45336</c:v>
                </c:pt>
                <c:pt idx="3251">
                  <c:v>45337</c:v>
                </c:pt>
                <c:pt idx="3252">
                  <c:v>45338</c:v>
                </c:pt>
                <c:pt idx="3253">
                  <c:v>45341</c:v>
                </c:pt>
                <c:pt idx="3254">
                  <c:v>45342</c:v>
                </c:pt>
                <c:pt idx="3255">
                  <c:v>45343</c:v>
                </c:pt>
                <c:pt idx="3256">
                  <c:v>45344</c:v>
                </c:pt>
                <c:pt idx="3257">
                  <c:v>45345</c:v>
                </c:pt>
                <c:pt idx="3258">
                  <c:v>45348</c:v>
                </c:pt>
                <c:pt idx="3259">
                  <c:v>45349</c:v>
                </c:pt>
                <c:pt idx="3260">
                  <c:v>45350</c:v>
                </c:pt>
                <c:pt idx="3261">
                  <c:v>45351</c:v>
                </c:pt>
                <c:pt idx="3262">
                  <c:v>45352</c:v>
                </c:pt>
                <c:pt idx="3263">
                  <c:v>45353</c:v>
                </c:pt>
                <c:pt idx="3264">
                  <c:v>45355</c:v>
                </c:pt>
                <c:pt idx="3265">
                  <c:v>45356</c:v>
                </c:pt>
                <c:pt idx="3266">
                  <c:v>45357</c:v>
                </c:pt>
                <c:pt idx="3267">
                  <c:v>45358</c:v>
                </c:pt>
                <c:pt idx="3268">
                  <c:v>45362</c:v>
                </c:pt>
                <c:pt idx="3269">
                  <c:v>45363</c:v>
                </c:pt>
                <c:pt idx="3270">
                  <c:v>45364</c:v>
                </c:pt>
                <c:pt idx="3271">
                  <c:v>45365</c:v>
                </c:pt>
                <c:pt idx="3272">
                  <c:v>45366</c:v>
                </c:pt>
                <c:pt idx="3273">
                  <c:v>45369</c:v>
                </c:pt>
                <c:pt idx="3274">
                  <c:v>45370</c:v>
                </c:pt>
                <c:pt idx="3275">
                  <c:v>45371</c:v>
                </c:pt>
                <c:pt idx="3276">
                  <c:v>45372</c:v>
                </c:pt>
                <c:pt idx="3277">
                  <c:v>45373</c:v>
                </c:pt>
                <c:pt idx="3278">
                  <c:v>45377</c:v>
                </c:pt>
                <c:pt idx="3279">
                  <c:v>45378</c:v>
                </c:pt>
                <c:pt idx="3280">
                  <c:v>45379</c:v>
                </c:pt>
                <c:pt idx="3281">
                  <c:v>45383</c:v>
                </c:pt>
                <c:pt idx="3282">
                  <c:v>45384</c:v>
                </c:pt>
                <c:pt idx="3283">
                  <c:v>45385</c:v>
                </c:pt>
                <c:pt idx="3284">
                  <c:v>45386</c:v>
                </c:pt>
                <c:pt idx="3285">
                  <c:v>45387</c:v>
                </c:pt>
                <c:pt idx="3286">
                  <c:v>45390</c:v>
                </c:pt>
                <c:pt idx="3287">
                  <c:v>45391</c:v>
                </c:pt>
                <c:pt idx="3288">
                  <c:v>45392</c:v>
                </c:pt>
                <c:pt idx="3289">
                  <c:v>45394</c:v>
                </c:pt>
                <c:pt idx="3290">
                  <c:v>45397</c:v>
                </c:pt>
                <c:pt idx="3291">
                  <c:v>45398</c:v>
                </c:pt>
                <c:pt idx="3292">
                  <c:v>45400</c:v>
                </c:pt>
                <c:pt idx="3293">
                  <c:v>45401</c:v>
                </c:pt>
                <c:pt idx="3294">
                  <c:v>45404</c:v>
                </c:pt>
                <c:pt idx="3295">
                  <c:v>45405</c:v>
                </c:pt>
                <c:pt idx="3296">
                  <c:v>45406</c:v>
                </c:pt>
                <c:pt idx="3297">
                  <c:v>45407</c:v>
                </c:pt>
                <c:pt idx="3298">
                  <c:v>45408</c:v>
                </c:pt>
                <c:pt idx="3299">
                  <c:v>45411</c:v>
                </c:pt>
                <c:pt idx="3300">
                  <c:v>45412</c:v>
                </c:pt>
                <c:pt idx="3301">
                  <c:v>45414</c:v>
                </c:pt>
                <c:pt idx="3302">
                  <c:v>45415</c:v>
                </c:pt>
                <c:pt idx="3303">
                  <c:v>45418</c:v>
                </c:pt>
                <c:pt idx="3304">
                  <c:v>45419</c:v>
                </c:pt>
                <c:pt idx="3305">
                  <c:v>45420</c:v>
                </c:pt>
                <c:pt idx="3306">
                  <c:v>45421</c:v>
                </c:pt>
                <c:pt idx="3307">
                  <c:v>45422</c:v>
                </c:pt>
                <c:pt idx="3308">
                  <c:v>45425</c:v>
                </c:pt>
                <c:pt idx="3309">
                  <c:v>45426</c:v>
                </c:pt>
                <c:pt idx="3310">
                  <c:v>45427</c:v>
                </c:pt>
                <c:pt idx="3311">
                  <c:v>45428</c:v>
                </c:pt>
                <c:pt idx="3312">
                  <c:v>45429</c:v>
                </c:pt>
                <c:pt idx="3313">
                  <c:v>45430</c:v>
                </c:pt>
                <c:pt idx="3314">
                  <c:v>45433</c:v>
                </c:pt>
                <c:pt idx="3315">
                  <c:v>45434</c:v>
                </c:pt>
                <c:pt idx="3316">
                  <c:v>45435</c:v>
                </c:pt>
                <c:pt idx="3317">
                  <c:v>45436</c:v>
                </c:pt>
                <c:pt idx="3318">
                  <c:v>45439</c:v>
                </c:pt>
                <c:pt idx="3319">
                  <c:v>45440</c:v>
                </c:pt>
                <c:pt idx="3320">
                  <c:v>45441</c:v>
                </c:pt>
                <c:pt idx="3321">
                  <c:v>45442</c:v>
                </c:pt>
                <c:pt idx="3322">
                  <c:v>45443</c:v>
                </c:pt>
                <c:pt idx="3323">
                  <c:v>45446</c:v>
                </c:pt>
                <c:pt idx="3324">
                  <c:v>45447</c:v>
                </c:pt>
                <c:pt idx="3325">
                  <c:v>45448</c:v>
                </c:pt>
                <c:pt idx="3326">
                  <c:v>45449</c:v>
                </c:pt>
                <c:pt idx="3327">
                  <c:v>45450</c:v>
                </c:pt>
                <c:pt idx="3328">
                  <c:v>45453</c:v>
                </c:pt>
                <c:pt idx="3329">
                  <c:v>45454</c:v>
                </c:pt>
                <c:pt idx="3330">
                  <c:v>45455</c:v>
                </c:pt>
                <c:pt idx="3331">
                  <c:v>45456</c:v>
                </c:pt>
                <c:pt idx="3332">
                  <c:v>45457</c:v>
                </c:pt>
                <c:pt idx="3333">
                  <c:v>45461</c:v>
                </c:pt>
                <c:pt idx="3334">
                  <c:v>45462</c:v>
                </c:pt>
                <c:pt idx="3335">
                  <c:v>45463</c:v>
                </c:pt>
                <c:pt idx="3336">
                  <c:v>45464</c:v>
                </c:pt>
                <c:pt idx="3337">
                  <c:v>45467</c:v>
                </c:pt>
                <c:pt idx="3338">
                  <c:v>45468</c:v>
                </c:pt>
                <c:pt idx="3339">
                  <c:v>45469</c:v>
                </c:pt>
                <c:pt idx="3340">
                  <c:v>45470</c:v>
                </c:pt>
                <c:pt idx="3341">
                  <c:v>45471</c:v>
                </c:pt>
                <c:pt idx="3342">
                  <c:v>45474</c:v>
                </c:pt>
                <c:pt idx="3343">
                  <c:v>45475</c:v>
                </c:pt>
                <c:pt idx="3344">
                  <c:v>45476</c:v>
                </c:pt>
                <c:pt idx="3345">
                  <c:v>45477</c:v>
                </c:pt>
                <c:pt idx="3346">
                  <c:v>45478</c:v>
                </c:pt>
                <c:pt idx="3347">
                  <c:v>45481</c:v>
                </c:pt>
                <c:pt idx="3348">
                  <c:v>45482</c:v>
                </c:pt>
                <c:pt idx="3349">
                  <c:v>45483</c:v>
                </c:pt>
                <c:pt idx="3350">
                  <c:v>45484</c:v>
                </c:pt>
                <c:pt idx="3351">
                  <c:v>45485</c:v>
                </c:pt>
                <c:pt idx="3352">
                  <c:v>45488</c:v>
                </c:pt>
                <c:pt idx="3353">
                  <c:v>45489</c:v>
                </c:pt>
                <c:pt idx="3354">
                  <c:v>45491</c:v>
                </c:pt>
                <c:pt idx="3355">
                  <c:v>45492</c:v>
                </c:pt>
                <c:pt idx="3356">
                  <c:v>45495</c:v>
                </c:pt>
                <c:pt idx="3357">
                  <c:v>45496</c:v>
                </c:pt>
                <c:pt idx="3358">
                  <c:v>45497</c:v>
                </c:pt>
                <c:pt idx="3359">
                  <c:v>45498</c:v>
                </c:pt>
                <c:pt idx="3360">
                  <c:v>45499</c:v>
                </c:pt>
                <c:pt idx="3361">
                  <c:v>45502</c:v>
                </c:pt>
                <c:pt idx="3362">
                  <c:v>45503</c:v>
                </c:pt>
                <c:pt idx="3363">
                  <c:v>45504</c:v>
                </c:pt>
                <c:pt idx="3364">
                  <c:v>45505</c:v>
                </c:pt>
                <c:pt idx="3365">
                  <c:v>45506</c:v>
                </c:pt>
                <c:pt idx="3366">
                  <c:v>45509</c:v>
                </c:pt>
                <c:pt idx="3367">
                  <c:v>45510</c:v>
                </c:pt>
                <c:pt idx="3368">
                  <c:v>45511</c:v>
                </c:pt>
                <c:pt idx="3369">
                  <c:v>45512</c:v>
                </c:pt>
                <c:pt idx="3370">
                  <c:v>45513</c:v>
                </c:pt>
                <c:pt idx="3371">
                  <c:v>45516</c:v>
                </c:pt>
                <c:pt idx="3372">
                  <c:v>45517</c:v>
                </c:pt>
                <c:pt idx="3373">
                  <c:v>45518</c:v>
                </c:pt>
                <c:pt idx="3374">
                  <c:v>45520</c:v>
                </c:pt>
                <c:pt idx="3375">
                  <c:v>45523</c:v>
                </c:pt>
                <c:pt idx="3376">
                  <c:v>45524</c:v>
                </c:pt>
                <c:pt idx="3377">
                  <c:v>45525</c:v>
                </c:pt>
                <c:pt idx="3378">
                  <c:v>45526</c:v>
                </c:pt>
                <c:pt idx="3379">
                  <c:v>45527</c:v>
                </c:pt>
                <c:pt idx="3380">
                  <c:v>45530</c:v>
                </c:pt>
                <c:pt idx="3381">
                  <c:v>45531</c:v>
                </c:pt>
                <c:pt idx="3382">
                  <c:v>45532</c:v>
                </c:pt>
                <c:pt idx="3383">
                  <c:v>45533</c:v>
                </c:pt>
                <c:pt idx="3384">
                  <c:v>45534</c:v>
                </c:pt>
                <c:pt idx="3385">
                  <c:v>45537</c:v>
                </c:pt>
                <c:pt idx="3386">
                  <c:v>45538</c:v>
                </c:pt>
                <c:pt idx="3387">
                  <c:v>45539</c:v>
                </c:pt>
                <c:pt idx="3388">
                  <c:v>45540</c:v>
                </c:pt>
                <c:pt idx="3389">
                  <c:v>45541</c:v>
                </c:pt>
                <c:pt idx="3390">
                  <c:v>45544</c:v>
                </c:pt>
                <c:pt idx="3391">
                  <c:v>45545</c:v>
                </c:pt>
                <c:pt idx="3392">
                  <c:v>45546</c:v>
                </c:pt>
                <c:pt idx="3393">
                  <c:v>45547</c:v>
                </c:pt>
                <c:pt idx="3394">
                  <c:v>45548</c:v>
                </c:pt>
                <c:pt idx="3395">
                  <c:v>45551</c:v>
                </c:pt>
                <c:pt idx="3396">
                  <c:v>45552</c:v>
                </c:pt>
                <c:pt idx="3397">
                  <c:v>45553</c:v>
                </c:pt>
                <c:pt idx="3398">
                  <c:v>45554</c:v>
                </c:pt>
                <c:pt idx="3399">
                  <c:v>45555</c:v>
                </c:pt>
                <c:pt idx="3400">
                  <c:v>45558</c:v>
                </c:pt>
                <c:pt idx="3401">
                  <c:v>45559</c:v>
                </c:pt>
                <c:pt idx="3402">
                  <c:v>45560</c:v>
                </c:pt>
                <c:pt idx="3403">
                  <c:v>45561</c:v>
                </c:pt>
                <c:pt idx="3404">
                  <c:v>45562</c:v>
                </c:pt>
                <c:pt idx="3405">
                  <c:v>45565</c:v>
                </c:pt>
                <c:pt idx="3406">
                  <c:v>45566</c:v>
                </c:pt>
                <c:pt idx="3407">
                  <c:v>45568</c:v>
                </c:pt>
                <c:pt idx="3408">
                  <c:v>45569</c:v>
                </c:pt>
                <c:pt idx="3409">
                  <c:v>45572</c:v>
                </c:pt>
                <c:pt idx="3410">
                  <c:v>45573</c:v>
                </c:pt>
                <c:pt idx="3411">
                  <c:v>45574</c:v>
                </c:pt>
                <c:pt idx="3412">
                  <c:v>45575</c:v>
                </c:pt>
                <c:pt idx="3413">
                  <c:v>45576</c:v>
                </c:pt>
                <c:pt idx="3414">
                  <c:v>45579</c:v>
                </c:pt>
                <c:pt idx="3415">
                  <c:v>45580</c:v>
                </c:pt>
                <c:pt idx="3416">
                  <c:v>45581</c:v>
                </c:pt>
                <c:pt idx="3417">
                  <c:v>45582</c:v>
                </c:pt>
                <c:pt idx="3418">
                  <c:v>45583</c:v>
                </c:pt>
                <c:pt idx="3419">
                  <c:v>45586</c:v>
                </c:pt>
                <c:pt idx="3420">
                  <c:v>45587</c:v>
                </c:pt>
                <c:pt idx="3421">
                  <c:v>45588</c:v>
                </c:pt>
                <c:pt idx="3422">
                  <c:v>45589</c:v>
                </c:pt>
                <c:pt idx="3423">
                  <c:v>45590</c:v>
                </c:pt>
                <c:pt idx="3424">
                  <c:v>45593</c:v>
                </c:pt>
                <c:pt idx="3425">
                  <c:v>45594</c:v>
                </c:pt>
                <c:pt idx="3426">
                  <c:v>45595</c:v>
                </c:pt>
                <c:pt idx="3427">
                  <c:v>45596</c:v>
                </c:pt>
                <c:pt idx="3428">
                  <c:v>45597</c:v>
                </c:pt>
                <c:pt idx="3429">
                  <c:v>45600</c:v>
                </c:pt>
                <c:pt idx="3430">
                  <c:v>45601</c:v>
                </c:pt>
                <c:pt idx="3431">
                  <c:v>45602</c:v>
                </c:pt>
                <c:pt idx="3432">
                  <c:v>45603</c:v>
                </c:pt>
                <c:pt idx="3433">
                  <c:v>45604</c:v>
                </c:pt>
                <c:pt idx="3434">
                  <c:v>45607</c:v>
                </c:pt>
                <c:pt idx="3435">
                  <c:v>45608</c:v>
                </c:pt>
                <c:pt idx="3436">
                  <c:v>45609</c:v>
                </c:pt>
                <c:pt idx="3437">
                  <c:v>45610</c:v>
                </c:pt>
                <c:pt idx="3438">
                  <c:v>45614</c:v>
                </c:pt>
                <c:pt idx="3439">
                  <c:v>45615</c:v>
                </c:pt>
                <c:pt idx="3440">
                  <c:v>45617</c:v>
                </c:pt>
                <c:pt idx="3441">
                  <c:v>45618</c:v>
                </c:pt>
                <c:pt idx="3442">
                  <c:v>45621</c:v>
                </c:pt>
                <c:pt idx="3443">
                  <c:v>45622</c:v>
                </c:pt>
                <c:pt idx="3444">
                  <c:v>45623</c:v>
                </c:pt>
                <c:pt idx="3445">
                  <c:v>45624</c:v>
                </c:pt>
                <c:pt idx="3446">
                  <c:v>45625</c:v>
                </c:pt>
                <c:pt idx="3447">
                  <c:v>45628</c:v>
                </c:pt>
                <c:pt idx="3448">
                  <c:v>45629</c:v>
                </c:pt>
                <c:pt idx="3449">
                  <c:v>45630</c:v>
                </c:pt>
                <c:pt idx="3450">
                  <c:v>45631</c:v>
                </c:pt>
                <c:pt idx="3451">
                  <c:v>45632</c:v>
                </c:pt>
                <c:pt idx="3452">
                  <c:v>45635</c:v>
                </c:pt>
                <c:pt idx="3453">
                  <c:v>45636</c:v>
                </c:pt>
                <c:pt idx="3454">
                  <c:v>45637</c:v>
                </c:pt>
                <c:pt idx="3455">
                  <c:v>45638</c:v>
                </c:pt>
                <c:pt idx="3456">
                  <c:v>45639</c:v>
                </c:pt>
                <c:pt idx="3457">
                  <c:v>45642</c:v>
                </c:pt>
                <c:pt idx="3458">
                  <c:v>45643</c:v>
                </c:pt>
                <c:pt idx="3459">
                  <c:v>45644</c:v>
                </c:pt>
                <c:pt idx="3460">
                  <c:v>45645</c:v>
                </c:pt>
                <c:pt idx="3461">
                  <c:v>45646</c:v>
                </c:pt>
                <c:pt idx="3462">
                  <c:v>45649</c:v>
                </c:pt>
                <c:pt idx="3463">
                  <c:v>45650</c:v>
                </c:pt>
                <c:pt idx="3464">
                  <c:v>45652</c:v>
                </c:pt>
                <c:pt idx="3465">
                  <c:v>45653</c:v>
                </c:pt>
                <c:pt idx="3466">
                  <c:v>45656</c:v>
                </c:pt>
                <c:pt idx="3467">
                  <c:v>45657</c:v>
                </c:pt>
                <c:pt idx="3468">
                  <c:v>45658</c:v>
                </c:pt>
                <c:pt idx="3469">
                  <c:v>45659</c:v>
                </c:pt>
                <c:pt idx="3470">
                  <c:v>45660</c:v>
                </c:pt>
                <c:pt idx="3471">
                  <c:v>45663</c:v>
                </c:pt>
                <c:pt idx="3472">
                  <c:v>45664</c:v>
                </c:pt>
                <c:pt idx="3473">
                  <c:v>45665</c:v>
                </c:pt>
                <c:pt idx="3474">
                  <c:v>45666</c:v>
                </c:pt>
                <c:pt idx="3475">
                  <c:v>45667</c:v>
                </c:pt>
                <c:pt idx="3476">
                  <c:v>45670</c:v>
                </c:pt>
                <c:pt idx="3477">
                  <c:v>45671</c:v>
                </c:pt>
                <c:pt idx="3478">
                  <c:v>45672</c:v>
                </c:pt>
                <c:pt idx="3479">
                  <c:v>45673</c:v>
                </c:pt>
                <c:pt idx="3480">
                  <c:v>45674</c:v>
                </c:pt>
                <c:pt idx="3481">
                  <c:v>45677</c:v>
                </c:pt>
                <c:pt idx="3482">
                  <c:v>45678</c:v>
                </c:pt>
                <c:pt idx="3483">
                  <c:v>45679</c:v>
                </c:pt>
                <c:pt idx="3484">
                  <c:v>45680</c:v>
                </c:pt>
                <c:pt idx="3485">
                  <c:v>45681</c:v>
                </c:pt>
                <c:pt idx="3486">
                  <c:v>45684</c:v>
                </c:pt>
                <c:pt idx="3487">
                  <c:v>45685</c:v>
                </c:pt>
                <c:pt idx="3488">
                  <c:v>45686</c:v>
                </c:pt>
                <c:pt idx="3489">
                  <c:v>45687</c:v>
                </c:pt>
                <c:pt idx="3490">
                  <c:v>45688</c:v>
                </c:pt>
                <c:pt idx="3491">
                  <c:v>45689</c:v>
                </c:pt>
                <c:pt idx="3492">
                  <c:v>45691</c:v>
                </c:pt>
                <c:pt idx="3493">
                  <c:v>45692</c:v>
                </c:pt>
                <c:pt idx="3494">
                  <c:v>45693</c:v>
                </c:pt>
                <c:pt idx="3495">
                  <c:v>45694</c:v>
                </c:pt>
                <c:pt idx="3496">
                  <c:v>45695</c:v>
                </c:pt>
                <c:pt idx="3497">
                  <c:v>45698</c:v>
                </c:pt>
                <c:pt idx="3498">
                  <c:v>45699</c:v>
                </c:pt>
                <c:pt idx="3499">
                  <c:v>45700</c:v>
                </c:pt>
                <c:pt idx="3500">
                  <c:v>45701</c:v>
                </c:pt>
                <c:pt idx="3501">
                  <c:v>45702</c:v>
                </c:pt>
                <c:pt idx="3502">
                  <c:v>45705</c:v>
                </c:pt>
                <c:pt idx="3503">
                  <c:v>45706</c:v>
                </c:pt>
                <c:pt idx="3504">
                  <c:v>45707</c:v>
                </c:pt>
                <c:pt idx="3505">
                  <c:v>45708</c:v>
                </c:pt>
                <c:pt idx="3506">
                  <c:v>45709</c:v>
                </c:pt>
                <c:pt idx="3507">
                  <c:v>45712</c:v>
                </c:pt>
                <c:pt idx="3508">
                  <c:v>45713</c:v>
                </c:pt>
                <c:pt idx="3509">
                  <c:v>45715</c:v>
                </c:pt>
                <c:pt idx="3510">
                  <c:v>45716</c:v>
                </c:pt>
                <c:pt idx="3511">
                  <c:v>45719</c:v>
                </c:pt>
                <c:pt idx="3512">
                  <c:v>45720</c:v>
                </c:pt>
                <c:pt idx="3513">
                  <c:v>45721</c:v>
                </c:pt>
                <c:pt idx="3514">
                  <c:v>45722</c:v>
                </c:pt>
                <c:pt idx="3515">
                  <c:v>45723</c:v>
                </c:pt>
                <c:pt idx="3516">
                  <c:v>45726</c:v>
                </c:pt>
                <c:pt idx="3517">
                  <c:v>45727</c:v>
                </c:pt>
                <c:pt idx="3518">
                  <c:v>45728</c:v>
                </c:pt>
                <c:pt idx="3519">
                  <c:v>45729</c:v>
                </c:pt>
                <c:pt idx="3520">
                  <c:v>45733</c:v>
                </c:pt>
                <c:pt idx="3521">
                  <c:v>45734</c:v>
                </c:pt>
                <c:pt idx="3522">
                  <c:v>45735</c:v>
                </c:pt>
                <c:pt idx="3523">
                  <c:v>45736</c:v>
                </c:pt>
                <c:pt idx="3524">
                  <c:v>45737</c:v>
                </c:pt>
                <c:pt idx="3525">
                  <c:v>45740</c:v>
                </c:pt>
                <c:pt idx="3526">
                  <c:v>45741</c:v>
                </c:pt>
                <c:pt idx="3527">
                  <c:v>45742</c:v>
                </c:pt>
                <c:pt idx="3528">
                  <c:v>45743</c:v>
                </c:pt>
                <c:pt idx="3529">
                  <c:v>45744</c:v>
                </c:pt>
                <c:pt idx="3530">
                  <c:v>45748</c:v>
                </c:pt>
                <c:pt idx="3531">
                  <c:v>45749</c:v>
                </c:pt>
                <c:pt idx="3532">
                  <c:v>45750</c:v>
                </c:pt>
                <c:pt idx="3533">
                  <c:v>45751</c:v>
                </c:pt>
                <c:pt idx="3534">
                  <c:v>45754</c:v>
                </c:pt>
                <c:pt idx="3535">
                  <c:v>45755</c:v>
                </c:pt>
                <c:pt idx="3536">
                  <c:v>45756</c:v>
                </c:pt>
                <c:pt idx="3537">
                  <c:v>45758</c:v>
                </c:pt>
                <c:pt idx="3538">
                  <c:v>45762</c:v>
                </c:pt>
                <c:pt idx="3539">
                  <c:v>45763</c:v>
                </c:pt>
                <c:pt idx="3540">
                  <c:v>45764</c:v>
                </c:pt>
                <c:pt idx="3541">
                  <c:v>45768</c:v>
                </c:pt>
                <c:pt idx="3542">
                  <c:v>45769</c:v>
                </c:pt>
                <c:pt idx="3543">
                  <c:v>45770</c:v>
                </c:pt>
                <c:pt idx="3544">
                  <c:v>45771</c:v>
                </c:pt>
                <c:pt idx="3545">
                  <c:v>45772</c:v>
                </c:pt>
                <c:pt idx="3546">
                  <c:v>45775</c:v>
                </c:pt>
                <c:pt idx="3547">
                  <c:v>45776</c:v>
                </c:pt>
                <c:pt idx="3548">
                  <c:v>45777</c:v>
                </c:pt>
                <c:pt idx="3549">
                  <c:v>45779</c:v>
                </c:pt>
                <c:pt idx="3550">
                  <c:v>45782</c:v>
                </c:pt>
                <c:pt idx="3551">
                  <c:v>45783</c:v>
                </c:pt>
                <c:pt idx="3552">
                  <c:v>45784</c:v>
                </c:pt>
                <c:pt idx="3553">
                  <c:v>45785</c:v>
                </c:pt>
                <c:pt idx="3554">
                  <c:v>45786</c:v>
                </c:pt>
                <c:pt idx="3555">
                  <c:v>45789</c:v>
                </c:pt>
                <c:pt idx="3556">
                  <c:v>45790</c:v>
                </c:pt>
                <c:pt idx="3557">
                  <c:v>45791</c:v>
                </c:pt>
                <c:pt idx="3558">
                  <c:v>45792</c:v>
                </c:pt>
                <c:pt idx="3559">
                  <c:v>45793</c:v>
                </c:pt>
                <c:pt idx="3560">
                  <c:v>45796</c:v>
                </c:pt>
                <c:pt idx="3561">
                  <c:v>45797</c:v>
                </c:pt>
                <c:pt idx="3562">
                  <c:v>45798</c:v>
                </c:pt>
                <c:pt idx="3563">
                  <c:v>45799</c:v>
                </c:pt>
                <c:pt idx="3564">
                  <c:v>45800</c:v>
                </c:pt>
                <c:pt idx="3565">
                  <c:v>45803</c:v>
                </c:pt>
                <c:pt idx="3566">
                  <c:v>45804</c:v>
                </c:pt>
                <c:pt idx="3567">
                  <c:v>45805</c:v>
                </c:pt>
                <c:pt idx="3568">
                  <c:v>45806</c:v>
                </c:pt>
                <c:pt idx="3569">
                  <c:v>45807</c:v>
                </c:pt>
                <c:pt idx="3570">
                  <c:v>45810</c:v>
                </c:pt>
                <c:pt idx="3571">
                  <c:v>45811</c:v>
                </c:pt>
                <c:pt idx="3572">
                  <c:v>45812</c:v>
                </c:pt>
                <c:pt idx="3573">
                  <c:v>45813</c:v>
                </c:pt>
                <c:pt idx="3574">
                  <c:v>45814</c:v>
                </c:pt>
                <c:pt idx="3575">
                  <c:v>45817</c:v>
                </c:pt>
                <c:pt idx="3576">
                  <c:v>45818</c:v>
                </c:pt>
                <c:pt idx="3577">
                  <c:v>45819</c:v>
                </c:pt>
                <c:pt idx="3578">
                  <c:v>45820</c:v>
                </c:pt>
                <c:pt idx="3579">
                  <c:v>45821</c:v>
                </c:pt>
                <c:pt idx="3580">
                  <c:v>45824</c:v>
                </c:pt>
                <c:pt idx="3581">
                  <c:v>45825</c:v>
                </c:pt>
                <c:pt idx="3582">
                  <c:v>45826</c:v>
                </c:pt>
                <c:pt idx="3583">
                  <c:v>45827</c:v>
                </c:pt>
                <c:pt idx="3584">
                  <c:v>45828</c:v>
                </c:pt>
                <c:pt idx="3585">
                  <c:v>45831</c:v>
                </c:pt>
                <c:pt idx="3586">
                  <c:v>45832</c:v>
                </c:pt>
                <c:pt idx="3587">
                  <c:v>45833</c:v>
                </c:pt>
                <c:pt idx="3588">
                  <c:v>45834</c:v>
                </c:pt>
                <c:pt idx="3589">
                  <c:v>45835</c:v>
                </c:pt>
                <c:pt idx="3590">
                  <c:v>45838</c:v>
                </c:pt>
                <c:pt idx="3591">
                  <c:v>45839</c:v>
                </c:pt>
                <c:pt idx="3592">
                  <c:v>45840</c:v>
                </c:pt>
                <c:pt idx="3593">
                  <c:v>45841</c:v>
                </c:pt>
                <c:pt idx="3594">
                  <c:v>45842</c:v>
                </c:pt>
                <c:pt idx="3595">
                  <c:v>45845</c:v>
                </c:pt>
                <c:pt idx="3596">
                  <c:v>45846</c:v>
                </c:pt>
                <c:pt idx="3597">
                  <c:v>45847</c:v>
                </c:pt>
                <c:pt idx="3598">
                  <c:v>45848</c:v>
                </c:pt>
                <c:pt idx="3599">
                  <c:v>45849</c:v>
                </c:pt>
                <c:pt idx="3600">
                  <c:v>45852</c:v>
                </c:pt>
                <c:pt idx="3601">
                  <c:v>45853</c:v>
                </c:pt>
                <c:pt idx="3602">
                  <c:v>45854</c:v>
                </c:pt>
                <c:pt idx="3603">
                  <c:v>45855</c:v>
                </c:pt>
                <c:pt idx="3604">
                  <c:v>45856</c:v>
                </c:pt>
                <c:pt idx="3605">
                  <c:v>45859</c:v>
                </c:pt>
                <c:pt idx="3606">
                  <c:v>45860</c:v>
                </c:pt>
                <c:pt idx="3607">
                  <c:v>45861</c:v>
                </c:pt>
                <c:pt idx="3608">
                  <c:v>45862</c:v>
                </c:pt>
                <c:pt idx="3609">
                  <c:v>45863</c:v>
                </c:pt>
                <c:pt idx="3610">
                  <c:v>45866</c:v>
                </c:pt>
                <c:pt idx="3611">
                  <c:v>45867</c:v>
                </c:pt>
                <c:pt idx="3612">
                  <c:v>45868</c:v>
                </c:pt>
                <c:pt idx="3613">
                  <c:v>45869</c:v>
                </c:pt>
                <c:pt idx="3614">
                  <c:v>45870</c:v>
                </c:pt>
                <c:pt idx="3615">
                  <c:v>45873</c:v>
                </c:pt>
                <c:pt idx="3616">
                  <c:v>45874</c:v>
                </c:pt>
                <c:pt idx="3617">
                  <c:v>45875</c:v>
                </c:pt>
                <c:pt idx="3618">
                  <c:v>45876</c:v>
                </c:pt>
                <c:pt idx="3619">
                  <c:v>45877</c:v>
                </c:pt>
                <c:pt idx="3620">
                  <c:v>45880</c:v>
                </c:pt>
                <c:pt idx="3621">
                  <c:v>45881</c:v>
                </c:pt>
                <c:pt idx="3622">
                  <c:v>45882</c:v>
                </c:pt>
                <c:pt idx="3623">
                  <c:v>45883</c:v>
                </c:pt>
                <c:pt idx="3624">
                  <c:v>45887</c:v>
                </c:pt>
                <c:pt idx="3625">
                  <c:v>45888</c:v>
                </c:pt>
                <c:pt idx="3626">
                  <c:v>45889</c:v>
                </c:pt>
                <c:pt idx="3627">
                  <c:v>45890</c:v>
                </c:pt>
                <c:pt idx="3628">
                  <c:v>45891</c:v>
                </c:pt>
                <c:pt idx="3629">
                  <c:v>45894</c:v>
                </c:pt>
                <c:pt idx="3630">
                  <c:v>45895</c:v>
                </c:pt>
                <c:pt idx="3631">
                  <c:v>45897</c:v>
                </c:pt>
                <c:pt idx="3632">
                  <c:v>45898</c:v>
                </c:pt>
                <c:pt idx="3633">
                  <c:v>45901</c:v>
                </c:pt>
                <c:pt idx="3634">
                  <c:v>45902</c:v>
                </c:pt>
                <c:pt idx="3635">
                  <c:v>45903</c:v>
                </c:pt>
                <c:pt idx="3636">
                  <c:v>45904</c:v>
                </c:pt>
                <c:pt idx="3637">
                  <c:v>45905</c:v>
                </c:pt>
                <c:pt idx="3638">
                  <c:v>45908</c:v>
                </c:pt>
                <c:pt idx="3639">
                  <c:v>45909</c:v>
                </c:pt>
                <c:pt idx="3640">
                  <c:v>45910</c:v>
                </c:pt>
                <c:pt idx="3641">
                  <c:v>45911</c:v>
                </c:pt>
                <c:pt idx="3642">
                  <c:v>45912</c:v>
                </c:pt>
                <c:pt idx="3643">
                  <c:v>45915</c:v>
                </c:pt>
                <c:pt idx="3644">
                  <c:v>45916</c:v>
                </c:pt>
                <c:pt idx="3645">
                  <c:v>45917</c:v>
                </c:pt>
                <c:pt idx="3646">
                  <c:v>45918</c:v>
                </c:pt>
                <c:pt idx="3647">
                  <c:v>45919</c:v>
                </c:pt>
                <c:pt idx="3648">
                  <c:v>45922</c:v>
                </c:pt>
                <c:pt idx="3649">
                  <c:v>45923</c:v>
                </c:pt>
                <c:pt idx="3650">
                  <c:v>45924</c:v>
                </c:pt>
                <c:pt idx="3651">
                  <c:v>45925</c:v>
                </c:pt>
                <c:pt idx="3652">
                  <c:v>45926</c:v>
                </c:pt>
                <c:pt idx="3653">
                  <c:v>45929</c:v>
                </c:pt>
                <c:pt idx="3654">
                  <c:v>45930</c:v>
                </c:pt>
                <c:pt idx="3655">
                  <c:v>45931</c:v>
                </c:pt>
                <c:pt idx="3656">
                  <c:v>45933</c:v>
                </c:pt>
                <c:pt idx="3657">
                  <c:v>45936</c:v>
                </c:pt>
                <c:pt idx="3658">
                  <c:v>45937</c:v>
                </c:pt>
                <c:pt idx="3659">
                  <c:v>45938</c:v>
                </c:pt>
                <c:pt idx="3660">
                  <c:v>45939</c:v>
                </c:pt>
                <c:pt idx="3661">
                  <c:v>45940</c:v>
                </c:pt>
                <c:pt idx="3662">
                  <c:v>45943</c:v>
                </c:pt>
                <c:pt idx="3663">
                  <c:v>45944</c:v>
                </c:pt>
                <c:pt idx="3664">
                  <c:v>45945</c:v>
                </c:pt>
                <c:pt idx="3665">
                  <c:v>45946</c:v>
                </c:pt>
                <c:pt idx="3666">
                  <c:v>45947</c:v>
                </c:pt>
                <c:pt idx="3667">
                  <c:v>45950</c:v>
                </c:pt>
                <c:pt idx="3668">
                  <c:v>45951</c:v>
                </c:pt>
                <c:pt idx="3669">
                  <c:v>45953</c:v>
                </c:pt>
                <c:pt idx="3670">
                  <c:v>45954</c:v>
                </c:pt>
                <c:pt idx="3671">
                  <c:v>45957</c:v>
                </c:pt>
                <c:pt idx="3672">
                  <c:v>45958</c:v>
                </c:pt>
                <c:pt idx="3673">
                  <c:v>45959</c:v>
                </c:pt>
                <c:pt idx="3674">
                  <c:v>45960</c:v>
                </c:pt>
                <c:pt idx="3675">
                  <c:v>45961</c:v>
                </c:pt>
                <c:pt idx="3676">
                  <c:v>45964</c:v>
                </c:pt>
                <c:pt idx="3677">
                  <c:v>45965</c:v>
                </c:pt>
                <c:pt idx="3678">
                  <c:v>45967</c:v>
                </c:pt>
                <c:pt idx="3679">
                  <c:v>45968</c:v>
                </c:pt>
                <c:pt idx="3680">
                  <c:v>45971</c:v>
                </c:pt>
                <c:pt idx="3681">
                  <c:v>45972</c:v>
                </c:pt>
                <c:pt idx="3682">
                  <c:v>45973</c:v>
                </c:pt>
                <c:pt idx="3683">
                  <c:v>45974</c:v>
                </c:pt>
                <c:pt idx="3684">
                  <c:v>45975</c:v>
                </c:pt>
                <c:pt idx="3685">
                  <c:v>45978</c:v>
                </c:pt>
                <c:pt idx="3686">
                  <c:v>45979</c:v>
                </c:pt>
                <c:pt idx="3687">
                  <c:v>45980</c:v>
                </c:pt>
                <c:pt idx="3688">
                  <c:v>45981</c:v>
                </c:pt>
                <c:pt idx="3689">
                  <c:v>45982</c:v>
                </c:pt>
                <c:pt idx="3690">
                  <c:v>45985</c:v>
                </c:pt>
                <c:pt idx="3691">
                  <c:v>45986</c:v>
                </c:pt>
                <c:pt idx="3692">
                  <c:v>45987</c:v>
                </c:pt>
                <c:pt idx="3693">
                  <c:v>45988</c:v>
                </c:pt>
                <c:pt idx="3694">
                  <c:v>45989</c:v>
                </c:pt>
                <c:pt idx="3695">
                  <c:v>45992</c:v>
                </c:pt>
                <c:pt idx="3696">
                  <c:v>45993</c:v>
                </c:pt>
                <c:pt idx="3697">
                  <c:v>45994</c:v>
                </c:pt>
                <c:pt idx="3698">
                  <c:v>45995</c:v>
                </c:pt>
                <c:pt idx="3699">
                  <c:v>45996</c:v>
                </c:pt>
                <c:pt idx="3700">
                  <c:v>45999</c:v>
                </c:pt>
                <c:pt idx="3701">
                  <c:v>46000</c:v>
                </c:pt>
                <c:pt idx="3702">
                  <c:v>46001</c:v>
                </c:pt>
                <c:pt idx="3703">
                  <c:v>46002</c:v>
                </c:pt>
                <c:pt idx="3704">
                  <c:v>46003</c:v>
                </c:pt>
                <c:pt idx="3705">
                  <c:v>46006</c:v>
                </c:pt>
                <c:pt idx="3706">
                  <c:v>46007</c:v>
                </c:pt>
                <c:pt idx="3707">
                  <c:v>46008</c:v>
                </c:pt>
                <c:pt idx="3708">
                  <c:v>46009</c:v>
                </c:pt>
                <c:pt idx="3709">
                  <c:v>46010</c:v>
                </c:pt>
                <c:pt idx="3710">
                  <c:v>46013</c:v>
                </c:pt>
                <c:pt idx="3711">
                  <c:v>46014</c:v>
                </c:pt>
                <c:pt idx="3712">
                  <c:v>46015</c:v>
                </c:pt>
                <c:pt idx="3713">
                  <c:v>46017</c:v>
                </c:pt>
                <c:pt idx="3714">
                  <c:v>46020</c:v>
                </c:pt>
                <c:pt idx="3715">
                  <c:v>46021</c:v>
                </c:pt>
                <c:pt idx="3716">
                  <c:v>46022</c:v>
                </c:pt>
                <c:pt idx="3717">
                  <c:v>46023</c:v>
                </c:pt>
              </c:numCache>
            </c:numRef>
          </c:cat>
          <c:val>
            <c:numRef>
              <c:f>Beta!$E$3:$E$3720</c:f>
              <c:numCache>
                <c:formatCode>General</c:formatCode>
                <c:ptCount val="3718"/>
                <c:pt idx="0">
                  <c:v>2.5074245907697374E-2</c:v>
                </c:pt>
                <c:pt idx="1">
                  <c:v>1.4226310752352988E-2</c:v>
                </c:pt>
                <c:pt idx="2">
                  <c:v>-1.7345951404398006E-2</c:v>
                </c:pt>
                <c:pt idx="3">
                  <c:v>-2.4673084582325356E-2</c:v>
                </c:pt>
                <c:pt idx="4">
                  <c:v>-1.2893006961233335E-2</c:v>
                </c:pt>
                <c:pt idx="5">
                  <c:v>2.4301348532918907E-3</c:v>
                </c:pt>
                <c:pt idx="6">
                  <c:v>-1.3029500290333796E-2</c:v>
                </c:pt>
                <c:pt idx="7">
                  <c:v>-8.5611323020337408E-3</c:v>
                </c:pt>
                <c:pt idx="8">
                  <c:v>6.6115704887775666E-4</c:v>
                </c:pt>
                <c:pt idx="9">
                  <c:v>-3.1443964674849017E-3</c:v>
                </c:pt>
                <c:pt idx="10">
                  <c:v>8.284318260223675E-4</c:v>
                </c:pt>
                <c:pt idx="11">
                  <c:v>-6.9802510442956243E-3</c:v>
                </c:pt>
                <c:pt idx="12">
                  <c:v>-5.0045876430315718E-4</c:v>
                </c:pt>
                <c:pt idx="13">
                  <c:v>-6.8648239452572951E-3</c:v>
                </c:pt>
                <c:pt idx="14">
                  <c:v>1.0075567602995487E-3</c:v>
                </c:pt>
                <c:pt idx="15">
                  <c:v>-5.6092694378513622E-2</c:v>
                </c:pt>
                <c:pt idx="16">
                  <c:v>-3.8546344461022022E-2</c:v>
                </c:pt>
                <c:pt idx="17">
                  <c:v>5.3362901494063237E-3</c:v>
                </c:pt>
                <c:pt idx="18">
                  <c:v>-4.7829377420377404E-3</c:v>
                </c:pt>
                <c:pt idx="19">
                  <c:v>-9.0766576656240716E-3</c:v>
                </c:pt>
                <c:pt idx="20">
                  <c:v>2.1173579374452779E-2</c:v>
                </c:pt>
                <c:pt idx="21">
                  <c:v>1.3031858637674807E-2</c:v>
                </c:pt>
                <c:pt idx="22">
                  <c:v>-1.9978870123283123E-2</c:v>
                </c:pt>
                <c:pt idx="23">
                  <c:v>4.5758293440586236E-3</c:v>
                </c:pt>
                <c:pt idx="24">
                  <c:v>-2.3768180126219466E-3</c:v>
                </c:pt>
                <c:pt idx="25">
                  <c:v>8.3850290769988418E-3</c:v>
                </c:pt>
                <c:pt idx="26">
                  <c:v>-1.3707607486423468E-2</c:v>
                </c:pt>
                <c:pt idx="27">
                  <c:v>-1.0358953157483107E-2</c:v>
                </c:pt>
                <c:pt idx="28">
                  <c:v>1.6230529659203487E-2</c:v>
                </c:pt>
                <c:pt idx="29">
                  <c:v>-3.1149819049150962E-3</c:v>
                </c:pt>
                <c:pt idx="30">
                  <c:v>1.058790467938333E-2</c:v>
                </c:pt>
                <c:pt idx="31">
                  <c:v>-5.6451028541419966E-3</c:v>
                </c:pt>
                <c:pt idx="32">
                  <c:v>1.9709525094961603E-2</c:v>
                </c:pt>
                <c:pt idx="33">
                  <c:v>3.5746240029592047E-3</c:v>
                </c:pt>
                <c:pt idx="34">
                  <c:v>-2.8586762365621276E-3</c:v>
                </c:pt>
                <c:pt idx="35">
                  <c:v>8.9421449220696545E-4</c:v>
                </c:pt>
                <c:pt idx="36">
                  <c:v>1.7860336949926262E-3</c:v>
                </c:pt>
                <c:pt idx="37">
                  <c:v>-2.5013413077527601E-3</c:v>
                </c:pt>
                <c:pt idx="38">
                  <c:v>9.2593254127967262E-3</c:v>
                </c:pt>
                <c:pt idx="39">
                  <c:v>1.6349138001529411E-2</c:v>
                </c:pt>
                <c:pt idx="40">
                  <c:v>7.296766217794637E-3</c:v>
                </c:pt>
                <c:pt idx="41">
                  <c:v>-6.9480911793944776E-3</c:v>
                </c:pt>
                <c:pt idx="42">
                  <c:v>-1.9004619137844597E-2</c:v>
                </c:pt>
                <c:pt idx="43">
                  <c:v>0</c:v>
                </c:pt>
                <c:pt idx="44">
                  <c:v>-6.5948015503802873E-3</c:v>
                </c:pt>
                <c:pt idx="45">
                  <c:v>-1.0064786616140709E-2</c:v>
                </c:pt>
                <c:pt idx="46">
                  <c:v>4.1460176559639395E-3</c:v>
                </c:pt>
                <c:pt idx="47">
                  <c:v>-1.6203082129892024E-3</c:v>
                </c:pt>
                <c:pt idx="48">
                  <c:v>-1.0869672236903879E-2</c:v>
                </c:pt>
                <c:pt idx="49">
                  <c:v>-1.1541760440171458E-2</c:v>
                </c:pt>
                <c:pt idx="50">
                  <c:v>-2.0289594712938944E-3</c:v>
                </c:pt>
                <c:pt idx="51">
                  <c:v>-8.5296270892006448E-3</c:v>
                </c:pt>
                <c:pt idx="52">
                  <c:v>-9.7306156999453514E-3</c:v>
                </c:pt>
                <c:pt idx="53">
                  <c:v>3.3790157924946797E-3</c:v>
                </c:pt>
                <c:pt idx="54">
                  <c:v>1.0440064996683422E-2</c:v>
                </c:pt>
                <c:pt idx="55">
                  <c:v>-2.9717703891574817E-3</c:v>
                </c:pt>
                <c:pt idx="56">
                  <c:v>8.1512122307063374E-3</c:v>
                </c:pt>
                <c:pt idx="57">
                  <c:v>1.5560954723088398E-2</c:v>
                </c:pt>
                <c:pt idx="58">
                  <c:v>6.518219710569411E-3</c:v>
                </c:pt>
                <c:pt idx="59">
                  <c:v>2.1633323742574324E-3</c:v>
                </c:pt>
                <c:pt idx="60">
                  <c:v>2.4723357968135948E-2</c:v>
                </c:pt>
                <c:pt idx="61">
                  <c:v>-1.9344066526161172E-3</c:v>
                </c:pt>
                <c:pt idx="62">
                  <c:v>-1.6326893287428781E-2</c:v>
                </c:pt>
                <c:pt idx="63">
                  <c:v>-1.4598799421152749E-2</c:v>
                </c:pt>
                <c:pt idx="64">
                  <c:v>3.0816665374081144E-3</c:v>
                </c:pt>
                <c:pt idx="65">
                  <c:v>-7.2424410190888809E-4</c:v>
                </c:pt>
                <c:pt idx="66">
                  <c:v>1.0861695492184362E-3</c:v>
                </c:pt>
                <c:pt idx="67">
                  <c:v>-1.0366556417236111E-2</c:v>
                </c:pt>
                <c:pt idx="68">
                  <c:v>2.6697112248161924E-2</c:v>
                </c:pt>
                <c:pt idx="69">
                  <c:v>-1.8504075976586019E-2</c:v>
                </c:pt>
                <c:pt idx="70">
                  <c:v>1.6365800037130736E-2</c:v>
                </c:pt>
                <c:pt idx="71">
                  <c:v>-1.2023473691629732E-2</c:v>
                </c:pt>
                <c:pt idx="72">
                  <c:v>2.5313294524023061E-2</c:v>
                </c:pt>
                <c:pt idx="73">
                  <c:v>1.6584128015535261E-2</c:v>
                </c:pt>
                <c:pt idx="74">
                  <c:v>3.4620045351825719E-4</c:v>
                </c:pt>
                <c:pt idx="75">
                  <c:v>-1.5523116275533138E-2</c:v>
                </c:pt>
                <c:pt idx="76">
                  <c:v>-4.40412937709171E-3</c:v>
                </c:pt>
                <c:pt idx="77">
                  <c:v>-1.5120807528027313E-2</c:v>
                </c:pt>
                <c:pt idx="78">
                  <c:v>2.2158134248603596E-2</c:v>
                </c:pt>
                <c:pt idx="79">
                  <c:v>-1.4302353801930193E-2</c:v>
                </c:pt>
                <c:pt idx="80">
                  <c:v>-3.198393505849665E-2</c:v>
                </c:pt>
                <c:pt idx="81">
                  <c:v>1.0230268250815043E-2</c:v>
                </c:pt>
                <c:pt idx="82">
                  <c:v>-2.8763044785655622E-2</c:v>
                </c:pt>
                <c:pt idx="83">
                  <c:v>2.730796995635474E-2</c:v>
                </c:pt>
                <c:pt idx="84">
                  <c:v>3.4877898095428191E-2</c:v>
                </c:pt>
                <c:pt idx="85">
                  <c:v>4.3679570616013158E-2</c:v>
                </c:pt>
                <c:pt idx="86">
                  <c:v>9.0452878018493863E-3</c:v>
                </c:pt>
                <c:pt idx="87">
                  <c:v>5.1559365778762163E-3</c:v>
                </c:pt>
                <c:pt idx="88">
                  <c:v>1.6616323739345649E-2</c:v>
                </c:pt>
                <c:pt idx="89">
                  <c:v>-7.8624483656218967E-3</c:v>
                </c:pt>
                <c:pt idx="90">
                  <c:v>1.5825438358417203E-2</c:v>
                </c:pt>
                <c:pt idx="91">
                  <c:v>1.6185158245251357E-4</c:v>
                </c:pt>
                <c:pt idx="92">
                  <c:v>1.7786406176622577E-3</c:v>
                </c:pt>
                <c:pt idx="93">
                  <c:v>1.7754826712361039E-3</c:v>
                </c:pt>
                <c:pt idx="94">
                  <c:v>-1.8883842928250467E-2</c:v>
                </c:pt>
                <c:pt idx="95">
                  <c:v>-5.4379305133809329E-3</c:v>
                </c:pt>
                <c:pt idx="96">
                  <c:v>-9.2962156857582245E-3</c:v>
                </c:pt>
                <c:pt idx="97">
                  <c:v>2.1612653503166195E-2</c:v>
                </c:pt>
                <c:pt idx="98">
                  <c:v>-1.2812264618740427E-2</c:v>
                </c:pt>
                <c:pt idx="99">
                  <c:v>1.1565470103706028E-3</c:v>
                </c:pt>
                <c:pt idx="100">
                  <c:v>6.7473307905315354E-3</c:v>
                </c:pt>
                <c:pt idx="101">
                  <c:v>1.6591141794103259E-2</c:v>
                </c:pt>
                <c:pt idx="102">
                  <c:v>3.471855396788278E-2</c:v>
                </c:pt>
                <c:pt idx="103">
                  <c:v>-8.1352138277639308E-3</c:v>
                </c:pt>
                <c:pt idx="104">
                  <c:v>-1.058043822010918E-2</c:v>
                </c:pt>
                <c:pt idx="105">
                  <c:v>-2.1664973181922634E-2</c:v>
                </c:pt>
                <c:pt idx="106">
                  <c:v>1.6731407035905133E-2</c:v>
                </c:pt>
                <c:pt idx="107">
                  <c:v>-2.7158735440989774E-3</c:v>
                </c:pt>
                <c:pt idx="108">
                  <c:v>-3.8467750593603402E-3</c:v>
                </c:pt>
                <c:pt idx="109">
                  <c:v>6.8816787545143369E-3</c:v>
                </c:pt>
                <c:pt idx="110">
                  <c:v>5.5666147720534898E-3</c:v>
                </c:pt>
                <c:pt idx="111">
                  <c:v>5.2202918518461042E-3</c:v>
                </c:pt>
                <c:pt idx="112">
                  <c:v>1.0983948497329013E-2</c:v>
                </c:pt>
                <c:pt idx="113">
                  <c:v>2.0266590458532545E-3</c:v>
                </c:pt>
                <c:pt idx="114">
                  <c:v>3.5755965028164715E-3</c:v>
                </c:pt>
                <c:pt idx="115">
                  <c:v>2.3250417356078185E-3</c:v>
                </c:pt>
                <c:pt idx="116">
                  <c:v>-3.481488886472419E-2</c:v>
                </c:pt>
                <c:pt idx="117">
                  <c:v>1.8110105759223297E-2</c:v>
                </c:pt>
                <c:pt idx="118">
                  <c:v>2.0259380774520986E-2</c:v>
                </c:pt>
                <c:pt idx="119">
                  <c:v>-2.4714254161142951E-3</c:v>
                </c:pt>
                <c:pt idx="120">
                  <c:v>3.0926241161901392E-4</c:v>
                </c:pt>
                <c:pt idx="121">
                  <c:v>2.6847250036188056E-2</c:v>
                </c:pt>
                <c:pt idx="122">
                  <c:v>3.1264121263229354E-2</c:v>
                </c:pt>
                <c:pt idx="123">
                  <c:v>-1.7660503151950363E-2</c:v>
                </c:pt>
                <c:pt idx="124">
                  <c:v>-2.0808568744984032E-3</c:v>
                </c:pt>
                <c:pt idx="125">
                  <c:v>-8.5170481232872755E-3</c:v>
                </c:pt>
                <c:pt idx="126">
                  <c:v>-1.1014822793958663E-2</c:v>
                </c:pt>
                <c:pt idx="127">
                  <c:v>1.7744826510168038E-2</c:v>
                </c:pt>
                <c:pt idx="128">
                  <c:v>-4.3319210321965951E-3</c:v>
                </c:pt>
                <c:pt idx="129">
                  <c:v>-6.1566378115320841E-3</c:v>
                </c:pt>
                <c:pt idx="130">
                  <c:v>1.6555049307404905E-3</c:v>
                </c:pt>
                <c:pt idx="131">
                  <c:v>-3.3137551034463798E-3</c:v>
                </c:pt>
                <c:pt idx="132">
                  <c:v>2.8625254951283614E-3</c:v>
                </c:pt>
                <c:pt idx="133">
                  <c:v>-8.6122765450289789E-3</c:v>
                </c:pt>
                <c:pt idx="134">
                  <c:v>8.7627090387311628E-3</c:v>
                </c:pt>
                <c:pt idx="135">
                  <c:v>-4.2206876042302109E-3</c:v>
                </c:pt>
                <c:pt idx="136">
                  <c:v>3.0206917613782961E-4</c:v>
                </c:pt>
                <c:pt idx="137">
                  <c:v>6.0223006464334792E-3</c:v>
                </c:pt>
                <c:pt idx="138">
                  <c:v>2.3988017499748039E-3</c:v>
                </c:pt>
                <c:pt idx="139">
                  <c:v>-6.7613509780437954E-3</c:v>
                </c:pt>
                <c:pt idx="140">
                  <c:v>-1.2592140896258326E-2</c:v>
                </c:pt>
                <c:pt idx="141">
                  <c:v>-4.8974692317908623E-3</c:v>
                </c:pt>
                <c:pt idx="142">
                  <c:v>-9.8674867855997224E-3</c:v>
                </c:pt>
                <c:pt idx="143">
                  <c:v>3.8660838380502067E-3</c:v>
                </c:pt>
                <c:pt idx="144">
                  <c:v>-3.7111531692143197E-3</c:v>
                </c:pt>
                <c:pt idx="145">
                  <c:v>2.0119174162545562E-3</c:v>
                </c:pt>
                <c:pt idx="146">
                  <c:v>-2.4767814518978047E-3</c:v>
                </c:pt>
                <c:pt idx="147">
                  <c:v>-1.0438670778459868E-2</c:v>
                </c:pt>
                <c:pt idx="148">
                  <c:v>-2.6660409424208434E-3</c:v>
                </c:pt>
                <c:pt idx="149">
                  <c:v>3.1357818106840544E-3</c:v>
                </c:pt>
                <c:pt idx="150">
                  <c:v>1.5653126744034912E-4</c:v>
                </c:pt>
                <c:pt idx="151">
                  <c:v>-9.5935311548534866E-3</c:v>
                </c:pt>
                <c:pt idx="152">
                  <c:v>-4.1171871302697416E-3</c:v>
                </c:pt>
                <c:pt idx="153">
                  <c:v>1.7439560504055737E-3</c:v>
                </c:pt>
                <c:pt idx="154">
                  <c:v>-1.693331195397272E-2</c:v>
                </c:pt>
                <c:pt idx="155">
                  <c:v>1.8199736058645895E-2</c:v>
                </c:pt>
                <c:pt idx="156">
                  <c:v>4.1048368341713333E-3</c:v>
                </c:pt>
                <c:pt idx="157">
                  <c:v>-7.2739093644146931E-3</c:v>
                </c:pt>
                <c:pt idx="158">
                  <c:v>-6.0490474166427916E-3</c:v>
                </c:pt>
                <c:pt idx="159">
                  <c:v>1.3007797623075155E-2</c:v>
                </c:pt>
                <c:pt idx="160">
                  <c:v>7.0671672230923528E-3</c:v>
                </c:pt>
                <c:pt idx="161">
                  <c:v>2.0323621472215707E-3</c:v>
                </c:pt>
                <c:pt idx="162">
                  <c:v>-3.7552852768468841E-3</c:v>
                </c:pt>
                <c:pt idx="163">
                  <c:v>3.2866451058080346E-3</c:v>
                </c:pt>
                <c:pt idx="164">
                  <c:v>2.8085523220388398E-3</c:v>
                </c:pt>
                <c:pt idx="165">
                  <c:v>-1.8714915006985892E-3</c:v>
                </c:pt>
                <c:pt idx="166">
                  <c:v>-2.6572895667602292E-3</c:v>
                </c:pt>
                <c:pt idx="167">
                  <c:v>1.407679907119925E-3</c:v>
                </c:pt>
                <c:pt idx="168">
                  <c:v>1.405701129558388E-3</c:v>
                </c:pt>
                <c:pt idx="169">
                  <c:v>1.4564868565447055E-2</c:v>
                </c:pt>
                <c:pt idx="170">
                  <c:v>2.491394240834037E-2</c:v>
                </c:pt>
                <c:pt idx="171">
                  <c:v>3.7256756884304867E-2</c:v>
                </c:pt>
                <c:pt idx="172">
                  <c:v>-1.3680900325598936E-2</c:v>
                </c:pt>
                <c:pt idx="173">
                  <c:v>3.286545434624593E-2</c:v>
                </c:pt>
                <c:pt idx="174">
                  <c:v>-9.4031181509836269E-3</c:v>
                </c:pt>
                <c:pt idx="175">
                  <c:v>-2.6838486191138548E-2</c:v>
                </c:pt>
                <c:pt idx="176">
                  <c:v>-4.8640378895796321E-3</c:v>
                </c:pt>
                <c:pt idx="177">
                  <c:v>1.5104033745016907E-2</c:v>
                </c:pt>
                <c:pt idx="178">
                  <c:v>-1.2447989686900553E-2</c:v>
                </c:pt>
                <c:pt idx="179">
                  <c:v>-2.23522940338403E-2</c:v>
                </c:pt>
                <c:pt idx="180">
                  <c:v>-2.4140023792812333E-3</c:v>
                </c:pt>
                <c:pt idx="181">
                  <c:v>-7.7337560385810147E-3</c:v>
                </c:pt>
                <c:pt idx="182">
                  <c:v>3.1025343439417503E-2</c:v>
                </c:pt>
                <c:pt idx="183">
                  <c:v>-1.3072081567352888E-2</c:v>
                </c:pt>
                <c:pt idx="184">
                  <c:v>2.7285816357067564E-2</c:v>
                </c:pt>
                <c:pt idx="185">
                  <c:v>-9.9430560360387367E-3</c:v>
                </c:pt>
                <c:pt idx="186">
                  <c:v>-1.7193249967158462E-2</c:v>
                </c:pt>
                <c:pt idx="187">
                  <c:v>-2.2374327157195201E-2</c:v>
                </c:pt>
                <c:pt idx="188">
                  <c:v>-1.5406251414322066E-2</c:v>
                </c:pt>
                <c:pt idx="189">
                  <c:v>2.1958655810014931E-2</c:v>
                </c:pt>
                <c:pt idx="190">
                  <c:v>9.6735941783782399E-3</c:v>
                </c:pt>
                <c:pt idx="191">
                  <c:v>-1.7755986632626904E-2</c:v>
                </c:pt>
                <c:pt idx="192">
                  <c:v>9.4484092106424493E-3</c:v>
                </c:pt>
                <c:pt idx="193">
                  <c:v>-8.8361330549772202E-3</c:v>
                </c:pt>
                <c:pt idx="194">
                  <c:v>1.6240775878369584E-2</c:v>
                </c:pt>
                <c:pt idx="195">
                  <c:v>3.0066168169330752E-3</c:v>
                </c:pt>
                <c:pt idx="196">
                  <c:v>-7.6848114200468243E-3</c:v>
                </c:pt>
                <c:pt idx="197">
                  <c:v>3.020694035289497E-3</c:v>
                </c:pt>
                <c:pt idx="198">
                  <c:v>-6.0340928064070432E-4</c:v>
                </c:pt>
                <c:pt idx="199">
                  <c:v>-1.5971135738962413E-2</c:v>
                </c:pt>
                <c:pt idx="200">
                  <c:v>3.0948201676341335E-2</c:v>
                </c:pt>
                <c:pt idx="201">
                  <c:v>1.196911222760424E-2</c:v>
                </c:pt>
                <c:pt idx="202">
                  <c:v>7.1716370311546073E-3</c:v>
                </c:pt>
                <c:pt idx="203">
                  <c:v>1.9067456192764558E-2</c:v>
                </c:pt>
                <c:pt idx="204">
                  <c:v>7.1231980590433425E-2</c:v>
                </c:pt>
                <c:pt idx="205">
                  <c:v>3.457199088285836E-2</c:v>
                </c:pt>
                <c:pt idx="206">
                  <c:v>4.4949667925810871E-3</c:v>
                </c:pt>
                <c:pt idx="207">
                  <c:v>-2.0977073736156454E-2</c:v>
                </c:pt>
                <c:pt idx="208">
                  <c:v>-8.5420060754719199E-3</c:v>
                </c:pt>
                <c:pt idx="209">
                  <c:v>4.2144142451492035E-3</c:v>
                </c:pt>
                <c:pt idx="210">
                  <c:v>2.8119766593835097E-2</c:v>
                </c:pt>
                <c:pt idx="211">
                  <c:v>1.2318398194884051E-2</c:v>
                </c:pt>
                <c:pt idx="212">
                  <c:v>6.1654803674435418E-3</c:v>
                </c:pt>
                <c:pt idx="213">
                  <c:v>-1.7462167106908767E-2</c:v>
                </c:pt>
                <c:pt idx="214">
                  <c:v>8.9314200514537684E-4</c:v>
                </c:pt>
                <c:pt idx="215">
                  <c:v>-6.2688109085508384E-3</c:v>
                </c:pt>
                <c:pt idx="216">
                  <c:v>3.2032828979594811E-3</c:v>
                </c:pt>
                <c:pt idx="217">
                  <c:v>-1.7925741035693561E-3</c:v>
                </c:pt>
                <c:pt idx="218">
                  <c:v>-1.3417824838711678E-2</c:v>
                </c:pt>
                <c:pt idx="219">
                  <c:v>-5.0784665434124949E-3</c:v>
                </c:pt>
                <c:pt idx="220">
                  <c:v>4.8186587996805544E-3</c:v>
                </c:pt>
                <c:pt idx="221">
                  <c:v>-2.539443084825688E-2</c:v>
                </c:pt>
                <c:pt idx="222">
                  <c:v>1.9400146545791388E-2</c:v>
                </c:pt>
                <c:pt idx="223">
                  <c:v>1.246931340005077E-2</c:v>
                </c:pt>
                <c:pt idx="224">
                  <c:v>2.2338027549959494E-2</c:v>
                </c:pt>
                <c:pt idx="225">
                  <c:v>-1.2959144642505228E-2</c:v>
                </c:pt>
                <c:pt idx="226">
                  <c:v>1.0051614625062264E-2</c:v>
                </c:pt>
                <c:pt idx="227">
                  <c:v>-1.6471337268465901E-3</c:v>
                </c:pt>
                <c:pt idx="228">
                  <c:v>6.5723189054381279E-3</c:v>
                </c:pt>
                <c:pt idx="229">
                  <c:v>-1.2422519998557096E-2</c:v>
                </c:pt>
                <c:pt idx="230">
                  <c:v>-1.6720646787078363E-2</c:v>
                </c:pt>
                <c:pt idx="231">
                  <c:v>-6.1146355869709478E-3</c:v>
                </c:pt>
                <c:pt idx="232">
                  <c:v>8.5759361364666897E-3</c:v>
                </c:pt>
                <c:pt idx="233">
                  <c:v>-7.2718149292057884E-3</c:v>
                </c:pt>
                <c:pt idx="234">
                  <c:v>2.7634944104806106E-2</c:v>
                </c:pt>
                <c:pt idx="235">
                  <c:v>-5.9762400515492968E-3</c:v>
                </c:pt>
                <c:pt idx="236">
                  <c:v>1.0655942514559317E-2</c:v>
                </c:pt>
                <c:pt idx="237">
                  <c:v>1.639034597529294E-3</c:v>
                </c:pt>
                <c:pt idx="238">
                  <c:v>1.0775696298760875E-2</c:v>
                </c:pt>
                <c:pt idx="239">
                  <c:v>1.8643666123682717E-2</c:v>
                </c:pt>
                <c:pt idx="240">
                  <c:v>6.9482817484315378E-3</c:v>
                </c:pt>
                <c:pt idx="241">
                  <c:v>1.8534650216822393E-2</c:v>
                </c:pt>
                <c:pt idx="242">
                  <c:v>-6.9403174359032515E-3</c:v>
                </c:pt>
                <c:pt idx="243">
                  <c:v>-9.773833461449272E-3</c:v>
                </c:pt>
                <c:pt idx="244">
                  <c:v>1.9382198678289284E-3</c:v>
                </c:pt>
                <c:pt idx="245">
                  <c:v>-1.3033865006838502E-2</c:v>
                </c:pt>
                <c:pt idx="246">
                  <c:v>-1.3330239354825437E-2</c:v>
                </c:pt>
                <c:pt idx="247">
                  <c:v>1.3084991039678312E-2</c:v>
                </c:pt>
                <c:pt idx="248">
                  <c:v>-3.0507252859781536E-2</c:v>
                </c:pt>
                <c:pt idx="249">
                  <c:v>-5.4516775276622831E-3</c:v>
                </c:pt>
                <c:pt idx="250">
                  <c:v>9.3636012494265706E-3</c:v>
                </c:pt>
                <c:pt idx="251">
                  <c:v>-2.522069432709835E-3</c:v>
                </c:pt>
                <c:pt idx="252">
                  <c:v>-8.6229294121197425E-3</c:v>
                </c:pt>
                <c:pt idx="253">
                  <c:v>7.4859196250445697E-3</c:v>
                </c:pt>
                <c:pt idx="254">
                  <c:v>-7.4859196250446798E-3</c:v>
                </c:pt>
                <c:pt idx="255">
                  <c:v>1.5271064306508044E-3</c:v>
                </c:pt>
                <c:pt idx="256">
                  <c:v>-2.4189966598694534E-3</c:v>
                </c:pt>
                <c:pt idx="257">
                  <c:v>-1.5673496597869159E-2</c:v>
                </c:pt>
                <c:pt idx="258">
                  <c:v>2.7080464391245538E-2</c:v>
                </c:pt>
                <c:pt idx="259">
                  <c:v>-1.115206083303622E-2</c:v>
                </c:pt>
                <c:pt idx="260">
                  <c:v>-1.9133879171268607E-3</c:v>
                </c:pt>
                <c:pt idx="261">
                  <c:v>-2.0449904877277076E-3</c:v>
                </c:pt>
                <c:pt idx="262">
                  <c:v>1.0942977248717321E-2</c:v>
                </c:pt>
                <c:pt idx="263">
                  <c:v>-5.2020671775795451E-3</c:v>
                </c:pt>
                <c:pt idx="264">
                  <c:v>-2.6749904493030014E-3</c:v>
                </c:pt>
                <c:pt idx="265">
                  <c:v>-5.1151006667703768E-3</c:v>
                </c:pt>
                <c:pt idx="266">
                  <c:v>-2.0071894314520472E-2</c:v>
                </c:pt>
                <c:pt idx="267">
                  <c:v>-7.6155830250878055E-3</c:v>
                </c:pt>
                <c:pt idx="268">
                  <c:v>1.5043779036779252E-2</c:v>
                </c:pt>
                <c:pt idx="269">
                  <c:v>1.3156387368147462E-2</c:v>
                </c:pt>
                <c:pt idx="270">
                  <c:v>2.6553589453088125E-2</c:v>
                </c:pt>
                <c:pt idx="271">
                  <c:v>-3.5563819028847483E-2</c:v>
                </c:pt>
                <c:pt idx="272">
                  <c:v>-1.222859000667623E-2</c:v>
                </c:pt>
                <c:pt idx="273">
                  <c:v>1.5584731016698329E-2</c:v>
                </c:pt>
                <c:pt idx="274">
                  <c:v>1.1403800949549219E-2</c:v>
                </c:pt>
                <c:pt idx="275">
                  <c:v>-1.204833851617448E-2</c:v>
                </c:pt>
                <c:pt idx="276">
                  <c:v>8.7303160744414653E-3</c:v>
                </c:pt>
                <c:pt idx="277">
                  <c:v>-3.8355814572384346E-4</c:v>
                </c:pt>
                <c:pt idx="278">
                  <c:v>-7.5733626852179442E-3</c:v>
                </c:pt>
                <c:pt idx="279">
                  <c:v>-1.1273200047241198E-2</c:v>
                </c:pt>
                <c:pt idx="280">
                  <c:v>4.0314769473184728E-3</c:v>
                </c:pt>
                <c:pt idx="281">
                  <c:v>-8.2101197473707505E-3</c:v>
                </c:pt>
                <c:pt idx="282">
                  <c:v>-9.730517275131122E-3</c:v>
                </c:pt>
                <c:pt idx="283">
                  <c:v>2.1955926401416186E-2</c:v>
                </c:pt>
                <c:pt idx="284">
                  <c:v>-4.01528937891419E-3</c:v>
                </c:pt>
                <c:pt idx="285">
                  <c:v>-1.3458098205022036E-2</c:v>
                </c:pt>
                <c:pt idx="286">
                  <c:v>1.0518013065374332E-3</c:v>
                </c:pt>
                <c:pt idx="287">
                  <c:v>-7.8874724741175776E-4</c:v>
                </c:pt>
                <c:pt idx="288">
                  <c:v>-1.3151837988314717E-4</c:v>
                </c:pt>
                <c:pt idx="289">
                  <c:v>6.2934520034154196E-3</c:v>
                </c:pt>
                <c:pt idx="290">
                  <c:v>-3.0106705115423059E-3</c:v>
                </c:pt>
                <c:pt idx="291">
                  <c:v>3.9321056932361745E-4</c:v>
                </c:pt>
                <c:pt idx="292">
                  <c:v>-1.8363069168450593E-3</c:v>
                </c:pt>
                <c:pt idx="293">
                  <c:v>9.017900752001054E-3</c:v>
                </c:pt>
                <c:pt idx="294">
                  <c:v>-5.8720074772225534E-3</c:v>
                </c:pt>
                <c:pt idx="295">
                  <c:v>-3.9339153801750872E-3</c:v>
                </c:pt>
                <c:pt idx="296">
                  <c:v>3.1483693853412865E-3</c:v>
                </c:pt>
                <c:pt idx="297">
                  <c:v>-1.179477235223766E-3</c:v>
                </c:pt>
                <c:pt idx="298">
                  <c:v>1.7805395988171161E-2</c:v>
                </c:pt>
                <c:pt idx="299">
                  <c:v>5.9080572569948052E-3</c:v>
                </c:pt>
                <c:pt idx="300">
                  <c:v>7.1456218297030766E-3</c:v>
                </c:pt>
                <c:pt idx="301">
                  <c:v>3.427051650127765E-3</c:v>
                </c:pt>
                <c:pt idx="302">
                  <c:v>1.8579495030506113E-2</c:v>
                </c:pt>
                <c:pt idx="303">
                  <c:v>-1.4911622708732397E-2</c:v>
                </c:pt>
                <c:pt idx="304">
                  <c:v>1.8016251095029502E-2</c:v>
                </c:pt>
                <c:pt idx="305">
                  <c:v>-2.3586380495757109E-3</c:v>
                </c:pt>
                <c:pt idx="306">
                  <c:v>3.3607366390696461E-2</c:v>
                </c:pt>
                <c:pt idx="307">
                  <c:v>-9.0542056335845694E-3</c:v>
                </c:pt>
                <c:pt idx="308">
                  <c:v>-9.5041534223439424E-3</c:v>
                </c:pt>
                <c:pt idx="309">
                  <c:v>3.6661412197814811E-3</c:v>
                </c:pt>
                <c:pt idx="310">
                  <c:v>-9.806403665439797E-3</c:v>
                </c:pt>
                <c:pt idx="311">
                  <c:v>-4.9395012754848604E-3</c:v>
                </c:pt>
                <c:pt idx="312">
                  <c:v>-1.0828408748895308E-2</c:v>
                </c:pt>
                <c:pt idx="313">
                  <c:v>1.0580792058265351E-2</c:v>
                </c:pt>
                <c:pt idx="314">
                  <c:v>2.5911985066536091E-2</c:v>
                </c:pt>
                <c:pt idx="315">
                  <c:v>2.1694596914346997E-3</c:v>
                </c:pt>
                <c:pt idx="316">
                  <c:v>1.1253560640706024E-2</c:v>
                </c:pt>
                <c:pt idx="317">
                  <c:v>9.7145652031311366E-3</c:v>
                </c:pt>
                <c:pt idx="318">
                  <c:v>-6.8614962207246321E-3</c:v>
                </c:pt>
                <c:pt idx="319">
                  <c:v>2.1344725286326196E-3</c:v>
                </c:pt>
                <c:pt idx="320">
                  <c:v>2.129926257824849E-3</c:v>
                </c:pt>
                <c:pt idx="321">
                  <c:v>8.9433403813204537E-3</c:v>
                </c:pt>
                <c:pt idx="322">
                  <c:v>-1.0126072630369758E-2</c:v>
                </c:pt>
                <c:pt idx="323">
                  <c:v>-1.3463001940606019E-2</c:v>
                </c:pt>
                <c:pt idx="324">
                  <c:v>8.0043435542776452E-3</c:v>
                </c:pt>
                <c:pt idx="325">
                  <c:v>-2.6212334798740816E-3</c:v>
                </c:pt>
                <c:pt idx="326">
                  <c:v>-1.0192545820731499E-2</c:v>
                </c:pt>
                <c:pt idx="327">
                  <c:v>2.7682511509690218E-3</c:v>
                </c:pt>
                <c:pt idx="328">
                  <c:v>1.9212301778938723E-3</c:v>
                </c:pt>
                <c:pt idx="329">
                  <c:v>-1.080237757328796E-3</c:v>
                </c:pt>
                <c:pt idx="330">
                  <c:v>2.0562916242588394E-2</c:v>
                </c:pt>
                <c:pt idx="331">
                  <c:v>2.0033281201019694E-2</c:v>
                </c:pt>
                <c:pt idx="332">
                  <c:v>2.9936694781560981E-3</c:v>
                </c:pt>
                <c:pt idx="333">
                  <c:v>-1.1796135395182598E-2</c:v>
                </c:pt>
                <c:pt idx="334">
                  <c:v>2.9041084475239492E-3</c:v>
                </c:pt>
                <c:pt idx="335">
                  <c:v>2.6643514168515534E-3</c:v>
                </c:pt>
                <c:pt idx="336">
                  <c:v>0</c:v>
                </c:pt>
                <c:pt idx="337">
                  <c:v>-2.8963699793773264E-3</c:v>
                </c:pt>
                <c:pt idx="338">
                  <c:v>3.590252278525715E-3</c:v>
                </c:pt>
                <c:pt idx="339">
                  <c:v>-1.504020645639358E-3</c:v>
                </c:pt>
                <c:pt idx="340">
                  <c:v>-8.7214925753941724E-3</c:v>
                </c:pt>
                <c:pt idx="341">
                  <c:v>9.3392488693407603E-4</c:v>
                </c:pt>
                <c:pt idx="342">
                  <c:v>5.5853065839576816E-3</c:v>
                </c:pt>
                <c:pt idx="343">
                  <c:v>-9.6776829472423193E-3</c:v>
                </c:pt>
                <c:pt idx="344">
                  <c:v>-9.180855446318725E-3</c:v>
                </c:pt>
                <c:pt idx="345">
                  <c:v>6.599906101834618E-3</c:v>
                </c:pt>
                <c:pt idx="346">
                  <c:v>-2.2343750108405631E-3</c:v>
                </c:pt>
                <c:pt idx="347">
                  <c:v>-8.8689755355524768E-3</c:v>
                </c:pt>
                <c:pt idx="348">
                  <c:v>-8.229517492762831E-3</c:v>
                </c:pt>
                <c:pt idx="349">
                  <c:v>-1.438159404159047E-3</c:v>
                </c:pt>
                <c:pt idx="350">
                  <c:v>1.0736116483337553E-2</c:v>
                </c:pt>
                <c:pt idx="351">
                  <c:v>1.249868882386565E-2</c:v>
                </c:pt>
                <c:pt idx="352">
                  <c:v>-1.8210270271816556E-2</c:v>
                </c:pt>
                <c:pt idx="353">
                  <c:v>-1.5634714147402102E-2</c:v>
                </c:pt>
                <c:pt idx="354">
                  <c:v>-1.0723963362975611E-2</c:v>
                </c:pt>
                <c:pt idx="355">
                  <c:v>2.9099547962467023E-2</c:v>
                </c:pt>
                <c:pt idx="356">
                  <c:v>5.8143148077292204E-3</c:v>
                </c:pt>
                <c:pt idx="357">
                  <c:v>1.3514513228096532E-2</c:v>
                </c:pt>
                <c:pt idx="358">
                  <c:v>1.5635271316581514E-2</c:v>
                </c:pt>
                <c:pt idx="359">
                  <c:v>-5.3001621943627236E-3</c:v>
                </c:pt>
                <c:pt idx="360">
                  <c:v>2.9818984101159168E-2</c:v>
                </c:pt>
                <c:pt idx="361">
                  <c:v>-1.1616890355451347E-2</c:v>
                </c:pt>
                <c:pt idx="362">
                  <c:v>2.0991959020907388E-2</c:v>
                </c:pt>
                <c:pt idx="363">
                  <c:v>-9.4872077179985574E-3</c:v>
                </c:pt>
                <c:pt idx="364">
                  <c:v>6.8175732069979825E-3</c:v>
                </c:pt>
                <c:pt idx="365">
                  <c:v>1.2617765630556516E-2</c:v>
                </c:pt>
                <c:pt idx="366">
                  <c:v>1.2025945742980059E-2</c:v>
                </c:pt>
                <c:pt idx="367">
                  <c:v>5.4321257243204193E-4</c:v>
                </c:pt>
                <c:pt idx="368">
                  <c:v>0</c:v>
                </c:pt>
                <c:pt idx="369">
                  <c:v>-2.0408871631207123E-2</c:v>
                </c:pt>
                <c:pt idx="370">
                  <c:v>3.6514563392651407E-3</c:v>
                </c:pt>
                <c:pt idx="371">
                  <c:v>-5.0935776164323073E-3</c:v>
                </c:pt>
                <c:pt idx="372">
                  <c:v>8.7317493158754478E-3</c:v>
                </c:pt>
                <c:pt idx="373">
                  <c:v>-1.6197380960028932E-2</c:v>
                </c:pt>
                <c:pt idx="374">
                  <c:v>-1.0455994973202104E-2</c:v>
                </c:pt>
                <c:pt idx="375">
                  <c:v>-9.8813910957520935E-3</c:v>
                </c:pt>
                <c:pt idx="376">
                  <c:v>4.7825187945421382E-3</c:v>
                </c:pt>
                <c:pt idx="377">
                  <c:v>1.1408041494474629E-2</c:v>
                </c:pt>
                <c:pt idx="378">
                  <c:v>-3.4876561200430064E-3</c:v>
                </c:pt>
                <c:pt idx="379">
                  <c:v>5.9554083538775945E-3</c:v>
                </c:pt>
                <c:pt idx="380">
                  <c:v>-1.1266455359722717E-2</c:v>
                </c:pt>
                <c:pt idx="381">
                  <c:v>3.5061959800904421E-3</c:v>
                </c:pt>
                <c:pt idx="382">
                  <c:v>-4.1862368087460496E-3</c:v>
                </c:pt>
                <c:pt idx="383">
                  <c:v>6.8004082865546665E-4</c:v>
                </c:pt>
                <c:pt idx="384">
                  <c:v>9.0232960521551501E-3</c:v>
                </c:pt>
                <c:pt idx="385">
                  <c:v>5.6126173107217618E-4</c:v>
                </c:pt>
                <c:pt idx="386">
                  <c:v>1.9059370083723815E-3</c:v>
                </c:pt>
                <c:pt idx="387">
                  <c:v>-1.2328384862126886E-3</c:v>
                </c:pt>
                <c:pt idx="388">
                  <c:v>-6.7514603252964624E-3</c:v>
                </c:pt>
                <c:pt idx="389">
                  <c:v>7.2291778476108431E-2</c:v>
                </c:pt>
                <c:pt idx="390">
                  <c:v>-2.4453695644378937E-2</c:v>
                </c:pt>
                <c:pt idx="391">
                  <c:v>-5.61253497056741E-3</c:v>
                </c:pt>
                <c:pt idx="392">
                  <c:v>5.9353759741784355E-3</c:v>
                </c:pt>
                <c:pt idx="393">
                  <c:v>3.3299348670926261E-3</c:v>
                </c:pt>
                <c:pt idx="394">
                  <c:v>1.5002145977015084E-3</c:v>
                </c:pt>
                <c:pt idx="395">
                  <c:v>7.042282625412951E-3</c:v>
                </c:pt>
                <c:pt idx="396">
                  <c:v>-3.7283665026628843E-3</c:v>
                </c:pt>
                <c:pt idx="397">
                  <c:v>-2.885696439512309E-3</c:v>
                </c:pt>
                <c:pt idx="398">
                  <c:v>-1.3923849515661267E-3</c:v>
                </c:pt>
                <c:pt idx="399">
                  <c:v>8.1127686636037286E-3</c:v>
                </c:pt>
                <c:pt idx="400">
                  <c:v>1.1942017746311947E-2</c:v>
                </c:pt>
                <c:pt idx="401">
                  <c:v>2.3567143152146371E-2</c:v>
                </c:pt>
                <c:pt idx="402">
                  <c:v>2.1117536015048025E-2</c:v>
                </c:pt>
                <c:pt idx="403">
                  <c:v>-1.4368354040119463E-2</c:v>
                </c:pt>
                <c:pt idx="404">
                  <c:v>9.0296357441348035E-3</c:v>
                </c:pt>
                <c:pt idx="405">
                  <c:v>-1.0105093826738801E-3</c:v>
                </c:pt>
                <c:pt idx="406">
                  <c:v>1.5151044854810038E-2</c:v>
                </c:pt>
                <c:pt idx="407">
                  <c:v>2.2450726327953058E-2</c:v>
                </c:pt>
                <c:pt idx="408">
                  <c:v>-3.8046970436639714E-3</c:v>
                </c:pt>
                <c:pt idx="409">
                  <c:v>1.4362207086349096E-2</c:v>
                </c:pt>
                <c:pt idx="410">
                  <c:v>-1.9271536001066797E-4</c:v>
                </c:pt>
                <c:pt idx="411">
                  <c:v>4.1352177020794424E-3</c:v>
                </c:pt>
                <c:pt idx="412">
                  <c:v>4.4048716247950467E-3</c:v>
                </c:pt>
                <c:pt idx="413">
                  <c:v>-8.6029733356428307E-4</c:v>
                </c:pt>
                <c:pt idx="414">
                  <c:v>6.956715529432415E-3</c:v>
                </c:pt>
                <c:pt idx="415">
                  <c:v>-1.5793580258141243E-2</c:v>
                </c:pt>
                <c:pt idx="416">
                  <c:v>-5.9025765257450088E-3</c:v>
                </c:pt>
                <c:pt idx="417">
                  <c:v>1.1770516983916247E-2</c:v>
                </c:pt>
                <c:pt idx="418">
                  <c:v>1.8247987815565612E-2</c:v>
                </c:pt>
                <c:pt idx="419">
                  <c:v>-9.842971764223319E-3</c:v>
                </c:pt>
                <c:pt idx="420">
                  <c:v>2.2941961453794294E-2</c:v>
                </c:pt>
                <c:pt idx="421">
                  <c:v>3.8964702791231594E-3</c:v>
                </c:pt>
                <c:pt idx="422">
                  <c:v>-8.8352120885278954E-3</c:v>
                </c:pt>
                <c:pt idx="423">
                  <c:v>-5.8085229827389388E-3</c:v>
                </c:pt>
                <c:pt idx="424">
                  <c:v>1.5106590899942188E-2</c:v>
                </c:pt>
                <c:pt idx="425">
                  <c:v>1.1685278106972239E-2</c:v>
                </c:pt>
                <c:pt idx="426">
                  <c:v>1.4625231126109499E-3</c:v>
                </c:pt>
                <c:pt idx="427">
                  <c:v>-2.7972556427867019E-2</c:v>
                </c:pt>
                <c:pt idx="428">
                  <c:v>-2.0686420164874294E-3</c:v>
                </c:pt>
                <c:pt idx="429">
                  <c:v>-6.5159114337941726E-3</c:v>
                </c:pt>
                <c:pt idx="430">
                  <c:v>3.4049025612481812E-3</c:v>
                </c:pt>
                <c:pt idx="431">
                  <c:v>-2.1859315468935523E-2</c:v>
                </c:pt>
                <c:pt idx="432">
                  <c:v>1.7316864202215961E-2</c:v>
                </c:pt>
                <c:pt idx="433">
                  <c:v>1.1375487054713252E-3</c:v>
                </c:pt>
                <c:pt idx="434">
                  <c:v>1.5791285937724688E-2</c:v>
                </c:pt>
                <c:pt idx="435">
                  <c:v>1.5545792855540823E-2</c:v>
                </c:pt>
                <c:pt idx="436">
                  <c:v>-3.495220629671393E-3</c:v>
                </c:pt>
                <c:pt idx="437">
                  <c:v>2.3404064187660785E-2</c:v>
                </c:pt>
                <c:pt idx="438">
                  <c:v>1.8000180050395438E-4</c:v>
                </c:pt>
                <c:pt idx="439">
                  <c:v>1.5891772709528001E-2</c:v>
                </c:pt>
                <c:pt idx="440">
                  <c:v>-8.1821872348691281E-3</c:v>
                </c:pt>
                <c:pt idx="441">
                  <c:v>1.4539263208233583E-2</c:v>
                </c:pt>
                <c:pt idx="442">
                  <c:v>-6.7114345879869157E-3</c:v>
                </c:pt>
                <c:pt idx="443">
                  <c:v>1.0576513187398854E-2</c:v>
                </c:pt>
                <c:pt idx="444">
                  <c:v>6.0312232122618154E-3</c:v>
                </c:pt>
                <c:pt idx="445">
                  <c:v>7.20708194897734E-3</c:v>
                </c:pt>
                <c:pt idx="446">
                  <c:v>-6.336001754524625E-3</c:v>
                </c:pt>
                <c:pt idx="447">
                  <c:v>-2.1791248544680568E-3</c:v>
                </c:pt>
                <c:pt idx="448">
                  <c:v>4.6141204049339156E-3</c:v>
                </c:pt>
                <c:pt idx="449">
                  <c:v>-1.5934499293097915E-2</c:v>
                </c:pt>
                <c:pt idx="450">
                  <c:v>4.5786819446501214E-3</c:v>
                </c:pt>
                <c:pt idx="451">
                  <c:v>2.1938493288605246E-3</c:v>
                </c:pt>
                <c:pt idx="452">
                  <c:v>-1.163829042007407E-2</c:v>
                </c:pt>
                <c:pt idx="453">
                  <c:v>-2.1604533543166327E-2</c:v>
                </c:pt>
                <c:pt idx="454">
                  <c:v>-1.0292935978737684E-2</c:v>
                </c:pt>
                <c:pt idx="455">
                  <c:v>7.9340163583041107E-3</c:v>
                </c:pt>
                <c:pt idx="456">
                  <c:v>-5.4649921969782871E-3</c:v>
                </c:pt>
                <c:pt idx="457">
                  <c:v>-1.8528437138043131E-2</c:v>
                </c:pt>
                <c:pt idx="458">
                  <c:v>-8.0336723526754483E-3</c:v>
                </c:pt>
                <c:pt idx="459">
                  <c:v>8.4376323385848084E-4</c:v>
                </c:pt>
                <c:pt idx="460">
                  <c:v>-1.5943731396202917E-3</c:v>
                </c:pt>
                <c:pt idx="461">
                  <c:v>3.1862082994824365E-3</c:v>
                </c:pt>
                <c:pt idx="462">
                  <c:v>-1.6855514806278955E-3</c:v>
                </c:pt>
                <c:pt idx="463">
                  <c:v>-6.9594939038387831E-3</c:v>
                </c:pt>
                <c:pt idx="464">
                  <c:v>-1.1331445971685091E-3</c:v>
                </c:pt>
                <c:pt idx="465">
                  <c:v>-9.4486701067294295E-5</c:v>
                </c:pt>
                <c:pt idx="466">
                  <c:v>8.0934000977369996E-3</c:v>
                </c:pt>
                <c:pt idx="467">
                  <c:v>-2.2943744401868197E-2</c:v>
                </c:pt>
                <c:pt idx="468">
                  <c:v>-8.0886334117895534E-3</c:v>
                </c:pt>
                <c:pt idx="469">
                  <c:v>5.3035175658573755E-3</c:v>
                </c:pt>
                <c:pt idx="470">
                  <c:v>7.7597745312807005E-3</c:v>
                </c:pt>
                <c:pt idx="471">
                  <c:v>4.7703096835529355E-4</c:v>
                </c:pt>
                <c:pt idx="472">
                  <c:v>1.034312015319905E-2</c:v>
                </c:pt>
                <c:pt idx="473">
                  <c:v>1.4433240244657333E-2</c:v>
                </c:pt>
                <c:pt idx="474">
                  <c:v>7.2316280295373313E-3</c:v>
                </c:pt>
                <c:pt idx="475">
                  <c:v>1.1937699158876353E-2</c:v>
                </c:pt>
                <c:pt idx="476">
                  <c:v>-1.7310072213849847E-2</c:v>
                </c:pt>
                <c:pt idx="477">
                  <c:v>-4.2814659594772953E-3</c:v>
                </c:pt>
                <c:pt idx="478">
                  <c:v>-5.9874816352834719E-3</c:v>
                </c:pt>
                <c:pt idx="479">
                  <c:v>-1.4085170646415694E-3</c:v>
                </c:pt>
                <c:pt idx="480">
                  <c:v>4.2196133685821566E-3</c:v>
                </c:pt>
                <c:pt idx="481">
                  <c:v>-6.4773753812800514E-3</c:v>
                </c:pt>
                <c:pt idx="482">
                  <c:v>4.322908714927895E-3</c:v>
                </c:pt>
                <c:pt idx="483">
                  <c:v>2.0603977135600634E-2</c:v>
                </c:pt>
                <c:pt idx="484">
                  <c:v>-2.6812255941437931E-2</c:v>
                </c:pt>
                <c:pt idx="485">
                  <c:v>-1.9244187291326546E-2</c:v>
                </c:pt>
                <c:pt idx="486">
                  <c:v>-3.1793465771634182E-3</c:v>
                </c:pt>
                <c:pt idx="487">
                  <c:v>8.6472483484897333E-3</c:v>
                </c:pt>
                <c:pt idx="488">
                  <c:v>3.628728198778337E-3</c:v>
                </c:pt>
                <c:pt idx="489">
                  <c:v>-3.1505109834095288E-3</c:v>
                </c:pt>
                <c:pt idx="490">
                  <c:v>1.2448490682378646E-2</c:v>
                </c:pt>
                <c:pt idx="491">
                  <c:v>-5.3974848142544704E-3</c:v>
                </c:pt>
                <c:pt idx="492">
                  <c:v>7.6614231456223767E-3</c:v>
                </c:pt>
                <c:pt idx="493">
                  <c:v>-1.4138870064842452E-2</c:v>
                </c:pt>
                <c:pt idx="494">
                  <c:v>-9.6990245127626176E-3</c:v>
                </c:pt>
                <c:pt idx="495">
                  <c:v>4.9092845386270222E-3</c:v>
                </c:pt>
                <c:pt idx="496">
                  <c:v>7.6526105238126545E-3</c:v>
                </c:pt>
                <c:pt idx="497">
                  <c:v>1.1181771010973066E-2</c:v>
                </c:pt>
                <c:pt idx="498">
                  <c:v>-1.4144940827942115E-3</c:v>
                </c:pt>
                <c:pt idx="499">
                  <c:v>2.638772617781426E-3</c:v>
                </c:pt>
                <c:pt idx="500">
                  <c:v>4.6948443042076635E-3</c:v>
                </c:pt>
                <c:pt idx="501">
                  <c:v>-1.5577374225828442E-2</c:v>
                </c:pt>
                <c:pt idx="502">
                  <c:v>-6.6625424822145264E-4</c:v>
                </c:pt>
                <c:pt idx="503">
                  <c:v>-9.182273984915933E-3</c:v>
                </c:pt>
                <c:pt idx="504">
                  <c:v>-7.1359994235045731E-3</c:v>
                </c:pt>
                <c:pt idx="505">
                  <c:v>-3.576207325847091E-2</c:v>
                </c:pt>
                <c:pt idx="506">
                  <c:v>1.3251825471848238E-2</c:v>
                </c:pt>
                <c:pt idx="507">
                  <c:v>-9.90295188872808E-4</c:v>
                </c:pt>
                <c:pt idx="508">
                  <c:v>-1.0858302629650592E-2</c:v>
                </c:pt>
                <c:pt idx="509">
                  <c:v>2.7006768102747457E-3</c:v>
                </c:pt>
                <c:pt idx="510">
                  <c:v>-2.120006715030387E-2</c:v>
                </c:pt>
                <c:pt idx="511">
                  <c:v>1.1766034916945355E-2</c:v>
                </c:pt>
                <c:pt idx="512">
                  <c:v>-2.9263393625260817E-2</c:v>
                </c:pt>
                <c:pt idx="513">
                  <c:v>-4.5348890405607793E-2</c:v>
                </c:pt>
                <c:pt idx="514">
                  <c:v>1.8408399683355069E-2</c:v>
                </c:pt>
                <c:pt idx="515">
                  <c:v>1.3560966372703638E-2</c:v>
                </c:pt>
                <c:pt idx="516">
                  <c:v>-9.8345846318899192E-3</c:v>
                </c:pt>
                <c:pt idx="517">
                  <c:v>-4.2598573469574521E-3</c:v>
                </c:pt>
                <c:pt idx="518">
                  <c:v>1.9551481441905577E-2</c:v>
                </c:pt>
                <c:pt idx="519">
                  <c:v>-1.0097908461202948E-2</c:v>
                </c:pt>
                <c:pt idx="520">
                  <c:v>-1.6952269071823137E-2</c:v>
                </c:pt>
                <c:pt idx="521">
                  <c:v>2.6845653706689828E-3</c:v>
                </c:pt>
                <c:pt idx="522">
                  <c:v>-8.5079399638455268E-3</c:v>
                </c:pt>
                <c:pt idx="523">
                  <c:v>-1.6136416418221458E-2</c:v>
                </c:pt>
                <c:pt idx="524">
                  <c:v>3.9491056149948984E-3</c:v>
                </c:pt>
                <c:pt idx="525">
                  <c:v>-9.6810437071557561E-3</c:v>
                </c:pt>
                <c:pt idx="526">
                  <c:v>1.8618432897884018E-2</c:v>
                </c:pt>
                <c:pt idx="527">
                  <c:v>-1.9550348358034616E-3</c:v>
                </c:pt>
                <c:pt idx="528">
                  <c:v>-1.2691636441972578E-2</c:v>
                </c:pt>
                <c:pt idx="529">
                  <c:v>2.2105762128909603E-2</c:v>
                </c:pt>
                <c:pt idx="530">
                  <c:v>-6.1578544931619487E-3</c:v>
                </c:pt>
                <c:pt idx="531">
                  <c:v>1.8680092290431719E-2</c:v>
                </c:pt>
                <c:pt idx="532">
                  <c:v>1.4571052858256285E-2</c:v>
                </c:pt>
                <c:pt idx="533">
                  <c:v>-6.291286775612293E-4</c:v>
                </c:pt>
                <c:pt idx="534">
                  <c:v>-1.9381067329324115E-2</c:v>
                </c:pt>
                <c:pt idx="535">
                  <c:v>-2.633014125181667E-2</c:v>
                </c:pt>
                <c:pt idx="536">
                  <c:v>-7.493973797407987E-3</c:v>
                </c:pt>
                <c:pt idx="537">
                  <c:v>1.1055833077496541E-3</c:v>
                </c:pt>
                <c:pt idx="538">
                  <c:v>2.7586224390796607E-3</c:v>
                </c:pt>
                <c:pt idx="539">
                  <c:v>-2.194707373907108E-2</c:v>
                </c:pt>
                <c:pt idx="540">
                  <c:v>2.0182432275307163E-2</c:v>
                </c:pt>
                <c:pt idx="541">
                  <c:v>-2.6623496410520829E-2</c:v>
                </c:pt>
                <c:pt idx="542">
                  <c:v>1.9088834726006022E-2</c:v>
                </c:pt>
                <c:pt idx="543">
                  <c:v>-1.9996172885112504E-2</c:v>
                </c:pt>
                <c:pt idx="544">
                  <c:v>-1.7051394418833889E-2</c:v>
                </c:pt>
                <c:pt idx="545">
                  <c:v>1.1590008674508361E-2</c:v>
                </c:pt>
                <c:pt idx="546">
                  <c:v>1.7098892738274267E-3</c:v>
                </c:pt>
                <c:pt idx="547">
                  <c:v>1.1550349222885368E-2</c:v>
                </c:pt>
                <c:pt idx="548">
                  <c:v>5.8374660600163707E-3</c:v>
                </c:pt>
                <c:pt idx="549">
                  <c:v>2.0166888453510841E-2</c:v>
                </c:pt>
                <c:pt idx="550">
                  <c:v>4.92423164963369E-3</c:v>
                </c:pt>
                <c:pt idx="551">
                  <c:v>1.1935905591773708E-2</c:v>
                </c:pt>
                <c:pt idx="552">
                  <c:v>-2.2139515979562846E-2</c:v>
                </c:pt>
                <c:pt idx="553">
                  <c:v>3.3188166855231814E-2</c:v>
                </c:pt>
                <c:pt idx="554">
                  <c:v>-1.9171292599579177E-2</c:v>
                </c:pt>
                <c:pt idx="555">
                  <c:v>-1.3057673237245884E-3</c:v>
                </c:pt>
                <c:pt idx="556">
                  <c:v>7.1607119471233148E-3</c:v>
                </c:pt>
                <c:pt idx="557">
                  <c:v>2.1285364276154909E-2</c:v>
                </c:pt>
                <c:pt idx="558">
                  <c:v>-1.3531717849939624E-2</c:v>
                </c:pt>
                <c:pt idx="559">
                  <c:v>1.1624937611198455E-2</c:v>
                </c:pt>
                <c:pt idx="560">
                  <c:v>-2.5480425719333361E-3</c:v>
                </c:pt>
                <c:pt idx="561">
                  <c:v>-1.7587584707173875E-2</c:v>
                </c:pt>
                <c:pt idx="562">
                  <c:v>1.6630392397983359E-2</c:v>
                </c:pt>
                <c:pt idx="563">
                  <c:v>2.5504795972255494E-3</c:v>
                </c:pt>
                <c:pt idx="564">
                  <c:v>1.4958669318228878E-2</c:v>
                </c:pt>
                <c:pt idx="565">
                  <c:v>-1.4216003112538048E-2</c:v>
                </c:pt>
                <c:pt idx="566">
                  <c:v>-8.1998223137728782E-3</c:v>
                </c:pt>
                <c:pt idx="567">
                  <c:v>7.2448644185043563E-3</c:v>
                </c:pt>
                <c:pt idx="568">
                  <c:v>1.4752638475038224E-2</c:v>
                </c:pt>
                <c:pt idx="569">
                  <c:v>-6.4011971552644991E-3</c:v>
                </c:pt>
                <c:pt idx="570">
                  <c:v>2.1969752395188093E-2</c:v>
                </c:pt>
                <c:pt idx="571">
                  <c:v>-5.7839450649324617E-3</c:v>
                </c:pt>
                <c:pt idx="572">
                  <c:v>5.1778595885768779E-4</c:v>
                </c:pt>
                <c:pt idx="573">
                  <c:v>-9.3220784626421203E-4</c:v>
                </c:pt>
                <c:pt idx="574">
                  <c:v>-5.820012271022381E-3</c:v>
                </c:pt>
                <c:pt idx="575">
                  <c:v>-3.4455789765630409E-3</c:v>
                </c:pt>
                <c:pt idx="576">
                  <c:v>-2.7355395316887576E-2</c:v>
                </c:pt>
                <c:pt idx="577">
                  <c:v>6.7436607210402233E-2</c:v>
                </c:pt>
                <c:pt idx="578">
                  <c:v>0.15941927522366078</c:v>
                </c:pt>
                <c:pt idx="579">
                  <c:v>-1.9465124284145215E-2</c:v>
                </c:pt>
                <c:pt idx="580">
                  <c:v>8.7355317810535287E-5</c:v>
                </c:pt>
                <c:pt idx="581">
                  <c:v>1.5710922320411461E-3</c:v>
                </c:pt>
                <c:pt idx="582">
                  <c:v>1.0842800420416899E-2</c:v>
                </c:pt>
                <c:pt idx="583">
                  <c:v>1.226167559706033E-2</c:v>
                </c:pt>
                <c:pt idx="584">
                  <c:v>-3.1582118350982563E-3</c:v>
                </c:pt>
                <c:pt idx="585">
                  <c:v>8.5488352263894885E-5</c:v>
                </c:pt>
                <c:pt idx="586">
                  <c:v>1.8788971280326522E-3</c:v>
                </c:pt>
                <c:pt idx="587">
                  <c:v>-5.9047709110625806E-3</c:v>
                </c:pt>
                <c:pt idx="588">
                  <c:v>1.8007979826806717E-3</c:v>
                </c:pt>
                <c:pt idx="589">
                  <c:v>4.2746068337529541E-3</c:v>
                </c:pt>
                <c:pt idx="590">
                  <c:v>-5.5605601165421934E-3</c:v>
                </c:pt>
                <c:pt idx="591">
                  <c:v>5.1339207483232698E-3</c:v>
                </c:pt>
                <c:pt idx="592">
                  <c:v>7.6781985600479514E-4</c:v>
                </c:pt>
                <c:pt idx="593">
                  <c:v>-8.5316957653634078E-4</c:v>
                </c:pt>
                <c:pt idx="594">
                  <c:v>-8.5389809645791649E-4</c:v>
                </c:pt>
                <c:pt idx="595">
                  <c:v>-8.5429926154941718E-5</c:v>
                </c:pt>
                <c:pt idx="596">
                  <c:v>1.8777745360534412E-3</c:v>
                </c:pt>
                <c:pt idx="597">
                  <c:v>8.9138499295713051E-3</c:v>
                </c:pt>
                <c:pt idx="598">
                  <c:v>-6.7636120265270126E-4</c:v>
                </c:pt>
                <c:pt idx="599">
                  <c:v>4.8932857277037842E-3</c:v>
                </c:pt>
                <c:pt idx="600">
                  <c:v>7.571615218920656E-4</c:v>
                </c:pt>
                <c:pt idx="601">
                  <c:v>-3.4539438743015432E-3</c:v>
                </c:pt>
                <c:pt idx="602">
                  <c:v>-5.908918417821755E-4</c:v>
                </c:pt>
                <c:pt idx="603">
                  <c:v>-2.3670651004867884E-3</c:v>
                </c:pt>
                <c:pt idx="604">
                  <c:v>-7.620338203736481E-4</c:v>
                </c:pt>
                <c:pt idx="605">
                  <c:v>1.01591610498526E-3</c:v>
                </c:pt>
                <c:pt idx="606">
                  <c:v>4.2299395749355827E-4</c:v>
                </c:pt>
                <c:pt idx="607">
                  <c:v>2.7029326363926017E-3</c:v>
                </c:pt>
                <c:pt idx="608">
                  <c:v>5.0598752976982074E-4</c:v>
                </c:pt>
                <c:pt idx="609">
                  <c:v>1.0112076365165518E-3</c:v>
                </c:pt>
                <c:pt idx="610">
                  <c:v>1.8512290712658884E-3</c:v>
                </c:pt>
                <c:pt idx="611">
                  <c:v>-2.4409759184696187E-3</c:v>
                </c:pt>
                <c:pt idx="612">
                  <c:v>3.7012155307572024E-3</c:v>
                </c:pt>
                <c:pt idx="613">
                  <c:v>1.6791201449911514E-4</c:v>
                </c:pt>
                <c:pt idx="614">
                  <c:v>-1.4281516267869352E-3</c:v>
                </c:pt>
                <c:pt idx="615">
                  <c:v>-2.6938310759548468E-3</c:v>
                </c:pt>
                <c:pt idx="616">
                  <c:v>-3.885140022087597E-3</c:v>
                </c:pt>
                <c:pt idx="617">
                  <c:v>-1.0976498208480198E-2</c:v>
                </c:pt>
                <c:pt idx="618">
                  <c:v>5.4607644231779769E-3</c:v>
                </c:pt>
                <c:pt idx="619">
                  <c:v>1.1905775706878734E-3</c:v>
                </c:pt>
                <c:pt idx="620">
                  <c:v>1.1891617811764497E-3</c:v>
                </c:pt>
                <c:pt idx="621">
                  <c:v>-6.7288699866197964E-3</c:v>
                </c:pt>
                <c:pt idx="622">
                  <c:v>4.4342189138962557E-3</c:v>
                </c:pt>
                <c:pt idx="623">
                  <c:v>5.1037769056174582E-4</c:v>
                </c:pt>
                <c:pt idx="624">
                  <c:v>-9.3589150490520261E-4</c:v>
                </c:pt>
                <c:pt idx="625">
                  <c:v>2.2472855852058576E-2</c:v>
                </c:pt>
                <c:pt idx="626">
                  <c:v>1.3885668183838141E-2</c:v>
                </c:pt>
                <c:pt idx="627">
                  <c:v>5.7440612090984893E-4</c:v>
                </c:pt>
                <c:pt idx="628">
                  <c:v>-7.6584555154689538E-3</c:v>
                </c:pt>
                <c:pt idx="629">
                  <c:v>-1.6419087860227471E-2</c:v>
                </c:pt>
                <c:pt idx="630">
                  <c:v>9.8671257942525535E-3</c:v>
                </c:pt>
                <c:pt idx="631">
                  <c:v>8.3173921454641087E-4</c:v>
                </c:pt>
                <c:pt idx="632">
                  <c:v>2.0408871631207033E-2</c:v>
                </c:pt>
                <c:pt idx="633">
                  <c:v>1.5358801629169168E-2</c:v>
                </c:pt>
                <c:pt idx="634">
                  <c:v>9.4025864328382627E-2</c:v>
                </c:pt>
                <c:pt idx="635">
                  <c:v>5.4615100255219432E-3</c:v>
                </c:pt>
                <c:pt idx="636">
                  <c:v>-2.7634371451178705E-3</c:v>
                </c:pt>
                <c:pt idx="637">
                  <c:v>1.460302101248165E-2</c:v>
                </c:pt>
                <c:pt idx="638">
                  <c:v>3.1367363953752551E-2</c:v>
                </c:pt>
                <c:pt idx="639">
                  <c:v>-1.3514192300865051E-2</c:v>
                </c:pt>
                <c:pt idx="640">
                  <c:v>-3.2601848480934989E-2</c:v>
                </c:pt>
                <c:pt idx="641">
                  <c:v>-3.4378848676515465E-2</c:v>
                </c:pt>
                <c:pt idx="642">
                  <c:v>-3.7792515963966648E-2</c:v>
                </c:pt>
                <c:pt idx="643">
                  <c:v>-2.0483930255659945E-2</c:v>
                </c:pt>
                <c:pt idx="644">
                  <c:v>-1.9852169074691658E-2</c:v>
                </c:pt>
                <c:pt idx="645">
                  <c:v>3.3186758276246571E-2</c:v>
                </c:pt>
                <c:pt idx="646">
                  <c:v>-2.9931811957133646E-2</c:v>
                </c:pt>
                <c:pt idx="647">
                  <c:v>4.7817897169073918E-3</c:v>
                </c:pt>
                <c:pt idx="648">
                  <c:v>-1.6878381846203716E-2</c:v>
                </c:pt>
                <c:pt idx="649">
                  <c:v>-8.0082987332620263E-3</c:v>
                </c:pt>
                <c:pt idx="650">
                  <c:v>-6.0694428683042527E-3</c:v>
                </c:pt>
                <c:pt idx="651">
                  <c:v>2.5036307270859804E-2</c:v>
                </c:pt>
                <c:pt idx="652">
                  <c:v>1.0598375973346215E-2</c:v>
                </c:pt>
                <c:pt idx="653">
                  <c:v>-8.973020069000779E-3</c:v>
                </c:pt>
                <c:pt idx="654">
                  <c:v>-2.8414512002619487E-2</c:v>
                </c:pt>
                <c:pt idx="655">
                  <c:v>-1.6424879667400305E-2</c:v>
                </c:pt>
                <c:pt idx="656">
                  <c:v>4.2372944755152174E-3</c:v>
                </c:pt>
                <c:pt idx="657">
                  <c:v>-5.8521858213257802E-3</c:v>
                </c:pt>
                <c:pt idx="658">
                  <c:v>7.7109224159512789E-3</c:v>
                </c:pt>
                <c:pt idx="659">
                  <c:v>1.5411981078765341E-2</c:v>
                </c:pt>
                <c:pt idx="660">
                  <c:v>1.1733732376071955E-2</c:v>
                </c:pt>
                <c:pt idx="661">
                  <c:v>-2.4279898951309022E-2</c:v>
                </c:pt>
                <c:pt idx="662">
                  <c:v>-1.7690919065708412E-3</c:v>
                </c:pt>
                <c:pt idx="663">
                  <c:v>2.19330811948669E-2</c:v>
                </c:pt>
                <c:pt idx="664">
                  <c:v>3.6288099168247719E-2</c:v>
                </c:pt>
                <c:pt idx="665">
                  <c:v>1.5940994127945838E-2</c:v>
                </c:pt>
                <c:pt idx="666">
                  <c:v>-3.8710391655323376E-2</c:v>
                </c:pt>
                <c:pt idx="667">
                  <c:v>2.1136500837021098E-3</c:v>
                </c:pt>
                <c:pt idx="668">
                  <c:v>1.8744766688544218E-2</c:v>
                </c:pt>
                <c:pt idx="669">
                  <c:v>-1.6311478116702926E-2</c:v>
                </c:pt>
                <c:pt idx="670">
                  <c:v>5.8678464860948742E-2</c:v>
                </c:pt>
                <c:pt idx="671">
                  <c:v>-1.7804624633506592E-2</c:v>
                </c:pt>
                <c:pt idx="672">
                  <c:v>-2.5519223678045305E-2</c:v>
                </c:pt>
                <c:pt idx="673">
                  <c:v>-8.3313788006784371E-3</c:v>
                </c:pt>
                <c:pt idx="674">
                  <c:v>-8.0476424752173371E-4</c:v>
                </c:pt>
                <c:pt idx="675">
                  <c:v>1.1526582433498932E-2</c:v>
                </c:pt>
                <c:pt idx="676">
                  <c:v>2.1883744835363161E-2</c:v>
                </c:pt>
                <c:pt idx="677">
                  <c:v>5.2849351653210183E-2</c:v>
                </c:pt>
                <c:pt idx="678">
                  <c:v>-3.8777679844698376E-2</c:v>
                </c:pt>
                <c:pt idx="679">
                  <c:v>-1.0806743535102284E-2</c:v>
                </c:pt>
                <c:pt idx="680">
                  <c:v>-1.4756711155198745E-3</c:v>
                </c:pt>
                <c:pt idx="681">
                  <c:v>-1.5351178655760909E-2</c:v>
                </c:pt>
                <c:pt idx="682">
                  <c:v>-7.2877382117360499E-3</c:v>
                </c:pt>
                <c:pt idx="683">
                  <c:v>-1.2882754686606494E-2</c:v>
                </c:pt>
                <c:pt idx="684">
                  <c:v>1.0494788893726568E-2</c:v>
                </c:pt>
                <c:pt idx="685">
                  <c:v>-1.2994487812562561E-2</c:v>
                </c:pt>
                <c:pt idx="686">
                  <c:v>-1.6279050689566539E-2</c:v>
                </c:pt>
                <c:pt idx="687">
                  <c:v>-2.0536418274401543E-3</c:v>
                </c:pt>
                <c:pt idx="688">
                  <c:v>3.7754476888002776E-3</c:v>
                </c:pt>
                <c:pt idx="689">
                  <c:v>-5.0096602122790511E-3</c:v>
                </c:pt>
                <c:pt idx="690">
                  <c:v>4.9277366469195278E-3</c:v>
                </c:pt>
                <c:pt idx="691">
                  <c:v>-1.253107906145071E-2</c:v>
                </c:pt>
                <c:pt idx="692">
                  <c:v>1.6578253133820698E-3</c:v>
                </c:pt>
                <c:pt idx="693">
                  <c:v>-9.4030233069069356E-3</c:v>
                </c:pt>
                <c:pt idx="694">
                  <c:v>8.2428342317118226E-3</c:v>
                </c:pt>
                <c:pt idx="695">
                  <c:v>4.2199392398740137E-3</c:v>
                </c:pt>
                <c:pt idx="696">
                  <c:v>1.4026983611024185E-3</c:v>
                </c:pt>
                <c:pt idx="697">
                  <c:v>3.5392439924039174E-3</c:v>
                </c:pt>
                <c:pt idx="698">
                  <c:v>4.9285363245060775E-4</c:v>
                </c:pt>
                <c:pt idx="699">
                  <c:v>8.9114762168652495E-3</c:v>
                </c:pt>
                <c:pt idx="700">
                  <c:v>-9.6508477847438781E-3</c:v>
                </c:pt>
                <c:pt idx="701">
                  <c:v>-2.3616597356630454E-2</c:v>
                </c:pt>
                <c:pt idx="702">
                  <c:v>-8.1957283559288968E-3</c:v>
                </c:pt>
                <c:pt idx="703">
                  <c:v>2.5877590192744639E-2</c:v>
                </c:pt>
                <c:pt idx="704">
                  <c:v>1.4037910613437876E-2</c:v>
                </c:pt>
                <c:pt idx="705">
                  <c:v>-6.7070429734454803E-3</c:v>
                </c:pt>
                <c:pt idx="706">
                  <c:v>-2.3005515035125872E-3</c:v>
                </c:pt>
                <c:pt idx="707">
                  <c:v>8.2223323165521228E-4</c:v>
                </c:pt>
                <c:pt idx="708">
                  <c:v>-1.9084548692410701E-2</c:v>
                </c:pt>
                <c:pt idx="709">
                  <c:v>-1.2730433697179811E-2</c:v>
                </c:pt>
                <c:pt idx="710">
                  <c:v>9.3287544398387105E-4</c:v>
                </c:pt>
                <c:pt idx="711">
                  <c:v>-8.6838618235631458E-3</c:v>
                </c:pt>
                <c:pt idx="712">
                  <c:v>-1.4816362004264977E-2</c:v>
                </c:pt>
                <c:pt idx="713">
                  <c:v>-2.7809177563808099E-3</c:v>
                </c:pt>
                <c:pt idx="714">
                  <c:v>1.4428519347861391E-2</c:v>
                </c:pt>
                <c:pt idx="715">
                  <c:v>-4.4704338549415397E-3</c:v>
                </c:pt>
                <c:pt idx="716">
                  <c:v>2.5268263417326221E-2</c:v>
                </c:pt>
                <c:pt idx="717">
                  <c:v>-5.8137249312403237E-3</c:v>
                </c:pt>
                <c:pt idx="718">
                  <c:v>-1.7044898765932542E-2</c:v>
                </c:pt>
                <c:pt idx="719">
                  <c:v>-1.0628745555644869E-2</c:v>
                </c:pt>
                <c:pt idx="720">
                  <c:v>-6.2745303893885131E-3</c:v>
                </c:pt>
                <c:pt idx="721">
                  <c:v>1.6387413153092962E-2</c:v>
                </c:pt>
                <c:pt idx="722">
                  <c:v>1.0522360655174428E-2</c:v>
                </c:pt>
                <c:pt idx="723">
                  <c:v>-5.6323753609825548E-3</c:v>
                </c:pt>
                <c:pt idx="724">
                  <c:v>1.0471299867295437E-2</c:v>
                </c:pt>
                <c:pt idx="725">
                  <c:v>6.836335018291167E-3</c:v>
                </c:pt>
                <c:pt idx="726">
                  <c:v>-1.9020697403014444E-2</c:v>
                </c:pt>
                <c:pt idx="727">
                  <c:v>-6.5365331211392876E-3</c:v>
                </c:pt>
                <c:pt idx="728">
                  <c:v>-1.3727409308612732E-2</c:v>
                </c:pt>
                <c:pt idx="729">
                  <c:v>-9.0514260922774301E-3</c:v>
                </c:pt>
                <c:pt idx="730">
                  <c:v>-9.8470522882775201E-3</c:v>
                </c:pt>
                <c:pt idx="731">
                  <c:v>-1.3381508754457432E-3</c:v>
                </c:pt>
                <c:pt idx="732">
                  <c:v>7.5592871858487249E-3</c:v>
                </c:pt>
                <c:pt idx="733">
                  <c:v>2.3008859708404036E-3</c:v>
                </c:pt>
                <c:pt idx="734">
                  <c:v>-4.6070782294413146E-3</c:v>
                </c:pt>
                <c:pt idx="735">
                  <c:v>-3.6475286203382054E-3</c:v>
                </c:pt>
                <c:pt idx="736">
                  <c:v>-5.6307964835075747E-3</c:v>
                </c:pt>
                <c:pt idx="737">
                  <c:v>-1.2556055461259189E-3</c:v>
                </c:pt>
                <c:pt idx="738">
                  <c:v>2.330585493772761E-3</c:v>
                </c:pt>
                <c:pt idx="739">
                  <c:v>-7.0081149360851644E-3</c:v>
                </c:pt>
                <c:pt idx="740">
                  <c:v>2.3876412626680169E-2</c:v>
                </c:pt>
                <c:pt idx="741">
                  <c:v>-4.4115123600946583E-3</c:v>
                </c:pt>
                <c:pt idx="742">
                  <c:v>4.4202803177410284E-4</c:v>
                </c:pt>
                <c:pt idx="743">
                  <c:v>-3.4530115322220015E-3</c:v>
                </c:pt>
                <c:pt idx="744">
                  <c:v>9.0058881688374077E-3</c:v>
                </c:pt>
                <c:pt idx="745">
                  <c:v>7.5306835752931281E-3</c:v>
                </c:pt>
                <c:pt idx="746">
                  <c:v>-3.8458224133614597E-3</c:v>
                </c:pt>
                <c:pt idx="747">
                  <c:v>1.4876397405541252E-3</c:v>
                </c:pt>
                <c:pt idx="748">
                  <c:v>-1.5953800101369733E-2</c:v>
                </c:pt>
                <c:pt idx="749">
                  <c:v>4.5210838944033964E-3</c:v>
                </c:pt>
                <c:pt idx="750">
                  <c:v>-2.7456728643569413E-3</c:v>
                </c:pt>
                <c:pt idx="751">
                  <c:v>-7.9248889893458532E-3</c:v>
                </c:pt>
                <c:pt idx="752">
                  <c:v>-2.6822835334494604E-4</c:v>
                </c:pt>
                <c:pt idx="753">
                  <c:v>-7.9002116614939766E-3</c:v>
                </c:pt>
                <c:pt idx="754">
                  <c:v>-8.053977746990305E-3</c:v>
                </c:pt>
                <c:pt idx="755">
                  <c:v>-7.1122758091327768E-3</c:v>
                </c:pt>
                <c:pt idx="756">
                  <c:v>-1.391406921373947E-2</c:v>
                </c:pt>
                <c:pt idx="757">
                  <c:v>1.189886288917503E-2</c:v>
                </c:pt>
                <c:pt idx="758">
                  <c:v>1.2211944345079419E-2</c:v>
                </c:pt>
                <c:pt idx="759">
                  <c:v>1.2601426878003795E-2</c:v>
                </c:pt>
                <c:pt idx="760">
                  <c:v>-6.731010380562296E-3</c:v>
                </c:pt>
                <c:pt idx="761">
                  <c:v>9.4999818250656697E-3</c:v>
                </c:pt>
                <c:pt idx="762">
                  <c:v>9.587290478826763E-3</c:v>
                </c:pt>
                <c:pt idx="763">
                  <c:v>2.2943885815219279E-3</c:v>
                </c:pt>
                <c:pt idx="764">
                  <c:v>-2.3827395114729712E-3</c:v>
                </c:pt>
                <c:pt idx="765">
                  <c:v>1.6908721212592986E-2</c:v>
                </c:pt>
                <c:pt idx="766">
                  <c:v>-9.4266212577035578E-3</c:v>
                </c:pt>
                <c:pt idx="767">
                  <c:v>-3.5084642057970803E-4</c:v>
                </c:pt>
                <c:pt idx="768">
                  <c:v>8.7688535959086597E-4</c:v>
                </c:pt>
                <c:pt idx="769">
                  <c:v>-1.7531556847152894E-4</c:v>
                </c:pt>
                <c:pt idx="770">
                  <c:v>-5.2613119417825008E-4</c:v>
                </c:pt>
                <c:pt idx="771">
                  <c:v>1.2272091301763165E-3</c:v>
                </c:pt>
                <c:pt idx="772">
                  <c:v>-1.3149245813090288E-3</c:v>
                </c:pt>
                <c:pt idx="773">
                  <c:v>2.8621555123133455E-2</c:v>
                </c:pt>
                <c:pt idx="774">
                  <c:v>-1.5289767022701716E-2</c:v>
                </c:pt>
                <c:pt idx="775">
                  <c:v>-2.2407939756089755E-2</c:v>
                </c:pt>
                <c:pt idx="776">
                  <c:v>-3.458216702956941E-3</c:v>
                </c:pt>
                <c:pt idx="777">
                  <c:v>1.1393366786633165E-2</c:v>
                </c:pt>
                <c:pt idx="778">
                  <c:v>-2.0405250217425269E-2</c:v>
                </c:pt>
                <c:pt idx="779">
                  <c:v>3.8466746900061434E-3</c:v>
                </c:pt>
                <c:pt idx="780">
                  <c:v>4.4632895184140437E-4</c:v>
                </c:pt>
                <c:pt idx="781">
                  <c:v>2.4067400305650593E-3</c:v>
                </c:pt>
                <c:pt idx="782">
                  <c:v>-5.7143012634387758E-3</c:v>
                </c:pt>
                <c:pt idx="783">
                  <c:v>-6.3777445015899817E-3</c:v>
                </c:pt>
                <c:pt idx="784">
                  <c:v>-4.5067376489503231E-4</c:v>
                </c:pt>
                <c:pt idx="785">
                  <c:v>3.6055525899876566E-4</c:v>
                </c:pt>
                <c:pt idx="786">
                  <c:v>-1.0820560117982896E-3</c:v>
                </c:pt>
                <c:pt idx="787">
                  <c:v>1.3523871691104531E-3</c:v>
                </c:pt>
                <c:pt idx="788">
                  <c:v>-1.1143943186313192E-2</c:v>
                </c:pt>
                <c:pt idx="789">
                  <c:v>-1.0624756477739942E-2</c:v>
                </c:pt>
                <c:pt idx="790">
                  <c:v>2.0416312494942593E-2</c:v>
                </c:pt>
                <c:pt idx="791">
                  <c:v>-4.9744596767221077E-3</c:v>
                </c:pt>
                <c:pt idx="792">
                  <c:v>-2.9056589952124847E-3</c:v>
                </c:pt>
                <c:pt idx="793">
                  <c:v>6.3633473353071057E-4</c:v>
                </c:pt>
                <c:pt idx="794">
                  <c:v>1.2103842105148602E-2</c:v>
                </c:pt>
                <c:pt idx="795">
                  <c:v>7.2460843953509515E-3</c:v>
                </c:pt>
                <c:pt idx="796">
                  <c:v>-2.7669942231144814E-3</c:v>
                </c:pt>
                <c:pt idx="797">
                  <c:v>3.3016582886047493E-3</c:v>
                </c:pt>
                <c:pt idx="798">
                  <c:v>-1.2460382630705152E-2</c:v>
                </c:pt>
                <c:pt idx="799">
                  <c:v>3.6915361779506686E-3</c:v>
                </c:pt>
                <c:pt idx="800">
                  <c:v>9.3032248053355766E-3</c:v>
                </c:pt>
                <c:pt idx="801">
                  <c:v>1.9923084930589897E-2</c:v>
                </c:pt>
                <c:pt idx="802">
                  <c:v>8.7279074897041859E-5</c:v>
                </c:pt>
                <c:pt idx="803">
                  <c:v>-4.3647157080690116E-4</c:v>
                </c:pt>
                <c:pt idx="804">
                  <c:v>1.610982354426025E-2</c:v>
                </c:pt>
                <c:pt idx="805">
                  <c:v>1.7122101496020264E-2</c:v>
                </c:pt>
                <c:pt idx="806">
                  <c:v>-2.6216768367149385E-3</c:v>
                </c:pt>
                <c:pt idx="807">
                  <c:v>1.3625105650088025E-2</c:v>
                </c:pt>
                <c:pt idx="808">
                  <c:v>-1.2538138475414416E-3</c:v>
                </c:pt>
                <c:pt idx="809">
                  <c:v>9.7383099285588744E-3</c:v>
                </c:pt>
                <c:pt idx="810">
                  <c:v>-3.4017871427662223E-3</c:v>
                </c:pt>
                <c:pt idx="811">
                  <c:v>-9.9395263902599326E-3</c:v>
                </c:pt>
                <c:pt idx="812">
                  <c:v>1.8710786596439252E-2</c:v>
                </c:pt>
                <c:pt idx="813">
                  <c:v>-4.3760132582170248E-3</c:v>
                </c:pt>
                <c:pt idx="814">
                  <c:v>4.1365047125490722E-4</c:v>
                </c:pt>
                <c:pt idx="815">
                  <c:v>6.1843116087845224E-3</c:v>
                </c:pt>
                <c:pt idx="816">
                  <c:v>1.5012111900199538E-2</c:v>
                </c:pt>
                <c:pt idx="817">
                  <c:v>-1.3944042949303105E-2</c:v>
                </c:pt>
                <c:pt idx="818">
                  <c:v>5.5683078693804467E-3</c:v>
                </c:pt>
                <c:pt idx="819">
                  <c:v>-7.7878821292880858E-3</c:v>
                </c:pt>
                <c:pt idx="820">
                  <c:v>3.2044725667055743E-3</c:v>
                </c:pt>
                <c:pt idx="821">
                  <c:v>-1.7043516718316394E-2</c:v>
                </c:pt>
                <c:pt idx="822">
                  <c:v>-4.8515360739496225E-3</c:v>
                </c:pt>
                <c:pt idx="823">
                  <c:v>-3.3545790317920829E-4</c:v>
                </c:pt>
                <c:pt idx="824">
                  <c:v>-2.6174165847876674E-2</c:v>
                </c:pt>
                <c:pt idx="825">
                  <c:v>-1.7222078747474364E-4</c:v>
                </c:pt>
                <c:pt idx="826">
                  <c:v>-3.0516029096824038E-2</c:v>
                </c:pt>
                <c:pt idx="827">
                  <c:v>6.6368988365524857E-3</c:v>
                </c:pt>
                <c:pt idx="828">
                  <c:v>-8.0584894802271743E-3</c:v>
                </c:pt>
                <c:pt idx="829">
                  <c:v>-9.5591919227467209E-3</c:v>
                </c:pt>
                <c:pt idx="830">
                  <c:v>-6.1228356238241808E-3</c:v>
                </c:pt>
                <c:pt idx="831">
                  <c:v>1.4440435722336239E-3</c:v>
                </c:pt>
                <c:pt idx="832">
                  <c:v>-2.5284463533586377E-3</c:v>
                </c:pt>
                <c:pt idx="833">
                  <c:v>7.4765019707279824E-3</c:v>
                </c:pt>
                <c:pt idx="834">
                  <c:v>2.2889572786665757E-2</c:v>
                </c:pt>
                <c:pt idx="835">
                  <c:v>1.3417172874761421E-2</c:v>
                </c:pt>
                <c:pt idx="836">
                  <c:v>-2.4261341074684703E-3</c:v>
                </c:pt>
                <c:pt idx="837">
                  <c:v>2.0606893862916406E-2</c:v>
                </c:pt>
                <c:pt idx="838">
                  <c:v>-1.3087736531933685E-2</c:v>
                </c:pt>
                <c:pt idx="839">
                  <c:v>-4.1579269872678841E-2</c:v>
                </c:pt>
                <c:pt idx="840">
                  <c:v>1.0891019988379994E-2</c:v>
                </c:pt>
                <c:pt idx="841">
                  <c:v>-1.5994316542804064E-3</c:v>
                </c:pt>
                <c:pt idx="842">
                  <c:v>4.4454323915017123E-4</c:v>
                </c:pt>
                <c:pt idx="843">
                  <c:v>-2.2246950221111624E-3</c:v>
                </c:pt>
                <c:pt idx="844">
                  <c:v>-9.804359268370871E-4</c:v>
                </c:pt>
                <c:pt idx="845">
                  <c:v>-4.4597066252243157E-4</c:v>
                </c:pt>
                <c:pt idx="846">
                  <c:v>2.2278670712826978E-3</c:v>
                </c:pt>
                <c:pt idx="847">
                  <c:v>-8.2231425116172183E-3</c:v>
                </c:pt>
                <c:pt idx="848">
                  <c:v>7.5766979372028156E-2</c:v>
                </c:pt>
                <c:pt idx="849">
                  <c:v>1.6638935146516827E-4</c:v>
                </c:pt>
                <c:pt idx="850">
                  <c:v>-1.5171490866257501E-2</c:v>
                </c:pt>
                <c:pt idx="851">
                  <c:v>2.2300168269743653E-2</c:v>
                </c:pt>
                <c:pt idx="852">
                  <c:v>4.1815966377915272E-2</c:v>
                </c:pt>
                <c:pt idx="853">
                  <c:v>1.134227660393451E-2</c:v>
                </c:pt>
                <c:pt idx="854">
                  <c:v>-9.996541194032425E-3</c:v>
                </c:pt>
                <c:pt idx="855">
                  <c:v>1.0544636576347676E-2</c:v>
                </c:pt>
                <c:pt idx="856">
                  <c:v>-2.1121696494173278E-2</c:v>
                </c:pt>
                <c:pt idx="857">
                  <c:v>6.6138334239685291E-3</c:v>
                </c:pt>
                <c:pt idx="858">
                  <c:v>7.1225372331990295E-3</c:v>
                </c:pt>
                <c:pt idx="859">
                  <c:v>-1.1835721585240044E-3</c:v>
                </c:pt>
                <c:pt idx="860">
                  <c:v>-5.303792365745773E-3</c:v>
                </c:pt>
                <c:pt idx="861">
                  <c:v>-1.7212128881121409E-2</c:v>
                </c:pt>
                <c:pt idx="862">
                  <c:v>1.04427007288005E-2</c:v>
                </c:pt>
                <c:pt idx="863">
                  <c:v>-3.2817094325998082E-3</c:v>
                </c:pt>
                <c:pt idx="864">
                  <c:v>-1.0315185346429234E-2</c:v>
                </c:pt>
                <c:pt idx="865">
                  <c:v>-8.1007736283020249E-5</c:v>
                </c:pt>
                <c:pt idx="866">
                  <c:v>1.1758209076626426E-2</c:v>
                </c:pt>
                <c:pt idx="867">
                  <c:v>-1.1677201340343463E-2</c:v>
                </c:pt>
                <c:pt idx="868">
                  <c:v>-4.8614488074600861E-4</c:v>
                </c:pt>
                <c:pt idx="869">
                  <c:v>4.1247177246542715E-3</c:v>
                </c:pt>
                <c:pt idx="870">
                  <c:v>1.4025475354504458E-2</c:v>
                </c:pt>
                <c:pt idx="871">
                  <c:v>3.4956736955338878E-3</c:v>
                </c:pt>
                <c:pt idx="872">
                  <c:v>-1.076436658715843E-2</c:v>
                </c:pt>
                <c:pt idx="873">
                  <c:v>1.0416250290771801E-3</c:v>
                </c:pt>
                <c:pt idx="874">
                  <c:v>2.9587003311512677E-3</c:v>
                </c:pt>
                <c:pt idx="875">
                  <c:v>-1.597061410405626E-4</c:v>
                </c:pt>
                <c:pt idx="876">
                  <c:v>2.9504427128711139E-3</c:v>
                </c:pt>
                <c:pt idx="877">
                  <c:v>6.2706083152738144E-3</c:v>
                </c:pt>
                <c:pt idx="878">
                  <c:v>1.4142284730771575E-2</c:v>
                </c:pt>
                <c:pt idx="879">
                  <c:v>-2.6723070140753508E-2</c:v>
                </c:pt>
                <c:pt idx="880">
                  <c:v>-8.2874513833962535E-3</c:v>
                </c:pt>
                <c:pt idx="881">
                  <c:v>5.8003868417636165E-3</c:v>
                </c:pt>
                <c:pt idx="882">
                  <c:v>4.8080868329554004E-3</c:v>
                </c:pt>
                <c:pt idx="883">
                  <c:v>-5.5312979215710262E-3</c:v>
                </c:pt>
                <c:pt idx="884">
                  <c:v>8.4848023635181319E-3</c:v>
                </c:pt>
                <c:pt idx="885">
                  <c:v>8.3343737579809132E-3</c:v>
                </c:pt>
                <c:pt idx="886">
                  <c:v>-7.9048259003163635E-5</c:v>
                </c:pt>
                <c:pt idx="887">
                  <c:v>1.537526366207146E-2</c:v>
                </c:pt>
                <c:pt idx="888">
                  <c:v>3.0210071673261379E-2</c:v>
                </c:pt>
                <c:pt idx="889">
                  <c:v>3.6267833406605776E-2</c:v>
                </c:pt>
                <c:pt idx="890">
                  <c:v>9.0636156849454638E-3</c:v>
                </c:pt>
                <c:pt idx="891">
                  <c:v>-1.0448506026190397E-2</c:v>
                </c:pt>
                <c:pt idx="892">
                  <c:v>1.2107299814650448E-2</c:v>
                </c:pt>
                <c:pt idx="893">
                  <c:v>7.1087794428818527E-3</c:v>
                </c:pt>
                <c:pt idx="894">
                  <c:v>7.5558132651861584E-3</c:v>
                </c:pt>
                <c:pt idx="895">
                  <c:v>3.4735795036675708E-3</c:v>
                </c:pt>
                <c:pt idx="896">
                  <c:v>-6.3893444681039583E-3</c:v>
                </c:pt>
                <c:pt idx="897">
                  <c:v>-1.4245014269084869E-4</c:v>
                </c:pt>
                <c:pt idx="898">
                  <c:v>-8.2252010406216325E-3</c:v>
                </c:pt>
                <c:pt idx="899">
                  <c:v>6.7995824372063573E-3</c:v>
                </c:pt>
                <c:pt idx="900">
                  <c:v>2.4589959173444937E-2</c:v>
                </c:pt>
                <c:pt idx="901">
                  <c:v>-6.0735290890476948E-3</c:v>
                </c:pt>
                <c:pt idx="902">
                  <c:v>1.4666790562034794E-2</c:v>
                </c:pt>
                <c:pt idx="903">
                  <c:v>-7.6193483525285365E-3</c:v>
                </c:pt>
                <c:pt idx="904">
                  <c:v>-1.0062977998620841E-2</c:v>
                </c:pt>
                <c:pt idx="905">
                  <c:v>-2.3908316008399494E-3</c:v>
                </c:pt>
                <c:pt idx="906">
                  <c:v>-8.2712288026716759E-3</c:v>
                </c:pt>
                <c:pt idx="907">
                  <c:v>1.7939909182213422E-2</c:v>
                </c:pt>
                <c:pt idx="908">
                  <c:v>1.3917482735190008E-2</c:v>
                </c:pt>
                <c:pt idx="909">
                  <c:v>1.0193349761847745E-2</c:v>
                </c:pt>
                <c:pt idx="910">
                  <c:v>9.0118169263682379E-3</c:v>
                </c:pt>
                <c:pt idx="911">
                  <c:v>-1.4850819524341251E-3</c:v>
                </c:pt>
                <c:pt idx="912">
                  <c:v>-8.4800888084840542E-3</c:v>
                </c:pt>
                <c:pt idx="913">
                  <c:v>-4.0885860876192055E-4</c:v>
                </c:pt>
                <c:pt idx="914">
                  <c:v>3.8095284166676487E-3</c:v>
                </c:pt>
                <c:pt idx="915">
                  <c:v>-3.4688013017149313E-3</c:v>
                </c:pt>
                <c:pt idx="916">
                  <c:v>1.6353925771649552E-2</c:v>
                </c:pt>
                <c:pt idx="917">
                  <c:v>4.6143125307297585E-3</c:v>
                </c:pt>
                <c:pt idx="918">
                  <c:v>-1.068090889258304E-3</c:v>
                </c:pt>
                <c:pt idx="919">
                  <c:v>9.1749862424655819E-3</c:v>
                </c:pt>
                <c:pt idx="920">
                  <c:v>1.9834717246544572E-3</c:v>
                </c:pt>
                <c:pt idx="921">
                  <c:v>-2.9104399430537049E-3</c:v>
                </c:pt>
                <c:pt idx="922">
                  <c:v>4.1646069116323152E-3</c:v>
                </c:pt>
                <c:pt idx="923">
                  <c:v>-4.0321302604482533E-3</c:v>
                </c:pt>
                <c:pt idx="924">
                  <c:v>-5.8456390720625084E-3</c:v>
                </c:pt>
                <c:pt idx="925">
                  <c:v>-1.7405768547458615E-2</c:v>
                </c:pt>
                <c:pt idx="926">
                  <c:v>6.1501224500299517E-3</c:v>
                </c:pt>
                <c:pt idx="927">
                  <c:v>1.010135107274107E-3</c:v>
                </c:pt>
                <c:pt idx="928">
                  <c:v>2.8269964890483435E-2</c:v>
                </c:pt>
                <c:pt idx="929">
                  <c:v>-6.1037829380177992E-3</c:v>
                </c:pt>
                <c:pt idx="930">
                  <c:v>-9.6580759995914655E-3</c:v>
                </c:pt>
                <c:pt idx="931">
                  <c:v>-7.4057115329584818E-3</c:v>
                </c:pt>
                <c:pt idx="932">
                  <c:v>-1.0720269033381612E-3</c:v>
                </c:pt>
                <c:pt idx="933">
                  <c:v>-1.4517963219897529E-2</c:v>
                </c:pt>
                <c:pt idx="934">
                  <c:v>-1.0888799224772589E-3</c:v>
                </c:pt>
                <c:pt idx="935">
                  <c:v>0</c:v>
                </c:pt>
                <c:pt idx="936">
                  <c:v>6.9890021552134474E-3</c:v>
                </c:pt>
                <c:pt idx="937">
                  <c:v>-2.5544960318650077E-2</c:v>
                </c:pt>
                <c:pt idx="938">
                  <c:v>-3.9617775537421603E-3</c:v>
                </c:pt>
                <c:pt idx="939">
                  <c:v>1.7876722745960021E-2</c:v>
                </c:pt>
                <c:pt idx="940">
                  <c:v>-5.4742029559177411E-4</c:v>
                </c:pt>
                <c:pt idx="941">
                  <c:v>-5.2843001185747061E-3</c:v>
                </c:pt>
                <c:pt idx="942">
                  <c:v>1.3464304830505465E-2</c:v>
                </c:pt>
                <c:pt idx="943">
                  <c:v>1.6629460535719769E-2</c:v>
                </c:pt>
                <c:pt idx="944">
                  <c:v>1.016383679000604E-2</c:v>
                </c:pt>
                <c:pt idx="945">
                  <c:v>1.84891758957269E-3</c:v>
                </c:pt>
                <c:pt idx="946">
                  <c:v>-4.8664825672868145E-2</c:v>
                </c:pt>
                <c:pt idx="947">
                  <c:v>-8.346132742975975E-3</c:v>
                </c:pt>
                <c:pt idx="948">
                  <c:v>9.3845184927117409E-3</c:v>
                </c:pt>
                <c:pt idx="949">
                  <c:v>1.2172209565328039E-2</c:v>
                </c:pt>
                <c:pt idx="950">
                  <c:v>9.3207464596039447E-3</c:v>
                </c:pt>
                <c:pt idx="951">
                  <c:v>-2.0317632388469029E-4</c:v>
                </c:pt>
                <c:pt idx="952">
                  <c:v>9.9074104410182186E-3</c:v>
                </c:pt>
                <c:pt idx="953">
                  <c:v>1.8208902888941798E-2</c:v>
                </c:pt>
                <c:pt idx="954">
                  <c:v>1.2759865579785794E-2</c:v>
                </c:pt>
                <c:pt idx="955">
                  <c:v>2.0135760757425394E-3</c:v>
                </c:pt>
                <c:pt idx="956">
                  <c:v>-2.7941146869849237E-3</c:v>
                </c:pt>
                <c:pt idx="957">
                  <c:v>-4.0425170785261776E-3</c:v>
                </c:pt>
                <c:pt idx="958">
                  <c:v>-1.0574463908528715E-2</c:v>
                </c:pt>
                <c:pt idx="959">
                  <c:v>-1.8505061126299067E-3</c:v>
                </c:pt>
                <c:pt idx="960">
                  <c:v>-5.8382704146134647E-3</c:v>
                </c:pt>
                <c:pt idx="961">
                  <c:v>1.1839937234170587E-2</c:v>
                </c:pt>
                <c:pt idx="962">
                  <c:v>9.2014465907175314E-4</c:v>
                </c:pt>
                <c:pt idx="963">
                  <c:v>-9.2397700647445982E-3</c:v>
                </c:pt>
                <c:pt idx="964">
                  <c:v>-5.4517786782452525E-3</c:v>
                </c:pt>
                <c:pt idx="965">
                  <c:v>1.9475776500656766E-2</c:v>
                </c:pt>
                <c:pt idx="966">
                  <c:v>4.696375470328553E-3</c:v>
                </c:pt>
                <c:pt idx="967">
                  <c:v>2.671105834358458E-2</c:v>
                </c:pt>
                <c:pt idx="968">
                  <c:v>-3.2365568472167271E-3</c:v>
                </c:pt>
                <c:pt idx="969">
                  <c:v>2.7151556607833173E-2</c:v>
                </c:pt>
                <c:pt idx="970">
                  <c:v>-4.2776172600677434E-3</c:v>
                </c:pt>
                <c:pt idx="971">
                  <c:v>1.5412425176609344E-2</c:v>
                </c:pt>
                <c:pt idx="972">
                  <c:v>8.7102728248933201E-3</c:v>
                </c:pt>
                <c:pt idx="973">
                  <c:v>-5.4731345575225691E-3</c:v>
                </c:pt>
                <c:pt idx="974">
                  <c:v>1.8292125291094154E-4</c:v>
                </c:pt>
                <c:pt idx="975">
                  <c:v>-8.0803573832730798E-3</c:v>
                </c:pt>
                <c:pt idx="976">
                  <c:v>-1.8110145171096239E-2</c:v>
                </c:pt>
                <c:pt idx="977">
                  <c:v>-3.1969937902060182E-3</c:v>
                </c:pt>
                <c:pt idx="978">
                  <c:v>1.8191517735160359E-3</c:v>
                </c:pt>
                <c:pt idx="979">
                  <c:v>-8.8128481748444166E-3</c:v>
                </c:pt>
                <c:pt idx="980">
                  <c:v>-2.9255358148789646E-2</c:v>
                </c:pt>
                <c:pt idx="981">
                  <c:v>-2.0202685355557044E-3</c:v>
                </c:pt>
                <c:pt idx="982">
                  <c:v>-5.2202285035388011E-4</c:v>
                </c:pt>
                <c:pt idx="983">
                  <c:v>-1.4993376156325365E-2</c:v>
                </c:pt>
                <c:pt idx="984">
                  <c:v>1.6232735761818926E-2</c:v>
                </c:pt>
                <c:pt idx="985">
                  <c:v>-1.3699079085509479E-3</c:v>
                </c:pt>
                <c:pt idx="986">
                  <c:v>-1.2017875721036724E-2</c:v>
                </c:pt>
                <c:pt idx="987">
                  <c:v>-7.7599460860786895E-3</c:v>
                </c:pt>
                <c:pt idx="988">
                  <c:v>1.0135557603208669E-2</c:v>
                </c:pt>
                <c:pt idx="989">
                  <c:v>1.3173496833323525E-3</c:v>
                </c:pt>
                <c:pt idx="990">
                  <c:v>-1.3165690230334509E-4</c:v>
                </c:pt>
                <c:pt idx="991">
                  <c:v>-1.6471754671371066E-3</c:v>
                </c:pt>
                <c:pt idx="992">
                  <c:v>-2.7072551118579925E-3</c:v>
                </c:pt>
                <c:pt idx="993">
                  <c:v>5.9988973202478469E-3</c:v>
                </c:pt>
                <c:pt idx="994">
                  <c:v>1.8751770235290652E-2</c:v>
                </c:pt>
                <c:pt idx="995">
                  <c:v>3.4176729360507634E-2</c:v>
                </c:pt>
                <c:pt idx="996">
                  <c:v>1.6016172679419731E-2</c:v>
                </c:pt>
                <c:pt idx="997">
                  <c:v>5.7744436534434659E-2</c:v>
                </c:pt>
                <c:pt idx="998">
                  <c:v>3.7671698807699827E-2</c:v>
                </c:pt>
                <c:pt idx="999">
                  <c:v>-1.3416991905092856E-2</c:v>
                </c:pt>
                <c:pt idx="1000">
                  <c:v>4.1242387661833371E-2</c:v>
                </c:pt>
                <c:pt idx="1001">
                  <c:v>-5.4247587312760814E-4</c:v>
                </c:pt>
                <c:pt idx="1002">
                  <c:v>2.2534351239019652E-2</c:v>
                </c:pt>
                <c:pt idx="1003">
                  <c:v>-5.4120275890019373E-2</c:v>
                </c:pt>
                <c:pt idx="1004">
                  <c:v>3.2429438541031366E-3</c:v>
                </c:pt>
                <c:pt idx="1005">
                  <c:v>4.8699781184764722E-2</c:v>
                </c:pt>
                <c:pt idx="1006">
                  <c:v>4.0326914462718941E-3</c:v>
                </c:pt>
                <c:pt idx="1007">
                  <c:v>1.9248004752447569E-2</c:v>
                </c:pt>
                <c:pt idx="1008">
                  <c:v>-2.2005456918566955E-2</c:v>
                </c:pt>
                <c:pt idx="1009">
                  <c:v>-9.8722752759645444E-3</c:v>
                </c:pt>
                <c:pt idx="1010">
                  <c:v>8.1184016898680628E-3</c:v>
                </c:pt>
                <c:pt idx="1011">
                  <c:v>-7.6358667637425933E-3</c:v>
                </c:pt>
                <c:pt idx="1012">
                  <c:v>-2.6671144494916591E-2</c:v>
                </c:pt>
                <c:pt idx="1013">
                  <c:v>2.9683399103826676E-3</c:v>
                </c:pt>
                <c:pt idx="1014">
                  <c:v>-1.2148804786205876E-2</c:v>
                </c:pt>
                <c:pt idx="1015">
                  <c:v>9.0703569699642789E-3</c:v>
                </c:pt>
                <c:pt idx="1016">
                  <c:v>-3.0327281935942376E-3</c:v>
                </c:pt>
                <c:pt idx="1017">
                  <c:v>-6.0376287763700288E-3</c:v>
                </c:pt>
                <c:pt idx="1018">
                  <c:v>-1.1735912054209395E-2</c:v>
                </c:pt>
                <c:pt idx="1019">
                  <c:v>1.3290345276767829E-2</c:v>
                </c:pt>
                <c:pt idx="1020">
                  <c:v>-1.5428781657233983E-2</c:v>
                </c:pt>
                <c:pt idx="1021">
                  <c:v>5.8417286837451335E-3</c:v>
                </c:pt>
                <c:pt idx="1022">
                  <c:v>1.605634649892991E-2</c:v>
                </c:pt>
                <c:pt idx="1023">
                  <c:v>5.8251524831588993E-3</c:v>
                </c:pt>
                <c:pt idx="1024">
                  <c:v>-5.1089187399706243E-3</c:v>
                </c:pt>
                <c:pt idx="1025">
                  <c:v>-8.4622058578436073E-3</c:v>
                </c:pt>
                <c:pt idx="1026">
                  <c:v>-1.5843578437478474E-2</c:v>
                </c:pt>
                <c:pt idx="1027">
                  <c:v>3.10024829412592E-2</c:v>
                </c:pt>
                <c:pt idx="1028">
                  <c:v>-1.4381601705218827E-2</c:v>
                </c:pt>
                <c:pt idx="1029">
                  <c:v>-1.4253616011499487E-2</c:v>
                </c:pt>
                <c:pt idx="1030">
                  <c:v>-1.5211699037384161E-3</c:v>
                </c:pt>
                <c:pt idx="1031">
                  <c:v>2.5605317393747277E-2</c:v>
                </c:pt>
                <c:pt idx="1032">
                  <c:v>2.7589078092351775E-2</c:v>
                </c:pt>
                <c:pt idx="1033">
                  <c:v>-5.6830519671196228E-3</c:v>
                </c:pt>
                <c:pt idx="1034">
                  <c:v>-1.4896139808494115E-2</c:v>
                </c:pt>
                <c:pt idx="1035">
                  <c:v>2.4580797755621078E-2</c:v>
                </c:pt>
                <c:pt idx="1036">
                  <c:v>3.6903785223032511E-2</c:v>
                </c:pt>
                <c:pt idx="1037">
                  <c:v>-1.828166610028379E-2</c:v>
                </c:pt>
                <c:pt idx="1038">
                  <c:v>1.329130204600251E-2</c:v>
                </c:pt>
                <c:pt idx="1039">
                  <c:v>-7.350690515881283E-3</c:v>
                </c:pt>
                <c:pt idx="1040">
                  <c:v>-2.1266783806510828E-2</c:v>
                </c:pt>
                <c:pt idx="1041">
                  <c:v>-1.0456774751974136E-2</c:v>
                </c:pt>
                <c:pt idx="1042">
                  <c:v>-4.291385110381072E-4</c:v>
                </c:pt>
                <c:pt idx="1043">
                  <c:v>-1.0463393019004539E-2</c:v>
                </c:pt>
                <c:pt idx="1044">
                  <c:v>-4.3383948619741544E-4</c:v>
                </c:pt>
                <c:pt idx="1045">
                  <c:v>-2.6715159923973969E-2</c:v>
                </c:pt>
                <c:pt idx="1046">
                  <c:v>5.0013997001897318E-3</c:v>
                </c:pt>
                <c:pt idx="1047">
                  <c:v>-1.6036998909817076E-2</c:v>
                </c:pt>
                <c:pt idx="1048">
                  <c:v>-2.0298851063601988E-3</c:v>
                </c:pt>
                <c:pt idx="1049">
                  <c:v>-2.3240261430182443E-2</c:v>
                </c:pt>
                <c:pt idx="1050">
                  <c:v>-1.6777744133348579E-2</c:v>
                </c:pt>
                <c:pt idx="1051">
                  <c:v>1.2841642732963985E-2</c:v>
                </c:pt>
                <c:pt idx="1052">
                  <c:v>1.2449728525424759E-2</c:v>
                </c:pt>
                <c:pt idx="1053">
                  <c:v>1.0824466197988551E-2</c:v>
                </c:pt>
                <c:pt idx="1054">
                  <c:v>2.5399966893832511E-2</c:v>
                </c:pt>
                <c:pt idx="1055">
                  <c:v>6.4974624268331563E-3</c:v>
                </c:pt>
                <c:pt idx="1056">
                  <c:v>2.0834483110766504E-3</c:v>
                </c:pt>
                <c:pt idx="1057">
                  <c:v>1.2572620505326728E-2</c:v>
                </c:pt>
                <c:pt idx="1058">
                  <c:v>7.1677168181221987E-3</c:v>
                </c:pt>
                <c:pt idx="1059">
                  <c:v>1.7249149987004577E-2</c:v>
                </c:pt>
                <c:pt idx="1060">
                  <c:v>-1.349720261516292E-2</c:v>
                </c:pt>
                <c:pt idx="1061">
                  <c:v>-2.8931174747160184E-3</c:v>
                </c:pt>
                <c:pt idx="1062">
                  <c:v>4.9240090925333942E-3</c:v>
                </c:pt>
                <c:pt idx="1063">
                  <c:v>-2.4592510820154935E-2</c:v>
                </c:pt>
                <c:pt idx="1064">
                  <c:v>-4.4819943759939293E-2</c:v>
                </c:pt>
                <c:pt idx="1065">
                  <c:v>3.5308367529076151E-2</c:v>
                </c:pt>
                <c:pt idx="1066">
                  <c:v>-2.932147822867698E-3</c:v>
                </c:pt>
                <c:pt idx="1067">
                  <c:v>-1.4397570129472978E-2</c:v>
                </c:pt>
                <c:pt idx="1068">
                  <c:v>-2.515784360844742E-2</c:v>
                </c:pt>
                <c:pt idx="1069">
                  <c:v>-8.9743820919385084E-3</c:v>
                </c:pt>
                <c:pt idx="1070">
                  <c:v>-2.154232150963528E-3</c:v>
                </c:pt>
                <c:pt idx="1071">
                  <c:v>-9.7813179174481672E-3</c:v>
                </c:pt>
                <c:pt idx="1072">
                  <c:v>1.362076416976872E-2</c:v>
                </c:pt>
                <c:pt idx="1073">
                  <c:v>2.0459307964144649E-2</c:v>
                </c:pt>
                <c:pt idx="1074">
                  <c:v>-2.2435363471734134E-2</c:v>
                </c:pt>
                <c:pt idx="1075">
                  <c:v>7.2457784475620721E-3</c:v>
                </c:pt>
                <c:pt idx="1076">
                  <c:v>3.2838262777019574E-2</c:v>
                </c:pt>
                <c:pt idx="1077">
                  <c:v>-3.3994065032363185E-2</c:v>
                </c:pt>
                <c:pt idx="1078">
                  <c:v>-2.3401091232933581E-2</c:v>
                </c:pt>
                <c:pt idx="1079">
                  <c:v>-1.9552665094614242E-3</c:v>
                </c:pt>
                <c:pt idx="1080">
                  <c:v>3.7294700619775788E-3</c:v>
                </c:pt>
                <c:pt idx="1081">
                  <c:v>-1.241611889780471E-3</c:v>
                </c:pt>
                <c:pt idx="1082">
                  <c:v>7.6615179103994803E-3</c:v>
                </c:pt>
                <c:pt idx="1083">
                  <c:v>-8.4309080587314424E-3</c:v>
                </c:pt>
                <c:pt idx="1084">
                  <c:v>1.2356732688905428E-2</c:v>
                </c:pt>
                <c:pt idx="1085">
                  <c:v>1.1107671414037993E-2</c:v>
                </c:pt>
                <c:pt idx="1086">
                  <c:v>-1.9682766572103297E-3</c:v>
                </c:pt>
                <c:pt idx="1087">
                  <c:v>-1.2419622627776215E-2</c:v>
                </c:pt>
                <c:pt idx="1088">
                  <c:v>4.040172957649117E-3</c:v>
                </c:pt>
                <c:pt idx="1089">
                  <c:v>1.8681773195690023E-3</c:v>
                </c:pt>
                <c:pt idx="1090">
                  <c:v>-1.1025857989893188E-2</c:v>
                </c:pt>
                <c:pt idx="1091">
                  <c:v>1.3996070709044722E-2</c:v>
                </c:pt>
                <c:pt idx="1092">
                  <c:v>2.2881136196447813E-2</c:v>
                </c:pt>
                <c:pt idx="1093">
                  <c:v>-3.1114518959873733E-2</c:v>
                </c:pt>
                <c:pt idx="1094">
                  <c:v>-2.4934506400169018E-2</c:v>
                </c:pt>
                <c:pt idx="1095">
                  <c:v>-1.1122643833156748E-2</c:v>
                </c:pt>
                <c:pt idx="1096">
                  <c:v>8.835690501298404E-3</c:v>
                </c:pt>
                <c:pt idx="1097">
                  <c:v>-2.1867781698327031E-2</c:v>
                </c:pt>
                <c:pt idx="1098">
                  <c:v>9.7442168274767017E-3</c:v>
                </c:pt>
                <c:pt idx="1099">
                  <c:v>5.4873031282676014E-4</c:v>
                </c:pt>
                <c:pt idx="1100">
                  <c:v>-3.0523190781622518E-3</c:v>
                </c:pt>
                <c:pt idx="1101">
                  <c:v>-4.9646144077628773E-3</c:v>
                </c:pt>
                <c:pt idx="1102">
                  <c:v>9.9655396316752631E-3</c:v>
                </c:pt>
                <c:pt idx="1103">
                  <c:v>1.527392426997216E-2</c:v>
                </c:pt>
                <c:pt idx="1104">
                  <c:v>3.0969531983093532E-2</c:v>
                </c:pt>
                <c:pt idx="1105">
                  <c:v>1.2190521928805709E-3</c:v>
                </c:pt>
                <c:pt idx="1106">
                  <c:v>-4.710269517620355E-3</c:v>
                </c:pt>
                <c:pt idx="1107">
                  <c:v>1.6131713472980553E-2</c:v>
                </c:pt>
                <c:pt idx="1108">
                  <c:v>2.9208806310846223E-3</c:v>
                </c:pt>
                <c:pt idx="1109">
                  <c:v>2.3735291453264962E-2</c:v>
                </c:pt>
                <c:pt idx="1110">
                  <c:v>-1.2871492658218053E-2</c:v>
                </c:pt>
                <c:pt idx="1111">
                  <c:v>2.8809510111271279E-3</c:v>
                </c:pt>
                <c:pt idx="1112">
                  <c:v>1.5282001343694217E-2</c:v>
                </c:pt>
                <c:pt idx="1113">
                  <c:v>1.8057193081143418E-2</c:v>
                </c:pt>
                <c:pt idx="1114">
                  <c:v>8.7255281753444516E-4</c:v>
                </c:pt>
                <c:pt idx="1115">
                  <c:v>4.2428262081263624E-3</c:v>
                </c:pt>
                <c:pt idx="1116">
                  <c:v>3.1432932882473228E-3</c:v>
                </c:pt>
                <c:pt idx="1117">
                  <c:v>3.0255574433329952E-3</c:v>
                </c:pt>
                <c:pt idx="1118">
                  <c:v>-3.5126626947579965E-3</c:v>
                </c:pt>
                <c:pt idx="1119">
                  <c:v>4.3215279010363978E-3</c:v>
                </c:pt>
                <c:pt idx="1120">
                  <c:v>-8.1182455930610426E-3</c:v>
                </c:pt>
                <c:pt idx="1121">
                  <c:v>-2.1032597615492303E-2</c:v>
                </c:pt>
                <c:pt idx="1122">
                  <c:v>1.0104721410486848E-2</c:v>
                </c:pt>
                <c:pt idx="1123">
                  <c:v>1.8884401089377455E-2</c:v>
                </c:pt>
                <c:pt idx="1124">
                  <c:v>9.1607173319927188E-4</c:v>
                </c:pt>
                <c:pt idx="1125">
                  <c:v>8.2605200717051578E-3</c:v>
                </c:pt>
                <c:pt idx="1126">
                  <c:v>-1.2470598077366453E-2</c:v>
                </c:pt>
                <c:pt idx="1127">
                  <c:v>-1.2628079852359839E-2</c:v>
                </c:pt>
                <c:pt idx="1128">
                  <c:v>-2.3667448067086511E-2</c:v>
                </c:pt>
                <c:pt idx="1129">
                  <c:v>2.9729231093764633E-2</c:v>
                </c:pt>
                <c:pt idx="1130">
                  <c:v>-1.447790575259119E-2</c:v>
                </c:pt>
                <c:pt idx="1131">
                  <c:v>1.9315146315691618E-3</c:v>
                </c:pt>
                <c:pt idx="1132">
                  <c:v>-6.8599516638247907E-3</c:v>
                </c:pt>
                <c:pt idx="1133">
                  <c:v>4.5969453165129355E-3</c:v>
                </c:pt>
                <c:pt idx="1134">
                  <c:v>-5.8745458235816882E-3</c:v>
                </c:pt>
                <c:pt idx="1135">
                  <c:v>2.296804260994275E-2</c:v>
                </c:pt>
                <c:pt idx="1136">
                  <c:v>6.5164270565499886E-4</c:v>
                </c:pt>
                <c:pt idx="1137">
                  <c:v>-1.2454413455413618E-2</c:v>
                </c:pt>
                <c:pt idx="1138">
                  <c:v>-1.0449034415111729E-3</c:v>
                </c:pt>
                <c:pt idx="1139">
                  <c:v>-1.4316394714378501E-3</c:v>
                </c:pt>
                <c:pt idx="1140">
                  <c:v>5.5087314784807125E-4</c:v>
                </c:pt>
                <c:pt idx="1141">
                  <c:v>-2.1501234955949265E-3</c:v>
                </c:pt>
                <c:pt idx="1142">
                  <c:v>-4.4162297157176962E-4</c:v>
                </c:pt>
                <c:pt idx="1143">
                  <c:v>-1.8501502947964099E-2</c:v>
                </c:pt>
                <c:pt idx="1144">
                  <c:v>-2.627156250882522E-2</c:v>
                </c:pt>
                <c:pt idx="1145">
                  <c:v>2.1918449104948051E-3</c:v>
                </c:pt>
                <c:pt idx="1146">
                  <c:v>5.1721280749224691E-3</c:v>
                </c:pt>
                <c:pt idx="1147">
                  <c:v>2.8655758570740803E-4</c:v>
                </c:pt>
                <c:pt idx="1148">
                  <c:v>-1.433609787639015E-3</c:v>
                </c:pt>
                <c:pt idx="1149">
                  <c:v>5.0372172909377098E-3</c:v>
                </c:pt>
                <c:pt idx="1150">
                  <c:v>-2.4581976077253619E-3</c:v>
                </c:pt>
                <c:pt idx="1151">
                  <c:v>9.2864931725279813E-3</c:v>
                </c:pt>
                <c:pt idx="1152">
                  <c:v>-3.3795961868519374E-2</c:v>
                </c:pt>
                <c:pt idx="1153">
                  <c:v>1.698307655607979E-2</c:v>
                </c:pt>
                <c:pt idx="1154">
                  <c:v>-9.9687854640531405E-3</c:v>
                </c:pt>
                <c:pt idx="1155">
                  <c:v>-4.6609182852641476E-4</c:v>
                </c:pt>
                <c:pt idx="1156">
                  <c:v>-1.2828738128891524E-3</c:v>
                </c:pt>
                <c:pt idx="1157">
                  <c:v>5.3538302929111679E-3</c:v>
                </c:pt>
                <c:pt idx="1158">
                  <c:v>-8.2755877620539521E-3</c:v>
                </c:pt>
                <c:pt idx="1159">
                  <c:v>-2.5786082401650402E-2</c:v>
                </c:pt>
                <c:pt idx="1160">
                  <c:v>4.2544331181847911E-3</c:v>
                </c:pt>
                <c:pt idx="1161">
                  <c:v>-7.02052026970253E-3</c:v>
                </c:pt>
                <c:pt idx="1162">
                  <c:v>-1.2481984643644233E-2</c:v>
                </c:pt>
                <c:pt idx="1163">
                  <c:v>-2.1695766241952651E-2</c:v>
                </c:pt>
                <c:pt idx="1164">
                  <c:v>8.7194823660989129E-4</c:v>
                </c:pt>
                <c:pt idx="1165">
                  <c:v>-1.5749345141189912E-2</c:v>
                </c:pt>
                <c:pt idx="1166">
                  <c:v>4.9208351141856108E-3</c:v>
                </c:pt>
                <c:pt idx="1167">
                  <c:v>1.3835610030464866E-3</c:v>
                </c:pt>
                <c:pt idx="1168">
                  <c:v>1.143512319910037E-2</c:v>
                </c:pt>
                <c:pt idx="1169">
                  <c:v>2.296212260350157E-3</c:v>
                </c:pt>
                <c:pt idx="1170">
                  <c:v>-1.028078465355747E-2</c:v>
                </c:pt>
                <c:pt idx="1171">
                  <c:v>-8.9331243273244321E-3</c:v>
                </c:pt>
                <c:pt idx="1172">
                  <c:v>-6.5299626586750896E-3</c:v>
                </c:pt>
                <c:pt idx="1173">
                  <c:v>-5.089706179348594E-4</c:v>
                </c:pt>
                <c:pt idx="1174">
                  <c:v>-5.4238718935733111E-3</c:v>
                </c:pt>
                <c:pt idx="1175">
                  <c:v>1.4167512468132096E-2</c:v>
                </c:pt>
                <c:pt idx="1176">
                  <c:v>-8.7436405745586476E-3</c:v>
                </c:pt>
                <c:pt idx="1177">
                  <c:v>3.4525004990953435E-2</c:v>
                </c:pt>
                <c:pt idx="1178">
                  <c:v>1.5357683394487431E-3</c:v>
                </c:pt>
                <c:pt idx="1179">
                  <c:v>-5.4781166757327145E-3</c:v>
                </c:pt>
                <c:pt idx="1180">
                  <c:v>2.1915842199054413E-2</c:v>
                </c:pt>
                <c:pt idx="1181">
                  <c:v>-5.2064532187829733E-3</c:v>
                </c:pt>
                <c:pt idx="1182">
                  <c:v>-2.9177578295081046E-3</c:v>
                </c:pt>
                <c:pt idx="1183">
                  <c:v>-5.0654650437418425E-3</c:v>
                </c:pt>
                <c:pt idx="1184">
                  <c:v>-2.9411785908163733E-3</c:v>
                </c:pt>
                <c:pt idx="1185">
                  <c:v>-2.9498546464211237E-3</c:v>
                </c:pt>
                <c:pt idx="1186">
                  <c:v>-1.8636394758974932E-2</c:v>
                </c:pt>
                <c:pt idx="1187">
                  <c:v>-8.4378058703732019E-3</c:v>
                </c:pt>
                <c:pt idx="1188">
                  <c:v>-7.680870592151696E-3</c:v>
                </c:pt>
                <c:pt idx="1189">
                  <c:v>1.1404799533520632E-2</c:v>
                </c:pt>
                <c:pt idx="1190">
                  <c:v>-7.9696816518319297E-3</c:v>
                </c:pt>
                <c:pt idx="1191">
                  <c:v>4.4354400430792447E-3</c:v>
                </c:pt>
                <c:pt idx="1192">
                  <c:v>1.1565909305385742E-2</c:v>
                </c:pt>
                <c:pt idx="1193">
                  <c:v>8.7113985044050581E-3</c:v>
                </c:pt>
                <c:pt idx="1194">
                  <c:v>5.3755265530583329E-3</c:v>
                </c:pt>
                <c:pt idx="1195">
                  <c:v>7.3674203578301817E-3</c:v>
                </c:pt>
                <c:pt idx="1196">
                  <c:v>-1.9581217994494339E-2</c:v>
                </c:pt>
                <c:pt idx="1197">
                  <c:v>3.7420481913544204E-4</c:v>
                </c:pt>
                <c:pt idx="1198">
                  <c:v>-7.4854971993806602E-4</c:v>
                </c:pt>
                <c:pt idx="1199">
                  <c:v>3.2396763740892018E-3</c:v>
                </c:pt>
                <c:pt idx="1200">
                  <c:v>-1.6185262497423393E-3</c:v>
                </c:pt>
                <c:pt idx="1201">
                  <c:v>1.4941171926025258E-3</c:v>
                </c:pt>
                <c:pt idx="1202">
                  <c:v>-6.1150820782486029E-3</c:v>
                </c:pt>
                <c:pt idx="1203">
                  <c:v>2.1257979744827848E-3</c:v>
                </c:pt>
                <c:pt idx="1204">
                  <c:v>3.6159640396986755E-3</c:v>
                </c:pt>
                <c:pt idx="1205">
                  <c:v>2.982665480964858E-3</c:v>
                </c:pt>
                <c:pt idx="1206">
                  <c:v>-1.0980208889071584E-2</c:v>
                </c:pt>
                <c:pt idx="1207">
                  <c:v>-1.5552216357592704E-2</c:v>
                </c:pt>
                <c:pt idx="1208">
                  <c:v>1.5614945711814527E-2</c:v>
                </c:pt>
                <c:pt idx="1209">
                  <c:v>-5.7876356824418671E-3</c:v>
                </c:pt>
                <c:pt idx="1210">
                  <c:v>2.5204802253349316E-3</c:v>
                </c:pt>
                <c:pt idx="1211">
                  <c:v>4.3956114730381293E-3</c:v>
                </c:pt>
                <c:pt idx="1212">
                  <c:v>-7.2315988787785895E-3</c:v>
                </c:pt>
                <c:pt idx="1213">
                  <c:v>2.3884152201316618E-2</c:v>
                </c:pt>
                <c:pt idx="1214">
                  <c:v>2.0929524414450172E-3</c:v>
                </c:pt>
                <c:pt idx="1215">
                  <c:v>5.3967995576165578E-3</c:v>
                </c:pt>
                <c:pt idx="1216">
                  <c:v>-9.8958980838935243E-3</c:v>
                </c:pt>
                <c:pt idx="1217">
                  <c:v>2.8978712500334253E-2</c:v>
                </c:pt>
                <c:pt idx="1218">
                  <c:v>-4.6914557357973802E-3</c:v>
                </c:pt>
                <c:pt idx="1219">
                  <c:v>-1.4758398508584698E-2</c:v>
                </c:pt>
                <c:pt idx="1220">
                  <c:v>-2.2663940361808601E-3</c:v>
                </c:pt>
                <c:pt idx="1221">
                  <c:v>1.9914445991299823E-2</c:v>
                </c:pt>
                <c:pt idx="1222">
                  <c:v>-7.4215201712877375E-3</c:v>
                </c:pt>
                <c:pt idx="1223">
                  <c:v>-6.5621817693393659E-3</c:v>
                </c:pt>
                <c:pt idx="1224">
                  <c:v>-5.0725853612541292E-3</c:v>
                </c:pt>
                <c:pt idx="1225">
                  <c:v>5.9865786613320805E-3</c:v>
                </c:pt>
                <c:pt idx="1226">
                  <c:v>1.9600784313807806E-2</c:v>
                </c:pt>
                <c:pt idx="1227">
                  <c:v>2.2557791460301672E-2</c:v>
                </c:pt>
                <c:pt idx="1228">
                  <c:v>-2.9823711471464926E-3</c:v>
                </c:pt>
                <c:pt idx="1229">
                  <c:v>1.2050091962353892E-2</c:v>
                </c:pt>
                <c:pt idx="1230">
                  <c:v>-5.8031732033427767E-3</c:v>
                </c:pt>
                <c:pt idx="1231">
                  <c:v>-8.1814388101005345E-3</c:v>
                </c:pt>
                <c:pt idx="1232">
                  <c:v>-7.0439073116736011E-4</c:v>
                </c:pt>
                <c:pt idx="1233">
                  <c:v>1.15014257896352E-2</c:v>
                </c:pt>
                <c:pt idx="1234">
                  <c:v>2.2034103777236152E-3</c:v>
                </c:pt>
                <c:pt idx="1235">
                  <c:v>3.0650921836538063E-3</c:v>
                </c:pt>
                <c:pt idx="1236">
                  <c:v>-8.8739961159540939E-3</c:v>
                </c:pt>
                <c:pt idx="1237">
                  <c:v>1.3972174363645097E-3</c:v>
                </c:pt>
                <c:pt idx="1238">
                  <c:v>3.3685709632435769E-3</c:v>
                </c:pt>
                <c:pt idx="1239">
                  <c:v>-6.7485275609421389E-3</c:v>
                </c:pt>
                <c:pt idx="1240">
                  <c:v>7.0023927702252489E-4</c:v>
                </c:pt>
                <c:pt idx="1241">
                  <c:v>-1.0968173534953276E-2</c:v>
                </c:pt>
                <c:pt idx="1242">
                  <c:v>-7.5775877621161837E-3</c:v>
                </c:pt>
                <c:pt idx="1243">
                  <c:v>-2.6128751497435411E-2</c:v>
                </c:pt>
                <c:pt idx="1244">
                  <c:v>-9.6844152541877143E-3</c:v>
                </c:pt>
                <c:pt idx="1245">
                  <c:v>8.0036944398793517E-4</c:v>
                </c:pt>
                <c:pt idx="1246">
                  <c:v>8.6400243350989621E-3</c:v>
                </c:pt>
                <c:pt idx="1247">
                  <c:v>1.3995563333234604E-2</c:v>
                </c:pt>
                <c:pt idx="1248">
                  <c:v>-5.5505421537566822E-3</c:v>
                </c:pt>
                <c:pt idx="1249">
                  <c:v>-2.735360042170604E-2</c:v>
                </c:pt>
                <c:pt idx="1250">
                  <c:v>7.9888952525517393E-3</c:v>
                </c:pt>
                <c:pt idx="1251">
                  <c:v>9.2481279133739449E-4</c:v>
                </c:pt>
                <c:pt idx="1252">
                  <c:v>-1.8472397635442429E-2</c:v>
                </c:pt>
                <c:pt idx="1253">
                  <c:v>-2.4979847812093024E-2</c:v>
                </c:pt>
                <c:pt idx="1254">
                  <c:v>-5.4211168583062725E-3</c:v>
                </c:pt>
                <c:pt idx="1255">
                  <c:v>1.158090534362931E-2</c:v>
                </c:pt>
                <c:pt idx="1256">
                  <c:v>-1.7942910702401588E-2</c:v>
                </c:pt>
                <c:pt idx="1257">
                  <c:v>2.970737820443984E-2</c:v>
                </c:pt>
                <c:pt idx="1258">
                  <c:v>3.2345150822452005E-2</c:v>
                </c:pt>
                <c:pt idx="1259">
                  <c:v>-1.9780593018187017E-2</c:v>
                </c:pt>
                <c:pt idx="1260">
                  <c:v>-8.7439890650187484E-4</c:v>
                </c:pt>
                <c:pt idx="1261">
                  <c:v>2.6209374929211247E-2</c:v>
                </c:pt>
                <c:pt idx="1262">
                  <c:v>1.5881496805106279E-2</c:v>
                </c:pt>
                <c:pt idx="1263">
                  <c:v>1.2324885851380375E-2</c:v>
                </c:pt>
                <c:pt idx="1264">
                  <c:v>-1.7911995996604264E-2</c:v>
                </c:pt>
                <c:pt idx="1265">
                  <c:v>-4.0445559345965052E-3</c:v>
                </c:pt>
                <c:pt idx="1266">
                  <c:v>-2.3012182383221939E-3</c:v>
                </c:pt>
                <c:pt idx="1267">
                  <c:v>-3.1909082297649646E-2</c:v>
                </c:pt>
                <c:pt idx="1268">
                  <c:v>1.5095798392038496E-2</c:v>
                </c:pt>
                <c:pt idx="1269">
                  <c:v>-7.3641225151351653E-3</c:v>
                </c:pt>
                <c:pt idx="1270">
                  <c:v>-8.6994350854010746E-4</c:v>
                </c:pt>
                <c:pt idx="1271">
                  <c:v>9.7742813421741251E-3</c:v>
                </c:pt>
                <c:pt idx="1272">
                  <c:v>1.7574286825434514E-2</c:v>
                </c:pt>
                <c:pt idx="1273">
                  <c:v>-1.1499471686347194E-3</c:v>
                </c:pt>
                <c:pt idx="1274">
                  <c:v>3.942333017403702E-2</c:v>
                </c:pt>
                <c:pt idx="1275">
                  <c:v>-2.6367764656155788E-2</c:v>
                </c:pt>
                <c:pt idx="1276">
                  <c:v>4.1832253276833086E-4</c:v>
                </c:pt>
                <c:pt idx="1277">
                  <c:v>5.1251602055224057E-3</c:v>
                </c:pt>
                <c:pt idx="1278">
                  <c:v>1.1171979654363753E-2</c:v>
                </c:pt>
                <c:pt idx="1279">
                  <c:v>-2.4757274920765706E-2</c:v>
                </c:pt>
                <c:pt idx="1280">
                  <c:v>-5.8013215640865127E-3</c:v>
                </c:pt>
                <c:pt idx="1281">
                  <c:v>2.6789451857777858E-2</c:v>
                </c:pt>
                <c:pt idx="1282">
                  <c:v>1.120448296489728E-3</c:v>
                </c:pt>
                <c:pt idx="1283">
                  <c:v>2.9464627927599667E-4</c:v>
                </c:pt>
                <c:pt idx="1284">
                  <c:v>-2.5118404381675122E-2</c:v>
                </c:pt>
                <c:pt idx="1285">
                  <c:v>1.5705873738387773E-2</c:v>
                </c:pt>
                <c:pt idx="1286">
                  <c:v>-3.6944387152415626E-3</c:v>
                </c:pt>
                <c:pt idx="1287">
                  <c:v>1.3754885741082983E-2</c:v>
                </c:pt>
                <c:pt idx="1288">
                  <c:v>6.6901657983398149E-3</c:v>
                </c:pt>
                <c:pt idx="1289">
                  <c:v>-1.5146000706791552E-2</c:v>
                </c:pt>
                <c:pt idx="1290">
                  <c:v>1.8984343622928542E-3</c:v>
                </c:pt>
                <c:pt idx="1291">
                  <c:v>6.7340321813438991E-3</c:v>
                </c:pt>
                <c:pt idx="1292">
                  <c:v>-3.8340212713279904E-3</c:v>
                </c:pt>
                <c:pt idx="1293">
                  <c:v>3.9741096157817679E-2</c:v>
                </c:pt>
                <c:pt idx="1294">
                  <c:v>-1.0275822565801958E-2</c:v>
                </c:pt>
                <c:pt idx="1295">
                  <c:v>1.4335275828579286E-3</c:v>
                </c:pt>
                <c:pt idx="1296">
                  <c:v>-9.673037191676356E-3</c:v>
                </c:pt>
                <c:pt idx="1297">
                  <c:v>-3.1291675298485864E-3</c:v>
                </c:pt>
                <c:pt idx="1298">
                  <c:v>1.3339908598885655E-3</c:v>
                </c:pt>
                <c:pt idx="1299">
                  <c:v>7.9092869664648124E-3</c:v>
                </c:pt>
                <c:pt idx="1300">
                  <c:v>-3.5716381075569315E-3</c:v>
                </c:pt>
                <c:pt idx="1301">
                  <c:v>6.4427282221987117E-3</c:v>
                </c:pt>
                <c:pt idx="1302">
                  <c:v>-4.3097322847962648E-3</c:v>
                </c:pt>
                <c:pt idx="1303">
                  <c:v>3.8509114462814808E-3</c:v>
                </c:pt>
                <c:pt idx="1304">
                  <c:v>-1.2700782665965523E-2</c:v>
                </c:pt>
                <c:pt idx="1305">
                  <c:v>-1.2393470920137175E-2</c:v>
                </c:pt>
                <c:pt idx="1306">
                  <c:v>1.5525905757114773E-2</c:v>
                </c:pt>
                <c:pt idx="1307">
                  <c:v>8.5352305930931384E-3</c:v>
                </c:pt>
                <c:pt idx="1308">
                  <c:v>2.8084735666196421E-2</c:v>
                </c:pt>
                <c:pt idx="1309">
                  <c:v>1.339136457235433E-3</c:v>
                </c:pt>
                <c:pt idx="1310">
                  <c:v>6.5581294348989539E-3</c:v>
                </c:pt>
                <c:pt idx="1311">
                  <c:v>1.6617276466631542E-4</c:v>
                </c:pt>
                <c:pt idx="1312">
                  <c:v>-2.0649288575877767E-2</c:v>
                </c:pt>
                <c:pt idx="1313">
                  <c:v>-9.0507982193830272E-4</c:v>
                </c:pt>
                <c:pt idx="1314">
                  <c:v>2.6563442866953352E-3</c:v>
                </c:pt>
                <c:pt idx="1315">
                  <c:v>8.0389448300526301E-3</c:v>
                </c:pt>
                <c:pt idx="1316">
                  <c:v>-1.8535792891790175E-2</c:v>
                </c:pt>
                <c:pt idx="1317">
                  <c:v>-1.1415583597389563E-2</c:v>
                </c:pt>
                <c:pt idx="1318">
                  <c:v>-2.6574250185234828E-3</c:v>
                </c:pt>
                <c:pt idx="1319">
                  <c:v>-1.6153367532879315E-2</c:v>
                </c:pt>
                <c:pt idx="1320">
                  <c:v>3.6382881516270876E-3</c:v>
                </c:pt>
                <c:pt idx="1321">
                  <c:v>-2.8743237269642195E-3</c:v>
                </c:pt>
                <c:pt idx="1322">
                  <c:v>2.1125528659492088E-3</c:v>
                </c:pt>
                <c:pt idx="1323">
                  <c:v>-8.0633731960733871E-3</c:v>
                </c:pt>
                <c:pt idx="1324">
                  <c:v>1.9139620280182578E-2</c:v>
                </c:pt>
                <c:pt idx="1325">
                  <c:v>2.8982987189513299E-4</c:v>
                </c:pt>
                <c:pt idx="1326">
                  <c:v>-1.1131624109259303E-2</c:v>
                </c:pt>
                <c:pt idx="1327">
                  <c:v>-2.6185257414293187E-2</c:v>
                </c:pt>
                <c:pt idx="1328">
                  <c:v>1.8301008524278243E-2</c:v>
                </c:pt>
                <c:pt idx="1329">
                  <c:v>-1.5717415895409707E-2</c:v>
                </c:pt>
                <c:pt idx="1330">
                  <c:v>-9.7685291982723584E-3</c:v>
                </c:pt>
                <c:pt idx="1331">
                  <c:v>-1.207037332014827E-2</c:v>
                </c:pt>
                <c:pt idx="1332">
                  <c:v>-3.1943021202435863E-3</c:v>
                </c:pt>
                <c:pt idx="1333">
                  <c:v>8.4548965861840422E-3</c:v>
                </c:pt>
                <c:pt idx="1334">
                  <c:v>4.2615430377249937E-3</c:v>
                </c:pt>
                <c:pt idx="1335">
                  <c:v>1.901495404331538E-2</c:v>
                </c:pt>
                <c:pt idx="1336">
                  <c:v>1.4967593886333428E-2</c:v>
                </c:pt>
                <c:pt idx="1337">
                  <c:v>1.1733592486365607E-2</c:v>
                </c:pt>
                <c:pt idx="1338">
                  <c:v>-7.9240640696977473E-3</c:v>
                </c:pt>
                <c:pt idx="1339">
                  <c:v>-5.690333014830096E-3</c:v>
                </c:pt>
                <c:pt idx="1340">
                  <c:v>5.8073194445376853E-3</c:v>
                </c:pt>
                <c:pt idx="1341">
                  <c:v>1.6071826316756511E-2</c:v>
                </c:pt>
                <c:pt idx="1342">
                  <c:v>1.8476803007429647E-2</c:v>
                </c:pt>
                <c:pt idx="1343">
                  <c:v>-6.6328653845058741E-3</c:v>
                </c:pt>
                <c:pt idx="1344">
                  <c:v>2.0158340256301185E-2</c:v>
                </c:pt>
                <c:pt idx="1345">
                  <c:v>4.4585633018590976E-4</c:v>
                </c:pt>
                <c:pt idx="1346">
                  <c:v>-2.3110035359983839E-2</c:v>
                </c:pt>
                <c:pt idx="1347">
                  <c:v>-2.740822820101357E-3</c:v>
                </c:pt>
                <c:pt idx="1348">
                  <c:v>-3.4313165154238465E-4</c:v>
                </c:pt>
                <c:pt idx="1349">
                  <c:v>-8.5014010785250827E-3</c:v>
                </c:pt>
                <c:pt idx="1350">
                  <c:v>9.3018585254960959E-3</c:v>
                </c:pt>
                <c:pt idx="1351">
                  <c:v>5.5853331110657543E-3</c:v>
                </c:pt>
                <c:pt idx="1352">
                  <c:v>1.3630944349436983E-3</c:v>
                </c:pt>
                <c:pt idx="1353">
                  <c:v>-1.3062617220189498E-3</c:v>
                </c:pt>
                <c:pt idx="1354">
                  <c:v>-8.7905126816793765E-3</c:v>
                </c:pt>
                <c:pt idx="1355">
                  <c:v>-1.4436931464584513E-2</c:v>
                </c:pt>
                <c:pt idx="1356">
                  <c:v>1.1336153786336307E-2</c:v>
                </c:pt>
                <c:pt idx="1357">
                  <c:v>-1.2034396570436314E-2</c:v>
                </c:pt>
                <c:pt idx="1358">
                  <c:v>9.3088207792575424E-4</c:v>
                </c:pt>
                <c:pt idx="1359">
                  <c:v>3.1990367761016235E-2</c:v>
                </c:pt>
                <c:pt idx="1360">
                  <c:v>-5.3083476808172434E-3</c:v>
                </c:pt>
                <c:pt idx="1361">
                  <c:v>1.7456172493679537E-2</c:v>
                </c:pt>
                <c:pt idx="1362">
                  <c:v>-5.5657595915549116E-4</c:v>
                </c:pt>
                <c:pt idx="1363">
                  <c:v>-7.095596437903179E-3</c:v>
                </c:pt>
                <c:pt idx="1364">
                  <c:v>-1.5711803916774556E-3</c:v>
                </c:pt>
                <c:pt idx="1365">
                  <c:v>2.9874434977405332E-2</c:v>
                </c:pt>
                <c:pt idx="1366">
                  <c:v>3.1019588966395332E-3</c:v>
                </c:pt>
                <c:pt idx="1367">
                  <c:v>8.6561890857072277E-3</c:v>
                </c:pt>
                <c:pt idx="1368">
                  <c:v>-5.7263405355444923E-3</c:v>
                </c:pt>
                <c:pt idx="1369">
                  <c:v>2.597122983453447E-3</c:v>
                </c:pt>
                <c:pt idx="1370">
                  <c:v>7.4830098039456727E-3</c:v>
                </c:pt>
                <c:pt idx="1371">
                  <c:v>7.8532337258275988E-3</c:v>
                </c:pt>
                <c:pt idx="1372">
                  <c:v>-2.0591571892186643E-2</c:v>
                </c:pt>
                <c:pt idx="1373">
                  <c:v>-2.7871378895289164E-2</c:v>
                </c:pt>
                <c:pt idx="1374">
                  <c:v>1.3040888456240055E-2</c:v>
                </c:pt>
                <c:pt idx="1375">
                  <c:v>3.5772306383857564E-3</c:v>
                </c:pt>
                <c:pt idx="1376">
                  <c:v>-7.9976157784743401E-3</c:v>
                </c:pt>
                <c:pt idx="1377">
                  <c:v>4.3101133199403754E-3</c:v>
                </c:pt>
                <c:pt idx="1378">
                  <c:v>-4.4762584758066973E-3</c:v>
                </c:pt>
                <c:pt idx="1379">
                  <c:v>8.8578868660585668E-4</c:v>
                </c:pt>
                <c:pt idx="1380">
                  <c:v>5.0781143512794464E-3</c:v>
                </c:pt>
                <c:pt idx="1381">
                  <c:v>1.4593213914425491E-2</c:v>
                </c:pt>
                <c:pt idx="1382">
                  <c:v>2.276300370462381E-3</c:v>
                </c:pt>
                <c:pt idx="1383">
                  <c:v>5.3989981054810583E-3</c:v>
                </c:pt>
                <c:pt idx="1384">
                  <c:v>-1.4808656612125109E-2</c:v>
                </c:pt>
                <c:pt idx="1385">
                  <c:v>1.0923590577719318E-3</c:v>
                </c:pt>
                <c:pt idx="1386">
                  <c:v>8.533819965036795E-3</c:v>
                </c:pt>
                <c:pt idx="1387">
                  <c:v>5.9360165667886296E-3</c:v>
                </c:pt>
                <c:pt idx="1388">
                  <c:v>3.9735862840503088E-3</c:v>
                </c:pt>
                <c:pt idx="1389">
                  <c:v>-9.0980681943486925E-3</c:v>
                </c:pt>
                <c:pt idx="1390">
                  <c:v>9.4195599187059751E-3</c:v>
                </c:pt>
                <c:pt idx="1391">
                  <c:v>-2.8434258273588365E-3</c:v>
                </c:pt>
                <c:pt idx="1392">
                  <c:v>-9.7177248021595233E-3</c:v>
                </c:pt>
                <c:pt idx="1393">
                  <c:v>-8.7179759915792954E-3</c:v>
                </c:pt>
                <c:pt idx="1394">
                  <c:v>-7.8565357556975215E-3</c:v>
                </c:pt>
                <c:pt idx="1395">
                  <c:v>6.0489598794255372E-3</c:v>
                </c:pt>
                <c:pt idx="1396">
                  <c:v>1.9168181151740283E-2</c:v>
                </c:pt>
                <c:pt idx="1397">
                  <c:v>-8.3171790748979568E-3</c:v>
                </c:pt>
                <c:pt idx="1398">
                  <c:v>-2.7153269643115192E-3</c:v>
                </c:pt>
                <c:pt idx="1399">
                  <c:v>-9.9465242368883544E-3</c:v>
                </c:pt>
                <c:pt idx="1400">
                  <c:v>-8.5496535570730968E-3</c:v>
                </c:pt>
                <c:pt idx="1401">
                  <c:v>2.4896967133092892E-3</c:v>
                </c:pt>
                <c:pt idx="1402">
                  <c:v>2.1483866720969448E-2</c:v>
                </c:pt>
                <c:pt idx="1403">
                  <c:v>-8.5273308181453809E-3</c:v>
                </c:pt>
                <c:pt idx="1404">
                  <c:v>1.0796252973513824E-2</c:v>
                </c:pt>
                <c:pt idx="1405">
                  <c:v>-7.311359710755673E-3</c:v>
                </c:pt>
                <c:pt idx="1406">
                  <c:v>1.8419305749882479E-2</c:v>
                </c:pt>
                <c:pt idx="1407">
                  <c:v>-5.6190445652955986E-3</c:v>
                </c:pt>
                <c:pt idx="1408">
                  <c:v>2.1028812279824796E-2</c:v>
                </c:pt>
                <c:pt idx="1409">
                  <c:v>-2.2693823272207609E-2</c:v>
                </c:pt>
                <c:pt idx="1410">
                  <c:v>-1.282172884452018E-2</c:v>
                </c:pt>
                <c:pt idx="1411">
                  <c:v>-1.0619181294173531E-2</c:v>
                </c:pt>
                <c:pt idx="1412">
                  <c:v>6.1444125723409898E-3</c:v>
                </c:pt>
                <c:pt idx="1413">
                  <c:v>-2.2449156634156055E-3</c:v>
                </c:pt>
                <c:pt idx="1414">
                  <c:v>3.8363522241814684E-4</c:v>
                </c:pt>
                <c:pt idx="1415">
                  <c:v>-1.0299432878080043E-2</c:v>
                </c:pt>
                <c:pt idx="1416">
                  <c:v>9.9706116990336806E-3</c:v>
                </c:pt>
                <c:pt idx="1417">
                  <c:v>-2.1949086950584923E-3</c:v>
                </c:pt>
                <c:pt idx="1418">
                  <c:v>1.0985992870139799E-4</c:v>
                </c:pt>
                <c:pt idx="1419">
                  <c:v>-1.9579648752272354E-2</c:v>
                </c:pt>
                <c:pt idx="1420">
                  <c:v>3.634232844561951E-3</c:v>
                </c:pt>
                <c:pt idx="1421">
                  <c:v>-9.758363567375394E-3</c:v>
                </c:pt>
                <c:pt idx="1422">
                  <c:v>-1.0879527075136813E-2</c:v>
                </c:pt>
                <c:pt idx="1423">
                  <c:v>-1.1229635596770199E-2</c:v>
                </c:pt>
                <c:pt idx="1424">
                  <c:v>1.1516758154206043E-3</c:v>
                </c:pt>
                <c:pt idx="1425">
                  <c:v>-1.0238701157169515E-2</c:v>
                </c:pt>
                <c:pt idx="1426">
                  <c:v>1.3112101214739656E-2</c:v>
                </c:pt>
                <c:pt idx="1427">
                  <c:v>1.4131289286717807E-2</c:v>
                </c:pt>
                <c:pt idx="1428">
                  <c:v>-6.072491064566748E-3</c:v>
                </c:pt>
                <c:pt idx="1429">
                  <c:v>-2.6219805262955734E-3</c:v>
                </c:pt>
                <c:pt idx="1430">
                  <c:v>-1.6225902592108724E-2</c:v>
                </c:pt>
                <c:pt idx="1431">
                  <c:v>-2.3476634284669628E-2</c:v>
                </c:pt>
                <c:pt idx="1432">
                  <c:v>8.8095878228527102E-3</c:v>
                </c:pt>
                <c:pt idx="1433">
                  <c:v>6.0447967153434354E-3</c:v>
                </c:pt>
                <c:pt idx="1434">
                  <c:v>-1.0055654988290957E-2</c:v>
                </c:pt>
                <c:pt idx="1435">
                  <c:v>-6.4629201271556962E-3</c:v>
                </c:pt>
                <c:pt idx="1436">
                  <c:v>1.2473191003847837E-2</c:v>
                </c:pt>
                <c:pt idx="1437">
                  <c:v>-2.4115530906053334E-3</c:v>
                </c:pt>
                <c:pt idx="1438">
                  <c:v>-2.022554222295686E-2</c:v>
                </c:pt>
                <c:pt idx="1439">
                  <c:v>1.2837146760680682E-2</c:v>
                </c:pt>
                <c:pt idx="1440">
                  <c:v>-2.6137593590176101E-3</c:v>
                </c:pt>
                <c:pt idx="1441">
                  <c:v>-2.8591870800451333E-3</c:v>
                </c:pt>
                <c:pt idx="1442">
                  <c:v>2.442731114243939E-3</c:v>
                </c:pt>
                <c:pt idx="1443">
                  <c:v>-5.968385368349146E-3</c:v>
                </c:pt>
                <c:pt idx="1444">
                  <c:v>7.395512922216377E-3</c:v>
                </c:pt>
                <c:pt idx="1445">
                  <c:v>-2.0223656666802673E-3</c:v>
                </c:pt>
                <c:pt idx="1446">
                  <c:v>9.0686097000567973E-3</c:v>
                </c:pt>
                <c:pt idx="1447">
                  <c:v>-1.0975756115172031E-2</c:v>
                </c:pt>
                <c:pt idx="1448">
                  <c:v>5.4139407010208845E-3</c:v>
                </c:pt>
                <c:pt idx="1449">
                  <c:v>-1.8201915527089725E-2</c:v>
                </c:pt>
                <c:pt idx="1450">
                  <c:v>-7.0945936239190308E-3</c:v>
                </c:pt>
                <c:pt idx="1451">
                  <c:v>-2.5578418297662341E-2</c:v>
                </c:pt>
                <c:pt idx="1452">
                  <c:v>5.3545984359998399E-3</c:v>
                </c:pt>
                <c:pt idx="1453">
                  <c:v>1.6751981581602622E-3</c:v>
                </c:pt>
                <c:pt idx="1454">
                  <c:v>6.9191602416079981E-3</c:v>
                </c:pt>
                <c:pt idx="1455">
                  <c:v>-1.0272367556435799E-2</c:v>
                </c:pt>
                <c:pt idx="1456">
                  <c:v>-5.2385526720893421E-3</c:v>
                </c:pt>
                <c:pt idx="1457">
                  <c:v>2.4886276133357473E-2</c:v>
                </c:pt>
                <c:pt idx="1458">
                  <c:v>1.2967520983112397E-2</c:v>
                </c:pt>
                <c:pt idx="1459">
                  <c:v>-4.3441603252285244E-3</c:v>
                </c:pt>
                <c:pt idx="1460">
                  <c:v>7.3498734387216257E-3</c:v>
                </c:pt>
                <c:pt idx="1461">
                  <c:v>5.0890695074712281E-3</c:v>
                </c:pt>
                <c:pt idx="1462">
                  <c:v>-3.8893093155671758E-3</c:v>
                </c:pt>
                <c:pt idx="1463">
                  <c:v>1.2274479316707495E-2</c:v>
                </c:pt>
                <c:pt idx="1464">
                  <c:v>2.1296742550009928E-3</c:v>
                </c:pt>
                <c:pt idx="1465">
                  <c:v>-1.560391376361254E-2</c:v>
                </c:pt>
                <c:pt idx="1466">
                  <c:v>1.5249282871545556E-2</c:v>
                </c:pt>
                <c:pt idx="1467">
                  <c:v>-9.5631984209683506E-3</c:v>
                </c:pt>
                <c:pt idx="1468">
                  <c:v>-3.5275514143741408E-3</c:v>
                </c:pt>
                <c:pt idx="1469">
                  <c:v>8.7065968329009553E-3</c:v>
                </c:pt>
                <c:pt idx="1470">
                  <c:v>3.2011409160505031E-3</c:v>
                </c:pt>
                <c:pt idx="1471">
                  <c:v>-1.3886214967364523E-2</c:v>
                </c:pt>
                <c:pt idx="1472">
                  <c:v>-4.0892473845484745E-3</c:v>
                </c:pt>
                <c:pt idx="1473">
                  <c:v>-9.3232301431980073E-3</c:v>
                </c:pt>
                <c:pt idx="1474">
                  <c:v>-5.9173575134189174E-3</c:v>
                </c:pt>
                <c:pt idx="1475">
                  <c:v>1.2236157861690372E-4</c:v>
                </c:pt>
                <c:pt idx="1476">
                  <c:v>-7.7381704066710917E-3</c:v>
                </c:pt>
                <c:pt idx="1477">
                  <c:v>-1.2282270894341826E-2</c:v>
                </c:pt>
                <c:pt idx="1478">
                  <c:v>-5.6958812021673097E-3</c:v>
                </c:pt>
                <c:pt idx="1479">
                  <c:v>-9.3968464919144869E-3</c:v>
                </c:pt>
                <c:pt idx="1480">
                  <c:v>2.3416991175992199E-3</c:v>
                </c:pt>
                <c:pt idx="1481">
                  <c:v>1.2438908969716504E-2</c:v>
                </c:pt>
                <c:pt idx="1482">
                  <c:v>6.9062337027991144E-3</c:v>
                </c:pt>
                <c:pt idx="1483">
                  <c:v>5.2564976789738959E-3</c:v>
                </c:pt>
                <c:pt idx="1484">
                  <c:v>8.3533438253433866E-3</c:v>
                </c:pt>
                <c:pt idx="1485">
                  <c:v>1.0768164885717158E-2</c:v>
                </c:pt>
                <c:pt idx="1486">
                  <c:v>-2.120120732359673E-3</c:v>
                </c:pt>
                <c:pt idx="1487">
                  <c:v>6.1661421340176818E-3</c:v>
                </c:pt>
                <c:pt idx="1488">
                  <c:v>-1.0480815656368492E-2</c:v>
                </c:pt>
                <c:pt idx="1489">
                  <c:v>1.3609767002706E-2</c:v>
                </c:pt>
                <c:pt idx="1490">
                  <c:v>5.4055678663943705E-4</c:v>
                </c:pt>
                <c:pt idx="1491">
                  <c:v>-2.2241600945511011E-3</c:v>
                </c:pt>
                <c:pt idx="1492">
                  <c:v>-6.0197449446053894E-4</c:v>
                </c:pt>
                <c:pt idx="1493">
                  <c:v>1.220914082630545E-2</c:v>
                </c:pt>
                <c:pt idx="1494">
                  <c:v>-1.776437520816852E-2</c:v>
                </c:pt>
                <c:pt idx="1495">
                  <c:v>2.6607018175943279E-3</c:v>
                </c:pt>
                <c:pt idx="1496">
                  <c:v>-1.0876134002632417E-3</c:v>
                </c:pt>
                <c:pt idx="1497">
                  <c:v>1.6191286790837492E-2</c:v>
                </c:pt>
                <c:pt idx="1498">
                  <c:v>2.8210532754463877E-2</c:v>
                </c:pt>
                <c:pt idx="1499">
                  <c:v>-5.0439275559416687E-3</c:v>
                </c:pt>
                <c:pt idx="1500">
                  <c:v>9.8759702452980917E-4</c:v>
                </c:pt>
                <c:pt idx="1501">
                  <c:v>2.4936945679820831E-3</c:v>
                </c:pt>
                <c:pt idx="1502">
                  <c:v>-2.6679055379068076E-3</c:v>
                </c:pt>
                <c:pt idx="1503">
                  <c:v>9.4217627112195782E-3</c:v>
                </c:pt>
                <c:pt idx="1504">
                  <c:v>-1.5421489460698077E-2</c:v>
                </c:pt>
                <c:pt idx="1505">
                  <c:v>-2.6911617482211609E-3</c:v>
                </c:pt>
                <c:pt idx="1506">
                  <c:v>1.931349911205324E-3</c:v>
                </c:pt>
                <c:pt idx="1507">
                  <c:v>-1.5213578124524622E-3</c:v>
                </c:pt>
                <c:pt idx="1508">
                  <c:v>-1.0537257174448918E-2</c:v>
                </c:pt>
                <c:pt idx="1509">
                  <c:v>4.0160696548899649E-3</c:v>
                </c:pt>
                <c:pt idx="1510">
                  <c:v>1.4221161397231036E-2</c:v>
                </c:pt>
                <c:pt idx="1511">
                  <c:v>-6.4125205163180574E-3</c:v>
                </c:pt>
                <c:pt idx="1512">
                  <c:v>-1.1703436294014196E-3</c:v>
                </c:pt>
                <c:pt idx="1513">
                  <c:v>-4.8716163844894512E-3</c:v>
                </c:pt>
                <c:pt idx="1514">
                  <c:v>7.6459347938970918E-4</c:v>
                </c:pt>
                <c:pt idx="1515">
                  <c:v>1.4533188354160977E-2</c:v>
                </c:pt>
                <c:pt idx="1516">
                  <c:v>-1.7123405849922269E-2</c:v>
                </c:pt>
                <c:pt idx="1517">
                  <c:v>7.6599007958263706E-4</c:v>
                </c:pt>
                <c:pt idx="1518">
                  <c:v>-2.6540076325725134E-3</c:v>
                </c:pt>
                <c:pt idx="1519">
                  <c:v>-5.0917812791364909E-3</c:v>
                </c:pt>
                <c:pt idx="1520">
                  <c:v>1.232944857936683E-2</c:v>
                </c:pt>
                <c:pt idx="1521">
                  <c:v>1.1657861103421164E-2</c:v>
                </c:pt>
                <c:pt idx="1522">
                  <c:v>2.3731669749312294E-3</c:v>
                </c:pt>
                <c:pt idx="1523">
                  <c:v>-7.5441397729941045E-3</c:v>
                </c:pt>
                <c:pt idx="1524">
                  <c:v>9.4501674387224982E-3</c:v>
                </c:pt>
                <c:pt idx="1525">
                  <c:v>-1.848215843194596E-3</c:v>
                </c:pt>
                <c:pt idx="1526">
                  <c:v>1.1038401146190539E-2</c:v>
                </c:pt>
                <c:pt idx="1527">
                  <c:v>3.4816393150424387E-3</c:v>
                </c:pt>
                <c:pt idx="1528">
                  <c:v>-4.5591839850537354E-4</c:v>
                </c:pt>
                <c:pt idx="1529">
                  <c:v>-5.1434563043480808E-3</c:v>
                </c:pt>
                <c:pt idx="1530">
                  <c:v>-5.729838133637069E-5</c:v>
                </c:pt>
                <c:pt idx="1531">
                  <c:v>-1.8352838370064406E-3</c:v>
                </c:pt>
                <c:pt idx="1532">
                  <c:v>-8.6145016095446876E-4</c:v>
                </c:pt>
                <c:pt idx="1533">
                  <c:v>4.4714589521094913E-3</c:v>
                </c:pt>
                <c:pt idx="1534">
                  <c:v>4.4359743485513102E-2</c:v>
                </c:pt>
                <c:pt idx="1535">
                  <c:v>-1.5550354706097932E-2</c:v>
                </c:pt>
                <c:pt idx="1536">
                  <c:v>6.7571566990402253E-3</c:v>
                </c:pt>
                <c:pt idx="1537">
                  <c:v>-4.2040110594897323E-3</c:v>
                </c:pt>
                <c:pt idx="1538">
                  <c:v>-3.9991166383902665E-3</c:v>
                </c:pt>
                <c:pt idx="1539">
                  <c:v>5.9926935529459628E-3</c:v>
                </c:pt>
                <c:pt idx="1540">
                  <c:v>7.742078581706609E-4</c:v>
                </c:pt>
                <c:pt idx="1541">
                  <c:v>-3.1558866820691448E-3</c:v>
                </c:pt>
                <c:pt idx="1542">
                  <c:v>-2.1650437302076163E-3</c:v>
                </c:pt>
                <c:pt idx="1543">
                  <c:v>-2.4482540606392635E-3</c:v>
                </c:pt>
                <c:pt idx="1544">
                  <c:v>5.6109699720364604E-3</c:v>
                </c:pt>
                <c:pt idx="1545">
                  <c:v>1.0635173943129808E-2</c:v>
                </c:pt>
                <c:pt idx="1546">
                  <c:v>7.6988559037812054E-3</c:v>
                </c:pt>
                <c:pt idx="1547">
                  <c:v>-1.038828368911218E-2</c:v>
                </c:pt>
                <c:pt idx="1548">
                  <c:v>9.6265032626767708E-3</c:v>
                </c:pt>
                <c:pt idx="1549">
                  <c:v>1.8070993685559179E-2</c:v>
                </c:pt>
                <c:pt idx="1550">
                  <c:v>-1.6050509036686638E-3</c:v>
                </c:pt>
                <c:pt idx="1551">
                  <c:v>-1.1470547695084495E-2</c:v>
                </c:pt>
                <c:pt idx="1552">
                  <c:v>2.0020026706731903E-3</c:v>
                </c:pt>
                <c:pt idx="1553">
                  <c:v>-1.8395287338429996E-3</c:v>
                </c:pt>
                <c:pt idx="1554">
                  <c:v>2.1659086071251942E-4</c:v>
                </c:pt>
                <c:pt idx="1555">
                  <c:v>-4.3322864318881738E-4</c:v>
                </c:pt>
                <c:pt idx="1556">
                  <c:v>-1.06184122734131E-2</c:v>
                </c:pt>
                <c:pt idx="1557">
                  <c:v>-2.7375510039830348E-4</c:v>
                </c:pt>
                <c:pt idx="1558">
                  <c:v>-4.4453054570126856E-3</c:v>
                </c:pt>
                <c:pt idx="1559">
                  <c:v>7.7254308558813069E-3</c:v>
                </c:pt>
                <c:pt idx="1560">
                  <c:v>-1.0865496788125066E-2</c:v>
                </c:pt>
                <c:pt idx="1561">
                  <c:v>-1.5461074311272738E-3</c:v>
                </c:pt>
                <c:pt idx="1562">
                  <c:v>2.105225792985467E-2</c:v>
                </c:pt>
                <c:pt idx="1563">
                  <c:v>1.8017539258888347E-2</c:v>
                </c:pt>
                <c:pt idx="1564">
                  <c:v>5.8287574942746927E-3</c:v>
                </c:pt>
                <c:pt idx="1565">
                  <c:v>-1.2386857296390431E-2</c:v>
                </c:pt>
                <c:pt idx="1566">
                  <c:v>-6.4398634065750528E-3</c:v>
                </c:pt>
                <c:pt idx="1567">
                  <c:v>5.8512661238838215E-3</c:v>
                </c:pt>
                <c:pt idx="1568">
                  <c:v>2.3277779603136865E-2</c:v>
                </c:pt>
                <c:pt idx="1569">
                  <c:v>-2.4083781274567401E-3</c:v>
                </c:pt>
                <c:pt idx="1570">
                  <c:v>1.4666599454828918E-3</c:v>
                </c:pt>
                <c:pt idx="1571">
                  <c:v>-3.3030150353636554E-3</c:v>
                </c:pt>
                <c:pt idx="1572">
                  <c:v>4.4976779645948144E-2</c:v>
                </c:pt>
                <c:pt idx="1573">
                  <c:v>-1.7983818430272924E-2</c:v>
                </c:pt>
                <c:pt idx="1574">
                  <c:v>1.940558263963212E-3</c:v>
                </c:pt>
                <c:pt idx="1575">
                  <c:v>2.5476422624920204E-3</c:v>
                </c:pt>
                <c:pt idx="1576">
                  <c:v>1.575233258488664E-2</c:v>
                </c:pt>
                <c:pt idx="1577">
                  <c:v>8.1816370583440243E-3</c:v>
                </c:pt>
                <c:pt idx="1578">
                  <c:v>-1.9009976852244224E-2</c:v>
                </c:pt>
                <c:pt idx="1579">
                  <c:v>2.0201694556220687E-2</c:v>
                </c:pt>
                <c:pt idx="1580">
                  <c:v>1.0662029034782696E-2</c:v>
                </c:pt>
                <c:pt idx="1581">
                  <c:v>1.7169912727073801E-3</c:v>
                </c:pt>
                <c:pt idx="1582">
                  <c:v>1.7443291434084976E-2</c:v>
                </c:pt>
                <c:pt idx="1583">
                  <c:v>4.9489590498304533E-3</c:v>
                </c:pt>
                <c:pt idx="1584">
                  <c:v>-2.3993485285748245E-3</c:v>
                </c:pt>
                <c:pt idx="1585">
                  <c:v>3.028527095956993E-2</c:v>
                </c:pt>
                <c:pt idx="1586">
                  <c:v>-1.912893951157738E-3</c:v>
                </c:pt>
                <c:pt idx="1587">
                  <c:v>-3.602427344366711E-3</c:v>
                </c:pt>
                <c:pt idx="1588">
                  <c:v>2.6456080041761861E-2</c:v>
                </c:pt>
                <c:pt idx="1589">
                  <c:v>-7.743984446432952E-3</c:v>
                </c:pt>
                <c:pt idx="1590">
                  <c:v>9.7959219667438664E-3</c:v>
                </c:pt>
                <c:pt idx="1591">
                  <c:v>-4.428321053406333E-3</c:v>
                </c:pt>
                <c:pt idx="1592">
                  <c:v>1.2639404454214185E-2</c:v>
                </c:pt>
                <c:pt idx="1593">
                  <c:v>-1.2090506809840692E-2</c:v>
                </c:pt>
                <c:pt idx="1594">
                  <c:v>1.6448875133402579E-3</c:v>
                </c:pt>
                <c:pt idx="1595">
                  <c:v>4.2368118774930323E-3</c:v>
                </c:pt>
                <c:pt idx="1596">
                  <c:v>2.4972203038508825E-3</c:v>
                </c:pt>
                <c:pt idx="1597">
                  <c:v>9.0735302565418709E-3</c:v>
                </c:pt>
                <c:pt idx="1598">
                  <c:v>-8.2123013657419731E-3</c:v>
                </c:pt>
                <c:pt idx="1599">
                  <c:v>-1.093355158517793E-2</c:v>
                </c:pt>
                <c:pt idx="1600">
                  <c:v>3.520888888415832E-3</c:v>
                </c:pt>
                <c:pt idx="1601">
                  <c:v>6.3883187205652505E-4</c:v>
                </c:pt>
                <c:pt idx="1602">
                  <c:v>2.4868386692179157E-2</c:v>
                </c:pt>
                <c:pt idx="1603">
                  <c:v>-2.6557614842852045E-2</c:v>
                </c:pt>
                <c:pt idx="1604">
                  <c:v>2.0996903825092074E-3</c:v>
                </c:pt>
                <c:pt idx="1605">
                  <c:v>-4.0206569446841469E-3</c:v>
                </c:pt>
                <c:pt idx="1606">
                  <c:v>-2.337574113582003E-3</c:v>
                </c:pt>
                <c:pt idx="1607">
                  <c:v>-1.7452812954432224E-3</c:v>
                </c:pt>
                <c:pt idx="1608">
                  <c:v>-5.6239488111050799E-3</c:v>
                </c:pt>
                <c:pt idx="1609">
                  <c:v>1.2815093964989728E-2</c:v>
                </c:pt>
                <c:pt idx="1610">
                  <c:v>-4.8036325413532924E-3</c:v>
                </c:pt>
                <c:pt idx="1611">
                  <c:v>6.399729284417407E-3</c:v>
                </c:pt>
                <c:pt idx="1612">
                  <c:v>-4.8417396919030915E-3</c:v>
                </c:pt>
                <c:pt idx="1613">
                  <c:v>5.2517531369764567E-3</c:v>
                </c:pt>
                <c:pt idx="1614">
                  <c:v>-9.1136939550348281E-4</c:v>
                </c:pt>
                <c:pt idx="1615">
                  <c:v>9.4378848378478264E-3</c:v>
                </c:pt>
                <c:pt idx="1616">
                  <c:v>2.0162964848711998E-2</c:v>
                </c:pt>
                <c:pt idx="1617">
                  <c:v>3.0933782234783182E-3</c:v>
                </c:pt>
                <c:pt idx="1618">
                  <c:v>5.7195809053280713E-3</c:v>
                </c:pt>
                <c:pt idx="1619">
                  <c:v>1.1428695823622629E-2</c:v>
                </c:pt>
                <c:pt idx="1620">
                  <c:v>4.673310106377223E-3</c:v>
                </c:pt>
                <c:pt idx="1621">
                  <c:v>-4.5865685527814413E-3</c:v>
                </c:pt>
                <c:pt idx="1622">
                  <c:v>-1.3011515209308431E-4</c:v>
                </c:pt>
                <c:pt idx="1623">
                  <c:v>5.0188311119427655E-3</c:v>
                </c:pt>
                <c:pt idx="1624">
                  <c:v>-6.475705538535111E-4</c:v>
                </c:pt>
                <c:pt idx="1625">
                  <c:v>-7.2380855603811E-3</c:v>
                </c:pt>
                <c:pt idx="1626">
                  <c:v>1.2836480958447206E-2</c:v>
                </c:pt>
                <c:pt idx="1627">
                  <c:v>7.0608162914787848E-3</c:v>
                </c:pt>
                <c:pt idx="1628">
                  <c:v>-1.5860044908090051E-2</c:v>
                </c:pt>
                <c:pt idx="1629">
                  <c:v>-6.5006828005958897E-4</c:v>
                </c:pt>
                <c:pt idx="1630">
                  <c:v>1.689381850717607E-2</c:v>
                </c:pt>
                <c:pt idx="1631">
                  <c:v>-3.972072619408267E-3</c:v>
                </c:pt>
                <c:pt idx="1632">
                  <c:v>1.0693129614469132E-3</c:v>
                </c:pt>
                <c:pt idx="1633">
                  <c:v>1.8886862493148956E-2</c:v>
                </c:pt>
                <c:pt idx="1634">
                  <c:v>-6.4390096848018349E-3</c:v>
                </c:pt>
                <c:pt idx="1635">
                  <c:v>1.6874081202764432E-3</c:v>
                </c:pt>
                <c:pt idx="1636">
                  <c:v>-2.1519449642897065E-3</c:v>
                </c:pt>
                <c:pt idx="1637">
                  <c:v>-1.044551130416594E-2</c:v>
                </c:pt>
                <c:pt idx="1638">
                  <c:v>-1.5962477253059753E-2</c:v>
                </c:pt>
                <c:pt idx="1639">
                  <c:v>-4.3380184612268731E-4</c:v>
                </c:pt>
                <c:pt idx="1640">
                  <c:v>2.9583656166812543E-2</c:v>
                </c:pt>
                <c:pt idx="1641">
                  <c:v>-1.0416760858255604E-2</c:v>
                </c:pt>
                <c:pt idx="1642">
                  <c:v>2.1101294655825942E-2</c:v>
                </c:pt>
                <c:pt idx="1643">
                  <c:v>-5.4746568816568687E-3</c:v>
                </c:pt>
                <c:pt idx="1644">
                  <c:v>6.3494929057082653E-3</c:v>
                </c:pt>
                <c:pt idx="1645">
                  <c:v>-1.1054000259381332E-2</c:v>
                </c:pt>
                <c:pt idx="1646">
                  <c:v>-7.2681494684957325E-3</c:v>
                </c:pt>
                <c:pt idx="1647">
                  <c:v>1.7614008153286523E-2</c:v>
                </c:pt>
                <c:pt idx="1648">
                  <c:v>-7.318992961013595E-3</c:v>
                </c:pt>
                <c:pt idx="1649">
                  <c:v>1.0605527380507901E-2</c:v>
                </c:pt>
                <c:pt idx="1650">
                  <c:v>1.1151610691337934E-2</c:v>
                </c:pt>
                <c:pt idx="1651">
                  <c:v>-1.356322519427312E-3</c:v>
                </c:pt>
                <c:pt idx="1652">
                  <c:v>-1.554338797061427E-2</c:v>
                </c:pt>
                <c:pt idx="1653">
                  <c:v>4.7923747254370224E-3</c:v>
                </c:pt>
                <c:pt idx="1654">
                  <c:v>7.4803643931902072E-4</c:v>
                </c:pt>
                <c:pt idx="1655">
                  <c:v>4.5592154243109971E-3</c:v>
                </c:pt>
                <c:pt idx="1656">
                  <c:v>-1.9454856395987354E-3</c:v>
                </c:pt>
                <c:pt idx="1657">
                  <c:v>1.0141071326721197E-2</c:v>
                </c:pt>
                <c:pt idx="1658">
                  <c:v>2.2388086799821648E-2</c:v>
                </c:pt>
                <c:pt idx="1659">
                  <c:v>3.283417701169208E-3</c:v>
                </c:pt>
                <c:pt idx="1660">
                  <c:v>-3.1631024751323875E-3</c:v>
                </c:pt>
                <c:pt idx="1661">
                  <c:v>-1.0432131909468574E-3</c:v>
                </c:pt>
                <c:pt idx="1662">
                  <c:v>2.6932320897608341E-2</c:v>
                </c:pt>
                <c:pt idx="1663">
                  <c:v>3.1257326190270419E-4</c:v>
                </c:pt>
                <c:pt idx="1664">
                  <c:v>-1.6702507564286886E-2</c:v>
                </c:pt>
                <c:pt idx="1665">
                  <c:v>-3.1032449809362344E-3</c:v>
                </c:pt>
                <c:pt idx="1666">
                  <c:v>-1.2227786808558256E-2</c:v>
                </c:pt>
                <c:pt idx="1667">
                  <c:v>5.4708692711351774E-3</c:v>
                </c:pt>
                <c:pt idx="1668">
                  <c:v>-2.3378636903805653E-2</c:v>
                </c:pt>
                <c:pt idx="1669">
                  <c:v>-8.7027007777628167E-3</c:v>
                </c:pt>
                <c:pt idx="1670">
                  <c:v>-2.7377957118423467E-3</c:v>
                </c:pt>
                <c:pt idx="1671">
                  <c:v>-2.4004347380751762E-2</c:v>
                </c:pt>
                <c:pt idx="1672">
                  <c:v>9.6541377330896048E-3</c:v>
                </c:pt>
                <c:pt idx="1673">
                  <c:v>9.1026027532247356E-3</c:v>
                </c:pt>
                <c:pt idx="1674">
                  <c:v>-7.8392319122297261E-3</c:v>
                </c:pt>
                <c:pt idx="1675">
                  <c:v>1.4581111042203731E-2</c:v>
                </c:pt>
                <c:pt idx="1676">
                  <c:v>1.2079383367916236E-2</c:v>
                </c:pt>
                <c:pt idx="1677">
                  <c:v>-9.8835380176787516E-3</c:v>
                </c:pt>
                <c:pt idx="1678">
                  <c:v>7.6271730883611276E-3</c:v>
                </c:pt>
                <c:pt idx="1679">
                  <c:v>1.6941275025307581E-2</c:v>
                </c:pt>
                <c:pt idx="1680">
                  <c:v>6.7611332896184498E-3</c:v>
                </c:pt>
                <c:pt idx="1681">
                  <c:v>2.5932291058477969E-2</c:v>
                </c:pt>
                <c:pt idx="1682">
                  <c:v>2.735390103220975E-4</c:v>
                </c:pt>
                <c:pt idx="1683">
                  <c:v>-1.2186164405351904E-2</c:v>
                </c:pt>
                <c:pt idx="1684">
                  <c:v>-3.8437962168120085E-3</c:v>
                </c:pt>
                <c:pt idx="1685">
                  <c:v>-8.5327471452839639E-3</c:v>
                </c:pt>
                <c:pt idx="1686">
                  <c:v>1.7937700686667252E-2</c:v>
                </c:pt>
                <c:pt idx="1687">
                  <c:v>1.8076081627323914E-3</c:v>
                </c:pt>
                <c:pt idx="1688">
                  <c:v>-1.7289485229530044E-3</c:v>
                </c:pt>
                <c:pt idx="1689">
                  <c:v>-1.1033231053588307E-2</c:v>
                </c:pt>
                <c:pt idx="1690">
                  <c:v>-1.7246647353270961E-2</c:v>
                </c:pt>
                <c:pt idx="1691">
                  <c:v>7.6837532847221044E-4</c:v>
                </c:pt>
                <c:pt idx="1692">
                  <c:v>1.826607965619103E-2</c:v>
                </c:pt>
                <c:pt idx="1693">
                  <c:v>-1.588382831253405E-2</c:v>
                </c:pt>
                <c:pt idx="1694">
                  <c:v>-1.37212984117321E-3</c:v>
                </c:pt>
                <c:pt idx="1695">
                  <c:v>1.6543935983651063E-3</c:v>
                </c:pt>
                <c:pt idx="1696">
                  <c:v>-4.4853090652154102E-3</c:v>
                </c:pt>
                <c:pt idx="1697">
                  <c:v>1.8612184211687015E-3</c:v>
                </c:pt>
                <c:pt idx="1698">
                  <c:v>1.3171823236512486E-2</c:v>
                </c:pt>
                <c:pt idx="1699">
                  <c:v>2.9443372142282043E-2</c:v>
                </c:pt>
                <c:pt idx="1700">
                  <c:v>-9.4186109203325957E-3</c:v>
                </c:pt>
                <c:pt idx="1701">
                  <c:v>3.7469307332225299E-3</c:v>
                </c:pt>
                <c:pt idx="1702">
                  <c:v>-1.4637757677386117E-2</c:v>
                </c:pt>
                <c:pt idx="1703">
                  <c:v>9.286286926694632E-3</c:v>
                </c:pt>
                <c:pt idx="1704">
                  <c:v>1.5654355106694891E-3</c:v>
                </c:pt>
                <c:pt idx="1705">
                  <c:v>-3.6041722005176785E-3</c:v>
                </c:pt>
                <c:pt idx="1706">
                  <c:v>2.5086247085182238E-3</c:v>
                </c:pt>
                <c:pt idx="1707">
                  <c:v>-5.4958134717524509E-3</c:v>
                </c:pt>
                <c:pt idx="1708">
                  <c:v>-8.2698333025487162E-4</c:v>
                </c:pt>
                <c:pt idx="1709">
                  <c:v>-1.9322915490327522E-3</c:v>
                </c:pt>
                <c:pt idx="1710">
                  <c:v>-4.9066258616123522E-3</c:v>
                </c:pt>
                <c:pt idx="1711">
                  <c:v>5.8140848416419174E-3</c:v>
                </c:pt>
                <c:pt idx="1712">
                  <c:v>7.4650668846018078E-3</c:v>
                </c:pt>
                <c:pt idx="1713">
                  <c:v>-2.8223138172837042E-3</c:v>
                </c:pt>
                <c:pt idx="1714">
                  <c:v>-1.6943519228815495E-2</c:v>
                </c:pt>
                <c:pt idx="1715">
                  <c:v>1.2497930932734715E-2</c:v>
                </c:pt>
                <c:pt idx="1716">
                  <c:v>-5.892256296196767E-3</c:v>
                </c:pt>
                <c:pt idx="1717">
                  <c:v>1.0416349852170267E-2</c:v>
                </c:pt>
                <c:pt idx="1718">
                  <c:v>1.4263686877951936E-2</c:v>
                </c:pt>
                <c:pt idx="1719">
                  <c:v>2.6387158248092096E-2</c:v>
                </c:pt>
                <c:pt idx="1720">
                  <c:v>-4.7978029737534844E-3</c:v>
                </c:pt>
                <c:pt idx="1721">
                  <c:v>-4.0982108738264163E-3</c:v>
                </c:pt>
                <c:pt idx="1722">
                  <c:v>1.2160366309449196E-3</c:v>
                </c:pt>
                <c:pt idx="1723">
                  <c:v>5.3783933908051551E-3</c:v>
                </c:pt>
                <c:pt idx="1724">
                  <c:v>1.1325884629601892E-3</c:v>
                </c:pt>
                <c:pt idx="1725">
                  <c:v>4.7429133554090638E-3</c:v>
                </c:pt>
                <c:pt idx="1726">
                  <c:v>1.2130861859702835E-2</c:v>
                </c:pt>
                <c:pt idx="1727">
                  <c:v>1.0077418665507747E-2</c:v>
                </c:pt>
                <c:pt idx="1728">
                  <c:v>-9.5952317531032821E-3</c:v>
                </c:pt>
                <c:pt idx="1729">
                  <c:v>2.4444456616382554E-3</c:v>
                </c:pt>
                <c:pt idx="1730">
                  <c:v>-2.7411485529590792E-3</c:v>
                </c:pt>
                <c:pt idx="1731">
                  <c:v>4.8105480572123802E-3</c:v>
                </c:pt>
                <c:pt idx="1732">
                  <c:v>2.1388016118424357E-3</c:v>
                </c:pt>
                <c:pt idx="1733">
                  <c:v>7.8886464608165369E-3</c:v>
                </c:pt>
                <c:pt idx="1734">
                  <c:v>-1.5357438112462292E-2</c:v>
                </c:pt>
                <c:pt idx="1735">
                  <c:v>-5.8063958865814946E-3</c:v>
                </c:pt>
                <c:pt idx="1736">
                  <c:v>7.9195818361756827E-3</c:v>
                </c:pt>
                <c:pt idx="1737">
                  <c:v>1.4432954044032139E-3</c:v>
                </c:pt>
                <c:pt idx="1738">
                  <c:v>3.2858939313828422E-3</c:v>
                </c:pt>
                <c:pt idx="1739">
                  <c:v>7.9667069669539358E-3</c:v>
                </c:pt>
                <c:pt idx="1740">
                  <c:v>-2.9296538330514576E-3</c:v>
                </c:pt>
                <c:pt idx="1741">
                  <c:v>2.3444092938700953E-3</c:v>
                </c:pt>
                <c:pt idx="1742">
                  <c:v>9.0692832665428269E-3</c:v>
                </c:pt>
                <c:pt idx="1743">
                  <c:v>-4.5789955356878922E-3</c:v>
                </c:pt>
                <c:pt idx="1744">
                  <c:v>-4.0878953196674308E-3</c:v>
                </c:pt>
                <c:pt idx="1745">
                  <c:v>1.0333376767967518E-2</c:v>
                </c:pt>
                <c:pt idx="1746">
                  <c:v>-6.8648908430473249E-3</c:v>
                </c:pt>
                <c:pt idx="1747">
                  <c:v>-1.0441758942850281E-2</c:v>
                </c:pt>
                <c:pt idx="1748">
                  <c:v>3.639509191761555E-3</c:v>
                </c:pt>
                <c:pt idx="1749">
                  <c:v>-3.9710314344147089E-3</c:v>
                </c:pt>
                <c:pt idx="1750">
                  <c:v>7.1219096915735858E-3</c:v>
                </c:pt>
                <c:pt idx="1751">
                  <c:v>-6.2206123820160615E-4</c:v>
                </c:pt>
                <c:pt idx="1752">
                  <c:v>3.7995077127799758E-3</c:v>
                </c:pt>
                <c:pt idx="1753">
                  <c:v>1.8819750306292213E-2</c:v>
                </c:pt>
                <c:pt idx="1754">
                  <c:v>1.5732831221013546E-3</c:v>
                </c:pt>
                <c:pt idx="1755">
                  <c:v>-2.1524069541449968E-2</c:v>
                </c:pt>
                <c:pt idx="1756">
                  <c:v>1.2404233622585416E-3</c:v>
                </c:pt>
                <c:pt idx="1757">
                  <c:v>9.8394716489647884E-4</c:v>
                </c:pt>
                <c:pt idx="1758">
                  <c:v>-1.0508875387385387E-2</c:v>
                </c:pt>
                <c:pt idx="1759">
                  <c:v>-2.2408441539175948E-2</c:v>
                </c:pt>
                <c:pt idx="1760">
                  <c:v>-1.1166956205458012E-2</c:v>
                </c:pt>
                <c:pt idx="1761">
                  <c:v>1.4248970221414099E-2</c:v>
                </c:pt>
                <c:pt idx="1762">
                  <c:v>2.2865720767599775E-3</c:v>
                </c:pt>
                <c:pt idx="1763">
                  <c:v>8.1292165614206945E-3</c:v>
                </c:pt>
                <c:pt idx="1764">
                  <c:v>3.151827886829306E-3</c:v>
                </c:pt>
                <c:pt idx="1765">
                  <c:v>6.6418457514939924E-3</c:v>
                </c:pt>
                <c:pt idx="1766">
                  <c:v>-5.2360001629402656E-3</c:v>
                </c:pt>
                <c:pt idx="1767">
                  <c:v>-1.2499697733604549E-2</c:v>
                </c:pt>
                <c:pt idx="1768">
                  <c:v>-1.2735992132088486E-3</c:v>
                </c:pt>
                <c:pt idx="1769">
                  <c:v>-2.6648166350408571E-3</c:v>
                </c:pt>
                <c:pt idx="1770">
                  <c:v>-3.9539883187163557E-3</c:v>
                </c:pt>
                <c:pt idx="1771">
                  <c:v>-1.6237754450460187E-3</c:v>
                </c:pt>
                <c:pt idx="1772">
                  <c:v>8.0176591203020287E-3</c:v>
                </c:pt>
                <c:pt idx="1773">
                  <c:v>7.3213879014725715E-3</c:v>
                </c:pt>
                <c:pt idx="1774">
                  <c:v>-2.0378177165071707E-2</c:v>
                </c:pt>
                <c:pt idx="1775">
                  <c:v>7.0401501982189987E-3</c:v>
                </c:pt>
                <c:pt idx="1776">
                  <c:v>-1.91540992811715E-2</c:v>
                </c:pt>
                <c:pt idx="1777">
                  <c:v>-5.6290390374282157E-3</c:v>
                </c:pt>
                <c:pt idx="1778">
                  <c:v>-5.8012493650263955E-4</c:v>
                </c:pt>
                <c:pt idx="1779">
                  <c:v>7.347680977169913E-4</c:v>
                </c:pt>
                <c:pt idx="1780">
                  <c:v>5.5512864225589539E-3</c:v>
                </c:pt>
                <c:pt idx="1781">
                  <c:v>1.8247082658931255E-2</c:v>
                </c:pt>
                <c:pt idx="1782">
                  <c:v>-5.1470423586664118E-3</c:v>
                </c:pt>
                <c:pt idx="1783">
                  <c:v>-6.8321569498885708E-4</c:v>
                </c:pt>
                <c:pt idx="1784">
                  <c:v>-1.4880259261372295E-2</c:v>
                </c:pt>
                <c:pt idx="1785">
                  <c:v>1.3094552227319223E-3</c:v>
                </c:pt>
                <c:pt idx="1786">
                  <c:v>7.9354847046995674E-3</c:v>
                </c:pt>
                <c:pt idx="1787">
                  <c:v>2.6312292336781464E-3</c:v>
                </c:pt>
                <c:pt idx="1788">
                  <c:v>1.0657735478975946E-3</c:v>
                </c:pt>
                <c:pt idx="1789">
                  <c:v>-1.5609833555533254E-3</c:v>
                </c:pt>
                <c:pt idx="1790">
                  <c:v>-9.5712828685840055E-3</c:v>
                </c:pt>
                <c:pt idx="1791">
                  <c:v>1.5838514473361692E-2</c:v>
                </c:pt>
                <c:pt idx="1792">
                  <c:v>9.0464243028126074E-3</c:v>
                </c:pt>
                <c:pt idx="1793">
                  <c:v>2.5483449557668165E-3</c:v>
                </c:pt>
                <c:pt idx="1794">
                  <c:v>9.647155552887126E-3</c:v>
                </c:pt>
                <c:pt idx="1795">
                  <c:v>-2.9659289135963105E-4</c:v>
                </c:pt>
                <c:pt idx="1796">
                  <c:v>5.8414836322463019E-3</c:v>
                </c:pt>
                <c:pt idx="1797">
                  <c:v>1.8083014794342555E-2</c:v>
                </c:pt>
                <c:pt idx="1798">
                  <c:v>-3.953936410819989E-3</c:v>
                </c:pt>
                <c:pt idx="1799">
                  <c:v>1.1707450794235068E-2</c:v>
                </c:pt>
                <c:pt idx="1800">
                  <c:v>-6.8277785421335497E-4</c:v>
                </c:pt>
                <c:pt idx="1801">
                  <c:v>1.2858238446146556E-2</c:v>
                </c:pt>
                <c:pt idx="1802">
                  <c:v>3.295012635921741E-3</c:v>
                </c:pt>
                <c:pt idx="1803">
                  <c:v>-2.7273549182729377E-3</c:v>
                </c:pt>
                <c:pt idx="1804">
                  <c:v>7.1391008284057743E-3</c:v>
                </c:pt>
                <c:pt idx="1805">
                  <c:v>1.8112201433042169E-2</c:v>
                </c:pt>
                <c:pt idx="1806">
                  <c:v>3.8659397152740484E-3</c:v>
                </c:pt>
                <c:pt idx="1807">
                  <c:v>1.9961460372692735E-3</c:v>
                </c:pt>
                <c:pt idx="1808">
                  <c:v>7.7061773600761649E-3</c:v>
                </c:pt>
                <c:pt idx="1809">
                  <c:v>-9.7712271388458397E-3</c:v>
                </c:pt>
                <c:pt idx="1810">
                  <c:v>5.1203740800663308E-3</c:v>
                </c:pt>
                <c:pt idx="1811">
                  <c:v>6.1679747012500087E-4</c:v>
                </c:pt>
                <c:pt idx="1812">
                  <c:v>2.1452268849833304E-2</c:v>
                </c:pt>
                <c:pt idx="1813">
                  <c:v>-1.1261835931787048E-2</c:v>
                </c:pt>
                <c:pt idx="1814">
                  <c:v>2.312745526474996E-2</c:v>
                </c:pt>
                <c:pt idx="1815">
                  <c:v>-2.5198025071561391E-2</c:v>
                </c:pt>
                <c:pt idx="1816">
                  <c:v>-1.1379486165866096E-2</c:v>
                </c:pt>
                <c:pt idx="1817">
                  <c:v>6.9524399435062006E-3</c:v>
                </c:pt>
                <c:pt idx="1818">
                  <c:v>1.7591793313570733E-2</c:v>
                </c:pt>
                <c:pt idx="1819">
                  <c:v>2.8129413766146577E-3</c:v>
                </c:pt>
                <c:pt idx="1820">
                  <c:v>6.0174507883334468E-4</c:v>
                </c:pt>
                <c:pt idx="1821">
                  <c:v>-1.1034760612115004E-3</c:v>
                </c:pt>
                <c:pt idx="1822">
                  <c:v>7.8980665497944223E-3</c:v>
                </c:pt>
                <c:pt idx="1823">
                  <c:v>-8.9663766903799096E-4</c:v>
                </c:pt>
                <c:pt idx="1824">
                  <c:v>7.3156121625854538E-3</c:v>
                </c:pt>
                <c:pt idx="1825">
                  <c:v>3.7671919506032742E-2</c:v>
                </c:pt>
                <c:pt idx="1826">
                  <c:v>-3.1494085107086614E-3</c:v>
                </c:pt>
                <c:pt idx="1827">
                  <c:v>2.1965053425154299E-2</c:v>
                </c:pt>
                <c:pt idx="1828">
                  <c:v>-1.5834449594952497E-2</c:v>
                </c:pt>
                <c:pt idx="1829">
                  <c:v>-2.060516491978043E-3</c:v>
                </c:pt>
                <c:pt idx="1830">
                  <c:v>-5.1220982103886269E-3</c:v>
                </c:pt>
                <c:pt idx="1831">
                  <c:v>-3.802832736604657E-3</c:v>
                </c:pt>
                <c:pt idx="1832">
                  <c:v>8.9566633791283382E-3</c:v>
                </c:pt>
                <c:pt idx="1833">
                  <c:v>3.8638211173169265E-3</c:v>
                </c:pt>
                <c:pt idx="1834">
                  <c:v>-6.2147450961649838E-3</c:v>
                </c:pt>
                <c:pt idx="1835">
                  <c:v>6.0250697565517649E-3</c:v>
                </c:pt>
                <c:pt idx="1836">
                  <c:v>2.012493002800609E-2</c:v>
                </c:pt>
                <c:pt idx="1837">
                  <c:v>-1.4953374606883625E-2</c:v>
                </c:pt>
                <c:pt idx="1838">
                  <c:v>-1.7450234990629206E-2</c:v>
                </c:pt>
                <c:pt idx="1839">
                  <c:v>1.0876172659729873E-3</c:v>
                </c:pt>
                <c:pt idx="1840">
                  <c:v>5.6747689507319968E-3</c:v>
                </c:pt>
                <c:pt idx="1841">
                  <c:v>1.8270526496679717E-2</c:v>
                </c:pt>
                <c:pt idx="1842">
                  <c:v>-4.2542606706369307E-3</c:v>
                </c:pt>
                <c:pt idx="1843">
                  <c:v>4.3166884884928919E-3</c:v>
                </c:pt>
                <c:pt idx="1844">
                  <c:v>2.3780169716590582E-2</c:v>
                </c:pt>
                <c:pt idx="1845">
                  <c:v>-1.2359277157073339E-2</c:v>
                </c:pt>
                <c:pt idx="1846">
                  <c:v>-4.4535237832130379E-3</c:v>
                </c:pt>
                <c:pt idx="1847">
                  <c:v>5.0088222704113804E-3</c:v>
                </c:pt>
                <c:pt idx="1848">
                  <c:v>-6.9945505059048089E-3</c:v>
                </c:pt>
                <c:pt idx="1849">
                  <c:v>-5.5124012582459274E-3</c:v>
                </c:pt>
                <c:pt idx="1850">
                  <c:v>8.4284136160584606E-4</c:v>
                </c:pt>
                <c:pt idx="1851">
                  <c:v>-5.4755225114674266E-3</c:v>
                </c:pt>
                <c:pt idx="1852">
                  <c:v>8.6842979869745929E-3</c:v>
                </c:pt>
                <c:pt idx="1853">
                  <c:v>4.159171679460714E-3</c:v>
                </c:pt>
                <c:pt idx="1854">
                  <c:v>4.4811942407962189E-3</c:v>
                </c:pt>
                <c:pt idx="1855">
                  <c:v>-7.8320087067328542E-3</c:v>
                </c:pt>
                <c:pt idx="1856">
                  <c:v>-2.9256167770717249E-3</c:v>
                </c:pt>
                <c:pt idx="1857">
                  <c:v>2.3229633566212281E-2</c:v>
                </c:pt>
                <c:pt idx="1858">
                  <c:v>1.4302888882528004E-3</c:v>
                </c:pt>
                <c:pt idx="1859">
                  <c:v>-8.8227694005579068E-4</c:v>
                </c:pt>
                <c:pt idx="1860">
                  <c:v>2.0127830065954484E-2</c:v>
                </c:pt>
                <c:pt idx="1861">
                  <c:v>4.73179961807691E-3</c:v>
                </c:pt>
                <c:pt idx="1862">
                  <c:v>-3.0626984586222634E-3</c:v>
                </c:pt>
                <c:pt idx="1863">
                  <c:v>8.9830283435144796E-3</c:v>
                </c:pt>
                <c:pt idx="1864">
                  <c:v>-4.0516417233847461E-3</c:v>
                </c:pt>
                <c:pt idx="1865">
                  <c:v>1.5788176889495374E-2</c:v>
                </c:pt>
                <c:pt idx="1866">
                  <c:v>1.4450825584348174E-2</c:v>
                </c:pt>
                <c:pt idx="1867">
                  <c:v>1.2068273403114257E-3</c:v>
                </c:pt>
                <c:pt idx="1868">
                  <c:v>7.2675570233760719E-3</c:v>
                </c:pt>
                <c:pt idx="1869">
                  <c:v>-4.0789922736473201E-2</c:v>
                </c:pt>
                <c:pt idx="1870">
                  <c:v>-2.4012814010174077E-2</c:v>
                </c:pt>
                <c:pt idx="1871">
                  <c:v>2.6124745257347605E-3</c:v>
                </c:pt>
                <c:pt idx="1872">
                  <c:v>4.9027123594654566E-3</c:v>
                </c:pt>
                <c:pt idx="1873">
                  <c:v>1.8188846540941304E-2</c:v>
                </c:pt>
                <c:pt idx="1874">
                  <c:v>-1.1089364221849047E-2</c:v>
                </c:pt>
                <c:pt idx="1875">
                  <c:v>-7.612837103810683E-3</c:v>
                </c:pt>
                <c:pt idx="1876">
                  <c:v>7.7926770467466079E-3</c:v>
                </c:pt>
                <c:pt idx="1877">
                  <c:v>-6.464535344073534E-3</c:v>
                </c:pt>
                <c:pt idx="1878">
                  <c:v>1.8796029290245708E-2</c:v>
                </c:pt>
                <c:pt idx="1879">
                  <c:v>2.4909198760025279E-2</c:v>
                </c:pt>
                <c:pt idx="1880">
                  <c:v>8.6587588750409474E-4</c:v>
                </c:pt>
                <c:pt idx="1881">
                  <c:v>9.1324835632724723E-3</c:v>
                </c:pt>
                <c:pt idx="1882">
                  <c:v>5.9570641752955391E-3</c:v>
                </c:pt>
                <c:pt idx="1883">
                  <c:v>-1.6590876118498649E-2</c:v>
                </c:pt>
                <c:pt idx="1884">
                  <c:v>-5.7788436549861367E-5</c:v>
                </c:pt>
                <c:pt idx="1885">
                  <c:v>1.3204164515636154E-2</c:v>
                </c:pt>
                <c:pt idx="1886">
                  <c:v>5.7030425747593594E-5</c:v>
                </c:pt>
                <c:pt idx="1887">
                  <c:v>-2.7411358606190175E-3</c:v>
                </c:pt>
                <c:pt idx="1888">
                  <c:v>-9.0763490734139963E-3</c:v>
                </c:pt>
                <c:pt idx="1889">
                  <c:v>8.1609648341990897E-3</c:v>
                </c:pt>
                <c:pt idx="1890">
                  <c:v>-6.8345899677341665E-3</c:v>
                </c:pt>
                <c:pt idx="1891">
                  <c:v>2.5940021008615671E-2</c:v>
                </c:pt>
                <c:pt idx="1892">
                  <c:v>-3.0369518870613727E-3</c:v>
                </c:pt>
                <c:pt idx="1893">
                  <c:v>-1.3039472694475526E-2</c:v>
                </c:pt>
                <c:pt idx="1894">
                  <c:v>1.1066140224280183E-2</c:v>
                </c:pt>
                <c:pt idx="1895">
                  <c:v>5.5436102179563292E-3</c:v>
                </c:pt>
                <c:pt idx="1896">
                  <c:v>5.5409555769254104E-3</c:v>
                </c:pt>
                <c:pt idx="1897">
                  <c:v>-1.1705561100919701E-2</c:v>
                </c:pt>
                <c:pt idx="1898">
                  <c:v>-6.6859561204277674E-3</c:v>
                </c:pt>
                <c:pt idx="1899">
                  <c:v>6.9965019778420335E-3</c:v>
                </c:pt>
                <c:pt idx="1900">
                  <c:v>5.2084184241705158E-3</c:v>
                </c:pt>
                <c:pt idx="1901">
                  <c:v>-4.6881114824738446E-2</c:v>
                </c:pt>
                <c:pt idx="1902">
                  <c:v>-2.8445858331504009E-2</c:v>
                </c:pt>
                <c:pt idx="1903">
                  <c:v>-2.4768308806353851E-2</c:v>
                </c:pt>
                <c:pt idx="1904">
                  <c:v>-1.8328393941242946E-3</c:v>
                </c:pt>
                <c:pt idx="1905">
                  <c:v>1.9033528089304367E-2</c:v>
                </c:pt>
                <c:pt idx="1906">
                  <c:v>-1.7480057323900317E-2</c:v>
                </c:pt>
                <c:pt idx="1907">
                  <c:v>-1.1930185221921269E-2</c:v>
                </c:pt>
                <c:pt idx="1908">
                  <c:v>2.2676004233800683E-2</c:v>
                </c:pt>
                <c:pt idx="1909">
                  <c:v>1.3504805465535243E-3</c:v>
                </c:pt>
                <c:pt idx="1910">
                  <c:v>-1.6140354096240862E-2</c:v>
                </c:pt>
                <c:pt idx="1911">
                  <c:v>3.7983894677748854E-2</c:v>
                </c:pt>
                <c:pt idx="1912">
                  <c:v>-1.0407176781272546E-2</c:v>
                </c:pt>
                <c:pt idx="1913">
                  <c:v>-1.6664249500032462E-2</c:v>
                </c:pt>
                <c:pt idx="1914">
                  <c:v>-1.908140006910328E-2</c:v>
                </c:pt>
                <c:pt idx="1915">
                  <c:v>2.685182876122531E-2</c:v>
                </c:pt>
                <c:pt idx="1916">
                  <c:v>-1.4545711002378751E-2</c:v>
                </c:pt>
                <c:pt idx="1917">
                  <c:v>5.0471535049279254E-3</c:v>
                </c:pt>
                <c:pt idx="1918">
                  <c:v>-6.9425352459360178E-3</c:v>
                </c:pt>
                <c:pt idx="1919">
                  <c:v>2.1659053104863709E-2</c:v>
                </c:pt>
                <c:pt idx="1920">
                  <c:v>-1.2741757119679646E-2</c:v>
                </c:pt>
                <c:pt idx="1921">
                  <c:v>-3.0165934506948693E-2</c:v>
                </c:pt>
                <c:pt idx="1922">
                  <c:v>-9.1916518581774652E-3</c:v>
                </c:pt>
                <c:pt idx="1923">
                  <c:v>-1.411749841428635E-3</c:v>
                </c:pt>
                <c:pt idx="1924">
                  <c:v>-2.7671036309156464E-2</c:v>
                </c:pt>
                <c:pt idx="1925">
                  <c:v>8.120103134037264E-3</c:v>
                </c:pt>
                <c:pt idx="1926">
                  <c:v>9.1635037175337561E-4</c:v>
                </c:pt>
                <c:pt idx="1927">
                  <c:v>2.5928514497484501E-2</c:v>
                </c:pt>
                <c:pt idx="1928">
                  <c:v>-2.7172336464003674E-2</c:v>
                </c:pt>
                <c:pt idx="1929">
                  <c:v>1.156006946925351E-2</c:v>
                </c:pt>
                <c:pt idx="1930">
                  <c:v>1.075556191835461E-2</c:v>
                </c:pt>
                <c:pt idx="1931">
                  <c:v>1.1559717927239135E-2</c:v>
                </c:pt>
                <c:pt idx="1932">
                  <c:v>3.6344713932615486E-3</c:v>
                </c:pt>
                <c:pt idx="1933">
                  <c:v>-1.9817138900258078E-2</c:v>
                </c:pt>
                <c:pt idx="1934">
                  <c:v>2.0227162403502849E-2</c:v>
                </c:pt>
                <c:pt idx="1935">
                  <c:v>-5.4385766126850655E-3</c:v>
                </c:pt>
                <c:pt idx="1936">
                  <c:v>-1.0550066778024411E-2</c:v>
                </c:pt>
                <c:pt idx="1937">
                  <c:v>-4.2385190127932617E-3</c:v>
                </c:pt>
                <c:pt idx="1938">
                  <c:v>2.4412388079254398E-2</c:v>
                </c:pt>
                <c:pt idx="1939">
                  <c:v>1.594999702366242E-2</c:v>
                </c:pt>
                <c:pt idx="1940">
                  <c:v>-4.056800695614318E-3</c:v>
                </c:pt>
                <c:pt idx="1941">
                  <c:v>1.3744861830877716E-2</c:v>
                </c:pt>
                <c:pt idx="1942">
                  <c:v>2.8424305092052743E-3</c:v>
                </c:pt>
                <c:pt idx="1943">
                  <c:v>-6.1227804930953115E-3</c:v>
                </c:pt>
                <c:pt idx="1944">
                  <c:v>7.2209107318674647E-3</c:v>
                </c:pt>
                <c:pt idx="1945">
                  <c:v>1.9622678763365826E-2</c:v>
                </c:pt>
                <c:pt idx="1946">
                  <c:v>-1.1243504688835561E-2</c:v>
                </c:pt>
                <c:pt idx="1947">
                  <c:v>1.1004320306435549E-2</c:v>
                </c:pt>
                <c:pt idx="1948">
                  <c:v>2.7167007664612112E-2</c:v>
                </c:pt>
                <c:pt idx="1949">
                  <c:v>-7.3602762324308461E-3</c:v>
                </c:pt>
                <c:pt idx="1950">
                  <c:v>-8.7447375164760015E-3</c:v>
                </c:pt>
                <c:pt idx="1951">
                  <c:v>6.2498360917284538E-3</c:v>
                </c:pt>
                <c:pt idx="1952">
                  <c:v>-4.5951360717100169E-3</c:v>
                </c:pt>
                <c:pt idx="1953">
                  <c:v>-2.1575619062896545E-3</c:v>
                </c:pt>
                <c:pt idx="1954">
                  <c:v>-9.0651673676761853E-3</c:v>
                </c:pt>
                <c:pt idx="1955">
                  <c:v>4.1236323626473344E-2</c:v>
                </c:pt>
                <c:pt idx="1956">
                  <c:v>-7.1884834247761117E-3</c:v>
                </c:pt>
                <c:pt idx="1957">
                  <c:v>-1.0682990520693705E-3</c:v>
                </c:pt>
                <c:pt idx="1958">
                  <c:v>1.9765241641051187E-2</c:v>
                </c:pt>
                <c:pt idx="1959">
                  <c:v>-6.6781532380845192E-3</c:v>
                </c:pt>
                <c:pt idx="1960">
                  <c:v>4.0402198388990881E-2</c:v>
                </c:pt>
                <c:pt idx="1961">
                  <c:v>-9.7134894132971644E-3</c:v>
                </c:pt>
                <c:pt idx="1962">
                  <c:v>2.0444901130153702E-2</c:v>
                </c:pt>
                <c:pt idx="1963">
                  <c:v>-2.4795565440766179E-2</c:v>
                </c:pt>
                <c:pt idx="1964">
                  <c:v>1.2392347921714697E-2</c:v>
                </c:pt>
                <c:pt idx="1965">
                  <c:v>-1.4226955802515982E-2</c:v>
                </c:pt>
                <c:pt idx="1966">
                  <c:v>-1.0578182095992371E-3</c:v>
                </c:pt>
                <c:pt idx="1967">
                  <c:v>2.4132697595843348E-2</c:v>
                </c:pt>
                <c:pt idx="1968">
                  <c:v>7.5568133611393293E-3</c:v>
                </c:pt>
                <c:pt idx="1969">
                  <c:v>2.0486286748674677E-3</c:v>
                </c:pt>
                <c:pt idx="1970">
                  <c:v>-2.9124663271163013E-3</c:v>
                </c:pt>
                <c:pt idx="1971">
                  <c:v>-5.5788905699499288E-3</c:v>
                </c:pt>
                <c:pt idx="1972">
                  <c:v>1.5739060533782449E-3</c:v>
                </c:pt>
                <c:pt idx="1973">
                  <c:v>-5.4922784137496541E-3</c:v>
                </c:pt>
                <c:pt idx="1974">
                  <c:v>-1.6660179155860412E-2</c:v>
                </c:pt>
                <c:pt idx="1975">
                  <c:v>-1.1178907377843304E-2</c:v>
                </c:pt>
                <c:pt idx="1976">
                  <c:v>4.2521114784175376E-3</c:v>
                </c:pt>
                <c:pt idx="1977">
                  <c:v>1.1159342987388757E-2</c:v>
                </c:pt>
                <c:pt idx="1978">
                  <c:v>4.8742299814697656E-3</c:v>
                </c:pt>
                <c:pt idx="1979">
                  <c:v>-1.1269465068563602E-3</c:v>
                </c:pt>
                <c:pt idx="1980">
                  <c:v>-8.2570923271828786E-3</c:v>
                </c:pt>
                <c:pt idx="1981">
                  <c:v>-1.0649371642367907E-2</c:v>
                </c:pt>
                <c:pt idx="1982">
                  <c:v>1.8760418231404498E-3</c:v>
                </c:pt>
                <c:pt idx="1983">
                  <c:v>-3.9802721008609411E-3</c:v>
                </c:pt>
                <c:pt idx="1984">
                  <c:v>2.4965299997356046E-3</c:v>
                </c:pt>
                <c:pt idx="1985">
                  <c:v>-7.9318616850210626E-3</c:v>
                </c:pt>
                <c:pt idx="1986">
                  <c:v>7.0910308947103769E-3</c:v>
                </c:pt>
                <c:pt idx="1987">
                  <c:v>1.512986755795134E-3</c:v>
                </c:pt>
                <c:pt idx="1988">
                  <c:v>-9.8755814212080368E-3</c:v>
                </c:pt>
                <c:pt idx="1989">
                  <c:v>-2.746437730139422E-3</c:v>
                </c:pt>
                <c:pt idx="1990">
                  <c:v>1.3601437455214556E-2</c:v>
                </c:pt>
                <c:pt idx="1991">
                  <c:v>-9.9223615634464104E-3</c:v>
                </c:pt>
                <c:pt idx="1992">
                  <c:v>-1.1306617425763124E-2</c:v>
                </c:pt>
                <c:pt idx="1993">
                  <c:v>-3.6636368186636101E-3</c:v>
                </c:pt>
                <c:pt idx="1994">
                  <c:v>2.6345948801551936E-3</c:v>
                </c:pt>
                <c:pt idx="1995">
                  <c:v>9.1475622409856888E-4</c:v>
                </c:pt>
                <c:pt idx="1996">
                  <c:v>8.9885688810507833E-3</c:v>
                </c:pt>
                <c:pt idx="1997">
                  <c:v>-3.9438828801537677E-3</c:v>
                </c:pt>
                <c:pt idx="1998">
                  <c:v>-3.2747235073643365E-3</c:v>
                </c:pt>
                <c:pt idx="1999">
                  <c:v>-7.0699992516360076E-3</c:v>
                </c:pt>
                <c:pt idx="2000">
                  <c:v>6.2139569679430726E-3</c:v>
                </c:pt>
                <c:pt idx="2001">
                  <c:v>-1.2293353348064957E-2</c:v>
                </c:pt>
                <c:pt idx="2002">
                  <c:v>1.8412191364508453E-2</c:v>
                </c:pt>
                <c:pt idx="2003">
                  <c:v>1.9109756739249733E-2</c:v>
                </c:pt>
                <c:pt idx="2004">
                  <c:v>3.8339770251383204E-3</c:v>
                </c:pt>
                <c:pt idx="2005">
                  <c:v>9.9604890422540417E-3</c:v>
                </c:pt>
                <c:pt idx="2006">
                  <c:v>4.0276785731029755E-3</c:v>
                </c:pt>
                <c:pt idx="2007">
                  <c:v>4.5560651182884699E-3</c:v>
                </c:pt>
                <c:pt idx="2008">
                  <c:v>-1.0672459890771872E-2</c:v>
                </c:pt>
                <c:pt idx="2009">
                  <c:v>-6.6524294743939673E-3</c:v>
                </c:pt>
                <c:pt idx="2010">
                  <c:v>-5.8330258158710169E-3</c:v>
                </c:pt>
                <c:pt idx="2011">
                  <c:v>2.2817083748582316E-3</c:v>
                </c:pt>
                <c:pt idx="2012">
                  <c:v>-9.3546051672203489E-3</c:v>
                </c:pt>
                <c:pt idx="2013">
                  <c:v>-5.1473287124242598E-3</c:v>
                </c:pt>
                <c:pt idx="2014">
                  <c:v>-1.177201675182177E-2</c:v>
                </c:pt>
                <c:pt idx="2015">
                  <c:v>-7.7627464767206587E-3</c:v>
                </c:pt>
                <c:pt idx="2016">
                  <c:v>-2.9662930155034141E-3</c:v>
                </c:pt>
                <c:pt idx="2017">
                  <c:v>1.1470646531547087E-2</c:v>
                </c:pt>
                <c:pt idx="2018">
                  <c:v>8.0650178731511285E-3</c:v>
                </c:pt>
                <c:pt idx="2019">
                  <c:v>1.4696741099924388E-3</c:v>
                </c:pt>
                <c:pt idx="2020">
                  <c:v>-1.9223164171436103E-3</c:v>
                </c:pt>
                <c:pt idx="2021">
                  <c:v>-1.784359668631361E-2</c:v>
                </c:pt>
                <c:pt idx="2022">
                  <c:v>-2.5381456330268505E-3</c:v>
                </c:pt>
                <c:pt idx="2023">
                  <c:v>2.0771435215402789E-3</c:v>
                </c:pt>
                <c:pt idx="2024">
                  <c:v>-6.2154197460715932E-3</c:v>
                </c:pt>
                <c:pt idx="2025">
                  <c:v>-1.3899657291189567E-2</c:v>
                </c:pt>
                <c:pt idx="2026">
                  <c:v>1.7333827329471274E-3</c:v>
                </c:pt>
                <c:pt idx="2027">
                  <c:v>-1.3805868217205571E-3</c:v>
                </c:pt>
                <c:pt idx="2028">
                  <c:v>7.7593537686121454E-3</c:v>
                </c:pt>
                <c:pt idx="2029">
                  <c:v>1.1512879640029653E-2</c:v>
                </c:pt>
                <c:pt idx="2030">
                  <c:v>6.9248175578562454E-3</c:v>
                </c:pt>
                <c:pt idx="2031">
                  <c:v>-5.0524005853941041E-3</c:v>
                </c:pt>
                <c:pt idx="2032">
                  <c:v>-2.2527145858164753E-2</c:v>
                </c:pt>
                <c:pt idx="2033">
                  <c:v>-7.0669300076057692E-4</c:v>
                </c:pt>
                <c:pt idx="2034">
                  <c:v>1.2658043226160206E-3</c:v>
                </c:pt>
                <c:pt idx="2035">
                  <c:v>-6.1378851808679353E-3</c:v>
                </c:pt>
                <c:pt idx="2036">
                  <c:v>-6.324718581729138E-3</c:v>
                </c:pt>
                <c:pt idx="2037">
                  <c:v>-3.3119034912353707E-3</c:v>
                </c:pt>
                <c:pt idx="2038">
                  <c:v>6.375330676930099E-3</c:v>
                </c:pt>
                <c:pt idx="2039">
                  <c:v>-2.1701978045642499E-3</c:v>
                </c:pt>
                <c:pt idx="2040">
                  <c:v>2.5264923451504251E-3</c:v>
                </c:pt>
                <c:pt idx="2041">
                  <c:v>1.3855945269165375E-2</c:v>
                </c:pt>
                <c:pt idx="2042">
                  <c:v>-1.0477463556386606E-2</c:v>
                </c:pt>
                <c:pt idx="2043">
                  <c:v>-2.0731534154142658E-3</c:v>
                </c:pt>
                <c:pt idx="2044">
                  <c:v>-8.7245778001628881E-3</c:v>
                </c:pt>
                <c:pt idx="2045">
                  <c:v>-2.3054937828499264E-3</c:v>
                </c:pt>
                <c:pt idx="2046">
                  <c:v>-4.9884407920189801E-3</c:v>
                </c:pt>
                <c:pt idx="2047">
                  <c:v>3.2182898670086663E-3</c:v>
                </c:pt>
                <c:pt idx="2048">
                  <c:v>8.1645313346865329E-3</c:v>
                </c:pt>
                <c:pt idx="2049">
                  <c:v>7.7438117839665243E-3</c:v>
                </c:pt>
                <c:pt idx="2050">
                  <c:v>9.2668163326102282E-3</c:v>
                </c:pt>
                <c:pt idx="2051">
                  <c:v>7.7880423393560071E-3</c:v>
                </c:pt>
                <c:pt idx="2052">
                  <c:v>5.2286064050658808E-4</c:v>
                </c:pt>
                <c:pt idx="2053">
                  <c:v>9.6239345174123532E-3</c:v>
                </c:pt>
                <c:pt idx="2054">
                  <c:v>-5.4662889575511913E-4</c:v>
                </c:pt>
                <c:pt idx="2055">
                  <c:v>1.3229036784945985E-3</c:v>
                </c:pt>
                <c:pt idx="2056">
                  <c:v>6.0335293666393959E-4</c:v>
                </c:pt>
                <c:pt idx="2057">
                  <c:v>6.8412054254535113E-3</c:v>
                </c:pt>
                <c:pt idx="2058">
                  <c:v>-1.1822571633868599E-2</c:v>
                </c:pt>
                <c:pt idx="2059">
                  <c:v>6.6745551164673683E-3</c:v>
                </c:pt>
                <c:pt idx="2060">
                  <c:v>5.8324206847613766E-3</c:v>
                </c:pt>
                <c:pt idx="2061">
                  <c:v>-1.4876782123865537E-2</c:v>
                </c:pt>
                <c:pt idx="2062">
                  <c:v>-2.0609642466591509E-2</c:v>
                </c:pt>
                <c:pt idx="2063">
                  <c:v>-1.215413978229006E-2</c:v>
                </c:pt>
                <c:pt idx="2064">
                  <c:v>1.3600399682261408E-2</c:v>
                </c:pt>
                <c:pt idx="2065">
                  <c:v>-6.1536835115868693E-3</c:v>
                </c:pt>
                <c:pt idx="2066">
                  <c:v>8.6281302332471606E-3</c:v>
                </c:pt>
                <c:pt idx="2067">
                  <c:v>-7.2935906736827242E-3</c:v>
                </c:pt>
                <c:pt idx="2068">
                  <c:v>8.6460547161317809E-3</c:v>
                </c:pt>
                <c:pt idx="2069">
                  <c:v>-4.3284374809187042E-3</c:v>
                </c:pt>
                <c:pt idx="2070">
                  <c:v>-1.3906446251748307E-2</c:v>
                </c:pt>
                <c:pt idx="2071">
                  <c:v>9.0255739805221741E-3</c:v>
                </c:pt>
                <c:pt idx="2072">
                  <c:v>2.8991773057467019E-2</c:v>
                </c:pt>
                <c:pt idx="2073">
                  <c:v>2.0979591119751558E-2</c:v>
                </c:pt>
                <c:pt idx="2074">
                  <c:v>6.1585380458120675E-3</c:v>
                </c:pt>
                <c:pt idx="2075">
                  <c:v>-9.775689529699802E-3</c:v>
                </c:pt>
                <c:pt idx="2076">
                  <c:v>-8.6435385024644148E-3</c:v>
                </c:pt>
                <c:pt idx="2077">
                  <c:v>-9.9995722801646107E-4</c:v>
                </c:pt>
                <c:pt idx="2078">
                  <c:v>1.1001461254465382E-2</c:v>
                </c:pt>
                <c:pt idx="2079">
                  <c:v>2.7949934204455828E-3</c:v>
                </c:pt>
                <c:pt idx="2080">
                  <c:v>2.7309728813775464E-3</c:v>
                </c:pt>
                <c:pt idx="2081">
                  <c:v>3.1720660449004261E-3</c:v>
                </c:pt>
                <c:pt idx="2082">
                  <c:v>6.4441115660385814E-4</c:v>
                </c:pt>
                <c:pt idx="2083">
                  <c:v>2.863136091856704E-2</c:v>
                </c:pt>
                <c:pt idx="2084">
                  <c:v>-1.1442461490672861E-2</c:v>
                </c:pt>
                <c:pt idx="2085">
                  <c:v>1.1823444976925869E-2</c:v>
                </c:pt>
                <c:pt idx="2086">
                  <c:v>-3.3248879184383908E-3</c:v>
                </c:pt>
                <c:pt idx="2087">
                  <c:v>9.5902496850366718E-3</c:v>
                </c:pt>
                <c:pt idx="2088">
                  <c:v>-4.0639449050541053E-3</c:v>
                </c:pt>
                <c:pt idx="2089">
                  <c:v>1.6004560646107971E-3</c:v>
                </c:pt>
                <c:pt idx="2090">
                  <c:v>-4.8800326303981295E-4</c:v>
                </c:pt>
                <c:pt idx="2091">
                  <c:v>-1.0276069983487846E-2</c:v>
                </c:pt>
                <c:pt idx="2092">
                  <c:v>-4.6960691572100676E-3</c:v>
                </c:pt>
                <c:pt idx="2093">
                  <c:v>-4.9395080907798945E-3</c:v>
                </c:pt>
                <c:pt idx="2094">
                  <c:v>2.2382192021156624E-3</c:v>
                </c:pt>
                <c:pt idx="2095">
                  <c:v>-3.3176696176194708E-3</c:v>
                </c:pt>
                <c:pt idx="2096">
                  <c:v>-2.0592748276764453E-2</c:v>
                </c:pt>
                <c:pt idx="2097">
                  <c:v>-2.8309383644289829E-3</c:v>
                </c:pt>
                <c:pt idx="2098">
                  <c:v>-4.176083113475699E-3</c:v>
                </c:pt>
                <c:pt idx="2099">
                  <c:v>2.7576029187554932E-3</c:v>
                </c:pt>
                <c:pt idx="2100">
                  <c:v>7.7768586170788093E-3</c:v>
                </c:pt>
                <c:pt idx="2101">
                  <c:v>6.9338476976552434E-3</c:v>
                </c:pt>
                <c:pt idx="2102">
                  <c:v>-4.3736752460854823E-3</c:v>
                </c:pt>
                <c:pt idx="2103">
                  <c:v>5.1007649618332734E-3</c:v>
                </c:pt>
                <c:pt idx="2104">
                  <c:v>-2.0707996766185506E-3</c:v>
                </c:pt>
                <c:pt idx="2105">
                  <c:v>4.0815242146570729E-3</c:v>
                </c:pt>
                <c:pt idx="2106">
                  <c:v>-4.4647840902420843E-4</c:v>
                </c:pt>
                <c:pt idx="2107">
                  <c:v>-2.1497710565012332E-2</c:v>
                </c:pt>
                <c:pt idx="2108">
                  <c:v>-7.9595003204177978E-3</c:v>
                </c:pt>
                <c:pt idx="2109">
                  <c:v>-1.2466717249818784E-2</c:v>
                </c:pt>
                <c:pt idx="2110">
                  <c:v>6.8744741440315794E-3</c:v>
                </c:pt>
                <c:pt idx="2111">
                  <c:v>-9.5266477109507731E-3</c:v>
                </c:pt>
                <c:pt idx="2112">
                  <c:v>1.8659985588198977E-3</c:v>
                </c:pt>
                <c:pt idx="2113">
                  <c:v>1.4631727360892353E-2</c:v>
                </c:pt>
                <c:pt idx="2114">
                  <c:v>1.0849189953612653E-2</c:v>
                </c:pt>
                <c:pt idx="2115">
                  <c:v>-1.2026826487292492E-2</c:v>
                </c:pt>
                <c:pt idx="2116">
                  <c:v>-8.6303230102814567E-3</c:v>
                </c:pt>
                <c:pt idx="2117">
                  <c:v>-2.7061632877230683E-2</c:v>
                </c:pt>
                <c:pt idx="2118">
                  <c:v>8.5707608093212578E-3</c:v>
                </c:pt>
                <c:pt idx="2119">
                  <c:v>2.0344440717232206E-2</c:v>
                </c:pt>
                <c:pt idx="2120">
                  <c:v>4.6189458562944583E-3</c:v>
                </c:pt>
                <c:pt idx="2121">
                  <c:v>-3.0865557511580476E-3</c:v>
                </c:pt>
                <c:pt idx="2122">
                  <c:v>-1.0221653012910057E-2</c:v>
                </c:pt>
                <c:pt idx="2123">
                  <c:v>3.7290647729010104E-3</c:v>
                </c:pt>
                <c:pt idx="2124">
                  <c:v>3.7731512808545343E-3</c:v>
                </c:pt>
                <c:pt idx="2125">
                  <c:v>2.8349937988034072E-3</c:v>
                </c:pt>
                <c:pt idx="2126">
                  <c:v>3.8634576945288418E-3</c:v>
                </c:pt>
                <c:pt idx="2127">
                  <c:v>1.8399798193409929E-3</c:v>
                </c:pt>
                <c:pt idx="2128">
                  <c:v>2.3811925815281948E-3</c:v>
                </c:pt>
                <c:pt idx="2129">
                  <c:v>1.9382266544040547E-2</c:v>
                </c:pt>
                <c:pt idx="2130">
                  <c:v>1.3483350337286988E-2</c:v>
                </c:pt>
                <c:pt idx="2131">
                  <c:v>2.0121182255311468E-2</c:v>
                </c:pt>
                <c:pt idx="2132">
                  <c:v>-8.1862546829828253E-3</c:v>
                </c:pt>
                <c:pt idx="2133">
                  <c:v>6.8537369795256238E-3</c:v>
                </c:pt>
                <c:pt idx="2134">
                  <c:v>-6.1142236551263692E-3</c:v>
                </c:pt>
                <c:pt idx="2135">
                  <c:v>-3.0162626723206159E-3</c:v>
                </c:pt>
                <c:pt idx="2136">
                  <c:v>1.1115018506989878E-2</c:v>
                </c:pt>
                <c:pt idx="2137">
                  <c:v>4.7955225404344099E-3</c:v>
                </c:pt>
                <c:pt idx="2138">
                  <c:v>1.2009332572132953E-2</c:v>
                </c:pt>
                <c:pt idx="2139">
                  <c:v>-6.9139518640230517E-3</c:v>
                </c:pt>
                <c:pt idx="2140">
                  <c:v>8.2483529160454743E-3</c:v>
                </c:pt>
                <c:pt idx="2141">
                  <c:v>-7.0658431703600399E-3</c:v>
                </c:pt>
                <c:pt idx="2142">
                  <c:v>-1.8323771837713426E-2</c:v>
                </c:pt>
                <c:pt idx="2143">
                  <c:v>1.3668673533267048E-3</c:v>
                </c:pt>
                <c:pt idx="2144">
                  <c:v>2.6872397371987385E-2</c:v>
                </c:pt>
                <c:pt idx="2145">
                  <c:v>-2.0093079557924165E-2</c:v>
                </c:pt>
                <c:pt idx="2146">
                  <c:v>2.4661593279416525E-3</c:v>
                </c:pt>
                <c:pt idx="2147">
                  <c:v>-9.7373341854765563E-3</c:v>
                </c:pt>
                <c:pt idx="2148">
                  <c:v>-5.866244892957736E-3</c:v>
                </c:pt>
                <c:pt idx="2149">
                  <c:v>8.0776989373524937E-3</c:v>
                </c:pt>
                <c:pt idx="2150">
                  <c:v>-5.4144352789403461E-3</c:v>
                </c:pt>
                <c:pt idx="2151">
                  <c:v>-9.2834296179550562E-3</c:v>
                </c:pt>
                <c:pt idx="2152">
                  <c:v>-1.0245193270401302E-3</c:v>
                </c:pt>
                <c:pt idx="2153">
                  <c:v>5.9937480049064027E-3</c:v>
                </c:pt>
                <c:pt idx="2154">
                  <c:v>8.3914275107582117E-3</c:v>
                </c:pt>
                <c:pt idx="2155">
                  <c:v>-9.5624503550436777E-4</c:v>
                </c:pt>
                <c:pt idx="2156">
                  <c:v>-9.5026943418382633E-3</c:v>
                </c:pt>
                <c:pt idx="2157">
                  <c:v>8.3505228429587172E-2</c:v>
                </c:pt>
                <c:pt idx="2158">
                  <c:v>3.2811112886182138E-2</c:v>
                </c:pt>
                <c:pt idx="2159">
                  <c:v>6.9766870909886078E-3</c:v>
                </c:pt>
                <c:pt idx="2160">
                  <c:v>-1.0006712653916098E-3</c:v>
                </c:pt>
                <c:pt idx="2161">
                  <c:v>-6.7624112263910885E-3</c:v>
                </c:pt>
                <c:pt idx="2162">
                  <c:v>-1.1920507174705487E-2</c:v>
                </c:pt>
                <c:pt idx="2163">
                  <c:v>-1.3652003672333613E-2</c:v>
                </c:pt>
                <c:pt idx="2164">
                  <c:v>3.323684288445808E-3</c:v>
                </c:pt>
                <c:pt idx="2165">
                  <c:v>-1.3896671056551556E-2</c:v>
                </c:pt>
                <c:pt idx="2166">
                  <c:v>-9.1670936178709587E-3</c:v>
                </c:pt>
                <c:pt idx="2167">
                  <c:v>-1.9827226435897871E-3</c:v>
                </c:pt>
                <c:pt idx="2168">
                  <c:v>3.8844990642244539E-3</c:v>
                </c:pt>
                <c:pt idx="2169">
                  <c:v>1.0268551746902405E-2</c:v>
                </c:pt>
                <c:pt idx="2170">
                  <c:v>1.8755663395579891E-2</c:v>
                </c:pt>
                <c:pt idx="2171">
                  <c:v>4.9509362347256707E-3</c:v>
                </c:pt>
                <c:pt idx="2172">
                  <c:v>2.386057460047155E-2</c:v>
                </c:pt>
                <c:pt idx="2173">
                  <c:v>4.0869191016663494E-3</c:v>
                </c:pt>
                <c:pt idx="2174">
                  <c:v>1.5232368091187266E-2</c:v>
                </c:pt>
                <c:pt idx="2175">
                  <c:v>1.235213231307536E-3</c:v>
                </c:pt>
                <c:pt idx="2176">
                  <c:v>1.0109207921665782E-2</c:v>
                </c:pt>
                <c:pt idx="2177">
                  <c:v>2.8395442957355539E-3</c:v>
                </c:pt>
                <c:pt idx="2178">
                  <c:v>7.2619092641633713E-4</c:v>
                </c:pt>
                <c:pt idx="2179">
                  <c:v>3.5763995998304874E-3</c:v>
                </c:pt>
                <c:pt idx="2180">
                  <c:v>-1.564561833273348E-3</c:v>
                </c:pt>
                <c:pt idx="2181">
                  <c:v>9.7675195151163078E-3</c:v>
                </c:pt>
                <c:pt idx="2182">
                  <c:v>4.0187595949176553E-3</c:v>
                </c:pt>
                <c:pt idx="2183">
                  <c:v>3.4745027418194947E-3</c:v>
                </c:pt>
                <c:pt idx="2184">
                  <c:v>1.3543139257419057E-3</c:v>
                </c:pt>
                <c:pt idx="2185">
                  <c:v>-9.5652602576774756E-3</c:v>
                </c:pt>
                <c:pt idx="2186">
                  <c:v>6.0954680659320287E-3</c:v>
                </c:pt>
                <c:pt idx="2187">
                  <c:v>3.5615437286482137E-3</c:v>
                </c:pt>
                <c:pt idx="2188">
                  <c:v>-1.9501741331524089E-2</c:v>
                </c:pt>
                <c:pt idx="2189">
                  <c:v>-2.440906686380058E-2</c:v>
                </c:pt>
                <c:pt idx="2190">
                  <c:v>-3.6976607632109655E-3</c:v>
                </c:pt>
                <c:pt idx="2191">
                  <c:v>5.8762326259329863E-3</c:v>
                </c:pt>
                <c:pt idx="2192">
                  <c:v>-1.0167257000950029E-2</c:v>
                </c:pt>
                <c:pt idx="2193">
                  <c:v>-6.0093713519945077E-3</c:v>
                </c:pt>
                <c:pt idx="2194">
                  <c:v>-2.673829304084864E-4</c:v>
                </c:pt>
                <c:pt idx="2195">
                  <c:v>-9.6491655306981377E-3</c:v>
                </c:pt>
                <c:pt idx="2196">
                  <c:v>-5.2914734051386679E-3</c:v>
                </c:pt>
                <c:pt idx="2197">
                  <c:v>1.1506929229242792E-2</c:v>
                </c:pt>
                <c:pt idx="2198">
                  <c:v>-1.2494486094018941E-2</c:v>
                </c:pt>
                <c:pt idx="2199">
                  <c:v>1.8016741135658224E-2</c:v>
                </c:pt>
                <c:pt idx="2200">
                  <c:v>9.7035563610059267E-5</c:v>
                </c:pt>
                <c:pt idx="2201">
                  <c:v>1.5166760792554608E-2</c:v>
                </c:pt>
                <c:pt idx="2202">
                  <c:v>-3.4224888310896862E-3</c:v>
                </c:pt>
                <c:pt idx="2203">
                  <c:v>-2.3996396037711792E-2</c:v>
                </c:pt>
                <c:pt idx="2204">
                  <c:v>3.9703015171535612E-3</c:v>
                </c:pt>
                <c:pt idx="2205">
                  <c:v>-7.5373848453447866E-3</c:v>
                </c:pt>
                <c:pt idx="2206">
                  <c:v>9.4922285917061217E-3</c:v>
                </c:pt>
                <c:pt idx="2207">
                  <c:v>-5.8514777250823023E-3</c:v>
                </c:pt>
                <c:pt idx="2208">
                  <c:v>-5.2932972735096687E-3</c:v>
                </c:pt>
                <c:pt idx="2209">
                  <c:v>-7.7564912400186212E-3</c:v>
                </c:pt>
                <c:pt idx="2210">
                  <c:v>7.5096081379128167E-3</c:v>
                </c:pt>
                <c:pt idx="2211">
                  <c:v>-7.6340032667600597E-3</c:v>
                </c:pt>
                <c:pt idx="2212">
                  <c:v>-1.5687058905988665E-3</c:v>
                </c:pt>
                <c:pt idx="2213">
                  <c:v>-5.7331590029275888E-4</c:v>
                </c:pt>
                <c:pt idx="2214">
                  <c:v>-1.5782394334046084E-2</c:v>
                </c:pt>
                <c:pt idx="2215">
                  <c:v>-4.7989732432269982E-3</c:v>
                </c:pt>
                <c:pt idx="2216">
                  <c:v>-1.8080981568002395E-2</c:v>
                </c:pt>
                <c:pt idx="2217">
                  <c:v>1.0672404865702402E-2</c:v>
                </c:pt>
                <c:pt idx="2218">
                  <c:v>-1.4626450818394675E-3</c:v>
                </c:pt>
                <c:pt idx="2219">
                  <c:v>1.5139271331325549E-3</c:v>
                </c:pt>
                <c:pt idx="2220">
                  <c:v>-1.8478126648650462E-3</c:v>
                </c:pt>
                <c:pt idx="2221">
                  <c:v>-6.9381097719655252E-4</c:v>
                </c:pt>
                <c:pt idx="2222">
                  <c:v>2.4903415907683592E-3</c:v>
                </c:pt>
                <c:pt idx="2223">
                  <c:v>-6.766604579566046E-3</c:v>
                </c:pt>
                <c:pt idx="2224">
                  <c:v>-7.0206632848046702E-3</c:v>
                </c:pt>
                <c:pt idx="2225">
                  <c:v>6.9948471729678659E-3</c:v>
                </c:pt>
                <c:pt idx="2226">
                  <c:v>7.2259932432703787E-4</c:v>
                </c:pt>
                <c:pt idx="2227">
                  <c:v>-4.861785158968417E-3</c:v>
                </c:pt>
                <c:pt idx="2228">
                  <c:v>-6.8673370321301304E-3</c:v>
                </c:pt>
                <c:pt idx="2229">
                  <c:v>2.3985203249879592E-3</c:v>
                </c:pt>
                <c:pt idx="2230">
                  <c:v>4.7539348386987073E-3</c:v>
                </c:pt>
                <c:pt idx="2231">
                  <c:v>2.639958051601094E-3</c:v>
                </c:pt>
                <c:pt idx="2232">
                  <c:v>9.9534018751580421E-3</c:v>
                </c:pt>
                <c:pt idx="2233">
                  <c:v>2.0843321018678758E-2</c:v>
                </c:pt>
                <c:pt idx="2234">
                  <c:v>7.0431620605693442E-3</c:v>
                </c:pt>
                <c:pt idx="2235">
                  <c:v>5.6831730474846236E-3</c:v>
                </c:pt>
                <c:pt idx="2236">
                  <c:v>1.3470203427139305E-2</c:v>
                </c:pt>
                <c:pt idx="2237">
                  <c:v>5.5270955523037107E-3</c:v>
                </c:pt>
                <c:pt idx="2238">
                  <c:v>1.6740059952012889E-3</c:v>
                </c:pt>
                <c:pt idx="2239">
                  <c:v>-2.7672607230908065E-3</c:v>
                </c:pt>
                <c:pt idx="2240">
                  <c:v>-2.7993153876218545E-3</c:v>
                </c:pt>
                <c:pt idx="2241">
                  <c:v>2.5805209441279509E-3</c:v>
                </c:pt>
                <c:pt idx="2242">
                  <c:v>8.015444107808847E-3</c:v>
                </c:pt>
                <c:pt idx="2243">
                  <c:v>-5.6598448301959543E-3</c:v>
                </c:pt>
                <c:pt idx="2244">
                  <c:v>-3.1537706014612906E-4</c:v>
                </c:pt>
                <c:pt idx="2245">
                  <c:v>6.2404962700098824E-3</c:v>
                </c:pt>
                <c:pt idx="2246">
                  <c:v>-7.3329547742037081E-3</c:v>
                </c:pt>
                <c:pt idx="2247">
                  <c:v>-1.1875231181687771E-2</c:v>
                </c:pt>
                <c:pt idx="2248">
                  <c:v>1.9208185955891521E-2</c:v>
                </c:pt>
                <c:pt idx="2249">
                  <c:v>4.935033939954131E-2</c:v>
                </c:pt>
                <c:pt idx="2250">
                  <c:v>-1.0845843019648636E-2</c:v>
                </c:pt>
                <c:pt idx="2251">
                  <c:v>2.3869401736531315E-3</c:v>
                </c:pt>
                <c:pt idx="2252">
                  <c:v>-1.3897577110030372E-3</c:v>
                </c:pt>
                <c:pt idx="2253">
                  <c:v>1.1351133436335325E-3</c:v>
                </c:pt>
                <c:pt idx="2254">
                  <c:v>2.0835021431281459E-4</c:v>
                </c:pt>
                <c:pt idx="2255">
                  <c:v>-3.3620491457485046E-3</c:v>
                </c:pt>
                <c:pt idx="2256">
                  <c:v>4.8794588077113829E-2</c:v>
                </c:pt>
                <c:pt idx="2257">
                  <c:v>8.2825329752022909E-3</c:v>
                </c:pt>
                <c:pt idx="2258">
                  <c:v>-1.0762989587716709E-2</c:v>
                </c:pt>
                <c:pt idx="2259">
                  <c:v>-1.8421729527451215E-3</c:v>
                </c:pt>
                <c:pt idx="2260">
                  <c:v>-7.9400898905755603E-3</c:v>
                </c:pt>
                <c:pt idx="2261">
                  <c:v>2.6777846003251872E-2</c:v>
                </c:pt>
                <c:pt idx="2262">
                  <c:v>-2.0104831228569878E-2</c:v>
                </c:pt>
                <c:pt idx="2263">
                  <c:v>-1.4270434941482378E-2</c:v>
                </c:pt>
                <c:pt idx="2264">
                  <c:v>7.3734710471041829E-3</c:v>
                </c:pt>
                <c:pt idx="2265">
                  <c:v>3.8226431696492158E-3</c:v>
                </c:pt>
                <c:pt idx="2266">
                  <c:v>5.2961982357715839E-3</c:v>
                </c:pt>
                <c:pt idx="2267">
                  <c:v>-3.5213394865384398E-2</c:v>
                </c:pt>
                <c:pt idx="2268">
                  <c:v>-8.2179594536439648E-3</c:v>
                </c:pt>
                <c:pt idx="2269">
                  <c:v>4.9711659733704706E-3</c:v>
                </c:pt>
                <c:pt idx="2270">
                  <c:v>4.2807890457954864E-3</c:v>
                </c:pt>
                <c:pt idx="2271">
                  <c:v>1.7709649769688009E-2</c:v>
                </c:pt>
                <c:pt idx="2272">
                  <c:v>-1.3378505789140781E-2</c:v>
                </c:pt>
                <c:pt idx="2273">
                  <c:v>-2.9635408120911502E-2</c:v>
                </c:pt>
                <c:pt idx="2274">
                  <c:v>1.4544520529022683E-2</c:v>
                </c:pt>
                <c:pt idx="2275">
                  <c:v>-4.4866539396771973E-2</c:v>
                </c:pt>
                <c:pt idx="2276">
                  <c:v>-1.2779492438976123E-2</c:v>
                </c:pt>
                <c:pt idx="2277">
                  <c:v>-4.6278811109850687E-2</c:v>
                </c:pt>
                <c:pt idx="2278">
                  <c:v>3.4304990352037615E-2</c:v>
                </c:pt>
                <c:pt idx="2279">
                  <c:v>-4.149108341733506E-2</c:v>
                </c:pt>
                <c:pt idx="2280">
                  <c:v>-4.820274237008481E-2</c:v>
                </c:pt>
                <c:pt idx="2281">
                  <c:v>0.11111530229906889</c:v>
                </c:pt>
                <c:pt idx="2282">
                  <c:v>-9.1757424022015144E-2</c:v>
                </c:pt>
                <c:pt idx="2283">
                  <c:v>8.0118701524232727E-2</c:v>
                </c:pt>
                <c:pt idx="2284">
                  <c:v>2.3312101040552657E-2</c:v>
                </c:pt>
                <c:pt idx="2285">
                  <c:v>6.5513197676296098E-2</c:v>
                </c:pt>
                <c:pt idx="2286">
                  <c:v>-3.5299132439131853E-2</c:v>
                </c:pt>
                <c:pt idx="2287">
                  <c:v>2.1630459261988925E-2</c:v>
                </c:pt>
                <c:pt idx="2288">
                  <c:v>4.9527986061365707E-2</c:v>
                </c:pt>
                <c:pt idx="2289">
                  <c:v>-5.3123670538186896E-2</c:v>
                </c:pt>
                <c:pt idx="2290">
                  <c:v>-1.1863137649872716E-2</c:v>
                </c:pt>
                <c:pt idx="2291">
                  <c:v>0.12676386710134963</c:v>
                </c:pt>
                <c:pt idx="2292">
                  <c:v>5.7512446169868852E-3</c:v>
                </c:pt>
                <c:pt idx="2293">
                  <c:v>-3.5519919162437234E-2</c:v>
                </c:pt>
                <c:pt idx="2294">
                  <c:v>-1.0847104362870305E-2</c:v>
                </c:pt>
                <c:pt idx="2295">
                  <c:v>5.891657237690736E-2</c:v>
                </c:pt>
                <c:pt idx="2296">
                  <c:v>-2.1578678891441893E-2</c:v>
                </c:pt>
                <c:pt idx="2297">
                  <c:v>-2.1635135158428343E-2</c:v>
                </c:pt>
                <c:pt idx="2298">
                  <c:v>-1.9822338534920454E-2</c:v>
                </c:pt>
                <c:pt idx="2299">
                  <c:v>-9.1534803267301866E-3</c:v>
                </c:pt>
                <c:pt idx="2300">
                  <c:v>2.9918987769270045E-2</c:v>
                </c:pt>
                <c:pt idx="2301">
                  <c:v>-3.0134867913452767E-2</c:v>
                </c:pt>
                <c:pt idx="2302">
                  <c:v>-1.4330226200478675E-2</c:v>
                </c:pt>
                <c:pt idx="2303">
                  <c:v>1.6379208357878434E-2</c:v>
                </c:pt>
                <c:pt idx="2304">
                  <c:v>-1.309929812953969E-2</c:v>
                </c:pt>
                <c:pt idx="2305">
                  <c:v>-2.5783628418938755E-2</c:v>
                </c:pt>
                <c:pt idx="2306">
                  <c:v>-1.6441944089675458E-2</c:v>
                </c:pt>
                <c:pt idx="2307">
                  <c:v>-5.302785026164325E-2</c:v>
                </c:pt>
                <c:pt idx="2308">
                  <c:v>-1.9616792381874575E-2</c:v>
                </c:pt>
                <c:pt idx="2309">
                  <c:v>-1.5796167229046521E-2</c:v>
                </c:pt>
                <c:pt idx="2310">
                  <c:v>-8.6699607383565417E-3</c:v>
                </c:pt>
                <c:pt idx="2311">
                  <c:v>4.6984148811811746E-2</c:v>
                </c:pt>
                <c:pt idx="2312">
                  <c:v>-1.8607660752543862E-2</c:v>
                </c:pt>
                <c:pt idx="2313">
                  <c:v>-1.9010200417045001E-2</c:v>
                </c:pt>
                <c:pt idx="2314">
                  <c:v>-8.0622449255774945E-3</c:v>
                </c:pt>
                <c:pt idx="2315">
                  <c:v>5.6229764918880199E-3</c:v>
                </c:pt>
                <c:pt idx="2316">
                  <c:v>1.2801799178877603E-2</c:v>
                </c:pt>
                <c:pt idx="2317">
                  <c:v>-1.305103899872136E-2</c:v>
                </c:pt>
                <c:pt idx="2318">
                  <c:v>-1.5752709326355606E-2</c:v>
                </c:pt>
                <c:pt idx="2319">
                  <c:v>8.8992557876653618E-3</c:v>
                </c:pt>
                <c:pt idx="2320">
                  <c:v>-1.0724166315920776E-2</c:v>
                </c:pt>
                <c:pt idx="2321">
                  <c:v>8.8400040220688297E-3</c:v>
                </c:pt>
                <c:pt idx="2322">
                  <c:v>-5.522159348428873E-3</c:v>
                </c:pt>
                <c:pt idx="2323">
                  <c:v>1.0088262768341056E-2</c:v>
                </c:pt>
                <c:pt idx="2324">
                  <c:v>5.8651194523980576E-3</c:v>
                </c:pt>
                <c:pt idx="2325">
                  <c:v>2.3438476891289847E-2</c:v>
                </c:pt>
                <c:pt idx="2326">
                  <c:v>2.3922747148306837E-2</c:v>
                </c:pt>
                <c:pt idx="2327">
                  <c:v>2.8476507074262208E-4</c:v>
                </c:pt>
                <c:pt idx="2328">
                  <c:v>6.0085814628908522E-3</c:v>
                </c:pt>
                <c:pt idx="2329">
                  <c:v>1.4149942244681595E-4</c:v>
                </c:pt>
                <c:pt idx="2330">
                  <c:v>-1.5734133265986466E-2</c:v>
                </c:pt>
                <c:pt idx="2331">
                  <c:v>1.1243567708994213E-2</c:v>
                </c:pt>
                <c:pt idx="2332">
                  <c:v>-2.1341688401999449E-3</c:v>
                </c:pt>
                <c:pt idx="2333">
                  <c:v>6.1765841886136383E-3</c:v>
                </c:pt>
                <c:pt idx="2334">
                  <c:v>-5.3460883348830516E-3</c:v>
                </c:pt>
                <c:pt idx="2335">
                  <c:v>-8.779735985467317E-4</c:v>
                </c:pt>
                <c:pt idx="2336">
                  <c:v>-1.1172233657752594E-2</c:v>
                </c:pt>
                <c:pt idx="2337">
                  <c:v>-3.3424339486952362E-3</c:v>
                </c:pt>
                <c:pt idx="2338">
                  <c:v>1.1554850711485614E-3</c:v>
                </c:pt>
                <c:pt idx="2339">
                  <c:v>-6.2749089685827852E-3</c:v>
                </c:pt>
                <c:pt idx="2340">
                  <c:v>1.2988757470368742E-2</c:v>
                </c:pt>
                <c:pt idx="2341">
                  <c:v>4.0067787154428585E-3</c:v>
                </c:pt>
                <c:pt idx="2342">
                  <c:v>2.591506371910185E-2</c:v>
                </c:pt>
                <c:pt idx="2343">
                  <c:v>-1.1758254170430981E-2</c:v>
                </c:pt>
                <c:pt idx="2344">
                  <c:v>2.0188157319619787E-2</c:v>
                </c:pt>
                <c:pt idx="2345">
                  <c:v>-9.0563169507755174E-3</c:v>
                </c:pt>
                <c:pt idx="2346">
                  <c:v>1.2958447412842864E-2</c:v>
                </c:pt>
                <c:pt idx="2347">
                  <c:v>-8.2506364545628554E-4</c:v>
                </c:pt>
                <c:pt idx="2348">
                  <c:v>-4.6191581516114213E-3</c:v>
                </c:pt>
                <c:pt idx="2349">
                  <c:v>-8.5591213954246369E-3</c:v>
                </c:pt>
                <c:pt idx="2350">
                  <c:v>9.2959392965931194E-3</c:v>
                </c:pt>
                <c:pt idx="2351">
                  <c:v>-4.7759218656634357E-3</c:v>
                </c:pt>
                <c:pt idx="2352">
                  <c:v>-3.6375893031674283E-3</c:v>
                </c:pt>
                <c:pt idx="2353">
                  <c:v>1.4380115982052898E-2</c:v>
                </c:pt>
                <c:pt idx="2354">
                  <c:v>-4.5175792017381339E-3</c:v>
                </c:pt>
                <c:pt idx="2355">
                  <c:v>2.1959420305676255E-2</c:v>
                </c:pt>
                <c:pt idx="2356">
                  <c:v>1.8247339833643968E-2</c:v>
                </c:pt>
                <c:pt idx="2357">
                  <c:v>-1.3469564182721763E-2</c:v>
                </c:pt>
                <c:pt idx="2358">
                  <c:v>1.8292990231244376E-2</c:v>
                </c:pt>
                <c:pt idx="2359">
                  <c:v>5.6527033651095591E-3</c:v>
                </c:pt>
                <c:pt idx="2360">
                  <c:v>1.938657397365243E-2</c:v>
                </c:pt>
                <c:pt idx="2361">
                  <c:v>-1.2865323300347178E-3</c:v>
                </c:pt>
                <c:pt idx="2362">
                  <c:v>-4.839291509775313E-3</c:v>
                </c:pt>
                <c:pt idx="2363">
                  <c:v>-3.1049283333466803E-2</c:v>
                </c:pt>
                <c:pt idx="2364">
                  <c:v>-1.5803428996011053E-2</c:v>
                </c:pt>
                <c:pt idx="2365">
                  <c:v>-1.4470800906282002E-3</c:v>
                </c:pt>
                <c:pt idx="2366">
                  <c:v>5.1907135278038115E-3</c:v>
                </c:pt>
                <c:pt idx="2367">
                  <c:v>9.4989176714827921E-3</c:v>
                </c:pt>
                <c:pt idx="2368">
                  <c:v>-4.1558733511665629E-3</c:v>
                </c:pt>
                <c:pt idx="2369">
                  <c:v>-1.6912242513886191E-2</c:v>
                </c:pt>
                <c:pt idx="2370">
                  <c:v>7.8029702265293372E-3</c:v>
                </c:pt>
                <c:pt idx="2371">
                  <c:v>-3.7804660810171389E-3</c:v>
                </c:pt>
                <c:pt idx="2372">
                  <c:v>-3.0437966440074013E-3</c:v>
                </c:pt>
                <c:pt idx="2373">
                  <c:v>-1.5481641413823384E-3</c:v>
                </c:pt>
                <c:pt idx="2374">
                  <c:v>1.1237855313015256E-2</c:v>
                </c:pt>
                <c:pt idx="2375">
                  <c:v>-3.8374764925841955E-3</c:v>
                </c:pt>
                <c:pt idx="2376">
                  <c:v>-1.6750422676948438E-3</c:v>
                </c:pt>
                <c:pt idx="2377">
                  <c:v>1.561952078148184E-3</c:v>
                </c:pt>
                <c:pt idx="2378">
                  <c:v>-6.9683529620608448E-3</c:v>
                </c:pt>
                <c:pt idx="2379">
                  <c:v>1.6158952956771525E-3</c:v>
                </c:pt>
                <c:pt idx="2380">
                  <c:v>-1.1297487918759329E-2</c:v>
                </c:pt>
                <c:pt idx="2381">
                  <c:v>1.0387445538985348E-2</c:v>
                </c:pt>
                <c:pt idx="2382">
                  <c:v>7.754261731383715E-3</c:v>
                </c:pt>
                <c:pt idx="2383">
                  <c:v>-9.0525047306848211E-3</c:v>
                </c:pt>
                <c:pt idx="2384">
                  <c:v>-3.1501121739604221E-3</c:v>
                </c:pt>
                <c:pt idx="2385">
                  <c:v>7.3802754071030366E-3</c:v>
                </c:pt>
                <c:pt idx="2386">
                  <c:v>-3.9794938305878769E-3</c:v>
                </c:pt>
                <c:pt idx="2387">
                  <c:v>-6.514978867925585E-3</c:v>
                </c:pt>
                <c:pt idx="2388">
                  <c:v>1.3063957944759428E-3</c:v>
                </c:pt>
                <c:pt idx="2389">
                  <c:v>-4.4073159211926146E-3</c:v>
                </c:pt>
                <c:pt idx="2390">
                  <c:v>-9.8254191739592552E-3</c:v>
                </c:pt>
                <c:pt idx="2391">
                  <c:v>-1.6679937865459439E-2</c:v>
                </c:pt>
                <c:pt idx="2392">
                  <c:v>2.1824315897515514E-2</c:v>
                </c:pt>
                <c:pt idx="2393">
                  <c:v>-1.0058507280705514E-2</c:v>
                </c:pt>
                <c:pt idx="2394">
                  <c:v>-1.2381588060159483E-3</c:v>
                </c:pt>
                <c:pt idx="2395">
                  <c:v>-6.731505054213752E-3</c:v>
                </c:pt>
                <c:pt idx="2396">
                  <c:v>1.7496422252591962E-2</c:v>
                </c:pt>
                <c:pt idx="2397">
                  <c:v>-1.0344238497213063E-2</c:v>
                </c:pt>
                <c:pt idx="2398">
                  <c:v>-3.7221322307956013E-3</c:v>
                </c:pt>
                <c:pt idx="2399">
                  <c:v>1.2422507427894477E-3</c:v>
                </c:pt>
                <c:pt idx="2400">
                  <c:v>1.1505087547109077E-2</c:v>
                </c:pt>
                <c:pt idx="2401">
                  <c:v>-1.7119186832672828E-2</c:v>
                </c:pt>
                <c:pt idx="2402">
                  <c:v>1.0123960510136345E-3</c:v>
                </c:pt>
                <c:pt idx="2403">
                  <c:v>8.4125676279443277E-3</c:v>
                </c:pt>
                <c:pt idx="2404">
                  <c:v>-6.978133924414251E-3</c:v>
                </c:pt>
                <c:pt idx="2405">
                  <c:v>-1.3961089021616364E-2</c:v>
                </c:pt>
                <c:pt idx="2406">
                  <c:v>-2.8717046337720722E-2</c:v>
                </c:pt>
                <c:pt idx="2407">
                  <c:v>-5.8289125795940562E-3</c:v>
                </c:pt>
                <c:pt idx="2408">
                  <c:v>1.2647537397248982E-2</c:v>
                </c:pt>
                <c:pt idx="2409">
                  <c:v>3.6225317078300741E-3</c:v>
                </c:pt>
                <c:pt idx="2410">
                  <c:v>8.4339741847223627E-3</c:v>
                </c:pt>
                <c:pt idx="2411">
                  <c:v>-6.5912813929238463E-3</c:v>
                </c:pt>
                <c:pt idx="2412">
                  <c:v>-1.4591674848716006E-2</c:v>
                </c:pt>
                <c:pt idx="2413">
                  <c:v>1.6648566764364017E-2</c:v>
                </c:pt>
                <c:pt idx="2414">
                  <c:v>1.2826231464030368E-2</c:v>
                </c:pt>
                <c:pt idx="2415">
                  <c:v>7.6080346050639925E-3</c:v>
                </c:pt>
                <c:pt idx="2416">
                  <c:v>1.7511481591699237E-3</c:v>
                </c:pt>
                <c:pt idx="2417">
                  <c:v>1.1799130917168157E-2</c:v>
                </c:pt>
                <c:pt idx="2418">
                  <c:v>9.8122067015472443E-3</c:v>
                </c:pt>
                <c:pt idx="2419">
                  <c:v>-1.0279638406601408E-2</c:v>
                </c:pt>
                <c:pt idx="2420">
                  <c:v>-3.7410274232737933E-4</c:v>
                </c:pt>
                <c:pt idx="2421">
                  <c:v>-3.7424274756735622E-4</c:v>
                </c:pt>
                <c:pt idx="2422">
                  <c:v>9.7545850232899946E-3</c:v>
                </c:pt>
                <c:pt idx="2423">
                  <c:v>-3.7369337996989356E-3</c:v>
                </c:pt>
                <c:pt idx="2424">
                  <c:v>2.7901137152334216E-4</c:v>
                </c:pt>
                <c:pt idx="2425">
                  <c:v>1.2957648008061973E-2</c:v>
                </c:pt>
                <c:pt idx="2426">
                  <c:v>-3.0798249998717493E-3</c:v>
                </c:pt>
                <c:pt idx="2427">
                  <c:v>-4.0133833134585644E-3</c:v>
                </c:pt>
                <c:pt idx="2428">
                  <c:v>7.3456089892682793E-3</c:v>
                </c:pt>
                <c:pt idx="2429">
                  <c:v>-1.6330103371170277E-2</c:v>
                </c:pt>
                <c:pt idx="2430">
                  <c:v>1.1108519745249583E-2</c:v>
                </c:pt>
                <c:pt idx="2431">
                  <c:v>3.729200242710195E-3</c:v>
                </c:pt>
                <c:pt idx="2432">
                  <c:v>-5.3679962101214783E-3</c:v>
                </c:pt>
                <c:pt idx="2433">
                  <c:v>-2.0019333997446324E-2</c:v>
                </c:pt>
                <c:pt idx="2434">
                  <c:v>-2.348785205123715E-2</c:v>
                </c:pt>
                <c:pt idx="2435">
                  <c:v>7.2357158073582195E-4</c:v>
                </c:pt>
                <c:pt idx="2436">
                  <c:v>-7.0893968513918489E-3</c:v>
                </c:pt>
                <c:pt idx="2437">
                  <c:v>2.134524302328336E-3</c:v>
                </c:pt>
                <c:pt idx="2438">
                  <c:v>1.8984646114518083E-2</c:v>
                </c:pt>
                <c:pt idx="2439">
                  <c:v>-4.1930780451669737E-3</c:v>
                </c:pt>
                <c:pt idx="2440">
                  <c:v>1.8263187402511222E-2</c:v>
                </c:pt>
                <c:pt idx="2441">
                  <c:v>2.5987114722049683E-3</c:v>
                </c:pt>
                <c:pt idx="2442">
                  <c:v>-3.4429891959014214E-3</c:v>
                </c:pt>
                <c:pt idx="2443">
                  <c:v>2.8449775917159366E-2</c:v>
                </c:pt>
                <c:pt idx="2444">
                  <c:v>-3.4035781814611074E-3</c:v>
                </c:pt>
                <c:pt idx="2445">
                  <c:v>1.5775939253641336E-3</c:v>
                </c:pt>
                <c:pt idx="2446">
                  <c:v>-5.6129083545388442E-3</c:v>
                </c:pt>
                <c:pt idx="2447">
                  <c:v>-2.0940499597976926E-2</c:v>
                </c:pt>
                <c:pt idx="2448">
                  <c:v>-6.8058345054339969E-4</c:v>
                </c:pt>
                <c:pt idx="2449">
                  <c:v>-4.8006869626765576E-3</c:v>
                </c:pt>
                <c:pt idx="2450">
                  <c:v>4.824163069869331E-3</c:v>
                </c:pt>
                <c:pt idx="2451">
                  <c:v>1.2759529774595555E-2</c:v>
                </c:pt>
                <c:pt idx="2452">
                  <c:v>-1.0742643537428889E-2</c:v>
                </c:pt>
                <c:pt idx="2453">
                  <c:v>8.8170005782575202E-3</c:v>
                </c:pt>
                <c:pt idx="2454">
                  <c:v>-7.3888804202842098E-3</c:v>
                </c:pt>
                <c:pt idx="2455">
                  <c:v>-2.3188008843972856E-3</c:v>
                </c:pt>
                <c:pt idx="2456">
                  <c:v>3.2541671484598057E-3</c:v>
                </c:pt>
                <c:pt idx="2457">
                  <c:v>-5.4608444136792795E-3</c:v>
                </c:pt>
                <c:pt idx="2458">
                  <c:v>2.8085355016717547E-2</c:v>
                </c:pt>
                <c:pt idx="2459">
                  <c:v>3.0426073923893047E-2</c:v>
                </c:pt>
                <c:pt idx="2460">
                  <c:v>1.9044250407971174E-3</c:v>
                </c:pt>
                <c:pt idx="2461">
                  <c:v>1.3863326619015412E-2</c:v>
                </c:pt>
                <c:pt idx="2462">
                  <c:v>2.5760631899218137E-2</c:v>
                </c:pt>
                <c:pt idx="2463">
                  <c:v>9.4390237532653975E-3</c:v>
                </c:pt>
                <c:pt idx="2464">
                  <c:v>-1.306831541506164E-3</c:v>
                </c:pt>
                <c:pt idx="2465">
                  <c:v>-2.1446600000078683E-2</c:v>
                </c:pt>
                <c:pt idx="2466">
                  <c:v>1.0375671884319666E-2</c:v>
                </c:pt>
                <c:pt idx="2467">
                  <c:v>-1.2468106450271708E-2</c:v>
                </c:pt>
                <c:pt idx="2468">
                  <c:v>6.9935621755778969E-3</c:v>
                </c:pt>
                <c:pt idx="2469">
                  <c:v>-1.1538631033442331E-2</c:v>
                </c:pt>
                <c:pt idx="2470">
                  <c:v>1.9937161225326468E-3</c:v>
                </c:pt>
                <c:pt idx="2471">
                  <c:v>2.6364541905186441E-2</c:v>
                </c:pt>
                <c:pt idx="2472">
                  <c:v>1.2030661536462673E-2</c:v>
                </c:pt>
                <c:pt idx="2473">
                  <c:v>-4.6148948541778253E-3</c:v>
                </c:pt>
                <c:pt idx="2474">
                  <c:v>-2.4308478021905938E-3</c:v>
                </c:pt>
                <c:pt idx="2475">
                  <c:v>9.5218927817831422E-3</c:v>
                </c:pt>
                <c:pt idx="2476">
                  <c:v>-5.1464343865554813E-3</c:v>
                </c:pt>
                <c:pt idx="2477">
                  <c:v>-2.5727118636080827E-3</c:v>
                </c:pt>
                <c:pt idx="2478">
                  <c:v>1.624498218433296E-2</c:v>
                </c:pt>
                <c:pt idx="2479">
                  <c:v>9.6381346935018007E-3</c:v>
                </c:pt>
                <c:pt idx="2480">
                  <c:v>-1.3540236247438079E-2</c:v>
                </c:pt>
                <c:pt idx="2481">
                  <c:v>-1.9868825883691581E-2</c:v>
                </c:pt>
                <c:pt idx="2482">
                  <c:v>8.7608363107528221E-3</c:v>
                </c:pt>
                <c:pt idx="2483">
                  <c:v>1.5813395014602272E-2</c:v>
                </c:pt>
                <c:pt idx="2484">
                  <c:v>-2.1834792250462576E-2</c:v>
                </c:pt>
                <c:pt idx="2485">
                  <c:v>-1.3266371698373903E-3</c:v>
                </c:pt>
                <c:pt idx="2486">
                  <c:v>1.0772623774447911E-2</c:v>
                </c:pt>
                <c:pt idx="2487">
                  <c:v>-1.9640875979304737E-2</c:v>
                </c:pt>
                <c:pt idx="2488">
                  <c:v>-7.8327989066010253E-3</c:v>
                </c:pt>
                <c:pt idx="2489">
                  <c:v>1.3006686614511853E-2</c:v>
                </c:pt>
                <c:pt idx="2490">
                  <c:v>-3.6868354083039331E-3</c:v>
                </c:pt>
                <c:pt idx="2491">
                  <c:v>4.9550127848970232E-3</c:v>
                </c:pt>
                <c:pt idx="2492">
                  <c:v>1.7442363536231017E-2</c:v>
                </c:pt>
                <c:pt idx="2493">
                  <c:v>-4.0976417926996854E-3</c:v>
                </c:pt>
                <c:pt idx="2494">
                  <c:v>-3.403174706224392E-3</c:v>
                </c:pt>
                <c:pt idx="2495">
                  <c:v>-3.7134007597134741E-2</c:v>
                </c:pt>
                <c:pt idx="2496">
                  <c:v>-1.7605009100676007E-2</c:v>
                </c:pt>
                <c:pt idx="2497">
                  <c:v>-6.3157404871545548E-3</c:v>
                </c:pt>
                <c:pt idx="2498">
                  <c:v>-7.7215291028706005E-3</c:v>
                </c:pt>
                <c:pt idx="2499">
                  <c:v>3.3598763881584944E-4</c:v>
                </c:pt>
                <c:pt idx="2500">
                  <c:v>6.4514192485384744E-3</c:v>
                </c:pt>
                <c:pt idx="2501">
                  <c:v>1.0315759783015575E-2</c:v>
                </c:pt>
                <c:pt idx="2502">
                  <c:v>-1.4440764238565097E-2</c:v>
                </c:pt>
                <c:pt idx="2503">
                  <c:v>-9.4961932170894332E-3</c:v>
                </c:pt>
                <c:pt idx="2504">
                  <c:v>8.646784399226547E-3</c:v>
                </c:pt>
                <c:pt idx="2505">
                  <c:v>1.1782365146495827E-2</c:v>
                </c:pt>
                <c:pt idx="2506">
                  <c:v>-9.1024760978995027E-3</c:v>
                </c:pt>
                <c:pt idx="2507">
                  <c:v>-1.168764355890538E-2</c:v>
                </c:pt>
                <c:pt idx="2508">
                  <c:v>-8.5888013103149335E-3</c:v>
                </c:pt>
                <c:pt idx="2509">
                  <c:v>-1.4788590184937276E-2</c:v>
                </c:pt>
                <c:pt idx="2510">
                  <c:v>-7.8379030320305642E-3</c:v>
                </c:pt>
                <c:pt idx="2511">
                  <c:v>1.5431478109438622E-2</c:v>
                </c:pt>
                <c:pt idx="2512">
                  <c:v>-6.3931778788546834E-3</c:v>
                </c:pt>
                <c:pt idx="2513">
                  <c:v>4.9249846395048669E-3</c:v>
                </c:pt>
                <c:pt idx="2514">
                  <c:v>2.2957104651032093E-5</c:v>
                </c:pt>
                <c:pt idx="2515">
                  <c:v>-6.633523495633906E-3</c:v>
                </c:pt>
                <c:pt idx="2516">
                  <c:v>-1.4689542828935625E-2</c:v>
                </c:pt>
                <c:pt idx="2517">
                  <c:v>5.9157242725795464E-3</c:v>
                </c:pt>
                <c:pt idx="2518">
                  <c:v>1.5407342051990035E-2</c:v>
                </c:pt>
                <c:pt idx="2519">
                  <c:v>7.3649151549982847E-3</c:v>
                </c:pt>
                <c:pt idx="2520">
                  <c:v>1.1842945722358841E-3</c:v>
                </c:pt>
                <c:pt idx="2521">
                  <c:v>2.3189734161628722E-3</c:v>
                </c:pt>
                <c:pt idx="2522">
                  <c:v>-1.2499448654647411E-2</c:v>
                </c:pt>
                <c:pt idx="2523">
                  <c:v>1.0817591852372261E-2</c:v>
                </c:pt>
                <c:pt idx="2524">
                  <c:v>1.3488529309623616E-2</c:v>
                </c:pt>
                <c:pt idx="2525">
                  <c:v>-9.9916252716047097E-3</c:v>
                </c:pt>
                <c:pt idx="2526">
                  <c:v>2.4224872893503996E-3</c:v>
                </c:pt>
                <c:pt idx="2527">
                  <c:v>1.4658114949467397E-2</c:v>
                </c:pt>
                <c:pt idx="2528">
                  <c:v>-6.5280804154831951E-3</c:v>
                </c:pt>
                <c:pt idx="2529">
                  <c:v>-6.3226554187534711E-3</c:v>
                </c:pt>
                <c:pt idx="2530">
                  <c:v>4.341979556110527E-2</c:v>
                </c:pt>
                <c:pt idx="2531">
                  <c:v>1.663240004914205E-2</c:v>
                </c:pt>
                <c:pt idx="2532">
                  <c:v>-6.3331163878183588E-3</c:v>
                </c:pt>
                <c:pt idx="2533">
                  <c:v>-8.2697467353011634E-3</c:v>
                </c:pt>
                <c:pt idx="2534">
                  <c:v>-3.5320901134528376E-2</c:v>
                </c:pt>
                <c:pt idx="2535">
                  <c:v>3.3961134891107331E-2</c:v>
                </c:pt>
                <c:pt idx="2536">
                  <c:v>3.5267069615493425E-2</c:v>
                </c:pt>
                <c:pt idx="2537">
                  <c:v>1.3543664125372496E-2</c:v>
                </c:pt>
                <c:pt idx="2538">
                  <c:v>-1.2980876854523017E-2</c:v>
                </c:pt>
                <c:pt idx="2539">
                  <c:v>-1.0894951573575451E-2</c:v>
                </c:pt>
                <c:pt idx="2540">
                  <c:v>1.4265040055501339E-2</c:v>
                </c:pt>
                <c:pt idx="2541">
                  <c:v>-1.4340197608799425E-3</c:v>
                </c:pt>
                <c:pt idx="2542">
                  <c:v>2.3058955945712634E-3</c:v>
                </c:pt>
                <c:pt idx="2543">
                  <c:v>2.7142652017227015E-2</c:v>
                </c:pt>
                <c:pt idx="2544">
                  <c:v>-6.2392585670062173E-3</c:v>
                </c:pt>
                <c:pt idx="2545">
                  <c:v>-1.9323284461029773E-3</c:v>
                </c:pt>
                <c:pt idx="2546">
                  <c:v>4.8851979476665589E-4</c:v>
                </c:pt>
                <c:pt idx="2547">
                  <c:v>-1.424602894352477E-4</c:v>
                </c:pt>
                <c:pt idx="2548">
                  <c:v>-1.2451777748523804E-2</c:v>
                </c:pt>
                <c:pt idx="2549">
                  <c:v>-1.3736365714426902E-2</c:v>
                </c:pt>
                <c:pt idx="2550">
                  <c:v>-1.8280271635320824E-2</c:v>
                </c:pt>
                <c:pt idx="2551">
                  <c:v>-1.7927205961975393E-2</c:v>
                </c:pt>
                <c:pt idx="2552">
                  <c:v>2.2449266637527582E-2</c:v>
                </c:pt>
                <c:pt idx="2553">
                  <c:v>8.8362712080501237E-3</c:v>
                </c:pt>
                <c:pt idx="2554">
                  <c:v>1.0692608765997142E-2</c:v>
                </c:pt>
                <c:pt idx="2555">
                  <c:v>8.5132011661456385E-4</c:v>
                </c:pt>
                <c:pt idx="2556">
                  <c:v>-2.3180193435158088E-2</c:v>
                </c:pt>
                <c:pt idx="2557">
                  <c:v>2.247427197074623E-2</c:v>
                </c:pt>
                <c:pt idx="2558">
                  <c:v>5.398671227468734E-4</c:v>
                </c:pt>
                <c:pt idx="2559">
                  <c:v>-5.7249482381588569E-3</c:v>
                </c:pt>
                <c:pt idx="2560">
                  <c:v>-2.4456789539629873E-3</c:v>
                </c:pt>
                <c:pt idx="2561">
                  <c:v>9.9749892591316867E-3</c:v>
                </c:pt>
                <c:pt idx="2562">
                  <c:v>8.069303208461432E-3</c:v>
                </c:pt>
                <c:pt idx="2563">
                  <c:v>-1.2263748611293958E-2</c:v>
                </c:pt>
                <c:pt idx="2564">
                  <c:v>-3.1215882126910739E-2</c:v>
                </c:pt>
                <c:pt idx="2565">
                  <c:v>2.0294586053109482E-2</c:v>
                </c:pt>
                <c:pt idx="2566">
                  <c:v>-3.3664366586236738E-4</c:v>
                </c:pt>
                <c:pt idx="2567">
                  <c:v>-8.8422919927811966E-4</c:v>
                </c:pt>
                <c:pt idx="2568">
                  <c:v>-5.8301812799509039E-3</c:v>
                </c:pt>
                <c:pt idx="2569">
                  <c:v>-6.8024581003644745E-3</c:v>
                </c:pt>
                <c:pt idx="2570">
                  <c:v>7.056652306105359E-3</c:v>
                </c:pt>
                <c:pt idx="2571">
                  <c:v>-1.0346902042892982E-2</c:v>
                </c:pt>
                <c:pt idx="2572">
                  <c:v>3.3115796573344779E-3</c:v>
                </c:pt>
                <c:pt idx="2573">
                  <c:v>3.7469972093371238E-3</c:v>
                </c:pt>
                <c:pt idx="2574">
                  <c:v>-1.0832166250311097E-2</c:v>
                </c:pt>
                <c:pt idx="2575">
                  <c:v>-2.0643392846199028E-3</c:v>
                </c:pt>
                <c:pt idx="2576">
                  <c:v>7.954331574637024E-3</c:v>
                </c:pt>
                <c:pt idx="2577">
                  <c:v>7.2769375118627664E-3</c:v>
                </c:pt>
                <c:pt idx="2578">
                  <c:v>8.4797863144823771E-5</c:v>
                </c:pt>
                <c:pt idx="2579">
                  <c:v>1.3769584109918963E-3</c:v>
                </c:pt>
                <c:pt idx="2580">
                  <c:v>-8.6105707877459341E-3</c:v>
                </c:pt>
                <c:pt idx="2581">
                  <c:v>-9.3995008095381705E-4</c:v>
                </c:pt>
                <c:pt idx="2582">
                  <c:v>6.3275843610730315E-3</c:v>
                </c:pt>
                <c:pt idx="2583">
                  <c:v>8.4914877942330377E-4</c:v>
                </c:pt>
                <c:pt idx="2584">
                  <c:v>1.0217957504245633E-2</c:v>
                </c:pt>
                <c:pt idx="2585">
                  <c:v>-5.8773512630007976E-3</c:v>
                </c:pt>
                <c:pt idx="2586">
                  <c:v>-7.1860340413221863E-4</c:v>
                </c:pt>
                <c:pt idx="2587">
                  <c:v>1.1059826780325008E-2</c:v>
                </c:pt>
                <c:pt idx="2588">
                  <c:v>7.4995664292505718E-3</c:v>
                </c:pt>
                <c:pt idx="2589">
                  <c:v>3.2117390669151404E-3</c:v>
                </c:pt>
                <c:pt idx="2590">
                  <c:v>2.6075206550419852E-2</c:v>
                </c:pt>
                <c:pt idx="2591">
                  <c:v>1.414914986412464E-2</c:v>
                </c:pt>
                <c:pt idx="2592">
                  <c:v>-1.0588028674403076E-2</c:v>
                </c:pt>
                <c:pt idx="2593">
                  <c:v>-4.065128054883846E-3</c:v>
                </c:pt>
                <c:pt idx="2594">
                  <c:v>4.1856220805343153E-3</c:v>
                </c:pt>
                <c:pt idx="2595">
                  <c:v>-1.6501523443640899E-2</c:v>
                </c:pt>
                <c:pt idx="2596">
                  <c:v>4.420324360326462E-3</c:v>
                </c:pt>
                <c:pt idx="2597">
                  <c:v>1.3546047994279831E-2</c:v>
                </c:pt>
                <c:pt idx="2598">
                  <c:v>-9.6512037327388927E-3</c:v>
                </c:pt>
                <c:pt idx="2599">
                  <c:v>2.8910226651902185E-3</c:v>
                </c:pt>
                <c:pt idx="2600">
                  <c:v>4.7329024454692854E-3</c:v>
                </c:pt>
                <c:pt idx="2601">
                  <c:v>3.9704076702599045E-3</c:v>
                </c:pt>
                <c:pt idx="2602">
                  <c:v>-1.0178102548456044E-2</c:v>
                </c:pt>
                <c:pt idx="2603">
                  <c:v>2.8062968257016609E-3</c:v>
                </c:pt>
                <c:pt idx="2604">
                  <c:v>-1.3395503828707356E-2</c:v>
                </c:pt>
                <c:pt idx="2605">
                  <c:v>1.0415284860121833E-3</c:v>
                </c:pt>
                <c:pt idx="2606">
                  <c:v>-1.9614259312178395E-3</c:v>
                </c:pt>
                <c:pt idx="2607">
                  <c:v>-3.8523058992943645E-3</c:v>
                </c:pt>
                <c:pt idx="2608">
                  <c:v>-8.1633106391609811E-3</c:v>
                </c:pt>
                <c:pt idx="2609">
                  <c:v>-1.2841492206050477E-3</c:v>
                </c:pt>
                <c:pt idx="2610">
                  <c:v>8.7008768514605227E-4</c:v>
                </c:pt>
                <c:pt idx="2611">
                  <c:v>-1.7201898522664777E-3</c:v>
                </c:pt>
                <c:pt idx="2612">
                  <c:v>9.6814570231086305E-3</c:v>
                </c:pt>
                <c:pt idx="2613">
                  <c:v>-2.2961809228398061E-2</c:v>
                </c:pt>
                <c:pt idx="2614">
                  <c:v>-8.1893279392886344E-3</c:v>
                </c:pt>
                <c:pt idx="2615">
                  <c:v>-4.4605001737673565E-3</c:v>
                </c:pt>
                <c:pt idx="2616">
                  <c:v>-2.5578187237420814E-3</c:v>
                </c:pt>
                <c:pt idx="2617">
                  <c:v>7.9292104690763046E-3</c:v>
                </c:pt>
                <c:pt idx="2618">
                  <c:v>-1.1735399043927956E-2</c:v>
                </c:pt>
                <c:pt idx="2619">
                  <c:v>8.5691638690972428E-5</c:v>
                </c:pt>
                <c:pt idx="2620">
                  <c:v>-7.2861309583745388E-4</c:v>
                </c:pt>
                <c:pt idx="2621">
                  <c:v>2.3265732858376915E-2</c:v>
                </c:pt>
                <c:pt idx="2622">
                  <c:v>-4.3239226093188411E-3</c:v>
                </c:pt>
                <c:pt idx="2623">
                  <c:v>-7.6651380946439369E-3</c:v>
                </c:pt>
                <c:pt idx="2624">
                  <c:v>5.2009673465824684E-3</c:v>
                </c:pt>
                <c:pt idx="2625">
                  <c:v>5.2789438538234758E-3</c:v>
                </c:pt>
                <c:pt idx="2626">
                  <c:v>-9.0238508584006218E-4</c:v>
                </c:pt>
                <c:pt idx="2627">
                  <c:v>3.541903963712489E-3</c:v>
                </c:pt>
                <c:pt idx="2628">
                  <c:v>1.6305033086776585E-3</c:v>
                </c:pt>
                <c:pt idx="2629">
                  <c:v>4.1270693896844485E-3</c:v>
                </c:pt>
                <c:pt idx="2630">
                  <c:v>1.0120224206885372E-2</c:v>
                </c:pt>
                <c:pt idx="2631">
                  <c:v>2.0765517364227656E-2</c:v>
                </c:pt>
                <c:pt idx="2632">
                  <c:v>1.9946614179026973E-3</c:v>
                </c:pt>
                <c:pt idx="2633">
                  <c:v>5.2328344866994836E-2</c:v>
                </c:pt>
                <c:pt idx="2634">
                  <c:v>6.3217835309734502E-3</c:v>
                </c:pt>
                <c:pt idx="2635">
                  <c:v>1.4984117745013958E-3</c:v>
                </c:pt>
                <c:pt idx="2636">
                  <c:v>2.5553918447610755E-3</c:v>
                </c:pt>
                <c:pt idx="2637">
                  <c:v>8.2086500650964088E-3</c:v>
                </c:pt>
                <c:pt idx="2638">
                  <c:v>4.2659147522301722E-3</c:v>
                </c:pt>
                <c:pt idx="2639">
                  <c:v>3.4480543355032119E-3</c:v>
                </c:pt>
                <c:pt idx="2640">
                  <c:v>1.3289047900489374E-2</c:v>
                </c:pt>
                <c:pt idx="2641">
                  <c:v>2.8418225111502605E-3</c:v>
                </c:pt>
                <c:pt idx="2642">
                  <c:v>2.4719404883123606E-2</c:v>
                </c:pt>
                <c:pt idx="2643">
                  <c:v>-1.1912710166221066E-2</c:v>
                </c:pt>
                <c:pt idx="2644">
                  <c:v>4.8145068880343176E-3</c:v>
                </c:pt>
                <c:pt idx="2645">
                  <c:v>-1.3500501569022739E-3</c:v>
                </c:pt>
                <c:pt idx="2646">
                  <c:v>8.2160297132854582E-3</c:v>
                </c:pt>
                <c:pt idx="2647">
                  <c:v>3.5845208645139274E-3</c:v>
                </c:pt>
                <c:pt idx="2648">
                  <c:v>-8.5993968685494533E-3</c:v>
                </c:pt>
                <c:pt idx="2649">
                  <c:v>-7.8773919977678727E-3</c:v>
                </c:pt>
                <c:pt idx="2650">
                  <c:v>4.5861701068434426E-3</c:v>
                </c:pt>
                <c:pt idx="2651">
                  <c:v>-3.0671550043670157E-3</c:v>
                </c:pt>
                <c:pt idx="2652">
                  <c:v>-1.6763935524074104E-2</c:v>
                </c:pt>
                <c:pt idx="2653">
                  <c:v>2.7976386557752791E-2</c:v>
                </c:pt>
                <c:pt idx="2654">
                  <c:v>4.9195329419331885E-3</c:v>
                </c:pt>
                <c:pt idx="2655">
                  <c:v>-9.7376972140809127E-3</c:v>
                </c:pt>
                <c:pt idx="2656">
                  <c:v>-1.0598835120432463E-3</c:v>
                </c:pt>
                <c:pt idx="2657">
                  <c:v>-1.4519771344867703E-2</c:v>
                </c:pt>
                <c:pt idx="2658">
                  <c:v>-1.1334163808902285E-2</c:v>
                </c:pt>
                <c:pt idx="2659">
                  <c:v>4.8024380446020261E-3</c:v>
                </c:pt>
                <c:pt idx="2660">
                  <c:v>-1.4588811629203851E-2</c:v>
                </c:pt>
                <c:pt idx="2661">
                  <c:v>5.9425605249270831E-3</c:v>
                </c:pt>
                <c:pt idx="2662">
                  <c:v>7.5884474162227222E-4</c:v>
                </c:pt>
                <c:pt idx="2663">
                  <c:v>-5.9194279412797942E-3</c:v>
                </c:pt>
                <c:pt idx="2664">
                  <c:v>8.2294312784852407E-3</c:v>
                </c:pt>
                <c:pt idx="2665">
                  <c:v>-8.8065459076037099E-3</c:v>
                </c:pt>
                <c:pt idx="2666">
                  <c:v>-5.1529183135203905E-3</c:v>
                </c:pt>
                <c:pt idx="2667">
                  <c:v>-1.1635262581568854E-2</c:v>
                </c:pt>
                <c:pt idx="2668">
                  <c:v>2.0242347456233328E-3</c:v>
                </c:pt>
                <c:pt idx="2669">
                  <c:v>1.1032598536607954E-2</c:v>
                </c:pt>
                <c:pt idx="2670">
                  <c:v>-1.0579126634647178E-2</c:v>
                </c:pt>
                <c:pt idx="2671">
                  <c:v>7.3645353757684586E-4</c:v>
                </c:pt>
                <c:pt idx="2672">
                  <c:v>2.0177455247059857E-3</c:v>
                </c:pt>
                <c:pt idx="2673">
                  <c:v>-4.1424220418701349E-2</c:v>
                </c:pt>
                <c:pt idx="2674">
                  <c:v>-2.6683636934994762E-2</c:v>
                </c:pt>
                <c:pt idx="2675">
                  <c:v>-1.3623884648970557E-2</c:v>
                </c:pt>
                <c:pt idx="2676">
                  <c:v>3.7544168649266138E-3</c:v>
                </c:pt>
                <c:pt idx="2677">
                  <c:v>2.6472534899793282E-4</c:v>
                </c:pt>
                <c:pt idx="2678">
                  <c:v>-7.9929286802790066E-3</c:v>
                </c:pt>
                <c:pt idx="2679">
                  <c:v>-1.6200968854337243E-2</c:v>
                </c:pt>
                <c:pt idx="2680">
                  <c:v>-2.9245895088280444E-3</c:v>
                </c:pt>
                <c:pt idx="2681">
                  <c:v>1.6513554270545323E-3</c:v>
                </c:pt>
                <c:pt idx="2682">
                  <c:v>5.5818360826638833E-3</c:v>
                </c:pt>
                <c:pt idx="2683">
                  <c:v>4.1867081550202977E-3</c:v>
                </c:pt>
                <c:pt idx="2684">
                  <c:v>-2.6301907035127478E-3</c:v>
                </c:pt>
                <c:pt idx="2685">
                  <c:v>5.1915934383203509E-3</c:v>
                </c:pt>
                <c:pt idx="2686">
                  <c:v>3.5009714905470299E-3</c:v>
                </c:pt>
                <c:pt idx="2687">
                  <c:v>-3.7011144889327775E-4</c:v>
                </c:pt>
                <c:pt idx="2688">
                  <c:v>-1.2416093283990006E-2</c:v>
                </c:pt>
                <c:pt idx="2689">
                  <c:v>-1.0592077592697936E-2</c:v>
                </c:pt>
                <c:pt idx="2690">
                  <c:v>1.2983801293003461E-2</c:v>
                </c:pt>
                <c:pt idx="2691">
                  <c:v>7.182288421925362E-3</c:v>
                </c:pt>
                <c:pt idx="2692">
                  <c:v>-7.4108147398028283E-3</c:v>
                </c:pt>
                <c:pt idx="2693">
                  <c:v>-5.1034866479249593E-3</c:v>
                </c:pt>
                <c:pt idx="2694">
                  <c:v>1.4399451552594648E-3</c:v>
                </c:pt>
                <c:pt idx="2695">
                  <c:v>-3.4468025894053957E-3</c:v>
                </c:pt>
                <c:pt idx="2696">
                  <c:v>2.2991879367395187E-3</c:v>
                </c:pt>
                <c:pt idx="2697">
                  <c:v>-7.7336988307014172E-3</c:v>
                </c:pt>
                <c:pt idx="2698">
                  <c:v>-1.1256281175398494E-2</c:v>
                </c:pt>
                <c:pt idx="2699">
                  <c:v>-6.4466773239358031E-3</c:v>
                </c:pt>
                <c:pt idx="2700">
                  <c:v>-2.4228921444655457E-3</c:v>
                </c:pt>
                <c:pt idx="2701">
                  <c:v>-4.5830679138460159E-3</c:v>
                </c:pt>
                <c:pt idx="2702">
                  <c:v>1.1450506787995505E-2</c:v>
                </c:pt>
                <c:pt idx="2703">
                  <c:v>1.5800990808846015E-2</c:v>
                </c:pt>
                <c:pt idx="2704">
                  <c:v>-1.6675517606970263E-2</c:v>
                </c:pt>
                <c:pt idx="2705">
                  <c:v>-1.5266815538652657E-2</c:v>
                </c:pt>
                <c:pt idx="2706">
                  <c:v>6.5007517955888074E-3</c:v>
                </c:pt>
                <c:pt idx="2707">
                  <c:v>8.0616203842637547E-3</c:v>
                </c:pt>
                <c:pt idx="2708">
                  <c:v>-4.0581382246177348E-4</c:v>
                </c:pt>
                <c:pt idx="2709">
                  <c:v>-3.2524529035322211E-3</c:v>
                </c:pt>
                <c:pt idx="2710">
                  <c:v>-1.1467620065966074E-2</c:v>
                </c:pt>
                <c:pt idx="2711">
                  <c:v>4.9739511296635602E-3</c:v>
                </c:pt>
                <c:pt idx="2712">
                  <c:v>2.0687879113666227E-3</c:v>
                </c:pt>
                <c:pt idx="2713">
                  <c:v>-5.5696018595438705E-3</c:v>
                </c:pt>
                <c:pt idx="2714">
                  <c:v>-3.4936704385908651E-2</c:v>
                </c:pt>
                <c:pt idx="2715">
                  <c:v>1.6849710666129235E-2</c:v>
                </c:pt>
                <c:pt idx="2716">
                  <c:v>2.3338261105021359E-3</c:v>
                </c:pt>
                <c:pt idx="2717">
                  <c:v>1.8236352511316245E-3</c:v>
                </c:pt>
                <c:pt idx="2718">
                  <c:v>9.6340490205967209E-3</c:v>
                </c:pt>
                <c:pt idx="2719">
                  <c:v>-5.6542636828183792E-4</c:v>
                </c:pt>
                <c:pt idx="2720">
                  <c:v>1.3043480110134971E-3</c:v>
                </c:pt>
                <c:pt idx="2721">
                  <c:v>3.7730165972838146E-3</c:v>
                </c:pt>
                <c:pt idx="2722">
                  <c:v>-1.2777617088937567E-3</c:v>
                </c:pt>
                <c:pt idx="2723">
                  <c:v>8.3086531390172049E-3</c:v>
                </c:pt>
                <c:pt idx="2724">
                  <c:v>1.4190688920350652E-2</c:v>
                </c:pt>
                <c:pt idx="2725">
                  <c:v>1.1858629600534235E-3</c:v>
                </c:pt>
                <c:pt idx="2726">
                  <c:v>1.6539363271488187E-2</c:v>
                </c:pt>
                <c:pt idx="2727">
                  <c:v>5.6046976955192659E-3</c:v>
                </c:pt>
                <c:pt idx="2728">
                  <c:v>-9.5258623817904755E-3</c:v>
                </c:pt>
                <c:pt idx="2729">
                  <c:v>9.9604695348147025E-3</c:v>
                </c:pt>
                <c:pt idx="2730">
                  <c:v>-3.8975088727428229E-3</c:v>
                </c:pt>
                <c:pt idx="2731">
                  <c:v>-2.0793486656981762E-3</c:v>
                </c:pt>
                <c:pt idx="2732">
                  <c:v>4.4859888314352347E-3</c:v>
                </c:pt>
                <c:pt idx="2733">
                  <c:v>1.2839364765724927E-3</c:v>
                </c:pt>
                <c:pt idx="2734">
                  <c:v>-2.1546696970775044E-2</c:v>
                </c:pt>
                <c:pt idx="2735">
                  <c:v>1.0329214281969409E-2</c:v>
                </c:pt>
                <c:pt idx="2736">
                  <c:v>-8.4067664779634583E-3</c:v>
                </c:pt>
                <c:pt idx="2737">
                  <c:v>-2.4873608686785263E-2</c:v>
                </c:pt>
                <c:pt idx="2738">
                  <c:v>-2.1542894821770724E-2</c:v>
                </c:pt>
                <c:pt idx="2739">
                  <c:v>2.6442484813525069E-2</c:v>
                </c:pt>
                <c:pt idx="2740">
                  <c:v>-1.5667703262980417E-2</c:v>
                </c:pt>
                <c:pt idx="2741">
                  <c:v>1.8162220921403148E-2</c:v>
                </c:pt>
                <c:pt idx="2742">
                  <c:v>-1.3623305085480257E-2</c:v>
                </c:pt>
                <c:pt idx="2743">
                  <c:v>-5.895857236052602E-3</c:v>
                </c:pt>
                <c:pt idx="2744">
                  <c:v>-3.8180547994275406E-3</c:v>
                </c:pt>
                <c:pt idx="2745">
                  <c:v>1.427566644338567E-2</c:v>
                </c:pt>
                <c:pt idx="2746">
                  <c:v>9.0400727836960904E-3</c:v>
                </c:pt>
                <c:pt idx="2747">
                  <c:v>-1.2383323189494439E-2</c:v>
                </c:pt>
                <c:pt idx="2748">
                  <c:v>3.7332913650432609E-3</c:v>
                </c:pt>
                <c:pt idx="2749">
                  <c:v>-2.2013570866517319E-2</c:v>
                </c:pt>
                <c:pt idx="2750">
                  <c:v>3.117850547207434E-3</c:v>
                </c:pt>
                <c:pt idx="2751">
                  <c:v>5.4384457265727621E-3</c:v>
                </c:pt>
                <c:pt idx="2752">
                  <c:v>2.2591444603176536E-3</c:v>
                </c:pt>
                <c:pt idx="2753">
                  <c:v>-1.0837587902029671E-2</c:v>
                </c:pt>
                <c:pt idx="2754">
                  <c:v>-1.3534661497796351E-2</c:v>
                </c:pt>
                <c:pt idx="2755">
                  <c:v>2.7762342648030076E-2</c:v>
                </c:pt>
                <c:pt idx="2756">
                  <c:v>-6.7709985440960613E-4</c:v>
                </c:pt>
                <c:pt idx="2757">
                  <c:v>8.3984741161597584E-3</c:v>
                </c:pt>
                <c:pt idx="2758">
                  <c:v>1.8615932817347004E-3</c:v>
                </c:pt>
                <c:pt idx="2759">
                  <c:v>-7.9903152231080195E-3</c:v>
                </c:pt>
                <c:pt idx="2760">
                  <c:v>-1.0893616555999117E-2</c:v>
                </c:pt>
                <c:pt idx="2761">
                  <c:v>-3.4660549308902864E-3</c:v>
                </c:pt>
                <c:pt idx="2762">
                  <c:v>-4.0575073203978726E-2</c:v>
                </c:pt>
                <c:pt idx="2763">
                  <c:v>-2.0729923719010922E-4</c:v>
                </c:pt>
                <c:pt idx="2764">
                  <c:v>-5.5300814792145039E-4</c:v>
                </c:pt>
                <c:pt idx="2765">
                  <c:v>-9.611116260738321E-3</c:v>
                </c:pt>
                <c:pt idx="2766">
                  <c:v>-2.6863239059802764E-2</c:v>
                </c:pt>
                <c:pt idx="2767">
                  <c:v>-3.4905222953294353E-2</c:v>
                </c:pt>
                <c:pt idx="2768">
                  <c:v>-3.8711906531382137E-2</c:v>
                </c:pt>
                <c:pt idx="2769">
                  <c:v>2.3130905478913489E-3</c:v>
                </c:pt>
                <c:pt idx="2770">
                  <c:v>2.5322300452506431E-2</c:v>
                </c:pt>
                <c:pt idx="2771">
                  <c:v>5.0441932156639779E-2</c:v>
                </c:pt>
                <c:pt idx="2772">
                  <c:v>-2.9314700974424402E-3</c:v>
                </c:pt>
                <c:pt idx="2773">
                  <c:v>-1.6727426452817665E-2</c:v>
                </c:pt>
                <c:pt idx="2774">
                  <c:v>-1.0761056956298146E-2</c:v>
                </c:pt>
                <c:pt idx="2775">
                  <c:v>1.5289403133253558E-2</c:v>
                </c:pt>
                <c:pt idx="2776">
                  <c:v>1.5653973572902095E-2</c:v>
                </c:pt>
                <c:pt idx="2777">
                  <c:v>-2.4389984869800586E-2</c:v>
                </c:pt>
                <c:pt idx="2778">
                  <c:v>-2.850449458619371E-2</c:v>
                </c:pt>
                <c:pt idx="2779">
                  <c:v>-7.5770333933816653E-3</c:v>
                </c:pt>
                <c:pt idx="2780">
                  <c:v>-7.4821222808107357E-3</c:v>
                </c:pt>
                <c:pt idx="2781">
                  <c:v>-5.0790681027284134E-3</c:v>
                </c:pt>
                <c:pt idx="2782">
                  <c:v>1.0005811948379141E-2</c:v>
                </c:pt>
                <c:pt idx="2783">
                  <c:v>7.3449010771826102E-3</c:v>
                </c:pt>
                <c:pt idx="2784">
                  <c:v>1.3587640672243998E-2</c:v>
                </c:pt>
                <c:pt idx="2785">
                  <c:v>1.6436164607521873E-2</c:v>
                </c:pt>
                <c:pt idx="2786">
                  <c:v>1.5281522781906975E-2</c:v>
                </c:pt>
                <c:pt idx="2787">
                  <c:v>2.2175860312286969E-2</c:v>
                </c:pt>
                <c:pt idx="2788">
                  <c:v>7.0506130475659736E-3</c:v>
                </c:pt>
                <c:pt idx="2789">
                  <c:v>-1.4005929199565557E-4</c:v>
                </c:pt>
                <c:pt idx="2790">
                  <c:v>1.0843046134450741E-2</c:v>
                </c:pt>
                <c:pt idx="2791">
                  <c:v>8.0959065896916704E-3</c:v>
                </c:pt>
                <c:pt idx="2792">
                  <c:v>-8.5809790713401862E-3</c:v>
                </c:pt>
                <c:pt idx="2793">
                  <c:v>-1.5225529832720986E-2</c:v>
                </c:pt>
                <c:pt idx="2794">
                  <c:v>9.8276874415205908E-3</c:v>
                </c:pt>
                <c:pt idx="2795">
                  <c:v>1.1226210480348746E-2</c:v>
                </c:pt>
                <c:pt idx="2796">
                  <c:v>-2.842357915850962E-2</c:v>
                </c:pt>
                <c:pt idx="2797">
                  <c:v>2.2756928041910155E-2</c:v>
                </c:pt>
                <c:pt idx="2798">
                  <c:v>1.4858228541300334E-2</c:v>
                </c:pt>
                <c:pt idx="2799">
                  <c:v>-3.1043391419975901E-2</c:v>
                </c:pt>
                <c:pt idx="2800">
                  <c:v>-1.3615300383868031E-2</c:v>
                </c:pt>
                <c:pt idx="2801">
                  <c:v>2.2241182263239619E-2</c:v>
                </c:pt>
                <c:pt idx="2802">
                  <c:v>-1.8171657222903624E-3</c:v>
                </c:pt>
                <c:pt idx="2803">
                  <c:v>4.4489273716464182E-2</c:v>
                </c:pt>
                <c:pt idx="2804">
                  <c:v>-2.0987303691363314E-3</c:v>
                </c:pt>
                <c:pt idx="2805">
                  <c:v>-3.8741076995112531E-3</c:v>
                </c:pt>
                <c:pt idx="2806">
                  <c:v>-2.6694322993993356E-2</c:v>
                </c:pt>
                <c:pt idx="2807">
                  <c:v>-1.3143787994433563E-3</c:v>
                </c:pt>
                <c:pt idx="2808">
                  <c:v>-8.0157964236294132E-3</c:v>
                </c:pt>
                <c:pt idx="2809">
                  <c:v>-1.5966952346012711E-2</c:v>
                </c:pt>
                <c:pt idx="2810">
                  <c:v>3.1889018407096681E-2</c:v>
                </c:pt>
                <c:pt idx="2811">
                  <c:v>-9.5458982017699069E-3</c:v>
                </c:pt>
                <c:pt idx="2812">
                  <c:v>-1.0384936570912742E-2</c:v>
                </c:pt>
                <c:pt idx="2813">
                  <c:v>2.4612865502521907E-2</c:v>
                </c:pt>
                <c:pt idx="2814">
                  <c:v>1.0472011923003675E-2</c:v>
                </c:pt>
                <c:pt idx="2815">
                  <c:v>1.2436717052835626E-2</c:v>
                </c:pt>
                <c:pt idx="2816">
                  <c:v>2.0041015999256104E-2</c:v>
                </c:pt>
                <c:pt idx="2817">
                  <c:v>-1.1901242751142902E-2</c:v>
                </c:pt>
                <c:pt idx="2818">
                  <c:v>2.7000692347994279E-2</c:v>
                </c:pt>
                <c:pt idx="2819">
                  <c:v>2.3186426184056596E-2</c:v>
                </c:pt>
                <c:pt idx="2820">
                  <c:v>-3.0285311332323626E-2</c:v>
                </c:pt>
                <c:pt idx="2821">
                  <c:v>-4.6012018235898795E-3</c:v>
                </c:pt>
                <c:pt idx="2822">
                  <c:v>-7.4676097058074768E-3</c:v>
                </c:pt>
                <c:pt idx="2823">
                  <c:v>2.1229641649805245E-2</c:v>
                </c:pt>
                <c:pt idx="2824">
                  <c:v>7.8436803467938927E-3</c:v>
                </c:pt>
                <c:pt idx="2825">
                  <c:v>4.256858928126937E-4</c:v>
                </c:pt>
                <c:pt idx="2826">
                  <c:v>-1.7581785337620618E-2</c:v>
                </c:pt>
                <c:pt idx="2827">
                  <c:v>-1.0340453287458846E-2</c:v>
                </c:pt>
                <c:pt idx="2828">
                  <c:v>3.1460994685562436E-3</c:v>
                </c:pt>
                <c:pt idx="2829">
                  <c:v>-5.5560559412358886E-3</c:v>
                </c:pt>
                <c:pt idx="2830">
                  <c:v>-3.0263167469758594E-2</c:v>
                </c:pt>
                <c:pt idx="2831">
                  <c:v>-6.4644398636268755E-3</c:v>
                </c:pt>
                <c:pt idx="2832">
                  <c:v>-1.8206231132879803E-4</c:v>
                </c:pt>
                <c:pt idx="2833">
                  <c:v>1.3873886344377686E-3</c:v>
                </c:pt>
                <c:pt idx="2834">
                  <c:v>-1.8199195159177193E-3</c:v>
                </c:pt>
                <c:pt idx="2835">
                  <c:v>-1.0828488532630434E-2</c:v>
                </c:pt>
                <c:pt idx="2836">
                  <c:v>-1.0109625390484959E-2</c:v>
                </c:pt>
                <c:pt idx="2837">
                  <c:v>-1.8618512174160449E-3</c:v>
                </c:pt>
                <c:pt idx="2838">
                  <c:v>-1.5919939880085554E-2</c:v>
                </c:pt>
                <c:pt idx="2839">
                  <c:v>3.874267446857254E-2</c:v>
                </c:pt>
                <c:pt idx="2840">
                  <c:v>4.0674016787128064E-3</c:v>
                </c:pt>
                <c:pt idx="2841">
                  <c:v>1.7898617069475183E-3</c:v>
                </c:pt>
                <c:pt idx="2842">
                  <c:v>1.9213468380052556E-2</c:v>
                </c:pt>
                <c:pt idx="2843">
                  <c:v>2.2765924774197352E-2</c:v>
                </c:pt>
                <c:pt idx="2844">
                  <c:v>7.2881733520976152E-3</c:v>
                </c:pt>
                <c:pt idx="2845">
                  <c:v>-9.269939115738961E-4</c:v>
                </c:pt>
                <c:pt idx="2846">
                  <c:v>-3.5185299054251738E-2</c:v>
                </c:pt>
                <c:pt idx="2847">
                  <c:v>-3.3790998104670797E-3</c:v>
                </c:pt>
                <c:pt idx="2848">
                  <c:v>2.3154567846936615E-2</c:v>
                </c:pt>
                <c:pt idx="2849">
                  <c:v>3.9510463733967327E-2</c:v>
                </c:pt>
                <c:pt idx="2850">
                  <c:v>1.1180318708358712E-2</c:v>
                </c:pt>
                <c:pt idx="2851">
                  <c:v>3.931680232410565E-2</c:v>
                </c:pt>
                <c:pt idx="2852">
                  <c:v>-9.0689434263607725E-3</c:v>
                </c:pt>
                <c:pt idx="2853">
                  <c:v>8.2879515270018571E-3</c:v>
                </c:pt>
                <c:pt idx="2854">
                  <c:v>-2.2261674005261932E-3</c:v>
                </c:pt>
                <c:pt idx="2855">
                  <c:v>-1.6580501912671339E-2</c:v>
                </c:pt>
                <c:pt idx="2856">
                  <c:v>1.9487568125902459E-2</c:v>
                </c:pt>
                <c:pt idx="2857">
                  <c:v>-1.6016978030921922E-4</c:v>
                </c:pt>
                <c:pt idx="2858">
                  <c:v>2.8269317682523221E-2</c:v>
                </c:pt>
                <c:pt idx="2859">
                  <c:v>-6.3069516959543903E-3</c:v>
                </c:pt>
                <c:pt idx="2860">
                  <c:v>5.2358186269913466E-3</c:v>
                </c:pt>
                <c:pt idx="2861">
                  <c:v>1.5333898040460375E-2</c:v>
                </c:pt>
                <c:pt idx="2862">
                  <c:v>4.2207045366047109E-4</c:v>
                </c:pt>
                <c:pt idx="2863">
                  <c:v>1.2788312378173365E-2</c:v>
                </c:pt>
                <c:pt idx="2864">
                  <c:v>-7.2603188825340597E-3</c:v>
                </c:pt>
                <c:pt idx="2865">
                  <c:v>-2.8774926735211273E-2</c:v>
                </c:pt>
                <c:pt idx="2866">
                  <c:v>1.3881259292014227E-2</c:v>
                </c:pt>
                <c:pt idx="2867">
                  <c:v>1.4378503485647875E-2</c:v>
                </c:pt>
                <c:pt idx="2868">
                  <c:v>6.467958706217216E-3</c:v>
                </c:pt>
                <c:pt idx="2869">
                  <c:v>-1.6711669996030409E-2</c:v>
                </c:pt>
                <c:pt idx="2870">
                  <c:v>1.5858014877747573E-2</c:v>
                </c:pt>
                <c:pt idx="2871">
                  <c:v>-3.4981024264197046E-3</c:v>
                </c:pt>
                <c:pt idx="2872">
                  <c:v>1.0278862616251011E-3</c:v>
                </c:pt>
                <c:pt idx="2873">
                  <c:v>6.0128594205333327E-3</c:v>
                </c:pt>
                <c:pt idx="2874">
                  <c:v>1.9270740896603807E-3</c:v>
                </c:pt>
                <c:pt idx="2875">
                  <c:v>-3.460047506062268E-3</c:v>
                </c:pt>
                <c:pt idx="2876">
                  <c:v>-1.0490838278316841E-2</c:v>
                </c:pt>
                <c:pt idx="2877">
                  <c:v>-6.5866144356531379E-3</c:v>
                </c:pt>
                <c:pt idx="2878">
                  <c:v>1.8837333572018493E-2</c:v>
                </c:pt>
                <c:pt idx="2879">
                  <c:v>1.5924411122378881E-2</c:v>
                </c:pt>
                <c:pt idx="2880">
                  <c:v>-2.1981715600352726E-3</c:v>
                </c:pt>
                <c:pt idx="2881">
                  <c:v>-1.7704572396328739E-2</c:v>
                </c:pt>
                <c:pt idx="2882">
                  <c:v>-3.5940821969408909E-3</c:v>
                </c:pt>
                <c:pt idx="2883">
                  <c:v>-1.1496141325274226E-2</c:v>
                </c:pt>
                <c:pt idx="2884">
                  <c:v>-3.378088127814705E-3</c:v>
                </c:pt>
                <c:pt idx="2885">
                  <c:v>-3.7388290471098628E-3</c:v>
                </c:pt>
                <c:pt idx="2886">
                  <c:v>-2.0205166960979419E-3</c:v>
                </c:pt>
                <c:pt idx="2887">
                  <c:v>1.4769329125714431E-3</c:v>
                </c:pt>
                <c:pt idx="2888">
                  <c:v>3.2178251064558898E-2</c:v>
                </c:pt>
                <c:pt idx="2889">
                  <c:v>-2.0114447249578553E-2</c:v>
                </c:pt>
                <c:pt idx="2890">
                  <c:v>-1.0173819610812056E-3</c:v>
                </c:pt>
                <c:pt idx="2891">
                  <c:v>-1.0376434896556962E-3</c:v>
                </c:pt>
                <c:pt idx="2892">
                  <c:v>-1.0824708472647653E-2</c:v>
                </c:pt>
                <c:pt idx="2893">
                  <c:v>-3.7189602526950072E-3</c:v>
                </c:pt>
                <c:pt idx="2894">
                  <c:v>5.059065525257346E-3</c:v>
                </c:pt>
                <c:pt idx="2895">
                  <c:v>4.5893402781721623E-3</c:v>
                </c:pt>
                <c:pt idx="2896">
                  <c:v>-2.9797053952475552E-3</c:v>
                </c:pt>
                <c:pt idx="2897">
                  <c:v>2.8251339442866277E-3</c:v>
                </c:pt>
                <c:pt idx="2898">
                  <c:v>-6.8054512168974797E-3</c:v>
                </c:pt>
                <c:pt idx="2899">
                  <c:v>-4.1524979494372734E-3</c:v>
                </c:pt>
                <c:pt idx="2900">
                  <c:v>-1.2205939952888116E-2</c:v>
                </c:pt>
                <c:pt idx="2901">
                  <c:v>1.9020210037034781E-2</c:v>
                </c:pt>
                <c:pt idx="2902">
                  <c:v>2.2095173249089212E-3</c:v>
                </c:pt>
                <c:pt idx="2903">
                  <c:v>1.5865117169135738E-2</c:v>
                </c:pt>
                <c:pt idx="2904">
                  <c:v>2.6012619711842763E-2</c:v>
                </c:pt>
                <c:pt idx="2905">
                  <c:v>-5.1188139355795113E-3</c:v>
                </c:pt>
                <c:pt idx="2906">
                  <c:v>-6.0459336801050858E-3</c:v>
                </c:pt>
                <c:pt idx="2907">
                  <c:v>5.9152940121171716E-3</c:v>
                </c:pt>
                <c:pt idx="2908">
                  <c:v>7.4378817766751881E-3</c:v>
                </c:pt>
                <c:pt idx="2909">
                  <c:v>9.9988898453888075E-4</c:v>
                </c:pt>
                <c:pt idx="2910">
                  <c:v>-1.7782722107625411E-3</c:v>
                </c:pt>
                <c:pt idx="2911">
                  <c:v>-2.8070765175112193E-2</c:v>
                </c:pt>
                <c:pt idx="2912">
                  <c:v>1.7071810102138457E-2</c:v>
                </c:pt>
                <c:pt idx="2913">
                  <c:v>-2.1007544343204881E-2</c:v>
                </c:pt>
                <c:pt idx="2914">
                  <c:v>-5.0088863538698515E-3</c:v>
                </c:pt>
                <c:pt idx="2915">
                  <c:v>1.9988859026323453E-3</c:v>
                </c:pt>
                <c:pt idx="2916">
                  <c:v>-2.1013782675755169E-2</c:v>
                </c:pt>
                <c:pt idx="2917">
                  <c:v>1.61248327215282E-2</c:v>
                </c:pt>
                <c:pt idx="2918">
                  <c:v>-9.7527699578525175E-3</c:v>
                </c:pt>
                <c:pt idx="2919">
                  <c:v>3.7533712542402206E-3</c:v>
                </c:pt>
                <c:pt idx="2920">
                  <c:v>6.115161775321786E-3</c:v>
                </c:pt>
                <c:pt idx="2921">
                  <c:v>3.8703390086736729E-3</c:v>
                </c:pt>
                <c:pt idx="2922">
                  <c:v>-7.3684340866024631E-3</c:v>
                </c:pt>
                <c:pt idx="2923">
                  <c:v>6.7532623958578104E-3</c:v>
                </c:pt>
                <c:pt idx="2924">
                  <c:v>2.0913581082016946E-2</c:v>
                </c:pt>
                <c:pt idx="2925">
                  <c:v>-3.0924680675148496E-2</c:v>
                </c:pt>
                <c:pt idx="2926">
                  <c:v>-2.7509586405265629E-2</c:v>
                </c:pt>
                <c:pt idx="2927">
                  <c:v>5.1576787341218906E-3</c:v>
                </c:pt>
                <c:pt idx="2928">
                  <c:v>3.1333689493370856E-3</c:v>
                </c:pt>
                <c:pt idx="2929">
                  <c:v>9.0080932399592851E-3</c:v>
                </c:pt>
                <c:pt idx="2930">
                  <c:v>1.0002648593695261E-3</c:v>
                </c:pt>
                <c:pt idx="2931">
                  <c:v>-1.3201316477518871E-2</c:v>
                </c:pt>
                <c:pt idx="2932">
                  <c:v>1.1533652095888991E-2</c:v>
                </c:pt>
                <c:pt idx="2933">
                  <c:v>-1.0342537667648281E-2</c:v>
                </c:pt>
                <c:pt idx="2934">
                  <c:v>4.6910807205455766E-3</c:v>
                </c:pt>
                <c:pt idx="2935">
                  <c:v>-8.6669919676767189E-3</c:v>
                </c:pt>
                <c:pt idx="2936">
                  <c:v>1.0153598929204866E-3</c:v>
                </c:pt>
                <c:pt idx="2937">
                  <c:v>-3.6681194193110872E-3</c:v>
                </c:pt>
                <c:pt idx="2938">
                  <c:v>-1.8484143971520844E-2</c:v>
                </c:pt>
                <c:pt idx="2939">
                  <c:v>-3.4591867186598474E-4</c:v>
                </c:pt>
                <c:pt idx="2940">
                  <c:v>8.6526239180972197E-3</c:v>
                </c:pt>
                <c:pt idx="2941">
                  <c:v>-7.8388880118554598E-3</c:v>
                </c:pt>
                <c:pt idx="2942">
                  <c:v>9.8947600626108443E-3</c:v>
                </c:pt>
                <c:pt idx="2943">
                  <c:v>7.1824399932610243E-3</c:v>
                </c:pt>
                <c:pt idx="2944">
                  <c:v>6.3965465640522445E-3</c:v>
                </c:pt>
                <c:pt idx="2945">
                  <c:v>-4.8584381338132743E-3</c:v>
                </c:pt>
                <c:pt idx="2946">
                  <c:v>1.6804124299923052E-2</c:v>
                </c:pt>
                <c:pt idx="2947">
                  <c:v>-4.268257185559044E-3</c:v>
                </c:pt>
                <c:pt idx="2948">
                  <c:v>-4.3855387252218813E-3</c:v>
                </c:pt>
                <c:pt idx="2949">
                  <c:v>4.1836724014136184E-2</c:v>
                </c:pt>
                <c:pt idx="2950">
                  <c:v>1.759697616564232E-2</c:v>
                </c:pt>
                <c:pt idx="2951">
                  <c:v>-6.5508956289632601E-3</c:v>
                </c:pt>
                <c:pt idx="2952">
                  <c:v>-1.7943053786704903E-2</c:v>
                </c:pt>
                <c:pt idx="2953">
                  <c:v>1.6809937100683708E-3</c:v>
                </c:pt>
                <c:pt idx="2954">
                  <c:v>1.3045806775163803E-2</c:v>
                </c:pt>
                <c:pt idx="2955">
                  <c:v>1.9920085717695678E-2</c:v>
                </c:pt>
                <c:pt idx="2956">
                  <c:v>-2.2925612762592384E-3</c:v>
                </c:pt>
                <c:pt idx="2957">
                  <c:v>7.3398208720192966E-3</c:v>
                </c:pt>
                <c:pt idx="2958">
                  <c:v>-2.078448350199897E-3</c:v>
                </c:pt>
                <c:pt idx="2959">
                  <c:v>-2.1934886171437466E-3</c:v>
                </c:pt>
                <c:pt idx="2960">
                  <c:v>-8.9527108381702164E-3</c:v>
                </c:pt>
                <c:pt idx="2961">
                  <c:v>-8.6579008400540919E-3</c:v>
                </c:pt>
                <c:pt idx="2962">
                  <c:v>3.0378630822330754E-3</c:v>
                </c:pt>
                <c:pt idx="2963">
                  <c:v>1.7557660435780966E-2</c:v>
                </c:pt>
                <c:pt idx="2964">
                  <c:v>-1.6098270501007889E-2</c:v>
                </c:pt>
                <c:pt idx="2965">
                  <c:v>-3.0521796204365519E-3</c:v>
                </c:pt>
                <c:pt idx="2966">
                  <c:v>-8.1723800604313716E-3</c:v>
                </c:pt>
                <c:pt idx="2967">
                  <c:v>-9.3460399536835371E-3</c:v>
                </c:pt>
                <c:pt idx="2968">
                  <c:v>-1.1648669836182251E-3</c:v>
                </c:pt>
                <c:pt idx="2969">
                  <c:v>-1.0024087776750698E-2</c:v>
                </c:pt>
                <c:pt idx="2970">
                  <c:v>-2.5701738869355656E-3</c:v>
                </c:pt>
                <c:pt idx="2971">
                  <c:v>-6.5031725786443458E-3</c:v>
                </c:pt>
                <c:pt idx="2972">
                  <c:v>-2.945165526917396E-3</c:v>
                </c:pt>
                <c:pt idx="2973">
                  <c:v>-4.8844820977964358E-4</c:v>
                </c:pt>
                <c:pt idx="2974">
                  <c:v>-6.9618362272706328E-3</c:v>
                </c:pt>
                <c:pt idx="2975">
                  <c:v>-1.5558687937381518E-3</c:v>
                </c:pt>
                <c:pt idx="2976">
                  <c:v>1.7389703757648894E-2</c:v>
                </c:pt>
                <c:pt idx="2977">
                  <c:v>-1.6672163294213385E-3</c:v>
                </c:pt>
                <c:pt idx="2978">
                  <c:v>1.7521195213268035E-2</c:v>
                </c:pt>
                <c:pt idx="2979">
                  <c:v>8.0323242205600116E-3</c:v>
                </c:pt>
                <c:pt idx="2980">
                  <c:v>-1.903619263351191E-2</c:v>
                </c:pt>
                <c:pt idx="2981">
                  <c:v>-1.948810588508477E-3</c:v>
                </c:pt>
                <c:pt idx="2982">
                  <c:v>1.2647585850341821E-2</c:v>
                </c:pt>
                <c:pt idx="2983">
                  <c:v>-9.4273437671124529E-3</c:v>
                </c:pt>
                <c:pt idx="2984">
                  <c:v>2.6314558046127815E-2</c:v>
                </c:pt>
                <c:pt idx="2985">
                  <c:v>7.621646399179509E-3</c:v>
                </c:pt>
                <c:pt idx="2986">
                  <c:v>-1.3696919239502505E-2</c:v>
                </c:pt>
                <c:pt idx="2987">
                  <c:v>-3.9207884257173725E-2</c:v>
                </c:pt>
                <c:pt idx="2988">
                  <c:v>1.9218842077150421E-2</c:v>
                </c:pt>
                <c:pt idx="2989">
                  <c:v>2.3093799417513427E-4</c:v>
                </c:pt>
                <c:pt idx="2990">
                  <c:v>8.602821653484076E-3</c:v>
                </c:pt>
                <c:pt idx="2991">
                  <c:v>-3.4207667966080924E-3</c:v>
                </c:pt>
                <c:pt idx="2992">
                  <c:v>-1.5666318251288041E-2</c:v>
                </c:pt>
                <c:pt idx="2993">
                  <c:v>2.4471258497631627E-3</c:v>
                </c:pt>
                <c:pt idx="2994">
                  <c:v>-2.5443576601987465E-3</c:v>
                </c:pt>
                <c:pt idx="2995">
                  <c:v>2.4303116271548516E-2</c:v>
                </c:pt>
                <c:pt idx="2996">
                  <c:v>4.3937800317361336E-3</c:v>
                </c:pt>
                <c:pt idx="2997">
                  <c:v>-4.6595405830452113E-3</c:v>
                </c:pt>
                <c:pt idx="2998">
                  <c:v>-1.2974910919256651E-2</c:v>
                </c:pt>
                <c:pt idx="2999">
                  <c:v>-6.3672361444757136E-3</c:v>
                </c:pt>
                <c:pt idx="3000">
                  <c:v>1.4699911739721346E-3</c:v>
                </c:pt>
                <c:pt idx="3001">
                  <c:v>-3.4074881472628028E-3</c:v>
                </c:pt>
                <c:pt idx="3002">
                  <c:v>9.6964055500561451E-5</c:v>
                </c:pt>
                <c:pt idx="3003">
                  <c:v>5.0406158373243054E-4</c:v>
                </c:pt>
                <c:pt idx="3004">
                  <c:v>-1.2325129695211124E-2</c:v>
                </c:pt>
                <c:pt idx="3005">
                  <c:v>-8.6119936719186163E-3</c:v>
                </c:pt>
                <c:pt idx="3006">
                  <c:v>-4.4433056659041589E-3</c:v>
                </c:pt>
                <c:pt idx="3007">
                  <c:v>-1.7310853449886197E-3</c:v>
                </c:pt>
                <c:pt idx="3008">
                  <c:v>1.9696207388084867E-3</c:v>
                </c:pt>
                <c:pt idx="3009">
                  <c:v>-8.9240852186560291E-3</c:v>
                </c:pt>
                <c:pt idx="3010">
                  <c:v>-1.2842639321838604E-3</c:v>
                </c:pt>
                <c:pt idx="3011">
                  <c:v>-2.3520671834338326E-3</c:v>
                </c:pt>
                <c:pt idx="3012">
                  <c:v>-6.4006356645608629E-3</c:v>
                </c:pt>
                <c:pt idx="3013">
                  <c:v>-4.3645586484332023E-3</c:v>
                </c:pt>
                <c:pt idx="3014">
                  <c:v>2.9861986783117369E-3</c:v>
                </c:pt>
                <c:pt idx="3015">
                  <c:v>-4.3909649343430923E-3</c:v>
                </c:pt>
                <c:pt idx="3016">
                  <c:v>6.4375507896702504E-3</c:v>
                </c:pt>
                <c:pt idx="3017">
                  <c:v>5.9336575159973284E-3</c:v>
                </c:pt>
                <c:pt idx="3018">
                  <c:v>6.0366424213260952E-5</c:v>
                </c:pt>
                <c:pt idx="3019">
                  <c:v>-1.0172698526453307E-2</c:v>
                </c:pt>
                <c:pt idx="3020">
                  <c:v>1.3812998600811715E-3</c:v>
                </c:pt>
                <c:pt idx="3021">
                  <c:v>-4.1700205869188633E-3</c:v>
                </c:pt>
                <c:pt idx="3022">
                  <c:v>-3.5326706332566597E-3</c:v>
                </c:pt>
                <c:pt idx="3023">
                  <c:v>-1.573114795509678E-2</c:v>
                </c:pt>
                <c:pt idx="3024">
                  <c:v>2.2093193026880533E-2</c:v>
                </c:pt>
                <c:pt idx="3025">
                  <c:v>-4.665622480649439E-3</c:v>
                </c:pt>
                <c:pt idx="3026">
                  <c:v>2.5047186497845472E-2</c:v>
                </c:pt>
                <c:pt idx="3027">
                  <c:v>-1.90206188644697E-2</c:v>
                </c:pt>
                <c:pt idx="3028">
                  <c:v>5.3849554180018574E-3</c:v>
                </c:pt>
                <c:pt idx="3029">
                  <c:v>3.5068661612462837E-3</c:v>
                </c:pt>
                <c:pt idx="3030">
                  <c:v>-1.8929864484351058E-3</c:v>
                </c:pt>
                <c:pt idx="3031">
                  <c:v>6.7099514464854819E-3</c:v>
                </c:pt>
                <c:pt idx="3032">
                  <c:v>-6.1457083233420499E-3</c:v>
                </c:pt>
                <c:pt idx="3033">
                  <c:v>1.8542520186360625E-2</c:v>
                </c:pt>
                <c:pt idx="3034">
                  <c:v>1.1951941924891785E-2</c:v>
                </c:pt>
                <c:pt idx="3035">
                  <c:v>-8.9899714326946434E-3</c:v>
                </c:pt>
                <c:pt idx="3036">
                  <c:v>1.8306476789213807E-2</c:v>
                </c:pt>
                <c:pt idx="3037">
                  <c:v>-7.4228427019468616E-3</c:v>
                </c:pt>
                <c:pt idx="3038">
                  <c:v>-1.1179436651074112E-2</c:v>
                </c:pt>
                <c:pt idx="3039">
                  <c:v>4.2707772966523372E-3</c:v>
                </c:pt>
                <c:pt idx="3040">
                  <c:v>-6.7985246041039164E-3</c:v>
                </c:pt>
                <c:pt idx="3041">
                  <c:v>2.0937452095382697E-3</c:v>
                </c:pt>
                <c:pt idx="3042">
                  <c:v>5.6862493225980151E-3</c:v>
                </c:pt>
                <c:pt idx="3043">
                  <c:v>-2.6915272483759656E-3</c:v>
                </c:pt>
                <c:pt idx="3044">
                  <c:v>-6.3349431833878639E-3</c:v>
                </c:pt>
                <c:pt idx="3045">
                  <c:v>-1.2972056248360583E-2</c:v>
                </c:pt>
                <c:pt idx="3046">
                  <c:v>2.0036071619651801E-3</c:v>
                </c:pt>
                <c:pt idx="3047">
                  <c:v>5.4028636490926183E-4</c:v>
                </c:pt>
                <c:pt idx="3048">
                  <c:v>-3.7479875916790091E-3</c:v>
                </c:pt>
                <c:pt idx="3049">
                  <c:v>5.8862564093111278E-3</c:v>
                </c:pt>
                <c:pt idx="3050">
                  <c:v>-1.4679826848981276E-2</c:v>
                </c:pt>
                <c:pt idx="3051">
                  <c:v>-5.6068078461459789E-3</c:v>
                </c:pt>
                <c:pt idx="3052">
                  <c:v>-1.2230422658723035E-3</c:v>
                </c:pt>
                <c:pt idx="3053">
                  <c:v>1.4116261261117058E-2</c:v>
                </c:pt>
                <c:pt idx="3054">
                  <c:v>7.8324936432703704E-3</c:v>
                </c:pt>
                <c:pt idx="3055">
                  <c:v>-1.9173929338333724E-3</c:v>
                </c:pt>
                <c:pt idx="3056">
                  <c:v>5.6417920248157437E-3</c:v>
                </c:pt>
                <c:pt idx="3057">
                  <c:v>5.9620813404070864E-4</c:v>
                </c:pt>
                <c:pt idx="3058">
                  <c:v>2.1632357728853966E-3</c:v>
                </c:pt>
                <c:pt idx="3059">
                  <c:v>2.7260727191953445E-2</c:v>
                </c:pt>
                <c:pt idx="3060">
                  <c:v>1.2118571379731265E-2</c:v>
                </c:pt>
                <c:pt idx="3061">
                  <c:v>1.4362326447585354E-2</c:v>
                </c:pt>
                <c:pt idx="3062">
                  <c:v>5.190631061751578E-3</c:v>
                </c:pt>
                <c:pt idx="3063">
                  <c:v>-4.9652069817484254E-3</c:v>
                </c:pt>
                <c:pt idx="3064">
                  <c:v>-1.3387738954904211E-2</c:v>
                </c:pt>
                <c:pt idx="3065">
                  <c:v>5.6378816559741378E-3</c:v>
                </c:pt>
                <c:pt idx="3066">
                  <c:v>-1.7809443709948087E-3</c:v>
                </c:pt>
                <c:pt idx="3067">
                  <c:v>-3.2479586375029523E-3</c:v>
                </c:pt>
                <c:pt idx="3068">
                  <c:v>-5.9342825487434421E-3</c:v>
                </c:pt>
                <c:pt idx="3069">
                  <c:v>-4.9498403155909358E-3</c:v>
                </c:pt>
                <c:pt idx="3070">
                  <c:v>1.9767177630364549E-2</c:v>
                </c:pt>
                <c:pt idx="3071">
                  <c:v>-5.6585624989119389E-4</c:v>
                </c:pt>
                <c:pt idx="3072">
                  <c:v>2.3556249055723929E-3</c:v>
                </c:pt>
                <c:pt idx="3073">
                  <c:v>1.655037898236001E-3</c:v>
                </c:pt>
                <c:pt idx="3074">
                  <c:v>1.3810054322689388E-2</c:v>
                </c:pt>
                <c:pt idx="3075">
                  <c:v>6.8709751116181397E-3</c:v>
                </c:pt>
                <c:pt idx="3076">
                  <c:v>-7.3715173761772935E-3</c:v>
                </c:pt>
                <c:pt idx="3077">
                  <c:v>-2.3577691955470044E-3</c:v>
                </c:pt>
                <c:pt idx="3078">
                  <c:v>9.2874196769347946E-3</c:v>
                </c:pt>
                <c:pt idx="3079">
                  <c:v>-1.3086377671410339E-2</c:v>
                </c:pt>
                <c:pt idx="3080">
                  <c:v>-1.6612021444790553E-2</c:v>
                </c:pt>
                <c:pt idx="3081">
                  <c:v>2.2927749766692767E-3</c:v>
                </c:pt>
                <c:pt idx="3082">
                  <c:v>1.3479294575976597E-2</c:v>
                </c:pt>
                <c:pt idx="3083">
                  <c:v>7.7937208022275982E-3</c:v>
                </c:pt>
                <c:pt idx="3084">
                  <c:v>-3.2663392253257846E-3</c:v>
                </c:pt>
                <c:pt idx="3085">
                  <c:v>9.5094330160440301E-3</c:v>
                </c:pt>
                <c:pt idx="3086">
                  <c:v>-1.2898383079146623E-2</c:v>
                </c:pt>
                <c:pt idx="3087">
                  <c:v>-1.754844941242691E-3</c:v>
                </c:pt>
                <c:pt idx="3088">
                  <c:v>-1.681787183139157E-4</c:v>
                </c:pt>
                <c:pt idx="3089">
                  <c:v>-7.8422945592574785E-3</c:v>
                </c:pt>
                <c:pt idx="3090">
                  <c:v>-4.7010045511546436E-3</c:v>
                </c:pt>
                <c:pt idx="3091">
                  <c:v>3.758799344548681E-3</c:v>
                </c:pt>
                <c:pt idx="3092">
                  <c:v>-3.3941131319746343E-4</c:v>
                </c:pt>
                <c:pt idx="3093">
                  <c:v>3.6144617663648152E-3</c:v>
                </c:pt>
                <c:pt idx="3094">
                  <c:v>6.5927718564928227E-3</c:v>
                </c:pt>
                <c:pt idx="3095">
                  <c:v>7.6061550391268006E-3</c:v>
                </c:pt>
                <c:pt idx="3096">
                  <c:v>7.5929444825792707E-4</c:v>
                </c:pt>
                <c:pt idx="3097">
                  <c:v>2.0104587060884017E-2</c:v>
                </c:pt>
                <c:pt idx="3098">
                  <c:v>7.4362256421612585E-4</c:v>
                </c:pt>
                <c:pt idx="3099">
                  <c:v>-2.2534253843127523E-2</c:v>
                </c:pt>
                <c:pt idx="3100">
                  <c:v>-1.4362669271443461E-2</c:v>
                </c:pt>
                <c:pt idx="3101">
                  <c:v>1.014439064989504E-2</c:v>
                </c:pt>
                <c:pt idx="3102">
                  <c:v>-3.0773559045856255E-3</c:v>
                </c:pt>
                <c:pt idx="3103">
                  <c:v>-8.1963828551034658E-3</c:v>
                </c:pt>
                <c:pt idx="3104">
                  <c:v>8.2337408945578304E-3</c:v>
                </c:pt>
                <c:pt idx="3105">
                  <c:v>1.1574075366118592E-3</c:v>
                </c:pt>
                <c:pt idx="3106">
                  <c:v>1.2865095419257021E-3</c:v>
                </c:pt>
                <c:pt idx="3107">
                  <c:v>-4.3509587513652082E-3</c:v>
                </c:pt>
                <c:pt idx="3108">
                  <c:v>1.1388076405131871E-2</c:v>
                </c:pt>
                <c:pt idx="3109">
                  <c:v>-3.7149848346841284E-2</c:v>
                </c:pt>
                <c:pt idx="3110">
                  <c:v>-9.1243797027872227E-3</c:v>
                </c:pt>
                <c:pt idx="3111">
                  <c:v>-4.7396215451931062E-3</c:v>
                </c:pt>
                <c:pt idx="3112">
                  <c:v>5.7080883443724403E-3</c:v>
                </c:pt>
                <c:pt idx="3113">
                  <c:v>-4.5794200529980789E-3</c:v>
                </c:pt>
                <c:pt idx="3114">
                  <c:v>5.4889244358385884E-3</c:v>
                </c:pt>
                <c:pt idx="3115">
                  <c:v>-9.1324835632724741E-3</c:v>
                </c:pt>
                <c:pt idx="3116">
                  <c:v>-3.9899912110865328E-3</c:v>
                </c:pt>
                <c:pt idx="3117">
                  <c:v>7.4584956334782472E-3</c:v>
                </c:pt>
                <c:pt idx="3118">
                  <c:v>-7.5172909181134518E-3</c:v>
                </c:pt>
                <c:pt idx="3119">
                  <c:v>-1.8636409156522077E-3</c:v>
                </c:pt>
                <c:pt idx="3120">
                  <c:v>8.583072389834993E-3</c:v>
                </c:pt>
                <c:pt idx="3121">
                  <c:v>-1.5001415283950313E-3</c:v>
                </c:pt>
                <c:pt idx="3122">
                  <c:v>-4.5923183936757974E-3</c:v>
                </c:pt>
                <c:pt idx="3123">
                  <c:v>-6.0509801333571917E-3</c:v>
                </c:pt>
                <c:pt idx="3124">
                  <c:v>-1.3969867034115957E-2</c:v>
                </c:pt>
                <c:pt idx="3125">
                  <c:v>1.2490853956255736E-2</c:v>
                </c:pt>
                <c:pt idx="3126">
                  <c:v>6.9814146037804519E-3</c:v>
                </c:pt>
                <c:pt idx="3127">
                  <c:v>-3.5141140457587814E-3</c:v>
                </c:pt>
                <c:pt idx="3128">
                  <c:v>4.8262831317119692E-3</c:v>
                </c:pt>
                <c:pt idx="3129">
                  <c:v>3.0485445325000183E-3</c:v>
                </c:pt>
                <c:pt idx="3130">
                  <c:v>1.5207942255316971E-3</c:v>
                </c:pt>
                <c:pt idx="3131">
                  <c:v>2.7821300253492534E-3</c:v>
                </c:pt>
                <c:pt idx="3132">
                  <c:v>2.3868443874158012E-3</c:v>
                </c:pt>
                <c:pt idx="3133">
                  <c:v>-4.7988745789813549E-3</c:v>
                </c:pt>
                <c:pt idx="3134">
                  <c:v>-4.8024455880295641E-3</c:v>
                </c:pt>
                <c:pt idx="3135">
                  <c:v>-1.1335803200118757E-2</c:v>
                </c:pt>
                <c:pt idx="3136">
                  <c:v>2.2932615866490609E-3</c:v>
                </c:pt>
                <c:pt idx="3137">
                  <c:v>-1.1059929069632553E-2</c:v>
                </c:pt>
                <c:pt idx="3138">
                  <c:v>3.1941228411786827E-4</c:v>
                </c:pt>
                <c:pt idx="3139">
                  <c:v>-1.5381084302388305E-3</c:v>
                </c:pt>
                <c:pt idx="3140">
                  <c:v>2.4558508484626802E-3</c:v>
                </c:pt>
                <c:pt idx="3141">
                  <c:v>5.8655859264420138E-3</c:v>
                </c:pt>
                <c:pt idx="3142">
                  <c:v>-5.9852437053376784E-3</c:v>
                </c:pt>
                <c:pt idx="3143">
                  <c:v>3.0468096812573966E-3</c:v>
                </c:pt>
                <c:pt idx="3144">
                  <c:v>8.2966665704605966E-3</c:v>
                </c:pt>
                <c:pt idx="3145">
                  <c:v>-1.4299576355084675E-2</c:v>
                </c:pt>
                <c:pt idx="3146">
                  <c:v>2.7366903148154306E-3</c:v>
                </c:pt>
                <c:pt idx="3147">
                  <c:v>-1.9768574414822343E-3</c:v>
                </c:pt>
                <c:pt idx="3148">
                  <c:v>-1.2712887955769634E-2</c:v>
                </c:pt>
                <c:pt idx="3149">
                  <c:v>7.0603242471505333E-3</c:v>
                </c:pt>
                <c:pt idx="3150">
                  <c:v>-8.0527595418288002E-3</c:v>
                </c:pt>
                <c:pt idx="3151">
                  <c:v>2.9339478569838451E-3</c:v>
                </c:pt>
                <c:pt idx="3152">
                  <c:v>3.0663731914496021E-3</c:v>
                </c:pt>
                <c:pt idx="3153">
                  <c:v>-2.3796570811680127E-3</c:v>
                </c:pt>
                <c:pt idx="3154">
                  <c:v>1.3115285220538502E-3</c:v>
                </c:pt>
                <c:pt idx="3155">
                  <c:v>8.6931755360123309E-3</c:v>
                </c:pt>
                <c:pt idx="3156">
                  <c:v>-1.6567949268458632E-2</c:v>
                </c:pt>
                <c:pt idx="3157">
                  <c:v>2.2939281889445876E-3</c:v>
                </c:pt>
                <c:pt idx="3158">
                  <c:v>1.7423018994175924E-3</c:v>
                </c:pt>
                <c:pt idx="3159">
                  <c:v>1.4987422934774277E-2</c:v>
                </c:pt>
                <c:pt idx="3160">
                  <c:v>5.9048832044084985E-3</c:v>
                </c:pt>
                <c:pt idx="3161">
                  <c:v>-9.3805768476195109E-3</c:v>
                </c:pt>
                <c:pt idx="3162">
                  <c:v>4.7311615694981442E-3</c:v>
                </c:pt>
                <c:pt idx="3163">
                  <c:v>2.3075403117667273E-3</c:v>
                </c:pt>
                <c:pt idx="3164">
                  <c:v>1.5594665794879475E-2</c:v>
                </c:pt>
                <c:pt idx="3165">
                  <c:v>1.7199933876976101E-3</c:v>
                </c:pt>
                <c:pt idx="3166">
                  <c:v>4.5592784145184325E-3</c:v>
                </c:pt>
                <c:pt idx="3167">
                  <c:v>-5.5166369597736036E-3</c:v>
                </c:pt>
                <c:pt idx="3168">
                  <c:v>-1.7594104065652246E-4</c:v>
                </c:pt>
                <c:pt idx="3169">
                  <c:v>-3.741177838466669E-3</c:v>
                </c:pt>
                <c:pt idx="3170">
                  <c:v>-1.9624196635129058E-5</c:v>
                </c:pt>
                <c:pt idx="3171">
                  <c:v>-2.0961137071819097E-2</c:v>
                </c:pt>
                <c:pt idx="3172">
                  <c:v>-4.1770484060424818E-3</c:v>
                </c:pt>
                <c:pt idx="3173">
                  <c:v>-2.4379690303985269E-3</c:v>
                </c:pt>
                <c:pt idx="3174">
                  <c:v>-9.6877719648252349E-4</c:v>
                </c:pt>
                <c:pt idx="3175">
                  <c:v>2.2388746405430874E-3</c:v>
                </c:pt>
                <c:pt idx="3176">
                  <c:v>-1.290270732610025E-3</c:v>
                </c:pt>
                <c:pt idx="3177">
                  <c:v>2.2166255927407543E-3</c:v>
                </c:pt>
                <c:pt idx="3178">
                  <c:v>-4.4786130660777893E-3</c:v>
                </c:pt>
                <c:pt idx="3179">
                  <c:v>6.5899092809022074E-3</c:v>
                </c:pt>
                <c:pt idx="3180">
                  <c:v>7.7433683223805455E-3</c:v>
                </c:pt>
                <c:pt idx="3181">
                  <c:v>-2.9542118974315201E-3</c:v>
                </c:pt>
                <c:pt idx="3182">
                  <c:v>-3.798898365173729E-4</c:v>
                </c:pt>
                <c:pt idx="3183">
                  <c:v>6.8160340413961048E-3</c:v>
                </c:pt>
                <c:pt idx="3184">
                  <c:v>-1.5936592262812528E-2</c:v>
                </c:pt>
                <c:pt idx="3185">
                  <c:v>3.7064683973141326E-3</c:v>
                </c:pt>
                <c:pt idx="3186">
                  <c:v>1.8280255389370942E-3</c:v>
                </c:pt>
                <c:pt idx="3187">
                  <c:v>-3.3774307365708502E-3</c:v>
                </c:pt>
                <c:pt idx="3188">
                  <c:v>2.1524202912835307E-3</c:v>
                </c:pt>
                <c:pt idx="3189">
                  <c:v>3.81721568889743E-4</c:v>
                </c:pt>
                <c:pt idx="3190">
                  <c:v>1.6040514089240645E-2</c:v>
                </c:pt>
                <c:pt idx="3191">
                  <c:v>-9.4137968793277394E-3</c:v>
                </c:pt>
                <c:pt idx="3192">
                  <c:v>-2.5943702311816331E-4</c:v>
                </c:pt>
                <c:pt idx="3193">
                  <c:v>6.6046233557763212E-3</c:v>
                </c:pt>
                <c:pt idx="3194">
                  <c:v>-4.9582024557307111E-4</c:v>
                </c:pt>
                <c:pt idx="3195">
                  <c:v>-2.1845343715509724E-3</c:v>
                </c:pt>
                <c:pt idx="3196">
                  <c:v>-1.4722854913655139E-3</c:v>
                </c:pt>
                <c:pt idx="3197">
                  <c:v>5.084117161421293E-3</c:v>
                </c:pt>
                <c:pt idx="3198">
                  <c:v>8.9336491214663111E-3</c:v>
                </c:pt>
                <c:pt idx="3199">
                  <c:v>6.4775811381689039E-3</c:v>
                </c:pt>
                <c:pt idx="3200">
                  <c:v>1.4965962808319277E-2</c:v>
                </c:pt>
                <c:pt idx="3201">
                  <c:v>-1.4985469484479768E-2</c:v>
                </c:pt>
                <c:pt idx="3202">
                  <c:v>1.1307587035262912E-3</c:v>
                </c:pt>
                <c:pt idx="3203">
                  <c:v>-1.8128335072097341E-2</c:v>
                </c:pt>
                <c:pt idx="3204">
                  <c:v>5.3557084204394268E-4</c:v>
                </c:pt>
                <c:pt idx="3205">
                  <c:v>-6.7253228138096236E-3</c:v>
                </c:pt>
                <c:pt idx="3206">
                  <c:v>-8.7882243457509533E-4</c:v>
                </c:pt>
                <c:pt idx="3207">
                  <c:v>3.8292063302503205E-3</c:v>
                </c:pt>
                <c:pt idx="3208">
                  <c:v>2.6439527563266799E-3</c:v>
                </c:pt>
                <c:pt idx="3209">
                  <c:v>1.7851834553524546E-3</c:v>
                </c:pt>
                <c:pt idx="3210">
                  <c:v>4.9224664232385262E-3</c:v>
                </c:pt>
                <c:pt idx="3211">
                  <c:v>1.0221888314960669E-2</c:v>
                </c:pt>
                <c:pt idx="3212">
                  <c:v>-1.8365478073013922E-3</c:v>
                </c:pt>
                <c:pt idx="3213">
                  <c:v>-1.3306721857050613E-3</c:v>
                </c:pt>
                <c:pt idx="3214">
                  <c:v>8.462563908984996E-3</c:v>
                </c:pt>
                <c:pt idx="3215">
                  <c:v>4.1272329626774228E-3</c:v>
                </c:pt>
                <c:pt idx="3216">
                  <c:v>9.0472224422481779E-3</c:v>
                </c:pt>
                <c:pt idx="3217">
                  <c:v>9.3838303732881167E-3</c:v>
                </c:pt>
                <c:pt idx="3218">
                  <c:v>1.1138074821459039E-2</c:v>
                </c:pt>
                <c:pt idx="3219">
                  <c:v>-2.8764554853486566E-3</c:v>
                </c:pt>
                <c:pt idx="3220">
                  <c:v>-1.6017954256583131E-2</c:v>
                </c:pt>
                <c:pt idx="3221">
                  <c:v>-3.1424874484826549E-3</c:v>
                </c:pt>
                <c:pt idx="3222">
                  <c:v>-5.040895715219252E-3</c:v>
                </c:pt>
                <c:pt idx="3223">
                  <c:v>1.0781879027600331E-2</c:v>
                </c:pt>
                <c:pt idx="3224">
                  <c:v>-1.5945251905334301E-2</c:v>
                </c:pt>
                <c:pt idx="3225">
                  <c:v>8.7210152912529731E-4</c:v>
                </c:pt>
                <c:pt idx="3226">
                  <c:v>-1.5121263761786203E-3</c:v>
                </c:pt>
                <c:pt idx="3227">
                  <c:v>-1.5701549542501952E-2</c:v>
                </c:pt>
                <c:pt idx="3228">
                  <c:v>3.2268882653197859E-3</c:v>
                </c:pt>
                <c:pt idx="3229">
                  <c:v>1.0901952302150764E-2</c:v>
                </c:pt>
                <c:pt idx="3230">
                  <c:v>-1.983973264165335E-3</c:v>
                </c:pt>
                <c:pt idx="3231">
                  <c:v>-1.6563231472561158E-3</c:v>
                </c:pt>
                <c:pt idx="3232">
                  <c:v>-6.1621721446045398E-3</c:v>
                </c:pt>
                <c:pt idx="3233">
                  <c:v>6.5326472343922278E-3</c:v>
                </c:pt>
                <c:pt idx="3234">
                  <c:v>-3.7926298321114098E-2</c:v>
                </c:pt>
                <c:pt idx="3235">
                  <c:v>-3.8874116277605411E-2</c:v>
                </c:pt>
                <c:pt idx="3236">
                  <c:v>2.8616363615603237E-2</c:v>
                </c:pt>
                <c:pt idx="3237">
                  <c:v>-5.7445482334683067E-3</c:v>
                </c:pt>
                <c:pt idx="3238">
                  <c:v>5.8672852695230955E-3</c:v>
                </c:pt>
                <c:pt idx="3239">
                  <c:v>5.9347355198145265E-3</c:v>
                </c:pt>
                <c:pt idx="3240">
                  <c:v>8.6854079351480849E-3</c:v>
                </c:pt>
                <c:pt idx="3241">
                  <c:v>-2.5027260469918178E-3</c:v>
                </c:pt>
                <c:pt idx="3242">
                  <c:v>-8.177390467314246E-3</c:v>
                </c:pt>
                <c:pt idx="3243">
                  <c:v>-1.3930859350378546E-2</c:v>
                </c:pt>
                <c:pt idx="3244">
                  <c:v>2.5379938721816699E-3</c:v>
                </c:pt>
                <c:pt idx="3245">
                  <c:v>-1.0304497922454727E-4</c:v>
                </c:pt>
                <c:pt idx="3246">
                  <c:v>-3.3444156774301054E-3</c:v>
                </c:pt>
                <c:pt idx="3247">
                  <c:v>2.6021782098463605E-3</c:v>
                </c:pt>
                <c:pt idx="3248">
                  <c:v>-1.6050908025937664E-2</c:v>
                </c:pt>
                <c:pt idx="3249">
                  <c:v>3.326954514072107E-3</c:v>
                </c:pt>
                <c:pt idx="3250">
                  <c:v>-1.9236806768608429E-3</c:v>
                </c:pt>
                <c:pt idx="3251">
                  <c:v>-1.5970635120756655E-2</c:v>
                </c:pt>
                <c:pt idx="3252">
                  <c:v>1.0135186151788489E-2</c:v>
                </c:pt>
                <c:pt idx="3253">
                  <c:v>5.2492456652560807E-3</c:v>
                </c:pt>
                <c:pt idx="3254">
                  <c:v>6.3669884320333263E-3</c:v>
                </c:pt>
                <c:pt idx="3255">
                  <c:v>1.3516747225716299E-3</c:v>
                </c:pt>
                <c:pt idx="3256">
                  <c:v>-7.5720801098125134E-3</c:v>
                </c:pt>
                <c:pt idx="3257">
                  <c:v>2.6974766735548437E-3</c:v>
                </c:pt>
                <c:pt idx="3258">
                  <c:v>3.7934098596782437E-3</c:v>
                </c:pt>
                <c:pt idx="3259">
                  <c:v>6.031175118089287E-4</c:v>
                </c:pt>
                <c:pt idx="3260">
                  <c:v>6.775613087397981E-3</c:v>
                </c:pt>
                <c:pt idx="3261">
                  <c:v>-4.2215984721994991E-3</c:v>
                </c:pt>
                <c:pt idx="3262">
                  <c:v>7.462841615873565E-4</c:v>
                </c:pt>
                <c:pt idx="3263">
                  <c:v>1.2425706239756517E-3</c:v>
                </c:pt>
                <c:pt idx="3264">
                  <c:v>2.2120929829630019E-3</c:v>
                </c:pt>
                <c:pt idx="3265">
                  <c:v>-9.6073779385214206E-3</c:v>
                </c:pt>
                <c:pt idx="3266">
                  <c:v>1.1044543972394468E-3</c:v>
                </c:pt>
                <c:pt idx="3267">
                  <c:v>8.2757376506139551E-3</c:v>
                </c:pt>
                <c:pt idx="3268">
                  <c:v>-1.3538028444247513E-2</c:v>
                </c:pt>
                <c:pt idx="3269">
                  <c:v>-4.1751962042474652E-3</c:v>
                </c:pt>
                <c:pt idx="3270">
                  <c:v>-2.7410070643468787E-2</c:v>
                </c:pt>
                <c:pt idx="3271">
                  <c:v>9.1847367050045554E-3</c:v>
                </c:pt>
                <c:pt idx="3272">
                  <c:v>-3.1309669376434262E-3</c:v>
                </c:pt>
                <c:pt idx="3273">
                  <c:v>-1.2035711790877085E-2</c:v>
                </c:pt>
                <c:pt idx="3274">
                  <c:v>-1.3459447935807672E-2</c:v>
                </c:pt>
                <c:pt idx="3275">
                  <c:v>-1.2192299288581737E-2</c:v>
                </c:pt>
                <c:pt idx="3276">
                  <c:v>3.5679243978525274E-4</c:v>
                </c:pt>
                <c:pt idx="3277">
                  <c:v>6.0682360544108459E-3</c:v>
                </c:pt>
                <c:pt idx="3278">
                  <c:v>-6.915826050060434E-3</c:v>
                </c:pt>
                <c:pt idx="3279">
                  <c:v>-3.1245118204510094E-4</c:v>
                </c:pt>
                <c:pt idx="3280">
                  <c:v>1.253274320065287E-2</c:v>
                </c:pt>
                <c:pt idx="3281">
                  <c:v>8.0792553457831283E-3</c:v>
                </c:pt>
                <c:pt idx="3282">
                  <c:v>-6.5600297411587337E-5</c:v>
                </c:pt>
                <c:pt idx="3283">
                  <c:v>-9.0943666587216219E-3</c:v>
                </c:pt>
                <c:pt idx="3284">
                  <c:v>-1.103423925557489E-4</c:v>
                </c:pt>
                <c:pt idx="3285">
                  <c:v>9.4854691940795578E-4</c:v>
                </c:pt>
                <c:pt idx="3286">
                  <c:v>6.3921004634118466E-4</c:v>
                </c:pt>
                <c:pt idx="3287">
                  <c:v>-2.1175699982976105E-3</c:v>
                </c:pt>
                <c:pt idx="3288">
                  <c:v>-5.080010269268118E-4</c:v>
                </c:pt>
                <c:pt idx="3289">
                  <c:v>-1.3433768147199479E-2</c:v>
                </c:pt>
                <c:pt idx="3290">
                  <c:v>-1.7346175283459175E-2</c:v>
                </c:pt>
                <c:pt idx="3291">
                  <c:v>1.1912721560463651E-2</c:v>
                </c:pt>
                <c:pt idx="3292">
                  <c:v>-2.6826892561398696E-3</c:v>
                </c:pt>
                <c:pt idx="3293">
                  <c:v>7.7802155363031599E-3</c:v>
                </c:pt>
                <c:pt idx="3294">
                  <c:v>4.6035658310968758E-3</c:v>
                </c:pt>
                <c:pt idx="3295">
                  <c:v>8.9672764788574812E-3</c:v>
                </c:pt>
                <c:pt idx="3296">
                  <c:v>-1.5922513813128611E-3</c:v>
                </c:pt>
                <c:pt idx="3297">
                  <c:v>-1.2538720893434859E-2</c:v>
                </c:pt>
                <c:pt idx="3298">
                  <c:v>-4.2672720565693724E-3</c:v>
                </c:pt>
                <c:pt idx="3299">
                  <c:v>2.4502929005773342E-3</c:v>
                </c:pt>
                <c:pt idx="3300">
                  <c:v>1.6825012661956166E-3</c:v>
                </c:pt>
                <c:pt idx="3301">
                  <c:v>-2.3562952005904141E-3</c:v>
                </c:pt>
                <c:pt idx="3302">
                  <c:v>-4.4810307026016136E-3</c:v>
                </c:pt>
                <c:pt idx="3303">
                  <c:v>1.7827059896324451E-2</c:v>
                </c:pt>
                <c:pt idx="3304">
                  <c:v>5.3627234777881998E-2</c:v>
                </c:pt>
                <c:pt idx="3305">
                  <c:v>-1.663191549730432E-2</c:v>
                </c:pt>
                <c:pt idx="3306">
                  <c:v>-6.6019574025776235E-3</c:v>
                </c:pt>
                <c:pt idx="3307">
                  <c:v>1.3733516436016894E-2</c:v>
                </c:pt>
                <c:pt idx="3308">
                  <c:v>1.3566797349479733E-3</c:v>
                </c:pt>
                <c:pt idx="3309">
                  <c:v>-4.6500354509678389E-3</c:v>
                </c:pt>
                <c:pt idx="3310">
                  <c:v>-1.1817482477747936E-2</c:v>
                </c:pt>
                <c:pt idx="3311">
                  <c:v>9.0469253157234811E-3</c:v>
                </c:pt>
                <c:pt idx="3312">
                  <c:v>-1.0038048382291954E-2</c:v>
                </c:pt>
                <c:pt idx="3313">
                  <c:v>3.4216760844274045E-3</c:v>
                </c:pt>
                <c:pt idx="3314">
                  <c:v>-7.3960209058267093E-3</c:v>
                </c:pt>
                <c:pt idx="3315">
                  <c:v>2.4183088034389344E-2</c:v>
                </c:pt>
                <c:pt idx="3316">
                  <c:v>5.8347278191381198E-3</c:v>
                </c:pt>
                <c:pt idx="3317">
                  <c:v>-4.5257994755231942E-3</c:v>
                </c:pt>
                <c:pt idx="3318">
                  <c:v>5.7851661806010164E-3</c:v>
                </c:pt>
                <c:pt idx="3319">
                  <c:v>4.04024037381391E-3</c:v>
                </c:pt>
                <c:pt idx="3320">
                  <c:v>-8.7710657359974398E-3</c:v>
                </c:pt>
                <c:pt idx="3321">
                  <c:v>-9.6782805244976112E-3</c:v>
                </c:pt>
                <c:pt idx="3322">
                  <c:v>-8.9136485008839451E-3</c:v>
                </c:pt>
                <c:pt idx="3323">
                  <c:v>1.1145626214916542E-2</c:v>
                </c:pt>
                <c:pt idx="3324">
                  <c:v>5.831377733024689E-2</c:v>
                </c:pt>
                <c:pt idx="3325">
                  <c:v>4.1856632561341707E-2</c:v>
                </c:pt>
                <c:pt idx="3326">
                  <c:v>-2.0650502873004836E-2</c:v>
                </c:pt>
                <c:pt idx="3327">
                  <c:v>1.0514400414444302E-2</c:v>
                </c:pt>
                <c:pt idx="3328">
                  <c:v>-4.8435664685341426E-3</c:v>
                </c:pt>
                <c:pt idx="3329">
                  <c:v>-3.4573385611921365E-3</c:v>
                </c:pt>
                <c:pt idx="3330">
                  <c:v>-1.0365232887442856E-2</c:v>
                </c:pt>
                <c:pt idx="3331">
                  <c:v>-1.6525677336717035E-2</c:v>
                </c:pt>
                <c:pt idx="3332">
                  <c:v>-3.3421952670136027E-3</c:v>
                </c:pt>
                <c:pt idx="3333">
                  <c:v>2.0750866189135956E-3</c:v>
                </c:pt>
                <c:pt idx="3334">
                  <c:v>-1.0967995495481785E-2</c:v>
                </c:pt>
                <c:pt idx="3335">
                  <c:v>9.9209171508531768E-3</c:v>
                </c:pt>
                <c:pt idx="3336">
                  <c:v>-1.6432938366968158E-2</c:v>
                </c:pt>
                <c:pt idx="3337">
                  <c:v>1.0239711658663965E-4</c:v>
                </c:pt>
                <c:pt idx="3338">
                  <c:v>-3.9807172705182423E-3</c:v>
                </c:pt>
                <c:pt idx="3339">
                  <c:v>6.0673330062281068E-3</c:v>
                </c:pt>
                <c:pt idx="3340">
                  <c:v>6.457220582789352E-3</c:v>
                </c:pt>
                <c:pt idx="3341">
                  <c:v>5.1238024101645172E-3</c:v>
                </c:pt>
                <c:pt idx="3342">
                  <c:v>1.0869126280326607E-2</c:v>
                </c:pt>
                <c:pt idx="3343">
                  <c:v>-6.8573072170835161E-3</c:v>
                </c:pt>
                <c:pt idx="3344">
                  <c:v>1.0049329877501047E-2</c:v>
                </c:pt>
                <c:pt idx="3345">
                  <c:v>-5.3123627090906761E-3</c:v>
                </c:pt>
                <c:pt idx="3346">
                  <c:v>1.9924729599608705E-2</c:v>
                </c:pt>
                <c:pt idx="3347">
                  <c:v>1.54268739223739E-2</c:v>
                </c:pt>
                <c:pt idx="3348">
                  <c:v>1.0239073582296329E-3</c:v>
                </c:pt>
                <c:pt idx="3349">
                  <c:v>8.1345820240219663E-3</c:v>
                </c:pt>
                <c:pt idx="3350">
                  <c:v>-1.9154519567445819E-4</c:v>
                </c:pt>
                <c:pt idx="3351">
                  <c:v>4.7013942305502961E-3</c:v>
                </c:pt>
                <c:pt idx="3352">
                  <c:v>-1.3355467232333874E-3</c:v>
                </c:pt>
                <c:pt idx="3353">
                  <c:v>2.665669134015072E-2</c:v>
                </c:pt>
                <c:pt idx="3354">
                  <c:v>1.725038629585542E-2</c:v>
                </c:pt>
                <c:pt idx="3355">
                  <c:v>-3.5877104617737837E-3</c:v>
                </c:pt>
                <c:pt idx="3356">
                  <c:v>2.8748543462633119E-3</c:v>
                </c:pt>
                <c:pt idx="3357">
                  <c:v>1.1634379551337093E-2</c:v>
                </c:pt>
                <c:pt idx="3358">
                  <c:v>-1.8128266221136211E-2</c:v>
                </c:pt>
                <c:pt idx="3359">
                  <c:v>-2.7828733139236153E-3</c:v>
                </c:pt>
                <c:pt idx="3360">
                  <c:v>9.223391172223644E-4</c:v>
                </c:pt>
                <c:pt idx="3361">
                  <c:v>1.2161864843942259E-3</c:v>
                </c:pt>
                <c:pt idx="3362">
                  <c:v>-8.9904042603135507E-3</c:v>
                </c:pt>
                <c:pt idx="3363">
                  <c:v>5.6700418731214491E-3</c:v>
                </c:pt>
                <c:pt idx="3364">
                  <c:v>3.5965622471652789E-3</c:v>
                </c:pt>
                <c:pt idx="3365">
                  <c:v>-8.2451061441059081E-3</c:v>
                </c:pt>
                <c:pt idx="3366">
                  <c:v>8.2819270289159284E-3</c:v>
                </c:pt>
                <c:pt idx="3367">
                  <c:v>1.2568426470040604E-2</c:v>
                </c:pt>
                <c:pt idx="3368">
                  <c:v>-2.4026659295005711E-3</c:v>
                </c:pt>
                <c:pt idx="3369">
                  <c:v>-3.8343605260471115E-3</c:v>
                </c:pt>
                <c:pt idx="3370">
                  <c:v>5.6369009567540746E-3</c:v>
                </c:pt>
                <c:pt idx="3371">
                  <c:v>-1.6373311538824282E-4</c:v>
                </c:pt>
                <c:pt idx="3372">
                  <c:v>-2.7145957987335461E-3</c:v>
                </c:pt>
                <c:pt idx="3373">
                  <c:v>-6.0752638915184832E-3</c:v>
                </c:pt>
                <c:pt idx="3374">
                  <c:v>9.135487052826765E-3</c:v>
                </c:pt>
                <c:pt idx="3375">
                  <c:v>-1.7839918808631005E-3</c:v>
                </c:pt>
                <c:pt idx="3376">
                  <c:v>2.3658312368899162E-3</c:v>
                </c:pt>
                <c:pt idx="3377">
                  <c:v>1.4168249783907487E-2</c:v>
                </c:pt>
                <c:pt idx="3378">
                  <c:v>5.7332259923924007E-4</c:v>
                </c:pt>
                <c:pt idx="3379">
                  <c:v>7.9744243330822206E-3</c:v>
                </c:pt>
                <c:pt idx="3380">
                  <c:v>2.413659639108189E-3</c:v>
                </c:pt>
                <c:pt idx="3381">
                  <c:v>-1.91671714255989E-2</c:v>
                </c:pt>
                <c:pt idx="3382">
                  <c:v>-2.5299985677828028E-4</c:v>
                </c:pt>
                <c:pt idx="3383">
                  <c:v>6.2699518954987135E-3</c:v>
                </c:pt>
                <c:pt idx="3384">
                  <c:v>-2.0676209057845364E-3</c:v>
                </c:pt>
                <c:pt idx="3385">
                  <c:v>3.5751859358331118E-3</c:v>
                </c:pt>
                <c:pt idx="3386">
                  <c:v>2.0960424732501077E-3</c:v>
                </c:pt>
                <c:pt idx="3387">
                  <c:v>1.6752831912636348E-2</c:v>
                </c:pt>
                <c:pt idx="3388">
                  <c:v>-1.7085440143066253E-3</c:v>
                </c:pt>
                <c:pt idx="3389">
                  <c:v>7.7537142411754692E-4</c:v>
                </c:pt>
                <c:pt idx="3390">
                  <c:v>2.9044407341716743E-2</c:v>
                </c:pt>
                <c:pt idx="3391">
                  <c:v>-8.1091740800982096E-3</c:v>
                </c:pt>
                <c:pt idx="3392">
                  <c:v>2.2228166541422489E-3</c:v>
                </c:pt>
                <c:pt idx="3393">
                  <c:v>1.6523940822021368E-2</c:v>
                </c:pt>
                <c:pt idx="3394">
                  <c:v>-6.5904812796922542E-3</c:v>
                </c:pt>
                <c:pt idx="3395">
                  <c:v>-2.3257864627821423E-2</c:v>
                </c:pt>
                <c:pt idx="3396">
                  <c:v>2.4216250651618552E-3</c:v>
                </c:pt>
                <c:pt idx="3397">
                  <c:v>1.0434965033205889E-3</c:v>
                </c:pt>
                <c:pt idx="3398">
                  <c:v>1.205999619792608E-2</c:v>
                </c:pt>
                <c:pt idx="3399">
                  <c:v>2.3172172187275384E-2</c:v>
                </c:pt>
                <c:pt idx="3400">
                  <c:v>1.6047219875657298E-2</c:v>
                </c:pt>
                <c:pt idx="3401">
                  <c:v>-2.5963318531829843E-2</c:v>
                </c:pt>
                <c:pt idx="3402">
                  <c:v>-1.4585915307915626E-3</c:v>
                </c:pt>
                <c:pt idx="3403">
                  <c:v>1.3269122298336995E-2</c:v>
                </c:pt>
                <c:pt idx="3404">
                  <c:v>-6.4692517156165596E-3</c:v>
                </c:pt>
                <c:pt idx="3405">
                  <c:v>-2.2276986294435699E-3</c:v>
                </c:pt>
                <c:pt idx="3406">
                  <c:v>-1.2735343471613224E-2</c:v>
                </c:pt>
                <c:pt idx="3407">
                  <c:v>-9.1624690156205564E-3</c:v>
                </c:pt>
                <c:pt idx="3408">
                  <c:v>-1.6173328522004531E-2</c:v>
                </c:pt>
                <c:pt idx="3409">
                  <c:v>-5.1380521614875435E-3</c:v>
                </c:pt>
                <c:pt idx="3410">
                  <c:v>-6.2823725629393276E-3</c:v>
                </c:pt>
                <c:pt idx="3411">
                  <c:v>-1.697262169528484E-2</c:v>
                </c:pt>
                <c:pt idx="3412">
                  <c:v>-5.3953383464584075E-3</c:v>
                </c:pt>
                <c:pt idx="3413">
                  <c:v>9.5217305501826086E-3</c:v>
                </c:pt>
                <c:pt idx="3414">
                  <c:v>3.0343587842809128E-3</c:v>
                </c:pt>
                <c:pt idx="3415">
                  <c:v>-2.9804140775923447E-3</c:v>
                </c:pt>
                <c:pt idx="3416">
                  <c:v>1.4383832596997164E-4</c:v>
                </c:pt>
                <c:pt idx="3417">
                  <c:v>-1.5984102835187468E-2</c:v>
                </c:pt>
                <c:pt idx="3418">
                  <c:v>-7.8310946454074274E-3</c:v>
                </c:pt>
                <c:pt idx="3419">
                  <c:v>-8.152746548406949E-3</c:v>
                </c:pt>
                <c:pt idx="3420">
                  <c:v>-4.2971613751379874E-3</c:v>
                </c:pt>
                <c:pt idx="3421">
                  <c:v>-9.0074671985361007E-3</c:v>
                </c:pt>
                <c:pt idx="3422">
                  <c:v>-6.0103924069705439E-2</c:v>
                </c:pt>
                <c:pt idx="3423">
                  <c:v>9.7804178891419784E-3</c:v>
                </c:pt>
                <c:pt idx="3424">
                  <c:v>1.8696162671175492E-2</c:v>
                </c:pt>
                <c:pt idx="3425">
                  <c:v>-1.0167032323663828E-2</c:v>
                </c:pt>
                <c:pt idx="3426">
                  <c:v>2.2530695345567993E-3</c:v>
                </c:pt>
                <c:pt idx="3427">
                  <c:v>-1.0801982080069366E-2</c:v>
                </c:pt>
                <c:pt idx="3428">
                  <c:v>4.2835917331512114E-3</c:v>
                </c:pt>
                <c:pt idx="3429">
                  <c:v>-4.9168287828465461E-3</c:v>
                </c:pt>
                <c:pt idx="3430">
                  <c:v>-1.862456205976259E-3</c:v>
                </c:pt>
                <c:pt idx="3431">
                  <c:v>-7.9043925301960864E-3</c:v>
                </c:pt>
                <c:pt idx="3432">
                  <c:v>-1.0347795243552367E-2</c:v>
                </c:pt>
                <c:pt idx="3433">
                  <c:v>1.2803449970884107E-2</c:v>
                </c:pt>
                <c:pt idx="3434">
                  <c:v>-6.7425202667331027E-3</c:v>
                </c:pt>
                <c:pt idx="3435">
                  <c:v>-1.1833740680088392E-2</c:v>
                </c:pt>
                <c:pt idx="3436">
                  <c:v>1.3804025658816707E-3</c:v>
                </c:pt>
                <c:pt idx="3437">
                  <c:v>-3.1194585089250812E-2</c:v>
                </c:pt>
                <c:pt idx="3438">
                  <c:v>1.4296347388360916E-2</c:v>
                </c:pt>
                <c:pt idx="3439">
                  <c:v>-5.2335021453716896E-3</c:v>
                </c:pt>
                <c:pt idx="3440">
                  <c:v>-1.1493540235201574E-2</c:v>
                </c:pt>
                <c:pt idx="3441">
                  <c:v>2.5743606336402169E-2</c:v>
                </c:pt>
                <c:pt idx="3442">
                  <c:v>1.5319206766813434E-2</c:v>
                </c:pt>
                <c:pt idx="3443">
                  <c:v>-1.6524932219582078E-3</c:v>
                </c:pt>
                <c:pt idx="3444">
                  <c:v>3.9654235277161755E-3</c:v>
                </c:pt>
                <c:pt idx="3445">
                  <c:v>-1.0115678605684386E-2</c:v>
                </c:pt>
                <c:pt idx="3446">
                  <c:v>1.3064438553048102E-2</c:v>
                </c:pt>
                <c:pt idx="3447">
                  <c:v>-6.934352694834456E-3</c:v>
                </c:pt>
                <c:pt idx="3448">
                  <c:v>9.0721240030996564E-4</c:v>
                </c:pt>
                <c:pt idx="3449">
                  <c:v>-6.6315117372414229E-3</c:v>
                </c:pt>
                <c:pt idx="3450">
                  <c:v>1.1255565010643117E-2</c:v>
                </c:pt>
                <c:pt idx="3451">
                  <c:v>-3.4559700052926648E-3</c:v>
                </c:pt>
                <c:pt idx="3452">
                  <c:v>-3.4274328943500791E-2</c:v>
                </c:pt>
                <c:pt idx="3453">
                  <c:v>-1.5842908402267464E-3</c:v>
                </c:pt>
                <c:pt idx="3454">
                  <c:v>2.5003659391638648E-3</c:v>
                </c:pt>
                <c:pt idx="3455">
                  <c:v>-2.4478809047961118E-2</c:v>
                </c:pt>
                <c:pt idx="3456">
                  <c:v>1.8969728108517832E-2</c:v>
                </c:pt>
                <c:pt idx="3457">
                  <c:v>-9.8835813180098517E-3</c:v>
                </c:pt>
                <c:pt idx="3458">
                  <c:v>-8.6683515475734078E-4</c:v>
                </c:pt>
                <c:pt idx="3459">
                  <c:v>-2.7746906867123725E-3</c:v>
                </c:pt>
                <c:pt idx="3460">
                  <c:v>1.144698475781287E-3</c:v>
                </c:pt>
                <c:pt idx="3461">
                  <c:v>-1.0692327638405484E-2</c:v>
                </c:pt>
                <c:pt idx="3462">
                  <c:v>1.8612617022226094E-3</c:v>
                </c:pt>
                <c:pt idx="3463">
                  <c:v>-1.2832579398099563E-3</c:v>
                </c:pt>
                <c:pt idx="3464">
                  <c:v>-1.5635210244553269E-3</c:v>
                </c:pt>
                <c:pt idx="3465">
                  <c:v>3.252800916397805E-3</c:v>
                </c:pt>
                <c:pt idx="3466">
                  <c:v>1.7290886036182395E-3</c:v>
                </c:pt>
                <c:pt idx="3467">
                  <c:v>-7.5144057896524416E-3</c:v>
                </c:pt>
                <c:pt idx="3468">
                  <c:v>-1.656039005032302E-3</c:v>
                </c:pt>
                <c:pt idx="3469">
                  <c:v>2.0115743271070536E-2</c:v>
                </c:pt>
                <c:pt idx="3470">
                  <c:v>1.4825633807650332E-2</c:v>
                </c:pt>
                <c:pt idx="3471">
                  <c:v>-1.1855491016444156E-2</c:v>
                </c:pt>
                <c:pt idx="3472">
                  <c:v>6.0394001590365742E-3</c:v>
                </c:pt>
                <c:pt idx="3473">
                  <c:v>3.3395284736137628E-3</c:v>
                </c:pt>
                <c:pt idx="3474">
                  <c:v>1.4932441590457932E-2</c:v>
                </c:pt>
                <c:pt idx="3475">
                  <c:v>2.5832390943864212E-3</c:v>
                </c:pt>
                <c:pt idx="3476">
                  <c:v>4.5148648179305752E-3</c:v>
                </c:pt>
                <c:pt idx="3477">
                  <c:v>-3.5413863232742586E-2</c:v>
                </c:pt>
                <c:pt idx="3478">
                  <c:v>2.3413533587414146E-3</c:v>
                </c:pt>
                <c:pt idx="3479">
                  <c:v>-1.157013182552076E-2</c:v>
                </c:pt>
                <c:pt idx="3480">
                  <c:v>3.5530818312052848E-3</c:v>
                </c:pt>
                <c:pt idx="3481">
                  <c:v>-3.787560915679623E-3</c:v>
                </c:pt>
                <c:pt idx="3482">
                  <c:v>-2.1127895604118748E-3</c:v>
                </c:pt>
                <c:pt idx="3483">
                  <c:v>1.0889642038246767E-3</c:v>
                </c:pt>
                <c:pt idx="3484">
                  <c:v>-8.5944140571182284E-3</c:v>
                </c:pt>
                <c:pt idx="3485">
                  <c:v>1.960930730329356E-2</c:v>
                </c:pt>
                <c:pt idx="3486">
                  <c:v>9.8713338063207371E-3</c:v>
                </c:pt>
                <c:pt idx="3487">
                  <c:v>-1.0873657547484155E-3</c:v>
                </c:pt>
                <c:pt idx="3488">
                  <c:v>-2.3460421317525377E-3</c:v>
                </c:pt>
                <c:pt idx="3489">
                  <c:v>1.1426789331349413E-2</c:v>
                </c:pt>
                <c:pt idx="3490">
                  <c:v>2.4453900340669854E-2</c:v>
                </c:pt>
                <c:pt idx="3491">
                  <c:v>1.4382378719579834E-2</c:v>
                </c:pt>
                <c:pt idx="3492">
                  <c:v>-2.6555061439800805E-2</c:v>
                </c:pt>
                <c:pt idx="3493">
                  <c:v>-6.1459039486009149E-4</c:v>
                </c:pt>
                <c:pt idx="3494">
                  <c:v>-2.0496338902341035E-2</c:v>
                </c:pt>
                <c:pt idx="3495">
                  <c:v>-7.0950569471254733E-3</c:v>
                </c:pt>
                <c:pt idx="3496">
                  <c:v>-4.1586245719969052E-3</c:v>
                </c:pt>
                <c:pt idx="3497">
                  <c:v>-4.2308343211528413E-5</c:v>
                </c:pt>
                <c:pt idx="3498">
                  <c:v>-2.1014251414238905E-2</c:v>
                </c:pt>
                <c:pt idx="3499">
                  <c:v>7.5329112423582886E-3</c:v>
                </c:pt>
                <c:pt idx="3500">
                  <c:v>-3.3720325339697105E-3</c:v>
                </c:pt>
                <c:pt idx="3501">
                  <c:v>-2.5850383840120934E-3</c:v>
                </c:pt>
                <c:pt idx="3502">
                  <c:v>4.6482684997536097E-3</c:v>
                </c:pt>
                <c:pt idx="3503">
                  <c:v>-1.4293216854659129E-2</c:v>
                </c:pt>
                <c:pt idx="3504">
                  <c:v>-2.004004549420179E-2</c:v>
                </c:pt>
                <c:pt idx="3505">
                  <c:v>-6.2234671164765982E-4</c:v>
                </c:pt>
                <c:pt idx="3506">
                  <c:v>-3.2290778428044858E-3</c:v>
                </c:pt>
                <c:pt idx="3507">
                  <c:v>2.6763013675071301E-4</c:v>
                </c:pt>
                <c:pt idx="3508">
                  <c:v>7.9957782065571918E-3</c:v>
                </c:pt>
                <c:pt idx="3509">
                  <c:v>-6.0353427185815102E-3</c:v>
                </c:pt>
                <c:pt idx="3510">
                  <c:v>-2.4694838178176949E-2</c:v>
                </c:pt>
                <c:pt idx="3511">
                  <c:v>-6.7983094448104114E-3</c:v>
                </c:pt>
                <c:pt idx="3512">
                  <c:v>-9.6933529191309976E-3</c:v>
                </c:pt>
                <c:pt idx="3513">
                  <c:v>7.117632248513351E-3</c:v>
                </c:pt>
                <c:pt idx="3514">
                  <c:v>2.195537870278929E-2</c:v>
                </c:pt>
                <c:pt idx="3515">
                  <c:v>-7.1213295629762498E-3</c:v>
                </c:pt>
                <c:pt idx="3516">
                  <c:v>1.974657281120553E-2</c:v>
                </c:pt>
                <c:pt idx="3517">
                  <c:v>-1.3639476405931415E-2</c:v>
                </c:pt>
                <c:pt idx="3518">
                  <c:v>-1.1088171833216278E-2</c:v>
                </c:pt>
                <c:pt idx="3519">
                  <c:v>-7.7826748494759668E-3</c:v>
                </c:pt>
                <c:pt idx="3520">
                  <c:v>-2.2084713018186439E-3</c:v>
                </c:pt>
                <c:pt idx="3521">
                  <c:v>1.3996157762513185E-2</c:v>
                </c:pt>
                <c:pt idx="3522">
                  <c:v>-3.8614862658839337E-4</c:v>
                </c:pt>
                <c:pt idx="3523">
                  <c:v>1.845818397663029E-2</c:v>
                </c:pt>
                <c:pt idx="3524">
                  <c:v>2.5171255702677742E-3</c:v>
                </c:pt>
                <c:pt idx="3525">
                  <c:v>3.8635806120693185E-3</c:v>
                </c:pt>
                <c:pt idx="3526">
                  <c:v>6.4283332138994221E-3</c:v>
                </c:pt>
                <c:pt idx="3527">
                  <c:v>-1.1895013494651807E-2</c:v>
                </c:pt>
                <c:pt idx="3528">
                  <c:v>-3.1692210608741875E-3</c:v>
                </c:pt>
                <c:pt idx="3529">
                  <c:v>1.0053241851290917E-2</c:v>
                </c:pt>
                <c:pt idx="3530">
                  <c:v>-1.1440142574672317E-2</c:v>
                </c:pt>
                <c:pt idx="3531">
                  <c:v>2.1019685735642391E-3</c:v>
                </c:pt>
                <c:pt idx="3532">
                  <c:v>3.0556167901560766E-3</c:v>
                </c:pt>
                <c:pt idx="3533">
                  <c:v>-3.3410177050616745E-4</c:v>
                </c:pt>
                <c:pt idx="3534">
                  <c:v>2.5363783454710213E-3</c:v>
                </c:pt>
                <c:pt idx="3535">
                  <c:v>1.7271053819525879E-2</c:v>
                </c:pt>
                <c:pt idx="3536">
                  <c:v>2.5913323730245734E-2</c:v>
                </c:pt>
                <c:pt idx="3537">
                  <c:v>7.2730677576776552E-3</c:v>
                </c:pt>
                <c:pt idx="3538">
                  <c:v>-2.3478906220099119E-3</c:v>
                </c:pt>
                <c:pt idx="3539">
                  <c:v>2.5802645338028614E-3</c:v>
                </c:pt>
                <c:pt idx="3540">
                  <c:v>3.1633583256448269E-3</c:v>
                </c:pt>
                <c:pt idx="3541">
                  <c:v>-1.0434730049691603E-2</c:v>
                </c:pt>
                <c:pt idx="3542">
                  <c:v>2.0678338867749245E-2</c:v>
                </c:pt>
                <c:pt idx="3543">
                  <c:v>9.5619084767247023E-3</c:v>
                </c:pt>
                <c:pt idx="3544">
                  <c:v>-4.0828015360102131E-2</c:v>
                </c:pt>
                <c:pt idx="3545">
                  <c:v>2.7271670488184119E-3</c:v>
                </c:pt>
                <c:pt idx="3546">
                  <c:v>-5.224638581845545E-3</c:v>
                </c:pt>
                <c:pt idx="3547">
                  <c:v>1.3356313920052328E-3</c:v>
                </c:pt>
                <c:pt idx="3548">
                  <c:v>8.0192547767439643E-3</c:v>
                </c:pt>
                <c:pt idx="3549">
                  <c:v>-7.7609513979912097E-3</c:v>
                </c:pt>
                <c:pt idx="3550">
                  <c:v>1.0874093065334666E-2</c:v>
                </c:pt>
                <c:pt idx="3551">
                  <c:v>1.3869437318270752E-2</c:v>
                </c:pt>
                <c:pt idx="3552">
                  <c:v>-4.7986958836948677E-3</c:v>
                </c:pt>
                <c:pt idx="3553">
                  <c:v>-6.2219789314403454E-3</c:v>
                </c:pt>
                <c:pt idx="3554">
                  <c:v>-9.0847677624682523E-3</c:v>
                </c:pt>
                <c:pt idx="3555">
                  <c:v>2.0777104756790659E-2</c:v>
                </c:pt>
                <c:pt idx="3556">
                  <c:v>-9.4657549367580581E-3</c:v>
                </c:pt>
                <c:pt idx="3557">
                  <c:v>-3.9688908443978668E-3</c:v>
                </c:pt>
                <c:pt idx="3558">
                  <c:v>1.6998495476968716E-3</c:v>
                </c:pt>
                <c:pt idx="3559">
                  <c:v>1.0916147797222343E-2</c:v>
                </c:pt>
                <c:pt idx="3560">
                  <c:v>1.2382083240754563E-3</c:v>
                </c:pt>
                <c:pt idx="3561">
                  <c:v>-1.7881614502971471E-2</c:v>
                </c:pt>
                <c:pt idx="3562">
                  <c:v>9.1817860782737789E-3</c:v>
                </c:pt>
                <c:pt idx="3563">
                  <c:v>-1.3740137559081716E-2</c:v>
                </c:pt>
                <c:pt idx="3564">
                  <c:v>1.1388964596835492E-2</c:v>
                </c:pt>
                <c:pt idx="3565">
                  <c:v>1.5153399504961893E-2</c:v>
                </c:pt>
                <c:pt idx="3566">
                  <c:v>-5.3406064420933042E-3</c:v>
                </c:pt>
                <c:pt idx="3567">
                  <c:v>-8.1176978376190471E-3</c:v>
                </c:pt>
                <c:pt idx="3568">
                  <c:v>2.5161501397101054E-3</c:v>
                </c:pt>
                <c:pt idx="3569">
                  <c:v>-7.7803256550881793E-3</c:v>
                </c:pt>
                <c:pt idx="3570">
                  <c:v>9.9952127048617209E-3</c:v>
                </c:pt>
                <c:pt idx="3571">
                  <c:v>-8.8041033435771066E-3</c:v>
                </c:pt>
                <c:pt idx="3572">
                  <c:v>4.5810349249372478E-3</c:v>
                </c:pt>
                <c:pt idx="3573">
                  <c:v>5.9704188911232532E-3</c:v>
                </c:pt>
                <c:pt idx="3574">
                  <c:v>4.9308212660510494E-3</c:v>
                </c:pt>
                <c:pt idx="3575">
                  <c:v>1.5685621595418662E-3</c:v>
                </c:pt>
                <c:pt idx="3576">
                  <c:v>1.148717218181983E-3</c:v>
                </c:pt>
                <c:pt idx="3577">
                  <c:v>-8.0478271520163722E-3</c:v>
                </c:pt>
                <c:pt idx="3578">
                  <c:v>-1.7748051043819907E-2</c:v>
                </c:pt>
                <c:pt idx="3579">
                  <c:v>-6.5543003979860338E-3</c:v>
                </c:pt>
                <c:pt idx="3580">
                  <c:v>2.906384245891016E-3</c:v>
                </c:pt>
                <c:pt idx="3581">
                  <c:v>1.2890198790011188E-3</c:v>
                </c:pt>
                <c:pt idx="3582">
                  <c:v>-1.3618298744500743E-2</c:v>
                </c:pt>
                <c:pt idx="3583">
                  <c:v>-1.3720858943876398E-3</c:v>
                </c:pt>
                <c:pt idx="3584">
                  <c:v>4.6530926945318194E-3</c:v>
                </c:pt>
                <c:pt idx="3585">
                  <c:v>-1.3914749570777355E-2</c:v>
                </c:pt>
                <c:pt idx="3586">
                  <c:v>-4.4532701462099396E-3</c:v>
                </c:pt>
                <c:pt idx="3587">
                  <c:v>6.6505420196769412E-3</c:v>
                </c:pt>
                <c:pt idx="3588">
                  <c:v>9.4334455523052739E-4</c:v>
                </c:pt>
                <c:pt idx="3589">
                  <c:v>1.1316309015522958E-2</c:v>
                </c:pt>
                <c:pt idx="3590">
                  <c:v>-4.9555623159418648E-3</c:v>
                </c:pt>
                <c:pt idx="3591">
                  <c:v>6.3167756051110344E-4</c:v>
                </c:pt>
                <c:pt idx="3592">
                  <c:v>4.6707231105582794E-3</c:v>
                </c:pt>
                <c:pt idx="3593">
                  <c:v>2.2731464709513779E-3</c:v>
                </c:pt>
                <c:pt idx="3594">
                  <c:v>1.186600337228E-2</c:v>
                </c:pt>
                <c:pt idx="3595">
                  <c:v>2.9685765451842837E-2</c:v>
                </c:pt>
                <c:pt idx="3596">
                  <c:v>-7.2034121569706771E-3</c:v>
                </c:pt>
                <c:pt idx="3597">
                  <c:v>1.2314173444258471E-2</c:v>
                </c:pt>
                <c:pt idx="3598">
                  <c:v>-5.6295034529453003E-3</c:v>
                </c:pt>
                <c:pt idx="3599">
                  <c:v>4.5066104358133789E-2</c:v>
                </c:pt>
                <c:pt idx="3600">
                  <c:v>-1.5288853038191305E-3</c:v>
                </c:pt>
                <c:pt idx="3601">
                  <c:v>3.9860837500550368E-3</c:v>
                </c:pt>
                <c:pt idx="3602">
                  <c:v>-3.8271296675807544E-3</c:v>
                </c:pt>
                <c:pt idx="3603">
                  <c:v>-2.5263841404699131E-3</c:v>
                </c:pt>
                <c:pt idx="3604">
                  <c:v>-8.561422113344333E-3</c:v>
                </c:pt>
                <c:pt idx="3605">
                  <c:v>-9.7707495663412226E-3</c:v>
                </c:pt>
                <c:pt idx="3606">
                  <c:v>6.4908375780307215E-3</c:v>
                </c:pt>
                <c:pt idx="3607">
                  <c:v>-1.1922040603415552E-2</c:v>
                </c:pt>
                <c:pt idx="3608">
                  <c:v>-5.9942283182288399E-3</c:v>
                </c:pt>
                <c:pt idx="3609">
                  <c:v>-8.9039707758206982E-3</c:v>
                </c:pt>
                <c:pt idx="3610">
                  <c:v>1.1179051436166192E-2</c:v>
                </c:pt>
                <c:pt idx="3611">
                  <c:v>4.6977210576188153E-3</c:v>
                </c:pt>
                <c:pt idx="3612">
                  <c:v>-6.8496919654645865E-3</c:v>
                </c:pt>
                <c:pt idx="3613">
                  <c:v>3.4224984524986686E-2</c:v>
                </c:pt>
                <c:pt idx="3614">
                  <c:v>1.1629871678017418E-2</c:v>
                </c:pt>
                <c:pt idx="3615">
                  <c:v>-3.8484997135643517E-3</c:v>
                </c:pt>
                <c:pt idx="3616">
                  <c:v>-2.343835704634712E-3</c:v>
                </c:pt>
                <c:pt idx="3617">
                  <c:v>-7.101432420582827E-4</c:v>
                </c:pt>
                <c:pt idx="3618">
                  <c:v>-6.453806575235593E-3</c:v>
                </c:pt>
                <c:pt idx="3619">
                  <c:v>-7.6158186238485257E-3</c:v>
                </c:pt>
                <c:pt idx="3620">
                  <c:v>8.0328121069216385E-3</c:v>
                </c:pt>
                <c:pt idx="3621">
                  <c:v>-1.3974218585052723E-2</c:v>
                </c:pt>
                <c:pt idx="3622">
                  <c:v>4.5996485742419643E-3</c:v>
                </c:pt>
                <c:pt idx="3623">
                  <c:v>-4.8613996906955517E-3</c:v>
                </c:pt>
                <c:pt idx="3624">
                  <c:v>3.3991494401020131E-2</c:v>
                </c:pt>
                <c:pt idx="3625">
                  <c:v>1.3609860553155627E-2</c:v>
                </c:pt>
                <c:pt idx="3626">
                  <c:v>2.4505265979860431E-2</c:v>
                </c:pt>
                <c:pt idx="3627">
                  <c:v>-7.7493522514214715E-3</c:v>
                </c:pt>
                <c:pt idx="3628">
                  <c:v>-7.258149869564791E-3</c:v>
                </c:pt>
                <c:pt idx="3629">
                  <c:v>2.8525516267550977E-4</c:v>
                </c:pt>
                <c:pt idx="3630">
                  <c:v>2.348981482719828E-2</c:v>
                </c:pt>
                <c:pt idx="3631">
                  <c:v>-1.491322183782689E-2</c:v>
                </c:pt>
                <c:pt idx="3632">
                  <c:v>2.9177864363638885E-3</c:v>
                </c:pt>
                <c:pt idx="3633">
                  <c:v>-4.44595887008841E-3</c:v>
                </c:pt>
                <c:pt idx="3634">
                  <c:v>1.0816600614696102E-2</c:v>
                </c:pt>
                <c:pt idx="3635">
                  <c:v>-4.9055501021612246E-3</c:v>
                </c:pt>
                <c:pt idx="3636">
                  <c:v>1.256764653379363E-3</c:v>
                </c:pt>
                <c:pt idx="3637">
                  <c:v>-1.2848142477849024E-2</c:v>
                </c:pt>
                <c:pt idx="3638">
                  <c:v>-3.9001980511177083E-3</c:v>
                </c:pt>
                <c:pt idx="3639">
                  <c:v>7.4825630183750413E-3</c:v>
                </c:pt>
                <c:pt idx="3640">
                  <c:v>4.1616223360927123E-4</c:v>
                </c:pt>
                <c:pt idx="3641">
                  <c:v>-8.4516907820005715E-3</c:v>
                </c:pt>
                <c:pt idx="3642">
                  <c:v>-1.5841001787043906E-2</c:v>
                </c:pt>
                <c:pt idx="3643">
                  <c:v>-2.7132308932131241E-4</c:v>
                </c:pt>
                <c:pt idx="3644">
                  <c:v>-2.7139672551963409E-4</c:v>
                </c:pt>
                <c:pt idx="3645">
                  <c:v>-4.2939785218055878E-3</c:v>
                </c:pt>
                <c:pt idx="3646">
                  <c:v>7.236637554672634E-3</c:v>
                </c:pt>
                <c:pt idx="3647">
                  <c:v>-1.0747671648931525E-2</c:v>
                </c:pt>
                <c:pt idx="3648">
                  <c:v>4.9508911356384699E-3</c:v>
                </c:pt>
                <c:pt idx="3649">
                  <c:v>-1.9635038143510579E-2</c:v>
                </c:pt>
                <c:pt idx="3650">
                  <c:v>1.1160742106122263E-2</c:v>
                </c:pt>
                <c:pt idx="3651">
                  <c:v>-4.6384642609931682E-3</c:v>
                </c:pt>
                <c:pt idx="3652">
                  <c:v>-1.0774728415156563E-2</c:v>
                </c:pt>
                <c:pt idx="3653">
                  <c:v>-4.9508016399261784E-3</c:v>
                </c:pt>
                <c:pt idx="3654">
                  <c:v>6.3835521685840823E-3</c:v>
                </c:pt>
                <c:pt idx="3655">
                  <c:v>8.3762036646147196E-3</c:v>
                </c:pt>
                <c:pt idx="3656">
                  <c:v>3.4252676257527427E-3</c:v>
                </c:pt>
                <c:pt idx="3657">
                  <c:v>-9.8307158779401493E-4</c:v>
                </c:pt>
                <c:pt idx="3658">
                  <c:v>-1.0261772846860315E-2</c:v>
                </c:pt>
                <c:pt idx="3659">
                  <c:v>-5.6602044490330133E-3</c:v>
                </c:pt>
                <c:pt idx="3660">
                  <c:v>6.295970270221214E-3</c:v>
                </c:pt>
                <c:pt idx="3661">
                  <c:v>4.6170237866099695E-3</c:v>
                </c:pt>
                <c:pt idx="3662">
                  <c:v>-1.4677591306094407E-2</c:v>
                </c:pt>
                <c:pt idx="3663">
                  <c:v>3.5447181818639198E-3</c:v>
                </c:pt>
                <c:pt idx="3664">
                  <c:v>7.7266594380082246E-3</c:v>
                </c:pt>
                <c:pt idx="3665">
                  <c:v>1.6038126030423979E-2</c:v>
                </c:pt>
                <c:pt idx="3666">
                  <c:v>1.6841280739183506E-2</c:v>
                </c:pt>
                <c:pt idx="3667">
                  <c:v>-4.5404776236917894E-3</c:v>
                </c:pt>
                <c:pt idx="3668">
                  <c:v>-2.507111531379449E-4</c:v>
                </c:pt>
                <c:pt idx="3669">
                  <c:v>3.2543524355412249E-3</c:v>
                </c:pt>
                <c:pt idx="3670">
                  <c:v>-3.2573242093600005E-2</c:v>
                </c:pt>
                <c:pt idx="3671">
                  <c:v>-2.1871839789086743E-3</c:v>
                </c:pt>
                <c:pt idx="3672">
                  <c:v>-4.9887358268126229E-3</c:v>
                </c:pt>
                <c:pt idx="3673">
                  <c:v>-3.908564721724692E-3</c:v>
                </c:pt>
                <c:pt idx="3674">
                  <c:v>-8.0859441420091053E-3</c:v>
                </c:pt>
                <c:pt idx="3675">
                  <c:v>-1.1952394433818187E-3</c:v>
                </c:pt>
                <c:pt idx="3676">
                  <c:v>-2.5776610340924578E-3</c:v>
                </c:pt>
                <c:pt idx="3677">
                  <c:v>-5.8088151350793272E-3</c:v>
                </c:pt>
                <c:pt idx="3678">
                  <c:v>-4.0555542866743712E-3</c:v>
                </c:pt>
                <c:pt idx="3679">
                  <c:v>-8.9266979751250111E-3</c:v>
                </c:pt>
                <c:pt idx="3680">
                  <c:v>-2.2805026987252177E-3</c:v>
                </c:pt>
                <c:pt idx="3681">
                  <c:v>8.2061706723046534E-3</c:v>
                </c:pt>
                <c:pt idx="3682">
                  <c:v>-1.8544470821787952E-3</c:v>
                </c:pt>
                <c:pt idx="3683">
                  <c:v>-7.0576597114633474E-3</c:v>
                </c:pt>
                <c:pt idx="3684">
                  <c:v>8.0471260988018243E-3</c:v>
                </c:pt>
                <c:pt idx="3685">
                  <c:v>-2.4727482662212315E-4</c:v>
                </c:pt>
                <c:pt idx="3686">
                  <c:v>-9.3172233921638287E-3</c:v>
                </c:pt>
                <c:pt idx="3687">
                  <c:v>1.5316953732231162E-2</c:v>
                </c:pt>
                <c:pt idx="3688">
                  <c:v>-4.7845507456025695E-3</c:v>
                </c:pt>
                <c:pt idx="3689">
                  <c:v>2.1589620698222365E-3</c:v>
                </c:pt>
                <c:pt idx="3690">
                  <c:v>-4.9622784128143787E-3</c:v>
                </c:pt>
                <c:pt idx="3691">
                  <c:v>-3.4738052384617689E-3</c:v>
                </c:pt>
                <c:pt idx="3692">
                  <c:v>4.8146060004035729E-3</c:v>
                </c:pt>
                <c:pt idx="3693">
                  <c:v>1.0478600590302995E-2</c:v>
                </c:pt>
                <c:pt idx="3694">
                  <c:v>6.4659341599256201E-3</c:v>
                </c:pt>
                <c:pt idx="3695">
                  <c:v>-1.2979640014828594E-3</c:v>
                </c:pt>
                <c:pt idx="3696">
                  <c:v>5.5047495922257213E-3</c:v>
                </c:pt>
                <c:pt idx="3697">
                  <c:v>-9.3884075474688269E-3</c:v>
                </c:pt>
                <c:pt idx="3698">
                  <c:v>3.2137363922106923E-3</c:v>
                </c:pt>
                <c:pt idx="3699">
                  <c:v>-5.1311464380662544E-2</c:v>
                </c:pt>
                <c:pt idx="3700">
                  <c:v>-1.0573012922253617E-2</c:v>
                </c:pt>
                <c:pt idx="3701">
                  <c:v>-3.4842863795202278E-3</c:v>
                </c:pt>
                <c:pt idx="3702">
                  <c:v>-2.0182079527568939E-3</c:v>
                </c:pt>
                <c:pt idx="3703">
                  <c:v>1.3025357867966388E-3</c:v>
                </c:pt>
                <c:pt idx="3704">
                  <c:v>-1.9121208974186735E-2</c:v>
                </c:pt>
                <c:pt idx="3705">
                  <c:v>1.4118914891969607E-2</c:v>
                </c:pt>
                <c:pt idx="3706">
                  <c:v>-5.8605022315493544E-3</c:v>
                </c:pt>
                <c:pt idx="3707">
                  <c:v>-1.8000224375054044E-3</c:v>
                </c:pt>
                <c:pt idx="3708">
                  <c:v>-5.0662017211639101E-3</c:v>
                </c:pt>
                <c:pt idx="3709">
                  <c:v>7.7431095182600674E-3</c:v>
                </c:pt>
                <c:pt idx="3710">
                  <c:v>3.1722791515549236E-3</c:v>
                </c:pt>
                <c:pt idx="3711">
                  <c:v>5.3807490755341525E-3</c:v>
                </c:pt>
                <c:pt idx="3712">
                  <c:v>-8.0710688337916614E-3</c:v>
                </c:pt>
                <c:pt idx="3713">
                  <c:v>1.1601310279069641E-3</c:v>
                </c:pt>
                <c:pt idx="3714">
                  <c:v>2.8617323168471107E-3</c:v>
                </c:pt>
                <c:pt idx="3715">
                  <c:v>-8.7294318318929202E-4</c:v>
                </c:pt>
                <c:pt idx="3716">
                  <c:v>1.0943784040021521E-2</c:v>
                </c:pt>
                <c:pt idx="3717">
                  <c:v>3.3201850132563342E-3</c:v>
                </c:pt>
              </c:numCache>
            </c:numRef>
          </c:val>
          <c:extLst>
            <c:ext xmlns:c16="http://schemas.microsoft.com/office/drawing/2014/chart" uri="{C3380CC4-5D6E-409C-BE32-E72D297353CC}">
              <c16:uniqueId val="{00000000-D9CD-48BF-923A-330054519360}"/>
            </c:ext>
          </c:extLst>
        </c:ser>
        <c:dLbls>
          <c:showLegendKey val="0"/>
          <c:showVal val="0"/>
          <c:showCatName val="0"/>
          <c:showSerName val="0"/>
          <c:showPercent val="0"/>
          <c:showBubbleSize val="0"/>
        </c:dLbls>
        <c:axId val="10"/>
        <c:axId val="100"/>
      </c:areaChart>
      <c:dateAx>
        <c:axId val="10"/>
        <c:scaling>
          <c:orientation val="minMax"/>
        </c:scaling>
        <c:delete val="1"/>
        <c:axPos val="b"/>
        <c:numFmt formatCode="d\-mmm\-yy" sourceLinked="0"/>
        <c:majorTickMark val="none"/>
        <c:minorTickMark val="none"/>
        <c:tickLblPos val="nextTo"/>
        <c:crossAx val="100"/>
        <c:crosses val="autoZero"/>
        <c:auto val="1"/>
        <c:lblOffset val="100"/>
        <c:baseTimeUnit val="days"/>
      </c:dateAx>
      <c:valAx>
        <c:axId val="100"/>
        <c:scaling>
          <c:orientation val="minMax"/>
        </c:scaling>
        <c:delete val="1"/>
        <c:axPos val="l"/>
        <c:majorGridlines/>
        <c:numFmt formatCode="General" sourceLinked="1"/>
        <c:majorTickMark val="none"/>
        <c:minorTickMark val="none"/>
        <c:tickLblPos val="nextTo"/>
        <c:crossAx val="10"/>
        <c:crosses val="autoZero"/>
        <c:crossBetween val="midCat"/>
      </c:valAx>
    </c:plotArea>
    <c:plotVisOnly val="1"/>
    <c:dispBlanksAs val="zero"/>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99789</xdr:colOff>
      <xdr:row>41</xdr:row>
      <xdr:rowOff>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801697" y="0"/>
          <a:ext cx="7442698" cy="7573818"/>
        </a:xfrm>
        <a:prstGeom prst="rect">
          <a:avLst/>
        </a:prstGeom>
        <a:ln>
          <a:prstDash val="solid"/>
        </a:ln>
      </xdr:spPr>
    </xdr:pic>
    <xdr:clientData/>
  </xdr:twoCellAnchor>
  <xdr:twoCellAnchor editAs="oneCell">
    <xdr:from>
      <xdr:col>8</xdr:col>
      <xdr:colOff>130849</xdr:colOff>
      <xdr:row>66</xdr:row>
      <xdr:rowOff>100061</xdr:rowOff>
    </xdr:from>
    <xdr:to>
      <xdr:col>10</xdr:col>
      <xdr:colOff>7697</xdr:colOff>
      <xdr:row>75</xdr:row>
      <xdr:rowOff>30789</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10483273" y="15563273"/>
          <a:ext cx="2986424" cy="3971637"/>
        </a:xfrm>
        <a:prstGeom prst="rect">
          <a:avLst/>
        </a:prstGeom>
        <a:ln>
          <a:prstDash val="solid"/>
        </a:ln>
      </xdr:spPr>
    </xdr:pic>
    <xdr:clientData/>
  </xdr:twoCellAnchor>
  <xdr:twoCellAnchor editAs="oneCell">
    <xdr:from>
      <xdr:col>0</xdr:col>
      <xdr:colOff>15393</xdr:colOff>
      <xdr:row>69</xdr:row>
      <xdr:rowOff>76970</xdr:rowOff>
    </xdr:from>
    <xdr:to>
      <xdr:col>5</xdr:col>
      <xdr:colOff>523393</xdr:colOff>
      <xdr:row>75</xdr:row>
      <xdr:rowOff>53879</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15393" y="17549091"/>
          <a:ext cx="6911879" cy="200890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28</xdr:col>
      <xdr:colOff>531962</xdr:colOff>
      <xdr:row>51</xdr:row>
      <xdr:rowOff>18177</xdr:rowOff>
    </xdr:to>
    <xdr:sp macro="" textlink="">
      <xdr:nvSpPr>
        <xdr:cNvPr id="2" name="Rectangle: Rounded Corners 1">
          <a:extLst>
            <a:ext uri="{FF2B5EF4-FFF2-40B4-BE49-F238E27FC236}">
              <a16:creationId xmlns:a16="http://schemas.microsoft.com/office/drawing/2014/main" id="{A48D4117-2B77-4CE9-9B3B-14D33B51A584}"/>
            </a:ext>
          </a:extLst>
        </xdr:cNvPr>
        <xdr:cNvSpPr/>
      </xdr:nvSpPr>
      <xdr:spPr>
        <a:xfrm>
          <a:off x="0" y="177209"/>
          <a:ext cx="19954102" cy="10296317"/>
        </a:xfrm>
        <a:custGeom>
          <a:avLst/>
          <a:gdLst>
            <a:gd name="csX0" fmla="*/ 0 w 19984528"/>
            <a:gd name="csY0" fmla="*/ 1610052 h 10758063"/>
            <a:gd name="csX1" fmla="*/ 1610052 w 19984528"/>
            <a:gd name="csY1" fmla="*/ 0 h 10758063"/>
            <a:gd name="csX2" fmla="*/ 18374476 w 19984528"/>
            <a:gd name="csY2" fmla="*/ 0 h 10758063"/>
            <a:gd name="csX3" fmla="*/ 19984528 w 19984528"/>
            <a:gd name="csY3" fmla="*/ 1610052 h 10758063"/>
            <a:gd name="csX4" fmla="*/ 19984528 w 19984528"/>
            <a:gd name="csY4" fmla="*/ 9148011 h 10758063"/>
            <a:gd name="csX5" fmla="*/ 18374476 w 19984528"/>
            <a:gd name="csY5" fmla="*/ 10758063 h 10758063"/>
            <a:gd name="csX6" fmla="*/ 1610052 w 19984528"/>
            <a:gd name="csY6" fmla="*/ 10758063 h 10758063"/>
            <a:gd name="csX7" fmla="*/ 0 w 19984528"/>
            <a:gd name="csY7" fmla="*/ 9148011 h 10758063"/>
            <a:gd name="csX8" fmla="*/ 0 w 19984528"/>
            <a:gd name="csY8" fmla="*/ 1610052 h 107580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9984528" h="10758063" fill="none" extrusionOk="0">
              <a:moveTo>
                <a:pt x="0" y="1610052"/>
              </a:moveTo>
              <a:cubicBezTo>
                <a:pt x="4581" y="844850"/>
                <a:pt x="750976" y="50568"/>
                <a:pt x="1610052" y="0"/>
              </a:cubicBezTo>
              <a:cubicBezTo>
                <a:pt x="3795493" y="72427"/>
                <a:pt x="12135971" y="61419"/>
                <a:pt x="18374476" y="0"/>
              </a:cubicBezTo>
              <a:cubicBezTo>
                <a:pt x="19254756" y="-61453"/>
                <a:pt x="19934862" y="705822"/>
                <a:pt x="19984528" y="1610052"/>
              </a:cubicBezTo>
              <a:cubicBezTo>
                <a:pt x="20085404" y="5290277"/>
                <a:pt x="19877215" y="6452308"/>
                <a:pt x="19984528" y="9148011"/>
              </a:cubicBezTo>
              <a:cubicBezTo>
                <a:pt x="19998829" y="9964636"/>
                <a:pt x="19197417" y="10683777"/>
                <a:pt x="18374476" y="10758063"/>
              </a:cubicBezTo>
              <a:cubicBezTo>
                <a:pt x="15254744" y="10787890"/>
                <a:pt x="8695487" y="10678757"/>
                <a:pt x="1610052" y="10758063"/>
              </a:cubicBezTo>
              <a:cubicBezTo>
                <a:pt x="746995" y="10755107"/>
                <a:pt x="-100510" y="10057093"/>
                <a:pt x="0" y="9148011"/>
              </a:cubicBezTo>
              <a:cubicBezTo>
                <a:pt x="50037" y="6944121"/>
                <a:pt x="770" y="4320251"/>
                <a:pt x="0" y="1610052"/>
              </a:cubicBezTo>
              <a:close/>
            </a:path>
            <a:path w="19984528" h="10758063" stroke="0" extrusionOk="0">
              <a:moveTo>
                <a:pt x="0" y="1610052"/>
              </a:moveTo>
              <a:cubicBezTo>
                <a:pt x="113725" y="751844"/>
                <a:pt x="763616" y="89113"/>
                <a:pt x="1610052" y="0"/>
              </a:cubicBezTo>
              <a:cubicBezTo>
                <a:pt x="5489356" y="123000"/>
                <a:pt x="15944334" y="-96860"/>
                <a:pt x="18374476" y="0"/>
              </a:cubicBezTo>
              <a:cubicBezTo>
                <a:pt x="19182461" y="-61903"/>
                <a:pt x="20039632" y="609754"/>
                <a:pt x="19984528" y="1610052"/>
              </a:cubicBezTo>
              <a:cubicBezTo>
                <a:pt x="19987701" y="5270723"/>
                <a:pt x="20078795" y="7211070"/>
                <a:pt x="19984528" y="9148011"/>
              </a:cubicBezTo>
              <a:cubicBezTo>
                <a:pt x="19841065" y="10089192"/>
                <a:pt x="19232029" y="10752883"/>
                <a:pt x="18374476" y="10758063"/>
              </a:cubicBezTo>
              <a:cubicBezTo>
                <a:pt x="14975082" y="10597356"/>
                <a:pt x="7733451" y="10797730"/>
                <a:pt x="1610052" y="10758063"/>
              </a:cubicBezTo>
              <a:cubicBezTo>
                <a:pt x="612171" y="10736114"/>
                <a:pt x="-152350" y="9968199"/>
                <a:pt x="0" y="9148011"/>
              </a:cubicBezTo>
              <a:cubicBezTo>
                <a:pt x="32216" y="7225038"/>
                <a:pt x="57206" y="3551094"/>
                <a:pt x="0" y="1610052"/>
              </a:cubicBezTo>
              <a:close/>
            </a:path>
          </a:pathLst>
        </a:custGeom>
        <a:gradFill flip="none" rotWithShape="1">
          <a:gsLst>
            <a:gs pos="0">
              <a:srgbClr val="87C7D9">
                <a:shade val="30000"/>
                <a:satMod val="115000"/>
              </a:srgbClr>
            </a:gs>
            <a:gs pos="50000">
              <a:srgbClr val="87C7D9">
                <a:shade val="67500"/>
                <a:satMod val="115000"/>
              </a:srgbClr>
            </a:gs>
            <a:gs pos="100000">
              <a:srgbClr val="87C7D9">
                <a:shade val="100000"/>
                <a:satMod val="115000"/>
              </a:srgbClr>
            </a:gs>
          </a:gsLst>
          <a:lin ang="5400000" scaled="1"/>
          <a:tileRect/>
        </a:gradFill>
        <a:ln w="38100">
          <a:extLst>
            <a:ext uri="{C807C97D-BFC1-408E-A445-0C87EB9F89A2}">
              <ask:lineSketchStyleProps xmlns:ask="http://schemas.microsoft.com/office/drawing/2018/sketchyshapes" sd="852854689">
                <a:prstGeom prst="roundRect">
                  <a:avLst>
                    <a:gd name="adj" fmla="val 14966"/>
                  </a:avLst>
                </a:prstGeom>
                <ask:type>
                  <ask:lineSketchCurved/>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248092</xdr:colOff>
      <xdr:row>1</xdr:row>
      <xdr:rowOff>425302</xdr:rowOff>
    </xdr:from>
    <xdr:to>
      <xdr:col>27</xdr:col>
      <xdr:colOff>393679</xdr:colOff>
      <xdr:row>6</xdr:row>
      <xdr:rowOff>10038</xdr:rowOff>
    </xdr:to>
    <xdr:sp macro="" textlink="">
      <xdr:nvSpPr>
        <xdr:cNvPr id="3" name="Rectangle: Rounded Corners 2">
          <a:extLst>
            <a:ext uri="{FF2B5EF4-FFF2-40B4-BE49-F238E27FC236}">
              <a16:creationId xmlns:a16="http://schemas.microsoft.com/office/drawing/2014/main" id="{2F44D7ED-EBF8-4F24-93FF-FABF2A337CE6}"/>
            </a:ext>
          </a:extLst>
        </xdr:cNvPr>
        <xdr:cNvSpPr/>
      </xdr:nvSpPr>
      <xdr:spPr>
        <a:xfrm>
          <a:off x="850604" y="602511"/>
          <a:ext cx="18362703" cy="1108736"/>
        </a:xfrm>
        <a:custGeom>
          <a:avLst/>
          <a:gdLst>
            <a:gd name="csX0" fmla="*/ 0 w 18390455"/>
            <a:gd name="csY0" fmla="*/ 190366 h 1142171"/>
            <a:gd name="csX1" fmla="*/ 190366 w 18390455"/>
            <a:gd name="csY1" fmla="*/ 0 h 1142171"/>
            <a:gd name="csX2" fmla="*/ 18200089 w 18390455"/>
            <a:gd name="csY2" fmla="*/ 0 h 1142171"/>
            <a:gd name="csX3" fmla="*/ 18390455 w 18390455"/>
            <a:gd name="csY3" fmla="*/ 190366 h 1142171"/>
            <a:gd name="csX4" fmla="*/ 18390455 w 18390455"/>
            <a:gd name="csY4" fmla="*/ 951805 h 1142171"/>
            <a:gd name="csX5" fmla="*/ 18200089 w 18390455"/>
            <a:gd name="csY5" fmla="*/ 1142171 h 1142171"/>
            <a:gd name="csX6" fmla="*/ 190366 w 18390455"/>
            <a:gd name="csY6" fmla="*/ 1142171 h 1142171"/>
            <a:gd name="csX7" fmla="*/ 0 w 18390455"/>
            <a:gd name="csY7" fmla="*/ 951805 h 1142171"/>
            <a:gd name="csX8" fmla="*/ 0 w 18390455"/>
            <a:gd name="csY8" fmla="*/ 190366 h 114217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8390455" h="1142171" fill="none" extrusionOk="0">
              <a:moveTo>
                <a:pt x="0" y="190366"/>
              </a:moveTo>
              <a:cubicBezTo>
                <a:pt x="-500" y="101592"/>
                <a:pt x="89528" y="-8670"/>
                <a:pt x="190366" y="0"/>
              </a:cubicBezTo>
              <a:cubicBezTo>
                <a:pt x="2206814" y="29483"/>
                <a:pt x="13177542" y="4220"/>
                <a:pt x="18200089" y="0"/>
              </a:cubicBezTo>
              <a:cubicBezTo>
                <a:pt x="18313814" y="3236"/>
                <a:pt x="18380140" y="98616"/>
                <a:pt x="18390455" y="190366"/>
              </a:cubicBezTo>
              <a:cubicBezTo>
                <a:pt x="18388216" y="458294"/>
                <a:pt x="18393417" y="823974"/>
                <a:pt x="18390455" y="951805"/>
              </a:cubicBezTo>
              <a:cubicBezTo>
                <a:pt x="18406506" y="1065579"/>
                <a:pt x="18320156" y="1155613"/>
                <a:pt x="18200089" y="1142171"/>
              </a:cubicBezTo>
              <a:cubicBezTo>
                <a:pt x="14190922" y="1176299"/>
                <a:pt x="5750081" y="1019379"/>
                <a:pt x="190366" y="1142171"/>
              </a:cubicBezTo>
              <a:cubicBezTo>
                <a:pt x="84019" y="1144584"/>
                <a:pt x="-5521" y="1066144"/>
                <a:pt x="0" y="951805"/>
              </a:cubicBezTo>
              <a:cubicBezTo>
                <a:pt x="29803" y="633527"/>
                <a:pt x="36930" y="491325"/>
                <a:pt x="0" y="190366"/>
              </a:cubicBezTo>
              <a:close/>
            </a:path>
            <a:path w="18390455" h="1142171" stroke="0" extrusionOk="0">
              <a:moveTo>
                <a:pt x="0" y="190366"/>
              </a:moveTo>
              <a:cubicBezTo>
                <a:pt x="-8650" y="99953"/>
                <a:pt x="94059" y="4770"/>
                <a:pt x="190366" y="0"/>
              </a:cubicBezTo>
              <a:cubicBezTo>
                <a:pt x="8785986" y="-40312"/>
                <a:pt x="12220464" y="-70188"/>
                <a:pt x="18200089" y="0"/>
              </a:cubicBezTo>
              <a:cubicBezTo>
                <a:pt x="18284804" y="-1921"/>
                <a:pt x="18394325" y="77716"/>
                <a:pt x="18390455" y="190366"/>
              </a:cubicBezTo>
              <a:cubicBezTo>
                <a:pt x="18416788" y="331275"/>
                <a:pt x="18400166" y="826031"/>
                <a:pt x="18390455" y="951805"/>
              </a:cubicBezTo>
              <a:cubicBezTo>
                <a:pt x="18389764" y="1065187"/>
                <a:pt x="18285856" y="1142456"/>
                <a:pt x="18200089" y="1142171"/>
              </a:cubicBezTo>
              <a:cubicBezTo>
                <a:pt x="11186090" y="1159522"/>
                <a:pt x="6973847" y="1265517"/>
                <a:pt x="190366" y="1142171"/>
              </a:cubicBezTo>
              <a:cubicBezTo>
                <a:pt x="86507" y="1136797"/>
                <a:pt x="7313" y="1066074"/>
                <a:pt x="0" y="951805"/>
              </a:cubicBezTo>
              <a:cubicBezTo>
                <a:pt x="37765" y="764421"/>
                <a:pt x="60729" y="274434"/>
                <a:pt x="0" y="190366"/>
              </a:cubicBezTo>
              <a:close/>
            </a:path>
          </a:pathLst>
        </a:custGeom>
        <a:solidFill>
          <a:srgbClr val="E2ECF2"/>
        </a:solidFill>
        <a:ln w="38100">
          <a:solidFill>
            <a:srgbClr val="E2ECF2"/>
          </a:solidFill>
          <a:extLst>
            <a:ext uri="{C807C97D-BFC1-408E-A445-0C87EB9F89A2}">
              <ask:lineSketchStyleProps xmlns:ask="http://schemas.microsoft.com/office/drawing/2018/sketchyshapes" sd="2173784308">
                <a:prstGeom prst="roundRect">
                  <a:avLst/>
                </a:prstGeom>
                <ask:type>
                  <ask:lineSketchCurved/>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chemeClr val="accent1">
                  <a:lumMod val="75000"/>
                </a:schemeClr>
              </a:solidFill>
              <a:latin typeface="Aptos Display" panose="020B0004020202020204" pitchFamily="34" charset="0"/>
            </a:rPr>
            <a:t>FMCG Industry Analysis - Hindustan Unilever</a:t>
          </a:r>
        </a:p>
        <a:p>
          <a:pPr algn="l"/>
          <a:r>
            <a:rPr lang="en-IN" sz="2400" b="1">
              <a:solidFill>
                <a:schemeClr val="tx2">
                  <a:lumMod val="50000"/>
                  <a:lumOff val="50000"/>
                </a:schemeClr>
              </a:solidFill>
              <a:latin typeface="Aptos Display" panose="020B0004020202020204" pitchFamily="34" charset="0"/>
            </a:rPr>
            <a:t>2015-2025 Market</a:t>
          </a:r>
          <a:r>
            <a:rPr lang="en-IN" sz="2400" b="1" baseline="0">
              <a:solidFill>
                <a:schemeClr val="tx2">
                  <a:lumMod val="50000"/>
                  <a:lumOff val="50000"/>
                </a:schemeClr>
              </a:solidFill>
              <a:latin typeface="Aptos Display" panose="020B0004020202020204" pitchFamily="34" charset="0"/>
            </a:rPr>
            <a:t> Trends</a:t>
          </a:r>
          <a:endParaRPr lang="en-IN" sz="2400" b="1">
            <a:solidFill>
              <a:schemeClr val="tx2">
                <a:lumMod val="50000"/>
                <a:lumOff val="50000"/>
              </a:schemeClr>
            </a:solidFill>
            <a:latin typeface="Aptos Display" panose="020B0004020202020204" pitchFamily="34" charset="0"/>
          </a:endParaRPr>
        </a:p>
      </xdr:txBody>
    </xdr:sp>
    <xdr:clientData/>
  </xdr:twoCellAnchor>
  <xdr:twoCellAnchor editAs="oneCell">
    <xdr:from>
      <xdr:col>1</xdr:col>
      <xdr:colOff>53162</xdr:colOff>
      <xdr:row>7</xdr:row>
      <xdr:rowOff>106325</xdr:rowOff>
    </xdr:from>
    <xdr:to>
      <xdr:col>6</xdr:col>
      <xdr:colOff>813826</xdr:colOff>
      <xdr:row>23</xdr:row>
      <xdr:rowOff>38238</xdr:rowOff>
    </xdr:to>
    <xdr:pic>
      <xdr:nvPicPr>
        <xdr:cNvPr id="4" name="Picture 3">
          <a:extLst>
            <a:ext uri="{FF2B5EF4-FFF2-40B4-BE49-F238E27FC236}">
              <a16:creationId xmlns:a16="http://schemas.microsoft.com/office/drawing/2014/main" id="{BAF0D945-9D1E-4477-8D6F-DF947EF42BE6}"/>
            </a:ext>
          </a:extLst>
        </xdr:cNvPr>
        <xdr:cNvPicPr>
          <a:picLocks noChangeAspect="1"/>
        </xdr:cNvPicPr>
      </xdr:nvPicPr>
      <xdr:blipFill>
        <a:blip xmlns:r="http://schemas.openxmlformats.org/officeDocument/2006/relationships" r:embed="rId1"/>
        <a:stretch>
          <a:fillRect/>
        </a:stretch>
      </xdr:blipFill>
      <xdr:spPr>
        <a:xfrm>
          <a:off x="655674" y="1984744"/>
          <a:ext cx="5864292" cy="354698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6</xdr:col>
      <xdr:colOff>1027813</xdr:colOff>
      <xdr:row>7</xdr:row>
      <xdr:rowOff>106324</xdr:rowOff>
    </xdr:from>
    <xdr:to>
      <xdr:col>18</xdr:col>
      <xdr:colOff>205558</xdr:colOff>
      <xdr:row>23</xdr:row>
      <xdr:rowOff>40972</xdr:rowOff>
    </xdr:to>
    <xdr:graphicFrame macro="">
      <xdr:nvGraphicFramePr>
        <xdr:cNvPr id="5" name="Chart 4">
          <a:extLst>
            <a:ext uri="{FF2B5EF4-FFF2-40B4-BE49-F238E27FC236}">
              <a16:creationId xmlns:a16="http://schemas.microsoft.com/office/drawing/2014/main" id="{2CF7A53D-14B6-40A7-A248-16AB3062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283534</xdr:colOff>
      <xdr:row>24</xdr:row>
      <xdr:rowOff>141767</xdr:rowOff>
    </xdr:from>
    <xdr:to>
      <xdr:col>18</xdr:col>
      <xdr:colOff>54835</xdr:colOff>
      <xdr:row>47</xdr:row>
      <xdr:rowOff>175205</xdr:rowOff>
    </xdr:to>
    <xdr:graphicFrame macro="">
      <xdr:nvGraphicFramePr>
        <xdr:cNvPr id="6" name="Chart 5">
          <a:extLst>
            <a:ext uri="{FF2B5EF4-FFF2-40B4-BE49-F238E27FC236}">
              <a16:creationId xmlns:a16="http://schemas.microsoft.com/office/drawing/2014/main" id="{BFB00A6B-C68C-4854-83F2-063912300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478465</xdr:colOff>
      <xdr:row>24</xdr:row>
      <xdr:rowOff>159488</xdr:rowOff>
    </xdr:from>
    <xdr:to>
      <xdr:col>9</xdr:col>
      <xdr:colOff>147020</xdr:colOff>
      <xdr:row>48</xdr:row>
      <xdr:rowOff>9652</xdr:rowOff>
    </xdr:to>
    <xdr:graphicFrame macro="">
      <xdr:nvGraphicFramePr>
        <xdr:cNvPr id="7" name="Chart 6">
          <a:extLst>
            <a:ext uri="{FF2B5EF4-FFF2-40B4-BE49-F238E27FC236}">
              <a16:creationId xmlns:a16="http://schemas.microsoft.com/office/drawing/2014/main" id="{984EF166-C5F5-4BAA-9E06-1DB3335FA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531629</xdr:colOff>
      <xdr:row>7</xdr:row>
      <xdr:rowOff>106325</xdr:rowOff>
    </xdr:from>
    <xdr:to>
      <xdr:col>28</xdr:col>
      <xdr:colOff>231041</xdr:colOff>
      <xdr:row>25</xdr:row>
      <xdr:rowOff>87267</xdr:rowOff>
    </xdr:to>
    <xdr:sp macro="" textlink="">
      <xdr:nvSpPr>
        <xdr:cNvPr id="11" name="Rectangle: Rounded Corners 10">
          <a:extLst>
            <a:ext uri="{FF2B5EF4-FFF2-40B4-BE49-F238E27FC236}">
              <a16:creationId xmlns:a16="http://schemas.microsoft.com/office/drawing/2014/main" id="{F04D0C90-74BE-4777-B12E-2C9B20A6BCBF}"/>
            </a:ext>
          </a:extLst>
        </xdr:cNvPr>
        <xdr:cNvSpPr/>
      </xdr:nvSpPr>
      <xdr:spPr>
        <a:xfrm>
          <a:off x="13928652" y="1984744"/>
          <a:ext cx="5724529" cy="3950430"/>
        </a:xfrm>
        <a:custGeom>
          <a:avLst/>
          <a:gdLst>
            <a:gd name="csX0" fmla="*/ 0 w 5736566"/>
            <a:gd name="csY0" fmla="*/ 682938 h 4097548"/>
            <a:gd name="csX1" fmla="*/ 682938 w 5736566"/>
            <a:gd name="csY1" fmla="*/ 0 h 4097548"/>
            <a:gd name="csX2" fmla="*/ 5053628 w 5736566"/>
            <a:gd name="csY2" fmla="*/ 0 h 4097548"/>
            <a:gd name="csX3" fmla="*/ 5736566 w 5736566"/>
            <a:gd name="csY3" fmla="*/ 682938 h 4097548"/>
            <a:gd name="csX4" fmla="*/ 5736566 w 5736566"/>
            <a:gd name="csY4" fmla="*/ 3414610 h 4097548"/>
            <a:gd name="csX5" fmla="*/ 5053628 w 5736566"/>
            <a:gd name="csY5" fmla="*/ 4097548 h 4097548"/>
            <a:gd name="csX6" fmla="*/ 682938 w 5736566"/>
            <a:gd name="csY6" fmla="*/ 4097548 h 4097548"/>
            <a:gd name="csX7" fmla="*/ 0 w 5736566"/>
            <a:gd name="csY7" fmla="*/ 3414610 h 4097548"/>
            <a:gd name="csX8" fmla="*/ 0 w 5736566"/>
            <a:gd name="csY8" fmla="*/ 682938 h 40975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736566" h="4097548" fill="none" extrusionOk="0">
              <a:moveTo>
                <a:pt x="0" y="682938"/>
              </a:moveTo>
              <a:cubicBezTo>
                <a:pt x="-74139" y="302012"/>
                <a:pt x="327259" y="4553"/>
                <a:pt x="682938" y="0"/>
              </a:cubicBezTo>
              <a:cubicBezTo>
                <a:pt x="1956324" y="-20428"/>
                <a:pt x="3378357" y="-58449"/>
                <a:pt x="5053628" y="0"/>
              </a:cubicBezTo>
              <a:cubicBezTo>
                <a:pt x="5466567" y="30303"/>
                <a:pt x="5666149" y="325698"/>
                <a:pt x="5736566" y="682938"/>
              </a:cubicBezTo>
              <a:cubicBezTo>
                <a:pt x="5612993" y="1983810"/>
                <a:pt x="5710226" y="2692016"/>
                <a:pt x="5736566" y="3414610"/>
              </a:cubicBezTo>
              <a:cubicBezTo>
                <a:pt x="5729792" y="3829451"/>
                <a:pt x="5430302" y="4103455"/>
                <a:pt x="5053628" y="4097548"/>
              </a:cubicBezTo>
              <a:cubicBezTo>
                <a:pt x="3688179" y="4079972"/>
                <a:pt x="2487037" y="4228653"/>
                <a:pt x="682938" y="4097548"/>
              </a:cubicBezTo>
              <a:cubicBezTo>
                <a:pt x="250769" y="4050946"/>
                <a:pt x="-2759" y="3819171"/>
                <a:pt x="0" y="3414610"/>
              </a:cubicBezTo>
              <a:cubicBezTo>
                <a:pt x="-116912" y="2483878"/>
                <a:pt x="77662" y="2023383"/>
                <a:pt x="0" y="682938"/>
              </a:cubicBezTo>
              <a:close/>
            </a:path>
            <a:path w="5736566" h="4097548" stroke="0" extrusionOk="0">
              <a:moveTo>
                <a:pt x="0" y="682938"/>
              </a:moveTo>
              <a:cubicBezTo>
                <a:pt x="25504" y="237846"/>
                <a:pt x="379484" y="3212"/>
                <a:pt x="682938" y="0"/>
              </a:cubicBezTo>
              <a:cubicBezTo>
                <a:pt x="1230729" y="-61894"/>
                <a:pt x="4189337" y="-120946"/>
                <a:pt x="5053628" y="0"/>
              </a:cubicBezTo>
              <a:cubicBezTo>
                <a:pt x="5376061" y="-43484"/>
                <a:pt x="5780722" y="363120"/>
                <a:pt x="5736566" y="682938"/>
              </a:cubicBezTo>
              <a:cubicBezTo>
                <a:pt x="5693911" y="1802549"/>
                <a:pt x="5895032" y="2376860"/>
                <a:pt x="5736566" y="3414610"/>
              </a:cubicBezTo>
              <a:cubicBezTo>
                <a:pt x="5761632" y="3758442"/>
                <a:pt x="5429632" y="4091250"/>
                <a:pt x="5053628" y="4097548"/>
              </a:cubicBezTo>
              <a:cubicBezTo>
                <a:pt x="2886282" y="4079857"/>
                <a:pt x="1406983" y="4253953"/>
                <a:pt x="682938" y="4097548"/>
              </a:cubicBezTo>
              <a:cubicBezTo>
                <a:pt x="348511" y="4099704"/>
                <a:pt x="-255" y="3783944"/>
                <a:pt x="0" y="3414610"/>
              </a:cubicBezTo>
              <a:cubicBezTo>
                <a:pt x="13333" y="2342943"/>
                <a:pt x="5139" y="1635288"/>
                <a:pt x="0" y="682938"/>
              </a:cubicBezTo>
              <a:close/>
            </a:path>
          </a:pathLst>
        </a:custGeom>
        <a:solidFill>
          <a:schemeClr val="tx2">
            <a:lumMod val="90000"/>
            <a:lumOff val="10000"/>
          </a:schemeClr>
        </a:solidFill>
        <a:ln w="57150">
          <a:solidFill>
            <a:schemeClr val="accent1">
              <a:lumMod val="20000"/>
              <a:lumOff val="80000"/>
            </a:schemeClr>
          </a:solidFill>
          <a:extLst>
            <a:ext uri="{C807C97D-BFC1-408E-A445-0C87EB9F89A2}">
              <ask:lineSketchStyleProps xmlns:ask="http://schemas.microsoft.com/office/drawing/2018/sketchyshapes" sd="4082911482">
                <a:prstGeom prst="roundRect">
                  <a:avLst/>
                </a:prstGeom>
                <ask:type>
                  <ask:lineSketchCurved/>
                </ask:type>
              </ask:lineSketchStyleProps>
            </a:ext>
          </a:extLst>
        </a:ln>
        <a:effectLst>
          <a:glow rad="228600">
            <a:schemeClr val="accent1">
              <a:satMod val="175000"/>
              <a:alpha val="40000"/>
            </a:schemeClr>
          </a:glow>
          <a:innerShdw blurRad="63500" dist="50800" dir="54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800" b="1">
              <a:solidFill>
                <a:schemeClr val="bg1"/>
              </a:solidFill>
            </a:rPr>
            <a:t>The analysis of the FMCG industry from 2015 to 2025 indicates a steady expansion in market size and consumer demand. The overall FMCG market has grown significantly over the years, reflecting rising disposable income, urbanization, and increasing demand for packaged consumer goods. Urban markets continue to contribute a major share of FMCG consumption, while rural markets also play an important role in driving industry growth. These trends highlight the strong and expanding consumer base within the Indian FMCG sector.</a:t>
          </a:r>
        </a:p>
      </xdr:txBody>
    </xdr:sp>
    <xdr:clientData/>
  </xdr:twoCellAnchor>
  <xdr:twoCellAnchor>
    <xdr:from>
      <xdr:col>18</xdr:col>
      <xdr:colOff>230372</xdr:colOff>
      <xdr:row>26</xdr:row>
      <xdr:rowOff>141767</xdr:rowOff>
    </xdr:from>
    <xdr:to>
      <xdr:col>27</xdr:col>
      <xdr:colOff>575429</xdr:colOff>
      <xdr:row>49</xdr:row>
      <xdr:rowOff>127391</xdr:rowOff>
    </xdr:to>
    <xdr:sp macro="" textlink="">
      <xdr:nvSpPr>
        <xdr:cNvPr id="12" name="Rectangle: Rounded Corners 11">
          <a:extLst>
            <a:ext uri="{FF2B5EF4-FFF2-40B4-BE49-F238E27FC236}">
              <a16:creationId xmlns:a16="http://schemas.microsoft.com/office/drawing/2014/main" id="{0ABDB279-3969-4033-A87E-07C8ECF7E7E1}"/>
            </a:ext>
          </a:extLst>
        </xdr:cNvPr>
        <xdr:cNvSpPr/>
      </xdr:nvSpPr>
      <xdr:spPr>
        <a:xfrm>
          <a:off x="13627395" y="6166883"/>
          <a:ext cx="5767662" cy="4061438"/>
        </a:xfrm>
        <a:custGeom>
          <a:avLst/>
          <a:gdLst>
            <a:gd name="csX0" fmla="*/ 0 w 5779699"/>
            <a:gd name="csY0" fmla="*/ 714090 h 4284454"/>
            <a:gd name="csX1" fmla="*/ 714090 w 5779699"/>
            <a:gd name="csY1" fmla="*/ 0 h 4284454"/>
            <a:gd name="csX2" fmla="*/ 5065609 w 5779699"/>
            <a:gd name="csY2" fmla="*/ 0 h 4284454"/>
            <a:gd name="csX3" fmla="*/ 5779699 w 5779699"/>
            <a:gd name="csY3" fmla="*/ 714090 h 4284454"/>
            <a:gd name="csX4" fmla="*/ 5779699 w 5779699"/>
            <a:gd name="csY4" fmla="*/ 3570364 h 4284454"/>
            <a:gd name="csX5" fmla="*/ 5065609 w 5779699"/>
            <a:gd name="csY5" fmla="*/ 4284454 h 4284454"/>
            <a:gd name="csX6" fmla="*/ 714090 w 5779699"/>
            <a:gd name="csY6" fmla="*/ 4284454 h 4284454"/>
            <a:gd name="csX7" fmla="*/ 0 w 5779699"/>
            <a:gd name="csY7" fmla="*/ 3570364 h 4284454"/>
            <a:gd name="csX8" fmla="*/ 0 w 5779699"/>
            <a:gd name="csY8" fmla="*/ 714090 h 428445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779699" h="4284454" fill="none" extrusionOk="0">
              <a:moveTo>
                <a:pt x="0" y="714090"/>
              </a:moveTo>
              <a:cubicBezTo>
                <a:pt x="-30574" y="318163"/>
                <a:pt x="358932" y="8308"/>
                <a:pt x="714090" y="0"/>
              </a:cubicBezTo>
              <a:cubicBezTo>
                <a:pt x="1388487" y="-20428"/>
                <a:pt x="3829354" y="-58449"/>
                <a:pt x="5065609" y="0"/>
              </a:cubicBezTo>
              <a:cubicBezTo>
                <a:pt x="5517653" y="48859"/>
                <a:pt x="5758247" y="325782"/>
                <a:pt x="5779699" y="714090"/>
              </a:cubicBezTo>
              <a:cubicBezTo>
                <a:pt x="5656126" y="1812748"/>
                <a:pt x="5753359" y="2157630"/>
                <a:pt x="5779699" y="3570364"/>
              </a:cubicBezTo>
              <a:cubicBezTo>
                <a:pt x="5771161" y="4012215"/>
                <a:pt x="5456221" y="4328791"/>
                <a:pt x="5065609" y="4284454"/>
              </a:cubicBezTo>
              <a:cubicBezTo>
                <a:pt x="3195963" y="4266878"/>
                <a:pt x="2462002" y="4415559"/>
                <a:pt x="714090" y="4284454"/>
              </a:cubicBezTo>
              <a:cubicBezTo>
                <a:pt x="273440" y="4245245"/>
                <a:pt x="-5078" y="4015144"/>
                <a:pt x="0" y="3570364"/>
              </a:cubicBezTo>
              <a:cubicBezTo>
                <a:pt x="-116912" y="3151819"/>
                <a:pt x="77662" y="1709740"/>
                <a:pt x="0" y="714090"/>
              </a:cubicBezTo>
              <a:close/>
            </a:path>
            <a:path w="5779699" h="4284454" stroke="0" extrusionOk="0">
              <a:moveTo>
                <a:pt x="0" y="714090"/>
              </a:moveTo>
              <a:cubicBezTo>
                <a:pt x="26531" y="249060"/>
                <a:pt x="382886" y="2753"/>
                <a:pt x="714090" y="0"/>
              </a:cubicBezTo>
              <a:cubicBezTo>
                <a:pt x="1842762" y="-61894"/>
                <a:pt x="3567467" y="-120946"/>
                <a:pt x="5065609" y="0"/>
              </a:cubicBezTo>
              <a:cubicBezTo>
                <a:pt x="5404177" y="-44334"/>
                <a:pt x="5813180" y="363200"/>
                <a:pt x="5779699" y="714090"/>
              </a:cubicBezTo>
              <a:cubicBezTo>
                <a:pt x="5737044" y="1256283"/>
                <a:pt x="5938165" y="2623901"/>
                <a:pt x="5779699" y="3570364"/>
              </a:cubicBezTo>
              <a:cubicBezTo>
                <a:pt x="5809527" y="3925066"/>
                <a:pt x="5456796" y="4267289"/>
                <a:pt x="5065609" y="4284454"/>
              </a:cubicBezTo>
              <a:cubicBezTo>
                <a:pt x="4011034" y="4266763"/>
                <a:pt x="2310061" y="4440859"/>
                <a:pt x="714090" y="4284454"/>
              </a:cubicBezTo>
              <a:cubicBezTo>
                <a:pt x="349795" y="4285972"/>
                <a:pt x="-2334" y="3893098"/>
                <a:pt x="0" y="3570364"/>
              </a:cubicBezTo>
              <a:cubicBezTo>
                <a:pt x="13333" y="3195254"/>
                <a:pt x="5139" y="1203142"/>
                <a:pt x="0" y="714090"/>
              </a:cubicBezTo>
              <a:close/>
            </a:path>
          </a:pathLst>
        </a:custGeom>
        <a:solidFill>
          <a:schemeClr val="tx2">
            <a:lumMod val="90000"/>
            <a:lumOff val="10000"/>
          </a:schemeClr>
        </a:solidFill>
        <a:ln w="57150">
          <a:solidFill>
            <a:schemeClr val="accent1">
              <a:lumMod val="20000"/>
              <a:lumOff val="80000"/>
            </a:schemeClr>
          </a:solidFill>
          <a:extLst>
            <a:ext uri="{C807C97D-BFC1-408E-A445-0C87EB9F89A2}">
              <ask:lineSketchStyleProps xmlns:ask="http://schemas.microsoft.com/office/drawing/2018/sketchyshapes" sd="4082911482">
                <a:prstGeom prst="roundRect">
                  <a:avLst/>
                </a:prstGeom>
                <ask:type>
                  <ask:lineSketchCurved/>
                </ask:type>
              </ask:lineSketchStyleProps>
            </a:ext>
          </a:extLst>
        </a:ln>
        <a:effectLst>
          <a:glow rad="228600">
            <a:schemeClr val="accent1">
              <a:satMod val="175000"/>
              <a:alpha val="40000"/>
            </a:schemeClr>
          </a:glow>
          <a:innerShdw blurRad="63500" dist="50800" dir="54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800" b="1">
              <a:solidFill>
                <a:schemeClr val="bg1"/>
              </a:solidFill>
            </a:rPr>
            <a:t>Another key trend observed in the analysis is the rapid growth of e-commerce within the FMCG industry. The share of e-commerce sales has increased consistently, indicating a shift in consumer purchasing behaviour towards online platforms. This growth has been supported by improved internet penetration, digital payment systems, and convenience for consumers. Overall, the industry data suggests that the Indian FMCG sector is evolving with strong market growth, increasing digital adoption, and expanding organized retail, creating favourable opportunities for companies such as Hindustan Unilever Limited.</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466529</xdr:colOff>
      <xdr:row>0</xdr:row>
      <xdr:rowOff>155510</xdr:rowOff>
    </xdr:from>
    <xdr:to>
      <xdr:col>19</xdr:col>
      <xdr:colOff>513184</xdr:colOff>
      <xdr:row>3</xdr:row>
      <xdr:rowOff>93306</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5045611" y="155510"/>
          <a:ext cx="1259634" cy="497633"/>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6683</xdr:colOff>
      <xdr:row>4</xdr:row>
      <xdr:rowOff>139032</xdr:rowOff>
    </xdr:from>
    <xdr:to>
      <xdr:col>18</xdr:col>
      <xdr:colOff>66841</xdr:colOff>
      <xdr:row>26</xdr:row>
      <xdr:rowOff>13368</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231322</xdr:colOff>
      <xdr:row>0</xdr:row>
      <xdr:rowOff>88447</xdr:rowOff>
    </xdr:from>
    <xdr:to>
      <xdr:col>17</xdr:col>
      <xdr:colOff>266313</xdr:colOff>
      <xdr:row>3</xdr:row>
      <xdr:rowOff>21384</xdr:rowOff>
    </xdr:to>
    <xdr:pic>
      <xdr:nvPicPr>
        <xdr:cNvPr id="3" name="Picture 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stretch>
          <a:fillRect/>
        </a:stretch>
      </xdr:blipFill>
      <xdr:spPr>
        <a:xfrm>
          <a:off x="11035393" y="88447"/>
          <a:ext cx="1259634" cy="497633"/>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39</xdr:col>
      <xdr:colOff>40434</xdr:colOff>
      <xdr:row>3</xdr:row>
      <xdr:rowOff>131873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22555200" y="182880"/>
          <a:ext cx="1259634" cy="497633"/>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556260</xdr:colOff>
      <xdr:row>0</xdr:row>
      <xdr:rowOff>160020</xdr:rowOff>
    </xdr:from>
    <xdr:to>
      <xdr:col>9</xdr:col>
      <xdr:colOff>596694</xdr:colOff>
      <xdr:row>3</xdr:row>
      <xdr:rowOff>93773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5821680" y="160020"/>
          <a:ext cx="1259634" cy="497633"/>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15240</xdr:colOff>
      <xdr:row>1</xdr:row>
      <xdr:rowOff>45720</xdr:rowOff>
    </xdr:from>
    <xdr:to>
      <xdr:col>22</xdr:col>
      <xdr:colOff>55674</xdr:colOff>
      <xdr:row>3</xdr:row>
      <xdr:rowOff>177593</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12207240" y="228600"/>
          <a:ext cx="1259634" cy="497633"/>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0</xdr:colOff>
      <xdr:row>1</xdr:row>
      <xdr:rowOff>0</xdr:rowOff>
    </xdr:from>
    <xdr:to>
      <xdr:col>22</xdr:col>
      <xdr:colOff>40434</xdr:colOff>
      <xdr:row>3</xdr:row>
      <xdr:rowOff>131873</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12192000" y="182880"/>
          <a:ext cx="1259634" cy="497633"/>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31</xdr:row>
      <xdr:rowOff>0</xdr:rowOff>
    </xdr:from>
    <xdr:to>
      <xdr:col>2</xdr:col>
      <xdr:colOff>529043</xdr:colOff>
      <xdr:row>41</xdr:row>
      <xdr:rowOff>145557</xdr:rowOff>
    </xdr:to>
    <xdr:sp macro="" textlink="">
      <xdr:nvSpPr>
        <xdr:cNvPr id="2" name="Rectangle 1">
          <a:extLst>
            <a:ext uri="{FF2B5EF4-FFF2-40B4-BE49-F238E27FC236}">
              <a16:creationId xmlns:a16="http://schemas.microsoft.com/office/drawing/2014/main" id="{3F1FA516-14E8-409B-A42F-454DF8999AF0}"/>
            </a:ext>
          </a:extLst>
        </xdr:cNvPr>
        <xdr:cNvSpPr/>
      </xdr:nvSpPr>
      <xdr:spPr>
        <a:xfrm>
          <a:off x="0" y="10208712"/>
          <a:ext cx="2564522" cy="2024461"/>
        </a:xfrm>
        <a:custGeom>
          <a:avLst/>
          <a:gdLst>
            <a:gd name="csX0" fmla="*/ 0 w 2540000"/>
            <a:gd name="csY0" fmla="*/ 0 h 1953381"/>
            <a:gd name="csX1" fmla="*/ 2540000 w 2540000"/>
            <a:gd name="csY1" fmla="*/ 0 h 1953381"/>
            <a:gd name="csX2" fmla="*/ 2540000 w 2540000"/>
            <a:gd name="csY2" fmla="*/ 1953381 h 1953381"/>
            <a:gd name="csX3" fmla="*/ 0 w 2540000"/>
            <a:gd name="csY3" fmla="*/ 1953381 h 1953381"/>
            <a:gd name="csX4" fmla="*/ 0 w 2540000"/>
            <a:gd name="csY4" fmla="*/ 0 h 1953381"/>
          </a:gdLst>
          <a:ahLst/>
          <a:cxnLst>
            <a:cxn ang="0">
              <a:pos x="csX0" y="csY0"/>
            </a:cxn>
            <a:cxn ang="0">
              <a:pos x="csX1" y="csY1"/>
            </a:cxn>
            <a:cxn ang="0">
              <a:pos x="csX2" y="csY2"/>
            </a:cxn>
            <a:cxn ang="0">
              <a:pos x="csX3" y="csY3"/>
            </a:cxn>
            <a:cxn ang="0">
              <a:pos x="csX4" y="csY4"/>
            </a:cxn>
          </a:cxnLst>
          <a:rect l="l" t="t" r="r" b="b"/>
          <a:pathLst>
            <a:path w="2540000" h="1953381" fill="none" extrusionOk="0">
              <a:moveTo>
                <a:pt x="0" y="0"/>
              </a:moveTo>
              <a:cubicBezTo>
                <a:pt x="1126226" y="104302"/>
                <a:pt x="2062448" y="-93152"/>
                <a:pt x="2540000" y="0"/>
              </a:cubicBezTo>
              <a:cubicBezTo>
                <a:pt x="2489279" y="850007"/>
                <a:pt x="2451501" y="1539938"/>
                <a:pt x="2540000" y="1953381"/>
              </a:cubicBezTo>
              <a:cubicBezTo>
                <a:pt x="1658586" y="1829637"/>
                <a:pt x="338585" y="2100799"/>
                <a:pt x="0" y="1953381"/>
              </a:cubicBezTo>
              <a:cubicBezTo>
                <a:pt x="108571" y="1347208"/>
                <a:pt x="-110595" y="855112"/>
                <a:pt x="0" y="0"/>
              </a:cubicBezTo>
              <a:close/>
            </a:path>
            <a:path w="2540000" h="1953381" stroke="0" extrusionOk="0">
              <a:moveTo>
                <a:pt x="0" y="0"/>
              </a:moveTo>
              <a:cubicBezTo>
                <a:pt x="619043" y="-52202"/>
                <a:pt x="2225307" y="132231"/>
                <a:pt x="2540000" y="0"/>
              </a:cubicBezTo>
              <a:cubicBezTo>
                <a:pt x="2536086" y="347525"/>
                <a:pt x="2596029" y="1594361"/>
                <a:pt x="2540000" y="1953381"/>
              </a:cubicBezTo>
              <a:cubicBezTo>
                <a:pt x="1481486" y="2045329"/>
                <a:pt x="294059" y="1914849"/>
                <a:pt x="0" y="1953381"/>
              </a:cubicBezTo>
              <a:cubicBezTo>
                <a:pt x="7840" y="1222804"/>
                <a:pt x="-63951" y="356489"/>
                <a:pt x="0" y="0"/>
              </a:cubicBezTo>
              <a:close/>
            </a:path>
          </a:pathLst>
        </a:custGeom>
        <a:ln w="28575">
          <a:solidFill>
            <a:srgbClr val="CCFFFF"/>
          </a:solidFill>
          <a:extLst>
            <a:ext uri="{C807C97D-BFC1-408E-A445-0C87EB9F89A2}">
              <ask:lineSketchStyleProps xmlns:ask="http://schemas.microsoft.com/office/drawing/2018/sketchyshapes" sd="449387098">
                <a:prstGeom prst="rect">
                  <a:avLst/>
                </a:prstGeom>
                <ask:type>
                  <ask:lineSketchCurved/>
                </ask:type>
              </ask:lineSketchStyleProps>
            </a:ext>
          </a:extLst>
        </a:ln>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u="none" strike="noStrike">
              <a:solidFill>
                <a:srgbClr val="3ECDF4"/>
              </a:solidFill>
              <a:effectLst/>
              <a:latin typeface="Arial Black" panose="020B0A04020102020204" pitchFamily="34" charset="0"/>
              <a:ea typeface="+mn-ea"/>
              <a:cs typeface="+mn-cs"/>
            </a:rPr>
            <a:t>1. Liquidity Position</a:t>
          </a:r>
          <a:r>
            <a:rPr lang="en-IN" sz="1400" b="1">
              <a:solidFill>
                <a:srgbClr val="3ECDF4"/>
              </a:solidFill>
              <a:effectLst/>
              <a:latin typeface="Arial Black" panose="020B0A04020102020204" pitchFamily="34" charset="0"/>
            </a:rPr>
            <a:t> </a:t>
          </a:r>
          <a:endParaRPr lang="en-IN" sz="1100">
            <a:effectLst/>
          </a:endParaRPr>
        </a:p>
        <a:p>
          <a:pPr algn="l"/>
          <a:r>
            <a:rPr lang="en-IN" sz="1100"/>
            <a:t>HUL maintains adequate liquidity with a current ratio around 1–1.3, indicating its ability to meet short-term obligations comfortably. The quick ratio remains acceptable for an FMCG company due to fast inventory turnover. Overall, working capital management is efficient and stable.</a:t>
          </a:r>
        </a:p>
      </xdr:txBody>
    </xdr:sp>
    <xdr:clientData/>
  </xdr:twoCellAnchor>
  <xdr:twoCellAnchor>
    <xdr:from>
      <xdr:col>3</xdr:col>
      <xdr:colOff>0</xdr:colOff>
      <xdr:row>31</xdr:row>
      <xdr:rowOff>0</xdr:rowOff>
    </xdr:from>
    <xdr:to>
      <xdr:col>8</xdr:col>
      <xdr:colOff>42334</xdr:colOff>
      <xdr:row>42</xdr:row>
      <xdr:rowOff>175794</xdr:rowOff>
    </xdr:to>
    <xdr:sp macro="" textlink="">
      <xdr:nvSpPr>
        <xdr:cNvPr id="4" name="Rectangle: Rounded Corners 3">
          <a:extLst>
            <a:ext uri="{FF2B5EF4-FFF2-40B4-BE49-F238E27FC236}">
              <a16:creationId xmlns:a16="http://schemas.microsoft.com/office/drawing/2014/main" id="{ECF15598-3C72-4660-8B36-102AFD82F6BD}"/>
            </a:ext>
          </a:extLst>
        </xdr:cNvPr>
        <xdr:cNvSpPr/>
      </xdr:nvSpPr>
      <xdr:spPr>
        <a:xfrm>
          <a:off x="2588712" y="10208712"/>
          <a:ext cx="2735430" cy="2242589"/>
        </a:xfrm>
        <a:custGeom>
          <a:avLst/>
          <a:gdLst>
            <a:gd name="csX0" fmla="*/ 0 w 2713816"/>
            <a:gd name="csY0" fmla="*/ 356579 h 2139434"/>
            <a:gd name="csX1" fmla="*/ 356579 w 2713816"/>
            <a:gd name="csY1" fmla="*/ 0 h 2139434"/>
            <a:gd name="csX2" fmla="*/ 2357237 w 2713816"/>
            <a:gd name="csY2" fmla="*/ 0 h 2139434"/>
            <a:gd name="csX3" fmla="*/ 2713816 w 2713816"/>
            <a:gd name="csY3" fmla="*/ 356579 h 2139434"/>
            <a:gd name="csX4" fmla="*/ 2713816 w 2713816"/>
            <a:gd name="csY4" fmla="*/ 1782855 h 2139434"/>
            <a:gd name="csX5" fmla="*/ 2357237 w 2713816"/>
            <a:gd name="csY5" fmla="*/ 2139434 h 2139434"/>
            <a:gd name="csX6" fmla="*/ 356579 w 2713816"/>
            <a:gd name="csY6" fmla="*/ 2139434 h 2139434"/>
            <a:gd name="csX7" fmla="*/ 0 w 2713816"/>
            <a:gd name="csY7" fmla="*/ 1782855 h 2139434"/>
            <a:gd name="csX8" fmla="*/ 0 w 2713816"/>
            <a:gd name="csY8" fmla="*/ 356579 h 21394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13816" h="2139434" fill="none" extrusionOk="0">
              <a:moveTo>
                <a:pt x="0" y="356579"/>
              </a:moveTo>
              <a:cubicBezTo>
                <a:pt x="7443" y="162853"/>
                <a:pt x="146741" y="28016"/>
                <a:pt x="356579" y="0"/>
              </a:cubicBezTo>
              <a:cubicBezTo>
                <a:pt x="674544" y="47365"/>
                <a:pt x="1579650" y="153407"/>
                <a:pt x="2357237" y="0"/>
              </a:cubicBezTo>
              <a:cubicBezTo>
                <a:pt x="2525511" y="-18370"/>
                <a:pt x="2699161" y="162344"/>
                <a:pt x="2713816" y="356579"/>
              </a:cubicBezTo>
              <a:cubicBezTo>
                <a:pt x="2632359" y="998549"/>
                <a:pt x="2633457" y="1358853"/>
                <a:pt x="2713816" y="1782855"/>
              </a:cubicBezTo>
              <a:cubicBezTo>
                <a:pt x="2709450" y="1990697"/>
                <a:pt x="2562010" y="2145895"/>
                <a:pt x="2357237" y="2139434"/>
              </a:cubicBezTo>
              <a:cubicBezTo>
                <a:pt x="1413757" y="2122463"/>
                <a:pt x="931041" y="2006546"/>
                <a:pt x="356579" y="2139434"/>
              </a:cubicBezTo>
              <a:cubicBezTo>
                <a:pt x="166866" y="2129834"/>
                <a:pt x="3238" y="2007043"/>
                <a:pt x="0" y="1782855"/>
              </a:cubicBezTo>
              <a:cubicBezTo>
                <a:pt x="-46283" y="1507886"/>
                <a:pt x="14464" y="741571"/>
                <a:pt x="0" y="356579"/>
              </a:cubicBezTo>
              <a:close/>
            </a:path>
            <a:path w="2713816" h="2139434" stroke="0" extrusionOk="0">
              <a:moveTo>
                <a:pt x="0" y="356579"/>
              </a:moveTo>
              <a:cubicBezTo>
                <a:pt x="28845" y="164380"/>
                <a:pt x="193550" y="5485"/>
                <a:pt x="356579" y="0"/>
              </a:cubicBezTo>
              <a:cubicBezTo>
                <a:pt x="937391" y="-121781"/>
                <a:pt x="1998199" y="-11465"/>
                <a:pt x="2357237" y="0"/>
              </a:cubicBezTo>
              <a:cubicBezTo>
                <a:pt x="2558024" y="2513"/>
                <a:pt x="2716521" y="189925"/>
                <a:pt x="2713816" y="356579"/>
              </a:cubicBezTo>
              <a:cubicBezTo>
                <a:pt x="2608831" y="997267"/>
                <a:pt x="2650753" y="1206326"/>
                <a:pt x="2713816" y="1782855"/>
              </a:cubicBezTo>
              <a:cubicBezTo>
                <a:pt x="2734790" y="1994020"/>
                <a:pt x="2578424" y="2114087"/>
                <a:pt x="2357237" y="2139434"/>
              </a:cubicBezTo>
              <a:cubicBezTo>
                <a:pt x="1495392" y="2286691"/>
                <a:pt x="1009972" y="2138961"/>
                <a:pt x="356579" y="2139434"/>
              </a:cubicBezTo>
              <a:cubicBezTo>
                <a:pt x="185289" y="2162714"/>
                <a:pt x="10167" y="1991236"/>
                <a:pt x="0" y="1782855"/>
              </a:cubicBezTo>
              <a:cubicBezTo>
                <a:pt x="84880" y="1335861"/>
                <a:pt x="14698" y="688860"/>
                <a:pt x="0" y="356579"/>
              </a:cubicBezTo>
              <a:close/>
            </a:path>
          </a:pathLst>
        </a:custGeom>
        <a:ln w="28575">
          <a:solidFill>
            <a:srgbClr val="CCFFFF"/>
          </a:solidFill>
          <a:extLst>
            <a:ext uri="{C807C97D-BFC1-408E-A445-0C87EB9F89A2}">
              <ask:lineSketchStyleProps xmlns:ask="http://schemas.microsoft.com/office/drawing/2018/sketchyshapes" sd="28618924">
                <a:prstGeom prst="roundRect">
                  <a:avLst/>
                </a:prstGeom>
                <ask:type>
                  <ask:lineSketchCurved/>
                </ask:type>
              </ask:lineSketchStyleProps>
            </a:ext>
          </a:extLst>
        </a:ln>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u="none" strike="noStrike">
              <a:solidFill>
                <a:srgbClr val="3ECDF4"/>
              </a:solidFill>
              <a:effectLst/>
              <a:latin typeface="Arial Black" panose="020B0A04020102020204" pitchFamily="34" charset="0"/>
              <a:ea typeface="+mn-ea"/>
              <a:cs typeface="+mn-cs"/>
            </a:rPr>
            <a:t>2. Profitability Position</a:t>
          </a:r>
          <a:r>
            <a:rPr lang="en-IN" sz="1400" b="1">
              <a:solidFill>
                <a:srgbClr val="3ECDF4"/>
              </a:solidFill>
              <a:effectLst/>
              <a:latin typeface="Arial Black" panose="020B0A04020102020204" pitchFamily="34" charset="0"/>
            </a:rPr>
            <a:t> </a:t>
          </a:r>
          <a:endParaRPr lang="en-IN" sz="1400" b="1">
            <a:solidFill>
              <a:srgbClr val="3ECDF4"/>
            </a:solidFill>
            <a:latin typeface="Arial Black" panose="020B0A04020102020204" pitchFamily="34" charset="0"/>
          </a:endParaRPr>
        </a:p>
        <a:p>
          <a:pPr algn="l"/>
          <a:r>
            <a:rPr lang="en-IN" sz="1100"/>
            <a:t>HUL shows strong and consistent profitability, with operating margins around 20–26% and net margins around 15–17%. Return ratios such as ROE and ROCE remain healthy, indicating efficient utilization of shareholders’ funds and long-term capital. The company demonstrates strong pricing power and cost control.</a:t>
          </a:r>
        </a:p>
      </xdr:txBody>
    </xdr:sp>
    <xdr:clientData/>
  </xdr:twoCellAnchor>
  <xdr:twoCellAnchor>
    <xdr:from>
      <xdr:col>8</xdr:col>
      <xdr:colOff>0</xdr:colOff>
      <xdr:row>31</xdr:row>
      <xdr:rowOff>0</xdr:rowOff>
    </xdr:from>
    <xdr:to>
      <xdr:col>11</xdr:col>
      <xdr:colOff>1003574</xdr:colOff>
      <xdr:row>42</xdr:row>
      <xdr:rowOff>66523</xdr:rowOff>
    </xdr:to>
    <xdr:sp macro="" textlink="">
      <xdr:nvSpPr>
        <xdr:cNvPr id="7" name="Rectangle 6">
          <a:extLst>
            <a:ext uri="{FF2B5EF4-FFF2-40B4-BE49-F238E27FC236}">
              <a16:creationId xmlns:a16="http://schemas.microsoft.com/office/drawing/2014/main" id="{C22DF1DB-0E85-473B-8191-C8B3451CB6F2}"/>
            </a:ext>
          </a:extLst>
        </xdr:cNvPr>
        <xdr:cNvSpPr/>
      </xdr:nvSpPr>
      <xdr:spPr>
        <a:xfrm>
          <a:off x="5281808" y="10208712"/>
          <a:ext cx="2600643" cy="2133318"/>
        </a:xfrm>
        <a:custGeom>
          <a:avLst/>
          <a:gdLst>
            <a:gd name="csX0" fmla="*/ 0 w 2588382"/>
            <a:gd name="csY0" fmla="*/ 0 h 2062238"/>
            <a:gd name="csX1" fmla="*/ 2588382 w 2588382"/>
            <a:gd name="csY1" fmla="*/ 0 h 2062238"/>
            <a:gd name="csX2" fmla="*/ 2588382 w 2588382"/>
            <a:gd name="csY2" fmla="*/ 2062238 h 2062238"/>
            <a:gd name="csX3" fmla="*/ 0 w 2588382"/>
            <a:gd name="csY3" fmla="*/ 2062238 h 2062238"/>
            <a:gd name="csX4" fmla="*/ 0 w 2588382"/>
            <a:gd name="csY4" fmla="*/ 0 h 2062238"/>
          </a:gdLst>
          <a:ahLst/>
          <a:cxnLst>
            <a:cxn ang="0">
              <a:pos x="csX0" y="csY0"/>
            </a:cxn>
            <a:cxn ang="0">
              <a:pos x="csX1" y="csY1"/>
            </a:cxn>
            <a:cxn ang="0">
              <a:pos x="csX2" y="csY2"/>
            </a:cxn>
            <a:cxn ang="0">
              <a:pos x="csX3" y="csY3"/>
            </a:cxn>
            <a:cxn ang="0">
              <a:pos x="csX4" y="csY4"/>
            </a:cxn>
          </a:cxnLst>
          <a:rect l="l" t="t" r="r" b="b"/>
          <a:pathLst>
            <a:path w="2588382" h="2062238" fill="none" extrusionOk="0">
              <a:moveTo>
                <a:pt x="0" y="0"/>
              </a:moveTo>
              <a:cubicBezTo>
                <a:pt x="663941" y="-101374"/>
                <a:pt x="1795098" y="-155096"/>
                <a:pt x="2588382" y="0"/>
              </a:cubicBezTo>
              <a:cubicBezTo>
                <a:pt x="2628056" y="764250"/>
                <a:pt x="2740345" y="1284929"/>
                <a:pt x="2588382" y="2062238"/>
              </a:cubicBezTo>
              <a:cubicBezTo>
                <a:pt x="1684967" y="2063258"/>
                <a:pt x="269892" y="1918647"/>
                <a:pt x="0" y="2062238"/>
              </a:cubicBezTo>
              <a:cubicBezTo>
                <a:pt x="22691" y="1351454"/>
                <a:pt x="-67841" y="706188"/>
                <a:pt x="0" y="0"/>
              </a:cubicBezTo>
              <a:close/>
            </a:path>
            <a:path w="2588382" h="2062238" stroke="0" extrusionOk="0">
              <a:moveTo>
                <a:pt x="0" y="0"/>
              </a:moveTo>
              <a:cubicBezTo>
                <a:pt x="608003" y="-71681"/>
                <a:pt x="1615300" y="131550"/>
                <a:pt x="2588382" y="0"/>
              </a:cubicBezTo>
              <a:cubicBezTo>
                <a:pt x="2454888" y="642670"/>
                <a:pt x="2652218" y="1157766"/>
                <a:pt x="2588382" y="2062238"/>
              </a:cubicBezTo>
              <a:cubicBezTo>
                <a:pt x="1401909" y="2187968"/>
                <a:pt x="386482" y="1990223"/>
                <a:pt x="0" y="2062238"/>
              </a:cubicBezTo>
              <a:cubicBezTo>
                <a:pt x="3432" y="1274387"/>
                <a:pt x="109417" y="434194"/>
                <a:pt x="0" y="0"/>
              </a:cubicBezTo>
              <a:close/>
            </a:path>
          </a:pathLst>
        </a:custGeom>
        <a:ln w="28575">
          <a:solidFill>
            <a:srgbClr val="CCFFFF"/>
          </a:solidFill>
          <a:extLst>
            <a:ext uri="{C807C97D-BFC1-408E-A445-0C87EB9F89A2}">
              <ask:lineSketchStyleProps xmlns:ask="http://schemas.microsoft.com/office/drawing/2018/sketchyshapes" sd="1105361042">
                <a:prstGeom prst="rect">
                  <a:avLst/>
                </a:prstGeom>
                <ask:type>
                  <ask:lineSketchCurved/>
                </ask:type>
              </ask:lineSketchStyleProps>
            </a:ext>
          </a:extLst>
        </a:ln>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00" b="1" i="0" u="none" strike="noStrike">
            <a:solidFill>
              <a:schemeClr val="dk1"/>
            </a:solidFill>
            <a:effectLst/>
            <a:latin typeface="+mn-lt"/>
            <a:ea typeface="+mn-ea"/>
            <a:cs typeface="+mn-cs"/>
          </a:endParaRPr>
        </a:p>
        <a:p>
          <a:pPr algn="l"/>
          <a:r>
            <a:rPr lang="en-IN" sz="1600" b="1" i="0" u="none" strike="noStrike">
              <a:solidFill>
                <a:srgbClr val="3ECDF4"/>
              </a:solidFill>
              <a:effectLst/>
              <a:latin typeface="Arial Black" panose="020B0A04020102020204" pitchFamily="34" charset="0"/>
              <a:ea typeface="+mn-ea"/>
              <a:cs typeface="+mn-cs"/>
            </a:rPr>
            <a:t>3. Leverage Position</a:t>
          </a:r>
          <a:r>
            <a:rPr lang="en-IN" sz="1600" b="1">
              <a:solidFill>
                <a:srgbClr val="3ECDF4"/>
              </a:solidFill>
              <a:effectLst/>
              <a:latin typeface="Arial Black" panose="020B0A04020102020204" pitchFamily="34" charset="0"/>
            </a:rPr>
            <a:t> </a:t>
          </a:r>
          <a:endParaRPr lang="en-IN" sz="1600" b="1" i="0" u="none" strike="noStrike">
            <a:solidFill>
              <a:srgbClr val="3ECDF4"/>
            </a:solidFill>
            <a:effectLst/>
            <a:latin typeface="Arial Black" panose="020B0A04020102020204" pitchFamily="34" charset="0"/>
            <a:ea typeface="+mn-ea"/>
            <a:cs typeface="+mn-cs"/>
          </a:endParaRPr>
        </a:p>
        <a:p>
          <a:pPr algn="l"/>
          <a:r>
            <a:rPr lang="en-IN" sz="1100"/>
            <a:t>The company operates with very low debt, reflected in a near-zero debt–equity ratio. High interest coverage indicates minimal financial risk and strong internal cash generation. HUL maintains a conservative capital structure.</a:t>
          </a:r>
        </a:p>
      </xdr:txBody>
    </xdr:sp>
    <xdr:clientData/>
  </xdr:twoCellAnchor>
  <xdr:twoCellAnchor>
    <xdr:from>
      <xdr:col>12</xdr:col>
      <xdr:colOff>0</xdr:colOff>
      <xdr:row>31</xdr:row>
      <xdr:rowOff>0</xdr:rowOff>
    </xdr:from>
    <xdr:to>
      <xdr:col>12</xdr:col>
      <xdr:colOff>2806094</xdr:colOff>
      <xdr:row>43</xdr:row>
      <xdr:rowOff>78975</xdr:rowOff>
    </xdr:to>
    <xdr:sp macro="" textlink="">
      <xdr:nvSpPr>
        <xdr:cNvPr id="8" name="Rectangle: Rounded Corners 7">
          <a:extLst>
            <a:ext uri="{FF2B5EF4-FFF2-40B4-BE49-F238E27FC236}">
              <a16:creationId xmlns:a16="http://schemas.microsoft.com/office/drawing/2014/main" id="{AF6E0D9F-E6A1-4F16-9C4C-AA0619A50E3C}"/>
            </a:ext>
          </a:extLst>
        </xdr:cNvPr>
        <xdr:cNvSpPr/>
      </xdr:nvSpPr>
      <xdr:spPr>
        <a:xfrm>
          <a:off x="8100164" y="10208712"/>
          <a:ext cx="2806094" cy="2333660"/>
        </a:xfrm>
        <a:custGeom>
          <a:avLst/>
          <a:gdLst>
            <a:gd name="csX0" fmla="*/ 0 w 2806094"/>
            <a:gd name="csY0" fmla="*/ 371758 h 2230505"/>
            <a:gd name="csX1" fmla="*/ 371758 w 2806094"/>
            <a:gd name="csY1" fmla="*/ 0 h 2230505"/>
            <a:gd name="csX2" fmla="*/ 2434336 w 2806094"/>
            <a:gd name="csY2" fmla="*/ 0 h 2230505"/>
            <a:gd name="csX3" fmla="*/ 2806094 w 2806094"/>
            <a:gd name="csY3" fmla="*/ 371758 h 2230505"/>
            <a:gd name="csX4" fmla="*/ 2806094 w 2806094"/>
            <a:gd name="csY4" fmla="*/ 1858747 h 2230505"/>
            <a:gd name="csX5" fmla="*/ 2434336 w 2806094"/>
            <a:gd name="csY5" fmla="*/ 2230505 h 2230505"/>
            <a:gd name="csX6" fmla="*/ 371758 w 2806094"/>
            <a:gd name="csY6" fmla="*/ 2230505 h 2230505"/>
            <a:gd name="csX7" fmla="*/ 0 w 2806094"/>
            <a:gd name="csY7" fmla="*/ 1858747 h 2230505"/>
            <a:gd name="csX8" fmla="*/ 0 w 2806094"/>
            <a:gd name="csY8" fmla="*/ 371758 h 22305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806094" h="2230505" fill="none" extrusionOk="0">
              <a:moveTo>
                <a:pt x="0" y="371758"/>
              </a:moveTo>
              <a:cubicBezTo>
                <a:pt x="-8166" y="154638"/>
                <a:pt x="182404" y="19372"/>
                <a:pt x="371758" y="0"/>
              </a:cubicBezTo>
              <a:cubicBezTo>
                <a:pt x="712021" y="-119120"/>
                <a:pt x="2022706" y="-19769"/>
                <a:pt x="2434336" y="0"/>
              </a:cubicBezTo>
              <a:cubicBezTo>
                <a:pt x="2605640" y="21113"/>
                <a:pt x="2820650" y="169221"/>
                <a:pt x="2806094" y="371758"/>
              </a:cubicBezTo>
              <a:cubicBezTo>
                <a:pt x="2721083" y="1054070"/>
                <a:pt x="2770838" y="1255274"/>
                <a:pt x="2806094" y="1858747"/>
              </a:cubicBezTo>
              <a:cubicBezTo>
                <a:pt x="2824051" y="2093692"/>
                <a:pt x="2640134" y="2219004"/>
                <a:pt x="2434336" y="2230505"/>
              </a:cubicBezTo>
              <a:cubicBezTo>
                <a:pt x="1511496" y="2137598"/>
                <a:pt x="959895" y="2394466"/>
                <a:pt x="371758" y="2230505"/>
              </a:cubicBezTo>
              <a:cubicBezTo>
                <a:pt x="190235" y="2222506"/>
                <a:pt x="-6607" y="2048872"/>
                <a:pt x="0" y="1858747"/>
              </a:cubicBezTo>
              <a:cubicBezTo>
                <a:pt x="-84763" y="1593195"/>
                <a:pt x="-10727" y="601564"/>
                <a:pt x="0" y="371758"/>
              </a:cubicBezTo>
              <a:close/>
            </a:path>
            <a:path w="2806094" h="2230505" stroke="0" extrusionOk="0">
              <a:moveTo>
                <a:pt x="0" y="371758"/>
              </a:moveTo>
              <a:cubicBezTo>
                <a:pt x="12147" y="173418"/>
                <a:pt x="169853" y="-13973"/>
                <a:pt x="371758" y="0"/>
              </a:cubicBezTo>
              <a:cubicBezTo>
                <a:pt x="961293" y="67348"/>
                <a:pt x="1995138" y="63640"/>
                <a:pt x="2434336" y="0"/>
              </a:cubicBezTo>
              <a:cubicBezTo>
                <a:pt x="2635577" y="-9138"/>
                <a:pt x="2800175" y="168970"/>
                <a:pt x="2806094" y="371758"/>
              </a:cubicBezTo>
              <a:cubicBezTo>
                <a:pt x="2800209" y="1085380"/>
                <a:pt x="2928653" y="1287991"/>
                <a:pt x="2806094" y="1858747"/>
              </a:cubicBezTo>
              <a:cubicBezTo>
                <a:pt x="2796776" y="2093001"/>
                <a:pt x="2652153" y="2235072"/>
                <a:pt x="2434336" y="2230505"/>
              </a:cubicBezTo>
              <a:cubicBezTo>
                <a:pt x="1778273" y="2231184"/>
                <a:pt x="667868" y="2300626"/>
                <a:pt x="371758" y="2230505"/>
              </a:cubicBezTo>
              <a:cubicBezTo>
                <a:pt x="156228" y="2234117"/>
                <a:pt x="2928" y="2065052"/>
                <a:pt x="0" y="1858747"/>
              </a:cubicBezTo>
              <a:cubicBezTo>
                <a:pt x="89234" y="1578146"/>
                <a:pt x="-32765" y="933387"/>
                <a:pt x="0" y="371758"/>
              </a:cubicBezTo>
              <a:close/>
            </a:path>
          </a:pathLst>
        </a:custGeom>
        <a:ln w="28575">
          <a:solidFill>
            <a:srgbClr val="CCFFFF"/>
          </a:solidFill>
          <a:extLst>
            <a:ext uri="{C807C97D-BFC1-408E-A445-0C87EB9F89A2}">
              <ask:lineSketchStyleProps xmlns:ask="http://schemas.microsoft.com/office/drawing/2018/sketchyshapes" sd="2424435072">
                <a:prstGeom prst="roundRect">
                  <a:avLst/>
                </a:prstGeom>
                <ask:type>
                  <ask:lineSketchCurved/>
                </ask:type>
              </ask:lineSketchStyleProps>
            </a:ext>
          </a:extLst>
        </a:ln>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u="none" strike="noStrike">
              <a:solidFill>
                <a:srgbClr val="3ECDF4"/>
              </a:solidFill>
              <a:effectLst/>
              <a:latin typeface="Arial Black" panose="020B0A04020102020204" pitchFamily="34" charset="0"/>
              <a:ea typeface="+mn-ea"/>
              <a:cs typeface="+mn-cs"/>
            </a:rPr>
            <a:t>4. Efficiency Position</a:t>
          </a:r>
          <a:endParaRPr lang="en-IN" sz="1400" b="1">
            <a:solidFill>
              <a:srgbClr val="3ECDF4"/>
            </a:solidFill>
            <a:effectLst/>
            <a:latin typeface="Arial Black" panose="020B0A04020102020204" pitchFamily="34" charset="0"/>
          </a:endParaRPr>
        </a:p>
        <a:p>
          <a:pPr algn="l"/>
          <a:r>
            <a:rPr lang="en-IN" sz="1100"/>
            <a:t>Inventory and receivable turnover ratios indicate effective supply chain and credit management. Asset utilization remains stable post balance sheet expansion. Overall, HUL efficiently converts resources into revenue.</a:t>
          </a:r>
        </a:p>
      </xdr:txBody>
    </xdr:sp>
    <xdr:clientData/>
  </xdr:twoCellAnchor>
  <xdr:twoCellAnchor>
    <xdr:from>
      <xdr:col>12</xdr:col>
      <xdr:colOff>2880986</xdr:colOff>
      <xdr:row>31</xdr:row>
      <xdr:rowOff>62631</xdr:rowOff>
    </xdr:from>
    <xdr:to>
      <xdr:col>14</xdr:col>
      <xdr:colOff>1393271</xdr:colOff>
      <xdr:row>43</xdr:row>
      <xdr:rowOff>20297</xdr:rowOff>
    </xdr:to>
    <xdr:sp macro="" textlink="">
      <xdr:nvSpPr>
        <xdr:cNvPr id="9" name="Rectangle 8">
          <a:extLst>
            <a:ext uri="{FF2B5EF4-FFF2-40B4-BE49-F238E27FC236}">
              <a16:creationId xmlns:a16="http://schemas.microsoft.com/office/drawing/2014/main" id="{457D0282-2F92-4A7C-B2A9-C9AC7AC53596}"/>
            </a:ext>
          </a:extLst>
        </xdr:cNvPr>
        <xdr:cNvSpPr/>
      </xdr:nvSpPr>
      <xdr:spPr>
        <a:xfrm>
          <a:off x="10981150" y="10271343"/>
          <a:ext cx="2718943" cy="2212351"/>
        </a:xfrm>
        <a:custGeom>
          <a:avLst/>
          <a:gdLst>
            <a:gd name="csX0" fmla="*/ 0 w 2709333"/>
            <a:gd name="csY0" fmla="*/ 0 h 2134809"/>
            <a:gd name="csX1" fmla="*/ 2709333 w 2709333"/>
            <a:gd name="csY1" fmla="*/ 0 h 2134809"/>
            <a:gd name="csX2" fmla="*/ 2709333 w 2709333"/>
            <a:gd name="csY2" fmla="*/ 2134809 h 2134809"/>
            <a:gd name="csX3" fmla="*/ 0 w 2709333"/>
            <a:gd name="csY3" fmla="*/ 2134809 h 2134809"/>
            <a:gd name="csX4" fmla="*/ 0 w 2709333"/>
            <a:gd name="csY4" fmla="*/ 0 h 2134809"/>
          </a:gdLst>
          <a:ahLst/>
          <a:cxnLst>
            <a:cxn ang="0">
              <a:pos x="csX0" y="csY0"/>
            </a:cxn>
            <a:cxn ang="0">
              <a:pos x="csX1" y="csY1"/>
            </a:cxn>
            <a:cxn ang="0">
              <a:pos x="csX2" y="csY2"/>
            </a:cxn>
            <a:cxn ang="0">
              <a:pos x="csX3" y="csY3"/>
            </a:cxn>
            <a:cxn ang="0">
              <a:pos x="csX4" y="csY4"/>
            </a:cxn>
          </a:cxnLst>
          <a:rect l="l" t="t" r="r" b="b"/>
          <a:pathLst>
            <a:path w="2709333" h="2134809" fill="none" extrusionOk="0">
              <a:moveTo>
                <a:pt x="0" y="0"/>
              </a:moveTo>
              <a:cubicBezTo>
                <a:pt x="609996" y="81875"/>
                <a:pt x="1916257" y="3612"/>
                <a:pt x="2709333" y="0"/>
              </a:cubicBezTo>
              <a:cubicBezTo>
                <a:pt x="2712450" y="354502"/>
                <a:pt x="2547734" y="1112528"/>
                <a:pt x="2709333" y="2134809"/>
              </a:cubicBezTo>
              <a:cubicBezTo>
                <a:pt x="2139217" y="2026690"/>
                <a:pt x="1173856" y="2182402"/>
                <a:pt x="0" y="2134809"/>
              </a:cubicBezTo>
              <a:cubicBezTo>
                <a:pt x="127565" y="1491425"/>
                <a:pt x="-69919" y="670516"/>
                <a:pt x="0" y="0"/>
              </a:cubicBezTo>
              <a:close/>
            </a:path>
            <a:path w="2709333" h="2134809" stroke="0" extrusionOk="0">
              <a:moveTo>
                <a:pt x="0" y="0"/>
              </a:moveTo>
              <a:cubicBezTo>
                <a:pt x="508388" y="-119319"/>
                <a:pt x="1572453" y="88339"/>
                <a:pt x="2709333" y="0"/>
              </a:cubicBezTo>
              <a:cubicBezTo>
                <a:pt x="2679307" y="797598"/>
                <a:pt x="2762971" y="1370657"/>
                <a:pt x="2709333" y="2134809"/>
              </a:cubicBezTo>
              <a:cubicBezTo>
                <a:pt x="2162718" y="2159291"/>
                <a:pt x="1023059" y="2169830"/>
                <a:pt x="0" y="2134809"/>
              </a:cubicBezTo>
              <a:cubicBezTo>
                <a:pt x="-54176" y="1670195"/>
                <a:pt x="107538" y="738239"/>
                <a:pt x="0" y="0"/>
              </a:cubicBezTo>
              <a:close/>
            </a:path>
          </a:pathLst>
        </a:custGeom>
        <a:ln w="28575">
          <a:solidFill>
            <a:srgbClr val="CCFFFF"/>
          </a:solidFill>
          <a:extLst>
            <a:ext uri="{C807C97D-BFC1-408E-A445-0C87EB9F89A2}">
              <ask:lineSketchStyleProps xmlns:ask="http://schemas.microsoft.com/office/drawing/2018/sketchyshapes" sd="821879009">
                <a:prstGeom prst="rect">
                  <a:avLst/>
                </a:prstGeom>
                <ask:type>
                  <ask:lineSketchCurved/>
                </ask:type>
              </ask:lineSketchStyleProps>
            </a:ext>
          </a:extLst>
        </a:ln>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u="none" strike="noStrike">
              <a:solidFill>
                <a:srgbClr val="3ECDF4"/>
              </a:solidFill>
              <a:effectLst/>
              <a:latin typeface="Arial Black" panose="020B0A04020102020204" pitchFamily="34" charset="0"/>
              <a:ea typeface="+mn-ea"/>
              <a:cs typeface="+mn-cs"/>
            </a:rPr>
            <a:t>5. Market &amp; Shareholder Position</a:t>
          </a:r>
          <a:r>
            <a:rPr lang="en-IN" sz="1400">
              <a:solidFill>
                <a:srgbClr val="3ECDF4"/>
              </a:solidFill>
              <a:effectLst/>
              <a:latin typeface="Arial Black" panose="020B0A04020102020204" pitchFamily="34" charset="0"/>
            </a:rPr>
            <a:t> </a:t>
          </a:r>
        </a:p>
        <a:p>
          <a:pPr algn="l"/>
          <a:r>
            <a:rPr lang="en-IN" sz="1100"/>
            <a:t>Consistent growth in EPS reflects steady earnings expansion. A dividend payout ratio of around 35–50% shows a balanced approach between rewarding shareholders and reinvesting for growth. HUL continues to create sustainable shareholder value.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Roaming/Microsoft/Windows/Network%20Shortcuts/EABV%20SHEET%201.xlsx" TargetMode="External"/><Relationship Id="rId2" Type="http://schemas.openxmlformats.org/officeDocument/2006/relationships/externalLinkPath" Target="file:///C:\Users\anjal\AppData\Roaming\Microsoft\Windows\Network%20Shortcuts\EABV%20SHEET%201.xlsx" TargetMode="External"/><Relationship Id="rId1" Type="http://schemas.openxmlformats.org/officeDocument/2006/relationships/externalLinkPath" Target="/Users/anjal/AppData/Roaming/Microsoft/Windows/Network%20Shortcuts/EABV%20SHE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ANY OVERVIEW"/>
      <sheetName val="Economic Analysis"/>
      <sheetName val="Industrial analysis"/>
      <sheetName val="table of content"/>
      <sheetName val="SOURCES"/>
      <sheetName val="HUL ASSUMPTION "/>
      <sheetName val="HUL Financial statement"/>
      <sheetName val="PPE ANALYSIS"/>
      <sheetName val="Beta"/>
      <sheetName val="Historical Beta"/>
      <sheetName val="Fundamental Beta"/>
      <sheetName val="Accounting Beta"/>
      <sheetName val="WACC"/>
      <sheetName val="EVA"/>
      <sheetName val="DCF"/>
      <sheetName val="DDM"/>
      <sheetName val="RATIO"/>
      <sheetName val="key ratio forcasting"/>
      <sheetName val="RELATIVE VALUATIONP"/>
    </sheetNames>
    <sheetDataSet>
      <sheetData sheetId="0"/>
      <sheetData sheetId="1"/>
      <sheetData sheetId="2">
        <row r="9">
          <cell r="BL9" t="str">
            <v>FMCG Market Size ($ Billion)</v>
          </cell>
          <cell r="BM9" t="str">
            <v>Urban Demand Share %</v>
          </cell>
          <cell r="BN9" t="str">
            <v>Rural Demand Share %</v>
          </cell>
          <cell r="BO9" t="str">
            <v>FMCG Industry Growth %</v>
          </cell>
          <cell r="BP9" t="str">
            <v>E-commerce FMCG Share %</v>
          </cell>
        </row>
        <row r="10">
          <cell r="BK10">
            <v>2015</v>
          </cell>
          <cell r="BL10">
            <v>95</v>
          </cell>
          <cell r="BM10">
            <v>63</v>
          </cell>
          <cell r="BN10">
            <v>37</v>
          </cell>
          <cell r="BO10">
            <v>6.5</v>
          </cell>
          <cell r="BP10">
            <v>2</v>
          </cell>
        </row>
        <row r="11">
          <cell r="BK11">
            <v>2016</v>
          </cell>
          <cell r="BL11">
            <v>102</v>
          </cell>
          <cell r="BM11">
            <v>63</v>
          </cell>
          <cell r="BN11">
            <v>37</v>
          </cell>
          <cell r="BO11">
            <v>7</v>
          </cell>
          <cell r="BP11">
            <v>2.5</v>
          </cell>
        </row>
        <row r="12">
          <cell r="BK12">
            <v>2017</v>
          </cell>
          <cell r="BL12">
            <v>110</v>
          </cell>
          <cell r="BM12">
            <v>62</v>
          </cell>
          <cell r="BN12">
            <v>38</v>
          </cell>
          <cell r="BO12">
            <v>7.5</v>
          </cell>
          <cell r="BP12">
            <v>3</v>
          </cell>
        </row>
        <row r="13">
          <cell r="BK13">
            <v>2018</v>
          </cell>
          <cell r="BL13">
            <v>120</v>
          </cell>
          <cell r="BM13">
            <v>62</v>
          </cell>
          <cell r="BN13">
            <v>38</v>
          </cell>
          <cell r="BO13">
            <v>8</v>
          </cell>
          <cell r="BP13">
            <v>4</v>
          </cell>
        </row>
        <row r="14">
          <cell r="BK14">
            <v>2019</v>
          </cell>
          <cell r="BL14">
            <v>130</v>
          </cell>
          <cell r="BM14">
            <v>62</v>
          </cell>
          <cell r="BN14">
            <v>38</v>
          </cell>
          <cell r="BO14">
            <v>7</v>
          </cell>
          <cell r="BP14">
            <v>5</v>
          </cell>
        </row>
        <row r="15">
          <cell r="BK15">
            <v>2020</v>
          </cell>
          <cell r="BL15">
            <v>125</v>
          </cell>
          <cell r="BM15">
            <v>61</v>
          </cell>
          <cell r="BN15">
            <v>39</v>
          </cell>
          <cell r="BO15">
            <v>3</v>
          </cell>
          <cell r="BP15">
            <v>7</v>
          </cell>
        </row>
        <row r="16">
          <cell r="BK16">
            <v>2021</v>
          </cell>
          <cell r="BL16">
            <v>150</v>
          </cell>
          <cell r="BM16">
            <v>61</v>
          </cell>
          <cell r="BN16">
            <v>39</v>
          </cell>
          <cell r="BO16">
            <v>8</v>
          </cell>
          <cell r="BP16">
            <v>9</v>
          </cell>
        </row>
        <row r="17">
          <cell r="BK17">
            <v>2022</v>
          </cell>
          <cell r="BL17">
            <v>180</v>
          </cell>
          <cell r="BM17">
            <v>62</v>
          </cell>
          <cell r="BN17">
            <v>38</v>
          </cell>
          <cell r="BO17">
            <v>9</v>
          </cell>
          <cell r="BP17">
            <v>11</v>
          </cell>
        </row>
        <row r="18">
          <cell r="BK18">
            <v>2023</v>
          </cell>
          <cell r="BL18">
            <v>210</v>
          </cell>
          <cell r="BM18">
            <v>62</v>
          </cell>
          <cell r="BN18">
            <v>38</v>
          </cell>
          <cell r="BO18">
            <v>8</v>
          </cell>
          <cell r="BP18">
            <v>13</v>
          </cell>
        </row>
        <row r="19">
          <cell r="BK19">
            <v>2024</v>
          </cell>
          <cell r="BL19">
            <v>245</v>
          </cell>
          <cell r="BM19">
            <v>62</v>
          </cell>
          <cell r="BN19">
            <v>38</v>
          </cell>
          <cell r="BO19">
            <v>6</v>
          </cell>
          <cell r="BP19">
            <v>15</v>
          </cell>
        </row>
        <row r="20">
          <cell r="BK20">
            <v>2025</v>
          </cell>
          <cell r="BL20">
            <v>288</v>
          </cell>
          <cell r="BM20">
            <v>61</v>
          </cell>
          <cell r="BN20">
            <v>39</v>
          </cell>
          <cell r="BO20">
            <v>7</v>
          </cell>
          <cell r="BP20">
            <v>18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1:D69" totalsRowShown="0" headerRowDxfId="138" headerRowBorderDxfId="137" tableBorderDxfId="136" totalsRowBorderDxfId="135">
  <tableColumns count="4">
    <tableColumn id="1" xr3:uid="{00000000-0010-0000-0000-000001000000}" name="Growth Driver" dataDxfId="134"/>
    <tableColumn id="2" xr3:uid="{00000000-0010-0000-0000-000002000000}" name="Quantified Indicator (FY25)" dataDxfId="133"/>
    <tableColumn id="3" xr3:uid="{00000000-0010-0000-0000-000003000000}" name="Explanation" dataDxfId="132"/>
    <tableColumn id="4" xr3:uid="{00000000-0010-0000-0000-000004000000}" name="Valuation Significance" dataDxfId="131"/>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61:J66" totalsRowShown="0" headerRowDxfId="130" headerRowBorderDxfId="129" tableBorderDxfId="128" totalsRowBorderDxfId="127">
  <tableColumns count="4">
    <tableColumn id="1" xr3:uid="{00000000-0010-0000-0100-000001000000}" name="Segment" dataDxfId="126"/>
    <tableColumn id="2" xr3:uid="{00000000-0010-0000-0100-000002000000}" name="Revenue Contribution (Range %)" dataDxfId="125"/>
    <tableColumn id="3" xr3:uid="{00000000-0010-0000-0100-000003000000}" name="Structural Positioning" dataDxfId="124"/>
    <tableColumn id="4" xr3:uid="{00000000-0010-0000-0100-000004000000}" name="Business Description" dataDxfId="123"/>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G68:H75" totalsRowShown="0" headerRowDxfId="122" headerRowBorderDxfId="121" tableBorderDxfId="120" totalsRowBorderDxfId="119">
  <tableColumns count="2">
    <tableColumn id="1" xr3:uid="{00000000-0010-0000-0200-000001000000}" name="Area" dataDxfId="118"/>
    <tableColumn id="2" xr3:uid="{00000000-0010-0000-0200-000002000000}" name="Long-Term Contribution" dataDxfId="11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BK9:BQ20" totalsRowShown="0" headerRowDxfId="116" dataDxfId="114" headerRowBorderDxfId="115" tableBorderDxfId="113" totalsRowBorderDxfId="112">
  <tableColumns count="7">
    <tableColumn id="1" xr3:uid="{00000000-0010-0000-0300-000001000000}" name="Year" dataDxfId="111"/>
    <tableColumn id="2" xr3:uid="{00000000-0010-0000-0300-000002000000}" name="FMCG Market Size ($ Billion)" dataDxfId="110"/>
    <tableColumn id="3" xr3:uid="{00000000-0010-0000-0300-000003000000}" name="Urban Demand Share %" dataDxfId="109"/>
    <tableColumn id="4" xr3:uid="{00000000-0010-0000-0300-000004000000}" name="Rural Demand Share %" dataDxfId="108"/>
    <tableColumn id="5" xr3:uid="{00000000-0010-0000-0300-000005000000}" name="FMCG Industry Growth %" dataDxfId="107"/>
    <tableColumn id="6" xr3:uid="{00000000-0010-0000-0300-000006000000}" name="E-commerce FMCG Share %" dataDxfId="106"/>
    <tableColumn id="7" xr3:uid="{00000000-0010-0000-0300-000007000000}" name="Organized Sector Share %" dataDxfId="105"/>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4" displayName="Table4" ref="A5:Q49" totalsRowCount="1" headerRowDxfId="104" dataDxfId="102" headerRowBorderDxfId="103" tableBorderDxfId="101" totalsRowBorderDxfId="100" dataCellStyle="Comma">
  <tableColumns count="17">
    <tableColumn id="1" xr3:uid="{00000000-0010-0000-0400-000001000000}" name="Balance sheet" totalsRowLabel="CHANGE IN WORKING CAPITAL" dataDxfId="99" totalsRowDxfId="98"/>
    <tableColumn id="2" xr3:uid="{00000000-0010-0000-0400-000002000000}" name="Balance sheet2" dataDxfId="97" totalsRowDxfId="96" dataCellStyle="Comma"/>
    <tableColumn id="3" xr3:uid="{00000000-0010-0000-0400-000003000000}" name="Balance sheet3" totalsRowFunction="custom" dataDxfId="95" totalsRowDxfId="94" dataCellStyle="Comma">
      <totalsRowFormula>C48-B48</totalsRowFormula>
    </tableColumn>
    <tableColumn id="4" xr3:uid="{00000000-0010-0000-0400-000004000000}" name="Balance sheet4" totalsRowFunction="custom" dataDxfId="93" totalsRowDxfId="92" dataCellStyle="Comma">
      <totalsRowFormula>D48-C48</totalsRowFormula>
    </tableColumn>
    <tableColumn id="5" xr3:uid="{00000000-0010-0000-0400-000005000000}" name="balance sheet5" totalsRowFunction="custom" dataDxfId="91" totalsRowDxfId="90" dataCellStyle="Comma">
      <totalsRowFormula>E48-D48</totalsRowFormula>
    </tableColumn>
    <tableColumn id="6" xr3:uid="{00000000-0010-0000-0400-000006000000}" name="Balance sheet6" totalsRowFunction="custom" dataDxfId="89" totalsRowDxfId="88" dataCellStyle="Comma">
      <totalsRowFormula>F48-E48</totalsRowFormula>
    </tableColumn>
    <tableColumn id="7" xr3:uid="{00000000-0010-0000-0400-000007000000}" name="Balance sheet11" totalsRowFunction="custom" dataDxfId="87" totalsRowDxfId="86" dataCellStyle="Comma">
      <totalsRowFormula>G48-F48</totalsRowFormula>
    </tableColumn>
    <tableColumn id="8" xr3:uid="{00000000-0010-0000-0400-000008000000}" name="Balance sheet7" totalsRowFunction="custom" dataDxfId="85" totalsRowDxfId="84" dataCellStyle="Comma">
      <totalsRowFormula>H48-G48</totalsRowFormula>
    </tableColumn>
    <tableColumn id="9" xr3:uid="{00000000-0010-0000-0400-000009000000}" name="Balance sheet8" totalsRowFunction="custom" dataDxfId="83" totalsRowDxfId="82" dataCellStyle="Comma">
      <totalsRowFormula>I48-H48</totalsRowFormula>
    </tableColumn>
    <tableColumn id="10" xr3:uid="{00000000-0010-0000-0400-00000A000000}" name="Balance sheet9" totalsRowFunction="custom" dataDxfId="81" totalsRowDxfId="80" dataCellStyle="Comma">
      <totalsRowFormula>J48-I48</totalsRowFormula>
    </tableColumn>
    <tableColumn id="11" xr3:uid="{00000000-0010-0000-0400-00000B000000}" name="Balance sheet10" totalsRowFunction="custom" dataDxfId="79" totalsRowDxfId="78" dataCellStyle="Comma">
      <totalsRowFormula>K48-J48</totalsRowFormula>
    </tableColumn>
    <tableColumn id="12" xr3:uid="{00000000-0010-0000-0400-00000C000000}" name="Balance sheet102" totalsRowFunction="custom" dataDxfId="77" totalsRowDxfId="76" dataCellStyle="Comma">
      <totalsRowFormula>L48-K48</totalsRowFormula>
    </tableColumn>
    <tableColumn id="13" xr3:uid="{00000000-0010-0000-0400-00000D000000}" name="Balance sheet103" totalsRowFunction="custom" dataDxfId="75" totalsRowDxfId="74" dataCellStyle="Comma">
      <totalsRowFormula>M48-L48</totalsRowFormula>
    </tableColumn>
    <tableColumn id="14" xr3:uid="{00000000-0010-0000-0400-00000E000000}" name="Balance sheet104" totalsRowFunction="custom" dataDxfId="73" totalsRowDxfId="72" dataCellStyle="Comma">
      <totalsRowFormula>N48-M48</totalsRowFormula>
    </tableColumn>
    <tableColumn id="15" xr3:uid="{00000000-0010-0000-0400-00000F000000}" name="Balance sheet105" totalsRowFunction="custom" dataDxfId="71" totalsRowDxfId="70" dataCellStyle="Comma">
      <totalsRowFormula>O48-N48</totalsRowFormula>
    </tableColumn>
    <tableColumn id="16" xr3:uid="{00000000-0010-0000-0400-000010000000}" name="Balance sheet106" totalsRowFunction="custom" dataDxfId="69" totalsRowDxfId="68" dataCellStyle="Comma">
      <totalsRowFormula>P48-O48</totalsRowFormula>
    </tableColumn>
    <tableColumn id="17" xr3:uid="{00000000-0010-0000-0400-000011000000}" name="Balance sheet107" dataDxfId="67" totalsRowDxfId="66"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 displayName="Table5" ref="A56:Q107" totalsRowCount="1" headerRowDxfId="65" dataDxfId="64" totalsRowDxfId="62" tableBorderDxfId="63" totalsRowBorderDxfId="61">
  <tableColumns count="17">
    <tableColumn id="1" xr3:uid="{00000000-0010-0000-0500-000001000000}" name="Column1" totalsRowLabel="COGS" dataDxfId="60" totalsRowDxfId="59"/>
    <tableColumn id="2" xr3:uid="{00000000-0010-0000-0500-000002000000}" name="Column2" totalsRowFunction="custom" dataDxfId="58" totalsRowDxfId="57">
      <totalsRowFormula>B69+B71+B73</totalsRowFormula>
    </tableColumn>
    <tableColumn id="3" xr3:uid="{00000000-0010-0000-0500-000003000000}" name="Column3" totalsRowFunction="custom" dataDxfId="56" totalsRowDxfId="55">
      <totalsRowFormula>C69+C71+C73</totalsRowFormula>
    </tableColumn>
    <tableColumn id="4" xr3:uid="{00000000-0010-0000-0500-000004000000}" name="Column4" totalsRowFunction="custom" dataDxfId="54" totalsRowDxfId="53">
      <totalsRowFormula>D69+D71+D73</totalsRowFormula>
    </tableColumn>
    <tableColumn id="5" xr3:uid="{00000000-0010-0000-0500-000005000000}" name="Column5" totalsRowFunction="custom" dataDxfId="52" totalsRowDxfId="51">
      <totalsRowFormula>E69+E71+E73</totalsRowFormula>
    </tableColumn>
    <tableColumn id="6" xr3:uid="{00000000-0010-0000-0500-000006000000}" name="Column6" totalsRowFunction="custom" dataDxfId="50" totalsRowDxfId="49">
      <totalsRowFormula>F69+F71+F73</totalsRowFormula>
    </tableColumn>
    <tableColumn id="7" xr3:uid="{00000000-0010-0000-0500-000007000000}" name="Column7" totalsRowFunction="custom" dataDxfId="48" totalsRowDxfId="47">
      <totalsRowFormula>G69+G71+G73</totalsRowFormula>
    </tableColumn>
    <tableColumn id="8" xr3:uid="{00000000-0010-0000-0500-000008000000}" name="Column8" totalsRowFunction="custom" dataDxfId="46" totalsRowDxfId="45">
      <totalsRowFormula>H69+H71+H73</totalsRowFormula>
    </tableColumn>
    <tableColumn id="9" xr3:uid="{00000000-0010-0000-0500-000009000000}" name="Column9" totalsRowFunction="custom" dataDxfId="44" totalsRowDxfId="43">
      <totalsRowFormula>I69+I71+I73</totalsRowFormula>
    </tableColumn>
    <tableColumn id="10" xr3:uid="{00000000-0010-0000-0500-00000A000000}" name="Column10" totalsRowFunction="custom" dataDxfId="42" totalsRowDxfId="41">
      <totalsRowFormula>J69+J71+J73</totalsRowFormula>
    </tableColumn>
    <tableColumn id="11" xr3:uid="{00000000-0010-0000-0500-00000B000000}" name="Column11" totalsRowFunction="custom" dataDxfId="40" totalsRowDxfId="39">
      <totalsRowFormula>K69+K71+K73</totalsRowFormula>
    </tableColumn>
    <tableColumn id="12" xr3:uid="{00000000-0010-0000-0500-00000C000000}" name="Column12" totalsRowFunction="custom" dataDxfId="38" totalsRowDxfId="37">
      <totalsRowFormula>L69+L71+L73</totalsRowFormula>
    </tableColumn>
    <tableColumn id="13" xr3:uid="{00000000-0010-0000-0500-00000D000000}" name="Column13" totalsRowFunction="custom" dataDxfId="36" totalsRowDxfId="35">
      <totalsRowFormula>M69+M71+M73</totalsRowFormula>
    </tableColumn>
    <tableColumn id="14" xr3:uid="{00000000-0010-0000-0500-00000E000000}" name="Column14" totalsRowFunction="custom" dataDxfId="34" totalsRowDxfId="33">
      <totalsRowFormula>N69+N71+N73</totalsRowFormula>
    </tableColumn>
    <tableColumn id="15" xr3:uid="{00000000-0010-0000-0500-00000F000000}" name="Column15" totalsRowFunction="custom" dataDxfId="32" totalsRowDxfId="31">
      <totalsRowFormula>O69+O71+O73</totalsRowFormula>
    </tableColumn>
    <tableColumn id="16" xr3:uid="{00000000-0010-0000-0500-000010000000}" name="Column16" totalsRowFunction="custom" dataDxfId="30" totalsRowDxfId="29">
      <totalsRowFormula>P69+P71+P73</totalsRowFormula>
    </tableColumn>
    <tableColumn id="17" xr3:uid="{00000000-0010-0000-0500-000011000000}" name="Column17" dataDxfId="28" totalsRowDxf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6" displayName="Table6" ref="A1:F3720" totalsRowShown="0" headerRowDxfId="26" dataDxfId="24" headerRowBorderDxfId="25" tableBorderDxfId="23" totalsRowBorderDxfId="22">
  <tableColumns count="6">
    <tableColumn id="1" xr3:uid="{00000000-0010-0000-0600-000001000000}" name="Date" dataDxfId="21"/>
    <tableColumn id="2" xr3:uid="{00000000-0010-0000-0600-000002000000}" name="HUL" dataDxfId="20"/>
    <tableColumn id="3" xr3:uid="{00000000-0010-0000-0600-000003000000}" name="sensex" dataDxfId="19"/>
    <tableColumn id="4" xr3:uid="{00000000-0010-0000-0600-000004000000}" name="MARKET RETURN" dataDxfId="18">
      <calculatedColumnFormula>LN(C2/C1)</calculatedColumnFormula>
    </tableColumn>
    <tableColumn id="5" xr3:uid="{00000000-0010-0000-0600-000005000000}" name="FIRM RETURN" dataDxfId="17">
      <calculatedColumnFormula>LN(B2/B1)</calculatedColumnFormula>
    </tableColumn>
    <tableColumn id="6" xr3:uid="{00000000-0010-0000-0600-000006000000}" name="BETA"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A4:F14" totalsRowShown="0" headerRowDxfId="15" headerRowBorderDxfId="14" tableBorderDxfId="13" totalsRowBorderDxfId="12">
  <tableColumns count="6">
    <tableColumn id="1" xr3:uid="{00000000-0010-0000-0700-000001000000}" name="year" dataDxfId="11"/>
    <tableColumn id="2" xr3:uid="{00000000-0010-0000-0700-000002000000}" name="HUL" dataDxfId="10"/>
    <tableColumn id="3" xr3:uid="{00000000-0010-0000-0700-000003000000}" name="ITC" dataDxfId="9"/>
    <tableColumn id="4" xr3:uid="{00000000-0010-0000-0700-000004000000}" name="DABUR LTD" dataDxfId="8"/>
    <tableColumn id="5" xr3:uid="{00000000-0010-0000-0700-000005000000}" name="AVERAGE" dataDxfId="7">
      <calculatedColumnFormula>AVERAGE(B5:D5)</calculatedColumnFormula>
    </tableColumn>
    <tableColumn id="6" xr3:uid="{00000000-0010-0000-0700-000006000000}" name="BETA" dataDxfId="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1:C14" totalsRowShown="0" headerRowDxfId="5" headerRowBorderDxfId="4" tableBorderDxfId="3">
  <tableColumns count="3">
    <tableColumn id="1" xr3:uid="{00000000-0010-0000-0800-000001000000}" name="weighted average cost of capital" dataDxfId="2"/>
    <tableColumn id="2" xr3:uid="{00000000-0010-0000-0800-000002000000}" name="Column2" dataDxfId="1"/>
    <tableColumn id="3" xr3:uid="{00000000-0010-0000-0800-000003000000}" name="Column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moneycontrol.com/stocks/marketinfo/marketcap/bse/iron-steel.html" TargetMode="External"/><Relationship Id="rId3" Type="http://schemas.openxmlformats.org/officeDocument/2006/relationships/hyperlink" Target="https://www.tatasteel.com/media/15928/tata-steel-ir-2021-22.pdf" TargetMode="External"/><Relationship Id="rId7" Type="http://schemas.openxmlformats.org/officeDocument/2006/relationships/hyperlink" Target="https://data.worldbank.org/indicator/NY.GDP.MKTP.KD.ZG?locations=IN" TargetMode="External"/><Relationship Id="rId2" Type="http://schemas.openxmlformats.org/officeDocument/2006/relationships/hyperlink" Target="https://www.ibef.org/industry/steel/showcase/tata-steel" TargetMode="External"/><Relationship Id="rId1" Type="http://schemas.openxmlformats.org/officeDocument/2006/relationships/hyperlink" Target="https://awsone.capitaline.com/index.html" TargetMode="External"/><Relationship Id="rId6" Type="http://schemas.openxmlformats.org/officeDocument/2006/relationships/hyperlink" Target="https://knoema.com/NYCCDSRP2019JAN/country-default-spreads-and-risk-premiums?tsId=1004460" TargetMode="External"/><Relationship Id="rId5" Type="http://schemas.openxmlformats.org/officeDocument/2006/relationships/hyperlink" Target="http://www.worldgovernmentbonds.com/bond-historical-data/india/10-years/" TargetMode="External"/><Relationship Id="rId4" Type="http://schemas.openxmlformats.org/officeDocument/2006/relationships/hyperlink" Target="https://www.bseindia.com/markets/equity/EQReports/StockPrcHistori.aspx?expandable=7&amp;scripcode=500470&amp;flag=sp&amp;Submit=G" TargetMode="External"/><Relationship Id="rId9" Type="http://schemas.openxmlformats.org/officeDocument/2006/relationships/hyperlink" Target="https://www.moneycontrol.com/india/stockpricequote/steel-large/jswsteel/JSW01"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in.investing.com/pro/NSEI:HINDUNILVR/explorer/shares_ou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3:W75"/>
  <sheetViews>
    <sheetView topLeftCell="A9" zoomScale="98" zoomScaleNormal="98" workbookViewId="0">
      <selection activeCell="C14" sqref="C14"/>
    </sheetView>
  </sheetViews>
  <sheetFormatPr defaultRowHeight="14.4"/>
  <cols>
    <col min="1" max="1" width="18.44140625" style="1" customWidth="1"/>
    <col min="2" max="2" width="25.44140625" style="1" customWidth="1"/>
    <col min="3" max="3" width="19.109375" style="1" customWidth="1"/>
    <col min="4" max="4" width="21.5546875" style="1" customWidth="1"/>
    <col min="5" max="6" width="8.88671875" style="1" customWidth="1"/>
    <col min="7" max="7" width="19.21875" style="1" customWidth="1"/>
    <col min="8" max="8" width="29.5546875" style="1" customWidth="1"/>
    <col min="9" max="9" width="21" style="1" customWidth="1"/>
    <col min="10" max="10" width="24.33203125" style="1" customWidth="1"/>
    <col min="11" max="11" width="5.33203125" style="1" customWidth="1"/>
    <col min="12" max="12" width="8.88671875" style="1" customWidth="1"/>
    <col min="13" max="16384" width="8.88671875" style="1"/>
  </cols>
  <sheetData>
    <row r="43" spans="1:23">
      <c r="A43" s="2" t="s">
        <v>0</v>
      </c>
    </row>
    <row r="45" spans="1:23" ht="21" customHeight="1">
      <c r="A45" s="3" t="s">
        <v>1</v>
      </c>
    </row>
    <row r="46" spans="1:23" ht="14.4" customHeight="1">
      <c r="A46" s="342" t="s">
        <v>2</v>
      </c>
      <c r="B46" s="343"/>
      <c r="C46" s="343"/>
      <c r="D46" s="343"/>
      <c r="E46" s="343"/>
      <c r="F46" s="343"/>
      <c r="G46" s="343"/>
      <c r="H46" s="343"/>
      <c r="I46" s="343"/>
      <c r="J46" s="343"/>
      <c r="K46" s="343"/>
      <c r="L46" s="9"/>
      <c r="M46" s="9"/>
      <c r="N46" s="9"/>
      <c r="O46" s="9"/>
      <c r="P46" s="9"/>
      <c r="Q46" s="9"/>
      <c r="R46" s="9"/>
      <c r="S46" s="9"/>
      <c r="T46" s="9"/>
      <c r="U46" s="9"/>
      <c r="V46" s="9"/>
      <c r="W46" s="9"/>
    </row>
    <row r="47" spans="1:23" ht="14.4" customHeight="1">
      <c r="A47" s="343"/>
      <c r="B47" s="343"/>
      <c r="C47" s="343"/>
      <c r="D47" s="343"/>
      <c r="E47" s="343"/>
      <c r="F47" s="343"/>
      <c r="G47" s="343"/>
      <c r="H47" s="343"/>
      <c r="I47" s="343"/>
      <c r="J47" s="343"/>
      <c r="K47" s="343"/>
      <c r="L47" s="9"/>
      <c r="M47" s="9"/>
      <c r="N47" s="9"/>
      <c r="O47" s="9"/>
      <c r="P47" s="9"/>
      <c r="Q47" s="9"/>
      <c r="R47" s="9"/>
      <c r="S47" s="9"/>
      <c r="T47" s="9"/>
      <c r="U47" s="9"/>
      <c r="V47" s="9"/>
      <c r="W47" s="9"/>
    </row>
    <row r="48" spans="1:23" ht="14.4" customHeight="1">
      <c r="A48" s="343"/>
      <c r="B48" s="343"/>
      <c r="C48" s="343"/>
      <c r="D48" s="343"/>
      <c r="E48" s="343"/>
      <c r="F48" s="343"/>
      <c r="G48" s="343"/>
      <c r="H48" s="343"/>
      <c r="I48" s="343"/>
      <c r="J48" s="343"/>
      <c r="K48" s="343"/>
      <c r="L48" s="9"/>
      <c r="M48" s="9"/>
      <c r="N48" s="9"/>
      <c r="O48" s="9"/>
      <c r="P48" s="9"/>
      <c r="Q48" s="9"/>
      <c r="R48" s="9"/>
      <c r="S48" s="9"/>
      <c r="T48" s="9"/>
      <c r="U48" s="9"/>
      <c r="V48" s="9"/>
      <c r="W48" s="9"/>
    </row>
    <row r="49" spans="1:23" ht="14.4" customHeight="1">
      <c r="A49" s="343"/>
      <c r="B49" s="343"/>
      <c r="C49" s="343"/>
      <c r="D49" s="343"/>
      <c r="E49" s="343"/>
      <c r="F49" s="343"/>
      <c r="G49" s="343"/>
      <c r="H49" s="343"/>
      <c r="I49" s="343"/>
      <c r="J49" s="343"/>
      <c r="K49" s="343"/>
      <c r="L49" s="9"/>
      <c r="M49" s="9"/>
      <c r="N49" s="9"/>
      <c r="O49" s="9"/>
      <c r="P49" s="9"/>
      <c r="Q49" s="9"/>
      <c r="R49" s="9"/>
      <c r="S49" s="9"/>
      <c r="T49" s="9"/>
      <c r="U49" s="9"/>
      <c r="V49" s="9"/>
      <c r="W49" s="9"/>
    </row>
    <row r="50" spans="1:23" ht="14.4" customHeight="1">
      <c r="A50" s="343"/>
      <c r="B50" s="343"/>
      <c r="C50" s="343"/>
      <c r="D50" s="343"/>
      <c r="E50" s="343"/>
      <c r="F50" s="343"/>
      <c r="G50" s="343"/>
      <c r="H50" s="343"/>
      <c r="I50" s="343"/>
      <c r="J50" s="343"/>
      <c r="K50" s="343"/>
      <c r="L50" s="9"/>
      <c r="M50" s="9"/>
      <c r="N50" s="9"/>
      <c r="O50" s="9"/>
      <c r="P50" s="9"/>
      <c r="Q50" s="9"/>
      <c r="R50" s="9"/>
      <c r="S50" s="9"/>
      <c r="T50" s="9"/>
      <c r="U50" s="9"/>
      <c r="V50" s="9"/>
      <c r="W50" s="9"/>
    </row>
    <row r="51" spans="1:23" ht="14.4" customHeight="1">
      <c r="A51" s="343"/>
      <c r="B51" s="343"/>
      <c r="C51" s="343"/>
      <c r="D51" s="343"/>
      <c r="E51" s="343"/>
      <c r="F51" s="343"/>
      <c r="G51" s="343"/>
      <c r="H51" s="343"/>
      <c r="I51" s="343"/>
      <c r="J51" s="343"/>
      <c r="K51" s="343"/>
      <c r="L51" s="9"/>
      <c r="M51" s="9"/>
      <c r="N51" s="9"/>
      <c r="O51" s="9"/>
      <c r="P51" s="9"/>
      <c r="Q51" s="9"/>
      <c r="R51" s="9"/>
      <c r="S51" s="9"/>
      <c r="T51" s="9"/>
      <c r="U51" s="9"/>
      <c r="V51" s="9"/>
      <c r="W51" s="9"/>
    </row>
    <row r="52" spans="1:23" ht="14.4" customHeight="1">
      <c r="A52" s="343"/>
      <c r="B52" s="343"/>
      <c r="C52" s="343"/>
      <c r="D52" s="343"/>
      <c r="E52" s="343"/>
      <c r="F52" s="343"/>
      <c r="G52" s="343"/>
      <c r="H52" s="343"/>
      <c r="I52" s="343"/>
      <c r="J52" s="343"/>
      <c r="K52" s="343"/>
      <c r="L52" s="9"/>
      <c r="M52" s="9"/>
      <c r="N52" s="9"/>
      <c r="O52" s="9"/>
      <c r="P52" s="9"/>
      <c r="Q52" s="9"/>
      <c r="R52" s="9"/>
      <c r="S52" s="9"/>
      <c r="T52" s="9"/>
      <c r="U52" s="9"/>
      <c r="V52" s="9"/>
      <c r="W52" s="9"/>
    </row>
    <row r="53" spans="1:23" ht="14.4" customHeight="1">
      <c r="A53" s="343"/>
      <c r="B53" s="343"/>
      <c r="C53" s="343"/>
      <c r="D53" s="343"/>
      <c r="E53" s="343"/>
      <c r="F53" s="343"/>
      <c r="G53" s="343"/>
      <c r="H53" s="343"/>
      <c r="I53" s="343"/>
      <c r="J53" s="343"/>
      <c r="K53" s="343"/>
      <c r="L53" s="9"/>
      <c r="M53" s="9"/>
      <c r="N53" s="9"/>
      <c r="O53" s="9"/>
      <c r="P53" s="9"/>
      <c r="Q53" s="9"/>
      <c r="R53" s="9"/>
      <c r="S53" s="9"/>
      <c r="T53" s="9"/>
      <c r="U53" s="9"/>
      <c r="V53" s="9"/>
      <c r="W53" s="9"/>
    </row>
    <row r="54" spans="1:23" ht="14.4" customHeight="1">
      <c r="A54" s="343"/>
      <c r="B54" s="343"/>
      <c r="C54" s="343"/>
      <c r="D54" s="343"/>
      <c r="E54" s="343"/>
      <c r="F54" s="343"/>
      <c r="G54" s="343"/>
      <c r="H54" s="343"/>
      <c r="I54" s="343"/>
      <c r="J54" s="343"/>
      <c r="K54" s="343"/>
      <c r="L54" s="9"/>
      <c r="M54" s="9"/>
      <c r="N54" s="9"/>
      <c r="O54" s="9"/>
      <c r="P54" s="9"/>
      <c r="Q54" s="9"/>
      <c r="R54" s="9"/>
      <c r="S54" s="9"/>
      <c r="T54" s="9"/>
      <c r="U54" s="9"/>
      <c r="V54" s="9"/>
      <c r="W54" s="9"/>
    </row>
    <row r="55" spans="1:23" ht="14.4" customHeight="1">
      <c r="A55" s="343"/>
      <c r="B55" s="343"/>
      <c r="C55" s="343"/>
      <c r="D55" s="343"/>
      <c r="E55" s="343"/>
      <c r="F55" s="343"/>
      <c r="G55" s="343"/>
      <c r="H55" s="343"/>
      <c r="I55" s="343"/>
      <c r="J55" s="343"/>
      <c r="K55" s="343"/>
      <c r="L55" s="9"/>
      <c r="M55" s="9"/>
      <c r="N55" s="9"/>
      <c r="O55" s="9"/>
      <c r="P55" s="9"/>
      <c r="Q55" s="9"/>
      <c r="R55" s="9"/>
      <c r="S55" s="9"/>
      <c r="T55" s="9"/>
      <c r="U55" s="9"/>
      <c r="V55" s="9"/>
      <c r="W55" s="9"/>
    </row>
    <row r="56" spans="1:23" ht="14.4" customHeight="1">
      <c r="A56" s="343"/>
      <c r="B56" s="343"/>
      <c r="C56" s="343"/>
      <c r="D56" s="343"/>
      <c r="E56" s="343"/>
      <c r="F56" s="343"/>
      <c r="G56" s="343"/>
      <c r="H56" s="343"/>
      <c r="I56" s="343"/>
      <c r="J56" s="343"/>
      <c r="K56" s="343"/>
      <c r="L56" s="9"/>
      <c r="M56" s="9"/>
      <c r="N56" s="9"/>
      <c r="O56" s="9"/>
      <c r="P56" s="9"/>
      <c r="Q56" s="9"/>
      <c r="R56" s="9"/>
      <c r="S56" s="9"/>
      <c r="T56" s="9"/>
      <c r="U56" s="9"/>
      <c r="V56" s="9"/>
      <c r="W56" s="9"/>
    </row>
    <row r="57" spans="1:23" ht="14.4" customHeight="1">
      <c r="A57" s="343"/>
      <c r="B57" s="343"/>
      <c r="C57" s="343"/>
      <c r="D57" s="343"/>
      <c r="E57" s="343"/>
      <c r="F57" s="343"/>
      <c r="G57" s="343"/>
      <c r="H57" s="343"/>
      <c r="I57" s="343"/>
      <c r="J57" s="343"/>
      <c r="K57" s="343"/>
      <c r="L57" s="9"/>
      <c r="M57" s="9"/>
      <c r="N57" s="9"/>
      <c r="O57" s="9"/>
      <c r="P57" s="9"/>
      <c r="Q57" s="9"/>
      <c r="R57" s="9"/>
      <c r="S57" s="9"/>
      <c r="T57" s="9"/>
      <c r="U57" s="9"/>
      <c r="V57" s="9"/>
      <c r="W57" s="9"/>
    </row>
    <row r="58" spans="1:23" ht="14.4" customHeight="1">
      <c r="A58" s="9"/>
      <c r="B58" s="9"/>
      <c r="C58" s="9"/>
      <c r="D58" s="9"/>
      <c r="E58" s="9"/>
      <c r="F58" s="9"/>
      <c r="G58" s="9"/>
      <c r="H58" s="9"/>
      <c r="I58" s="9"/>
      <c r="J58" s="9"/>
      <c r="K58" s="9"/>
      <c r="L58" s="9"/>
      <c r="M58" s="9"/>
      <c r="N58" s="9"/>
      <c r="O58" s="9"/>
      <c r="P58" s="9"/>
      <c r="Q58" s="9"/>
      <c r="R58" s="9"/>
      <c r="S58" s="9"/>
      <c r="T58" s="9"/>
      <c r="U58" s="9"/>
      <c r="V58" s="9"/>
      <c r="W58" s="8"/>
    </row>
    <row r="59" spans="1:23" ht="21" customHeight="1">
      <c r="A59" s="7" t="s">
        <v>3</v>
      </c>
      <c r="G59" s="7" t="s">
        <v>4</v>
      </c>
    </row>
    <row r="61" spans="1:23">
      <c r="A61" s="12" t="s">
        <v>5</v>
      </c>
      <c r="B61" s="13" t="s">
        <v>6</v>
      </c>
      <c r="C61" s="13" t="s">
        <v>7</v>
      </c>
      <c r="D61" s="14" t="s">
        <v>8</v>
      </c>
      <c r="G61" s="4" t="s">
        <v>9</v>
      </c>
      <c r="H61" s="4" t="s">
        <v>10</v>
      </c>
      <c r="I61" s="4" t="s">
        <v>11</v>
      </c>
      <c r="J61" s="4" t="s">
        <v>12</v>
      </c>
    </row>
    <row r="62" spans="1:23" ht="86.4" customHeight="1">
      <c r="A62" s="10" t="s">
        <v>13</v>
      </c>
      <c r="B62" s="6" t="s">
        <v>14</v>
      </c>
      <c r="C62" s="6" t="s">
        <v>15</v>
      </c>
      <c r="D62" s="11" t="s">
        <v>16</v>
      </c>
      <c r="G62" s="10" t="s">
        <v>17</v>
      </c>
      <c r="H62" s="5" t="s">
        <v>18</v>
      </c>
      <c r="I62" s="6" t="s">
        <v>19</v>
      </c>
      <c r="J62" s="11" t="s">
        <v>20</v>
      </c>
    </row>
    <row r="63" spans="1:23" ht="57.6" customHeight="1">
      <c r="A63" s="10" t="s">
        <v>21</v>
      </c>
      <c r="B63" s="6" t="s">
        <v>22</v>
      </c>
      <c r="C63" s="6" t="s">
        <v>23</v>
      </c>
      <c r="D63" s="11" t="s">
        <v>24</v>
      </c>
      <c r="G63" s="10" t="s">
        <v>25</v>
      </c>
      <c r="H63" s="5" t="s">
        <v>26</v>
      </c>
      <c r="I63" s="6" t="s">
        <v>27</v>
      </c>
      <c r="J63" s="11" t="s">
        <v>28</v>
      </c>
    </row>
    <row r="64" spans="1:23" ht="57.6" customHeight="1">
      <c r="A64" s="10" t="s">
        <v>29</v>
      </c>
      <c r="B64" s="6" t="s">
        <v>30</v>
      </c>
      <c r="C64" s="6" t="s">
        <v>31</v>
      </c>
      <c r="D64" s="11" t="s">
        <v>32</v>
      </c>
      <c r="G64" s="10" t="s">
        <v>33</v>
      </c>
      <c r="H64" s="5" t="s">
        <v>34</v>
      </c>
      <c r="I64" s="6" t="s">
        <v>35</v>
      </c>
      <c r="J64" s="11" t="s">
        <v>36</v>
      </c>
    </row>
    <row r="65" spans="1:10" ht="57.6" customHeight="1">
      <c r="A65" s="10" t="s">
        <v>37</v>
      </c>
      <c r="B65" s="6" t="s">
        <v>38</v>
      </c>
      <c r="C65" s="6" t="s">
        <v>39</v>
      </c>
      <c r="D65" s="11" t="s">
        <v>40</v>
      </c>
      <c r="G65" s="10" t="s">
        <v>41</v>
      </c>
      <c r="H65" s="5" t="s">
        <v>42</v>
      </c>
      <c r="I65" s="6" t="s">
        <v>43</v>
      </c>
      <c r="J65" s="11" t="s">
        <v>44</v>
      </c>
    </row>
    <row r="66" spans="1:10" ht="43.2" customHeight="1">
      <c r="A66" s="10" t="s">
        <v>45</v>
      </c>
      <c r="B66" s="6" t="s">
        <v>46</v>
      </c>
      <c r="C66" s="6" t="s">
        <v>47</v>
      </c>
      <c r="D66" s="11" t="s">
        <v>48</v>
      </c>
      <c r="G66" s="15" t="s">
        <v>49</v>
      </c>
      <c r="H66" s="18" t="s">
        <v>50</v>
      </c>
      <c r="I66" s="16" t="s">
        <v>51</v>
      </c>
      <c r="J66" s="17" t="s">
        <v>52</v>
      </c>
    </row>
    <row r="67" spans="1:10" ht="43.2" customHeight="1">
      <c r="A67" s="10" t="s">
        <v>53</v>
      </c>
      <c r="B67" s="6" t="s">
        <v>54</v>
      </c>
      <c r="C67" s="6" t="s">
        <v>55</v>
      </c>
      <c r="D67" s="11" t="s">
        <v>56</v>
      </c>
      <c r="G67" s="19" t="s">
        <v>57</v>
      </c>
    </row>
    <row r="68" spans="1:10" ht="57.6" customHeight="1">
      <c r="A68" s="10" t="s">
        <v>58</v>
      </c>
      <c r="B68" s="6" t="s">
        <v>59</v>
      </c>
      <c r="C68" s="6" t="s">
        <v>60</v>
      </c>
      <c r="D68" s="11" t="s">
        <v>61</v>
      </c>
      <c r="G68" s="12" t="s">
        <v>62</v>
      </c>
      <c r="H68" s="14" t="s">
        <v>63</v>
      </c>
    </row>
    <row r="69" spans="1:10" ht="57.6" customHeight="1">
      <c r="A69" s="15" t="s">
        <v>64</v>
      </c>
      <c r="B69" s="16" t="s">
        <v>65</v>
      </c>
      <c r="C69" s="16" t="s">
        <v>66</v>
      </c>
      <c r="D69" s="17" t="s">
        <v>67</v>
      </c>
      <c r="G69" s="10" t="s">
        <v>68</v>
      </c>
      <c r="H69" s="11" t="s">
        <v>69</v>
      </c>
    </row>
    <row r="70" spans="1:10" ht="28.8" customHeight="1">
      <c r="G70" s="10" t="s">
        <v>70</v>
      </c>
      <c r="H70" s="11" t="s">
        <v>71</v>
      </c>
    </row>
    <row r="71" spans="1:10" ht="28.8" customHeight="1">
      <c r="G71" s="10" t="s">
        <v>72</v>
      </c>
      <c r="H71" s="11" t="s">
        <v>73</v>
      </c>
    </row>
    <row r="72" spans="1:10">
      <c r="G72" s="10" t="s">
        <v>74</v>
      </c>
      <c r="H72" s="11" t="s">
        <v>75</v>
      </c>
    </row>
    <row r="73" spans="1:10" ht="28.8" customHeight="1">
      <c r="G73" s="10" t="s">
        <v>76</v>
      </c>
      <c r="H73" s="11" t="s">
        <v>77</v>
      </c>
    </row>
    <row r="74" spans="1:10" ht="28.8" customHeight="1">
      <c r="G74" s="10" t="s">
        <v>78</v>
      </c>
      <c r="H74" s="11" t="s">
        <v>79</v>
      </c>
    </row>
    <row r="75" spans="1:10" ht="28.8" customHeight="1">
      <c r="G75" s="15" t="s">
        <v>80</v>
      </c>
      <c r="H75" s="17" t="s">
        <v>81</v>
      </c>
    </row>
  </sheetData>
  <mergeCells count="1">
    <mergeCell ref="A46:K57"/>
  </mergeCells>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46"/>
  <sheetViews>
    <sheetView showGridLines="0" topLeftCell="A28" workbookViewId="0">
      <selection activeCell="D10" sqref="D10"/>
    </sheetView>
  </sheetViews>
  <sheetFormatPr defaultRowHeight="14.4"/>
  <cols>
    <col min="1" max="1" width="3" customWidth="1"/>
    <col min="2" max="2" width="16" customWidth="1"/>
    <col min="3" max="4" width="12" customWidth="1"/>
    <col min="5" max="5" width="11" customWidth="1"/>
    <col min="6" max="6" width="12" customWidth="1"/>
    <col min="7" max="8" width="14" customWidth="1"/>
    <col min="9" max="9" width="4" customWidth="1"/>
    <col min="10" max="14" width="12" customWidth="1"/>
    <col min="15" max="15" width="4" customWidth="1"/>
    <col min="16" max="16" width="50" customWidth="1"/>
  </cols>
  <sheetData>
    <row r="1" spans="1:16" ht="22.05" customHeight="1">
      <c r="A1" s="367" t="s">
        <v>603</v>
      </c>
      <c r="B1" s="364"/>
      <c r="C1" s="364"/>
      <c r="D1" s="364"/>
      <c r="E1" s="364"/>
      <c r="F1" s="364"/>
      <c r="G1" s="364"/>
      <c r="H1" s="364"/>
      <c r="I1" s="364"/>
      <c r="J1" s="364"/>
      <c r="K1" s="364"/>
      <c r="L1" s="364"/>
      <c r="M1" s="364"/>
      <c r="N1" s="364"/>
      <c r="O1" s="364"/>
      <c r="P1" s="365"/>
    </row>
    <row r="2" spans="1:16" ht="15" customHeight="1">
      <c r="A2" s="366" t="s">
        <v>604</v>
      </c>
      <c r="B2" s="364"/>
      <c r="C2" s="364"/>
      <c r="D2" s="364"/>
      <c r="E2" s="364"/>
      <c r="F2" s="364"/>
      <c r="G2" s="364"/>
      <c r="H2" s="364"/>
      <c r="I2" s="364"/>
      <c r="J2" s="364"/>
      <c r="K2" s="364"/>
      <c r="L2" s="364"/>
      <c r="M2" s="364"/>
      <c r="N2" s="364"/>
      <c r="O2" s="364"/>
      <c r="P2" s="365"/>
    </row>
    <row r="3" spans="1:16" ht="16.05" customHeight="1">
      <c r="A3" s="363" t="s">
        <v>605</v>
      </c>
      <c r="B3" s="364"/>
      <c r="C3" s="364"/>
      <c r="D3" s="364"/>
      <c r="E3" s="364"/>
      <c r="F3" s="364"/>
      <c r="G3" s="364"/>
      <c r="H3" s="364"/>
      <c r="I3" s="364"/>
      <c r="J3" s="364"/>
      <c r="K3" s="364"/>
      <c r="L3" s="364"/>
      <c r="M3" s="364"/>
      <c r="N3" s="364"/>
      <c r="O3" s="364"/>
      <c r="P3" s="365"/>
    </row>
    <row r="4" spans="1:16" ht="28.05" customHeight="1">
      <c r="B4" s="298" t="s">
        <v>82</v>
      </c>
      <c r="C4" s="298" t="s">
        <v>83</v>
      </c>
      <c r="D4" s="298" t="s">
        <v>606</v>
      </c>
      <c r="E4" s="298" t="s">
        <v>607</v>
      </c>
      <c r="F4" s="298" t="s">
        <v>608</v>
      </c>
      <c r="G4" s="298" t="s">
        <v>609</v>
      </c>
      <c r="H4" s="298" t="s">
        <v>610</v>
      </c>
      <c r="I4" s="298" t="s">
        <v>611</v>
      </c>
    </row>
    <row r="5" spans="1:16" ht="15" customHeight="1">
      <c r="B5" s="320">
        <v>2015</v>
      </c>
      <c r="C5" s="321">
        <v>7.9699999999999993E-2</v>
      </c>
      <c r="D5" s="322">
        <v>4.9099999999999998E-2</v>
      </c>
      <c r="E5" s="322">
        <v>7.7499999999999999E-2</v>
      </c>
      <c r="F5" s="312">
        <v>64.150000000000006</v>
      </c>
      <c r="G5" s="314">
        <v>72.400000000000006</v>
      </c>
      <c r="H5" s="321">
        <v>6.5000000000000002E-2</v>
      </c>
      <c r="I5" s="295">
        <v>95</v>
      </c>
    </row>
    <row r="6" spans="1:16" ht="15" customHeight="1">
      <c r="B6" s="323">
        <v>2016</v>
      </c>
      <c r="C6" s="324">
        <v>8.2599999999999993E-2</v>
      </c>
      <c r="D6" s="325">
        <v>4.9500000000000002E-2</v>
      </c>
      <c r="E6" s="325">
        <v>6.5000000000000002E-2</v>
      </c>
      <c r="F6" s="278">
        <v>66.459999999999994</v>
      </c>
      <c r="G6" s="286">
        <v>75.8</v>
      </c>
      <c r="H6" s="324">
        <v>7.0000000000000007E-2</v>
      </c>
      <c r="I6" s="288">
        <v>102</v>
      </c>
    </row>
    <row r="7" spans="1:16" ht="15" customHeight="1">
      <c r="B7" s="320">
        <v>2017</v>
      </c>
      <c r="C7" s="321">
        <v>6.8000000000000005E-2</v>
      </c>
      <c r="D7" s="322">
        <v>3.3300000000000003E-2</v>
      </c>
      <c r="E7" s="322">
        <v>6.25E-2</v>
      </c>
      <c r="F7" s="312">
        <v>67.790000000000006</v>
      </c>
      <c r="G7" s="314">
        <v>79.2</v>
      </c>
      <c r="H7" s="321">
        <v>5.8000000000000003E-2</v>
      </c>
      <c r="I7" s="295">
        <v>110</v>
      </c>
    </row>
    <row r="8" spans="1:16" ht="15" customHeight="1">
      <c r="B8" s="323">
        <v>2018</v>
      </c>
      <c r="C8" s="324">
        <v>6.4500000000000002E-2</v>
      </c>
      <c r="D8" s="325">
        <v>3.9399999999999998E-2</v>
      </c>
      <c r="E8" s="325">
        <v>6.5000000000000002E-2</v>
      </c>
      <c r="F8" s="278">
        <v>70.09</v>
      </c>
      <c r="G8" s="286">
        <v>83.5</v>
      </c>
      <c r="H8" s="324">
        <v>9.1999999999999998E-2</v>
      </c>
      <c r="I8" s="288">
        <v>120</v>
      </c>
    </row>
    <row r="9" spans="1:16" ht="15" customHeight="1">
      <c r="B9" s="320">
        <v>2019</v>
      </c>
      <c r="C9" s="321">
        <v>3.8699999999999998E-2</v>
      </c>
      <c r="D9" s="322">
        <v>3.73E-2</v>
      </c>
      <c r="E9" s="322">
        <v>5.1499999999999997E-2</v>
      </c>
      <c r="F9" s="312">
        <v>70.39</v>
      </c>
      <c r="G9" s="314">
        <v>87.4</v>
      </c>
      <c r="H9" s="321">
        <v>6.4000000000000001E-2</v>
      </c>
      <c r="I9" s="295">
        <v>128</v>
      </c>
    </row>
    <row r="10" spans="1:16" ht="15" customHeight="1">
      <c r="B10" s="323">
        <v>2020</v>
      </c>
      <c r="C10" s="326">
        <v>-5.7799999999999997E-2</v>
      </c>
      <c r="D10" s="325">
        <v>6.1799999999999987E-2</v>
      </c>
      <c r="E10" s="325">
        <v>0.04</v>
      </c>
      <c r="F10" s="278">
        <v>76.38</v>
      </c>
      <c r="G10" s="286">
        <v>82</v>
      </c>
      <c r="H10" s="326">
        <v>-2.1000000000000001E-2</v>
      </c>
      <c r="I10" s="288">
        <v>125</v>
      </c>
    </row>
    <row r="11" spans="1:16" ht="15" customHeight="1">
      <c r="B11" s="320">
        <v>2021</v>
      </c>
      <c r="C11" s="321">
        <v>9.69E-2</v>
      </c>
      <c r="D11" s="322">
        <v>5.1299999999999998E-2</v>
      </c>
      <c r="E11" s="322">
        <v>0.04</v>
      </c>
      <c r="F11" s="312">
        <v>74.569999999999993</v>
      </c>
      <c r="G11" s="314">
        <v>88.6</v>
      </c>
      <c r="H11" s="321">
        <v>0.14799999999999999</v>
      </c>
      <c r="I11" s="295">
        <v>144</v>
      </c>
    </row>
    <row r="12" spans="1:16" ht="15" customHeight="1">
      <c r="B12" s="323">
        <v>2022</v>
      </c>
      <c r="C12" s="324">
        <v>6.9900000000000004E-2</v>
      </c>
      <c r="D12" s="325">
        <v>6.7000000000000004E-2</v>
      </c>
      <c r="E12" s="325">
        <v>6.25E-2</v>
      </c>
      <c r="F12" s="278">
        <v>81.349999999999994</v>
      </c>
      <c r="G12" s="286">
        <v>95.2</v>
      </c>
      <c r="H12" s="324">
        <v>8.199999999999999E-2</v>
      </c>
      <c r="I12" s="288">
        <v>156</v>
      </c>
    </row>
    <row r="13" spans="1:16" ht="15" customHeight="1">
      <c r="B13" s="320">
        <v>2023</v>
      </c>
      <c r="C13" s="321">
        <v>8.1500000000000003E-2</v>
      </c>
      <c r="D13" s="322">
        <v>5.6500000000000002E-2</v>
      </c>
      <c r="E13" s="322">
        <v>6.5000000000000002E-2</v>
      </c>
      <c r="F13" s="312">
        <v>81.94</v>
      </c>
      <c r="G13" s="314">
        <v>103.8</v>
      </c>
      <c r="H13" s="321">
        <v>0.105</v>
      </c>
      <c r="I13" s="295">
        <v>172</v>
      </c>
    </row>
    <row r="14" spans="1:16" ht="15" customHeight="1">
      <c r="B14" s="323">
        <v>2024</v>
      </c>
      <c r="C14" s="324">
        <v>8.199999999999999E-2</v>
      </c>
      <c r="D14" s="325">
        <v>4.8499999999999988E-2</v>
      </c>
      <c r="E14" s="325">
        <v>6.5000000000000002E-2</v>
      </c>
      <c r="F14" s="278">
        <v>83.7</v>
      </c>
      <c r="G14" s="286">
        <v>112.4</v>
      </c>
      <c r="H14" s="324">
        <v>0.08</v>
      </c>
      <c r="I14" s="288">
        <v>186</v>
      </c>
    </row>
    <row r="15" spans="1:16" ht="15" customHeight="1">
      <c r="B15" s="320">
        <v>2025</v>
      </c>
      <c r="C15" s="321">
        <v>6.4000000000000001E-2</v>
      </c>
      <c r="D15" s="322">
        <v>4.2000000000000003E-2</v>
      </c>
      <c r="E15" s="322">
        <v>6.25E-2</v>
      </c>
      <c r="F15" s="312">
        <v>84.1</v>
      </c>
      <c r="G15" s="314">
        <v>119.6</v>
      </c>
      <c r="H15" s="321">
        <v>6.5000000000000002E-2</v>
      </c>
      <c r="I15" s="295">
        <v>198</v>
      </c>
    </row>
    <row r="17" spans="1:16" ht="16.05" customHeight="1">
      <c r="A17" s="363" t="s">
        <v>612</v>
      </c>
      <c r="B17" s="364"/>
      <c r="C17" s="364"/>
      <c r="D17" s="364"/>
      <c r="E17" s="364"/>
      <c r="F17" s="364"/>
      <c r="G17" s="364"/>
      <c r="H17" s="364"/>
      <c r="I17" s="364"/>
      <c r="J17" s="364"/>
      <c r="K17" s="364"/>
      <c r="L17" s="364"/>
      <c r="M17" s="364"/>
      <c r="N17" s="364"/>
      <c r="O17" s="364"/>
      <c r="P17" s="365"/>
    </row>
    <row r="18" spans="1:16" ht="28.05" customHeight="1">
      <c r="B18" s="298" t="s">
        <v>82</v>
      </c>
      <c r="C18" s="298" t="s">
        <v>613</v>
      </c>
      <c r="D18" s="298" t="s">
        <v>614</v>
      </c>
      <c r="E18" s="298" t="s">
        <v>615</v>
      </c>
      <c r="F18" s="298" t="s">
        <v>616</v>
      </c>
      <c r="G18" s="298" t="s">
        <v>617</v>
      </c>
      <c r="H18" s="298" t="s">
        <v>618</v>
      </c>
      <c r="I18" s="298" t="s">
        <v>619</v>
      </c>
    </row>
    <row r="19" spans="1:16" ht="15" customHeight="1">
      <c r="B19" s="323">
        <v>2016</v>
      </c>
      <c r="C19" s="324">
        <v>2.8999999999999998E-3</v>
      </c>
      <c r="D19" s="324">
        <v>4.0000000000000029E-4</v>
      </c>
      <c r="E19" s="326">
        <v>-1.2500000000000001E-2</v>
      </c>
      <c r="F19" s="327">
        <v>2.3099999999999881</v>
      </c>
      <c r="G19" s="328">
        <v>3.399999999999991</v>
      </c>
      <c r="H19" s="324">
        <v>5.0000000000000001E-3</v>
      </c>
      <c r="I19" s="329">
        <v>7</v>
      </c>
    </row>
    <row r="20" spans="1:16" ht="15" customHeight="1">
      <c r="B20" s="320">
        <v>2017</v>
      </c>
      <c r="C20" s="330">
        <v>-1.46E-2</v>
      </c>
      <c r="D20" s="330">
        <v>-1.6199999999999999E-2</v>
      </c>
      <c r="E20" s="330">
        <v>-2.5000000000000001E-3</v>
      </c>
      <c r="F20" s="331">
        <v>1.3300000000000129</v>
      </c>
      <c r="G20" s="332">
        <v>3.4000000000000061</v>
      </c>
      <c r="H20" s="330">
        <v>-1.2E-2</v>
      </c>
      <c r="I20" s="333">
        <v>8</v>
      </c>
    </row>
    <row r="21" spans="1:16" ht="15" customHeight="1">
      <c r="B21" s="323">
        <v>2018</v>
      </c>
      <c r="C21" s="326">
        <v>-3.499999999999997E-3</v>
      </c>
      <c r="D21" s="324">
        <v>6.0999999999999987E-3</v>
      </c>
      <c r="E21" s="324">
        <v>2.5000000000000001E-3</v>
      </c>
      <c r="F21" s="327">
        <v>2.2999999999999972</v>
      </c>
      <c r="G21" s="328">
        <v>4.2999999999999972</v>
      </c>
      <c r="H21" s="324">
        <v>3.4000000000000002E-2</v>
      </c>
      <c r="I21" s="329">
        <v>10</v>
      </c>
    </row>
    <row r="22" spans="1:16" ht="15" customHeight="1">
      <c r="B22" s="320">
        <v>2019</v>
      </c>
      <c r="C22" s="330">
        <v>-2.58E-2</v>
      </c>
      <c r="D22" s="330">
        <v>-2.099999999999999E-3</v>
      </c>
      <c r="E22" s="330">
        <v>-1.35E-2</v>
      </c>
      <c r="F22" s="331">
        <v>0.29999999999999721</v>
      </c>
      <c r="G22" s="332">
        <v>3.9000000000000061</v>
      </c>
      <c r="H22" s="330">
        <v>-2.799999999999999E-2</v>
      </c>
      <c r="I22" s="333">
        <v>8</v>
      </c>
    </row>
    <row r="23" spans="1:16" ht="15" customHeight="1">
      <c r="B23" s="323">
        <v>2020</v>
      </c>
      <c r="C23" s="326">
        <v>-9.6500000000000002E-2</v>
      </c>
      <c r="D23" s="324">
        <v>2.4500000000000001E-2</v>
      </c>
      <c r="E23" s="326">
        <v>-1.15E-2</v>
      </c>
      <c r="F23" s="327">
        <v>5.9899999999999949</v>
      </c>
      <c r="G23" s="334">
        <v>-5.4000000000000057</v>
      </c>
      <c r="H23" s="326">
        <v>-8.5000000000000006E-2</v>
      </c>
      <c r="I23" s="335">
        <v>-3</v>
      </c>
    </row>
    <row r="24" spans="1:16" ht="15" customHeight="1">
      <c r="B24" s="320">
        <v>2021</v>
      </c>
      <c r="C24" s="321">
        <v>0.1547</v>
      </c>
      <c r="D24" s="330">
        <v>-1.0500000000000001E-2</v>
      </c>
      <c r="E24" s="321">
        <v>0</v>
      </c>
      <c r="F24" s="336">
        <v>-1.8100000000000021</v>
      </c>
      <c r="G24" s="332">
        <v>6.5999999999999943</v>
      </c>
      <c r="H24" s="321">
        <v>0.16900000000000001</v>
      </c>
      <c r="I24" s="333">
        <v>19</v>
      </c>
    </row>
    <row r="25" spans="1:16" ht="15" customHeight="1">
      <c r="B25" s="323">
        <v>2022</v>
      </c>
      <c r="C25" s="326">
        <v>-2.6999999999999989E-2</v>
      </c>
      <c r="D25" s="324">
        <v>1.5699999999999999E-2</v>
      </c>
      <c r="E25" s="324">
        <v>2.2499999999999999E-2</v>
      </c>
      <c r="F25" s="327">
        <v>6.7800000000000011</v>
      </c>
      <c r="G25" s="328">
        <v>6.6000000000000094</v>
      </c>
      <c r="H25" s="326">
        <v>-6.6000000000000017E-2</v>
      </c>
      <c r="I25" s="329">
        <v>12</v>
      </c>
    </row>
    <row r="26" spans="1:16" ht="15" customHeight="1">
      <c r="B26" s="320">
        <v>2023</v>
      </c>
      <c r="C26" s="321">
        <v>1.1599999999999999E-2</v>
      </c>
      <c r="D26" s="330">
        <v>-1.0500000000000001E-2</v>
      </c>
      <c r="E26" s="321">
        <v>2.5000000000000001E-3</v>
      </c>
      <c r="F26" s="331">
        <v>0.59000000000000341</v>
      </c>
      <c r="G26" s="332">
        <v>8.5999999999999943</v>
      </c>
      <c r="H26" s="321">
        <v>2.300000000000001E-2</v>
      </c>
      <c r="I26" s="333">
        <v>16</v>
      </c>
    </row>
    <row r="27" spans="1:16" ht="15" customHeight="1">
      <c r="B27" s="323">
        <v>2024</v>
      </c>
      <c r="C27" s="324">
        <v>4.9999999999998939E-4</v>
      </c>
      <c r="D27" s="326">
        <v>-8.0000000000000071E-3</v>
      </c>
      <c r="E27" s="324">
        <v>0</v>
      </c>
      <c r="F27" s="327">
        <v>1.7600000000000049</v>
      </c>
      <c r="G27" s="328">
        <v>8.6000000000000085</v>
      </c>
      <c r="H27" s="326">
        <v>-2.5000000000000001E-2</v>
      </c>
      <c r="I27" s="329">
        <v>14</v>
      </c>
    </row>
    <row r="28" spans="1:16" ht="15" customHeight="1">
      <c r="B28" s="320">
        <v>2025</v>
      </c>
      <c r="C28" s="330">
        <v>-1.7999999999999992E-2</v>
      </c>
      <c r="D28" s="330">
        <v>-6.4999999999999936E-3</v>
      </c>
      <c r="E28" s="330">
        <v>-2.5000000000000001E-3</v>
      </c>
      <c r="F28" s="331">
        <v>0.39999999999999147</v>
      </c>
      <c r="G28" s="332">
        <v>7.1999999999999886</v>
      </c>
      <c r="H28" s="330">
        <v>-1.4999999999999999E-2</v>
      </c>
      <c r="I28" s="333">
        <v>12</v>
      </c>
    </row>
    <row r="30" spans="1:16" ht="16.05" customHeight="1">
      <c r="A30" s="363" t="s">
        <v>620</v>
      </c>
      <c r="B30" s="364"/>
      <c r="C30" s="364"/>
      <c r="D30" s="364"/>
      <c r="E30" s="364"/>
      <c r="F30" s="364"/>
      <c r="G30" s="364"/>
      <c r="H30" s="364"/>
      <c r="I30" s="364"/>
      <c r="J30" s="364"/>
      <c r="K30" s="364"/>
      <c r="L30" s="364"/>
      <c r="M30" s="364"/>
      <c r="N30" s="364"/>
      <c r="O30" s="364"/>
      <c r="P30" s="365"/>
    </row>
    <row r="31" spans="1:16" ht="28.05" customHeight="1">
      <c r="B31" s="289" t="s">
        <v>621</v>
      </c>
      <c r="C31" s="298" t="s">
        <v>622</v>
      </c>
      <c r="D31" s="298" t="s">
        <v>623</v>
      </c>
      <c r="E31" s="375" t="s">
        <v>624</v>
      </c>
      <c r="F31" s="364"/>
      <c r="G31" s="364"/>
      <c r="H31" s="364"/>
      <c r="I31" s="365"/>
    </row>
    <row r="32" spans="1:16" ht="22.05" customHeight="1">
      <c r="B32" s="290" t="s">
        <v>625</v>
      </c>
      <c r="C32" s="337" t="s">
        <v>626</v>
      </c>
      <c r="D32" s="337" t="s">
        <v>627</v>
      </c>
      <c r="E32" s="370" t="s">
        <v>628</v>
      </c>
      <c r="F32" s="364"/>
      <c r="G32" s="364"/>
      <c r="H32" s="364"/>
      <c r="I32" s="365"/>
    </row>
    <row r="33" spans="1:16" ht="22.05" customHeight="1">
      <c r="B33" s="315" t="s">
        <v>629</v>
      </c>
      <c r="C33" s="338" t="s">
        <v>630</v>
      </c>
      <c r="D33" s="338" t="s">
        <v>631</v>
      </c>
      <c r="E33" s="369" t="s">
        <v>632</v>
      </c>
      <c r="F33" s="364"/>
      <c r="G33" s="364"/>
      <c r="H33" s="364"/>
      <c r="I33" s="365"/>
    </row>
    <row r="34" spans="1:16" ht="22.05" customHeight="1">
      <c r="B34" s="290" t="s">
        <v>633</v>
      </c>
      <c r="C34" s="339" t="s">
        <v>634</v>
      </c>
      <c r="D34" s="339" t="s">
        <v>631</v>
      </c>
      <c r="E34" s="370" t="s">
        <v>635</v>
      </c>
      <c r="F34" s="364"/>
      <c r="G34" s="364"/>
      <c r="H34" s="364"/>
      <c r="I34" s="365"/>
    </row>
    <row r="35" spans="1:16" ht="22.05" customHeight="1">
      <c r="B35" s="315" t="s">
        <v>636</v>
      </c>
      <c r="C35" s="338" t="s">
        <v>637</v>
      </c>
      <c r="D35" s="338" t="s">
        <v>631</v>
      </c>
      <c r="E35" s="369" t="s">
        <v>638</v>
      </c>
      <c r="F35" s="364"/>
      <c r="G35" s="364"/>
      <c r="H35" s="364"/>
      <c r="I35" s="365"/>
    </row>
    <row r="36" spans="1:16" ht="22.05" customHeight="1">
      <c r="B36" s="290" t="s">
        <v>639</v>
      </c>
      <c r="C36" s="337" t="s">
        <v>640</v>
      </c>
      <c r="D36" s="337" t="s">
        <v>627</v>
      </c>
      <c r="E36" s="370" t="s">
        <v>641</v>
      </c>
      <c r="F36" s="364"/>
      <c r="G36" s="364"/>
      <c r="H36" s="364"/>
      <c r="I36" s="365"/>
    </row>
    <row r="37" spans="1:16" ht="22.05" customHeight="1">
      <c r="B37" s="315" t="s">
        <v>642</v>
      </c>
      <c r="C37" s="340" t="s">
        <v>643</v>
      </c>
      <c r="D37" s="340" t="s">
        <v>627</v>
      </c>
      <c r="E37" s="369" t="s">
        <v>644</v>
      </c>
      <c r="F37" s="364"/>
      <c r="G37" s="364"/>
      <c r="H37" s="364"/>
      <c r="I37" s="365"/>
    </row>
    <row r="39" spans="1:16" ht="16.05" customHeight="1">
      <c r="A39" s="363" t="s">
        <v>645</v>
      </c>
      <c r="B39" s="364"/>
      <c r="C39" s="364"/>
      <c r="D39" s="364"/>
      <c r="E39" s="364"/>
      <c r="F39" s="364"/>
      <c r="G39" s="364"/>
      <c r="H39" s="364"/>
      <c r="I39" s="364"/>
      <c r="J39" s="364"/>
      <c r="K39" s="364"/>
      <c r="L39" s="364"/>
      <c r="M39" s="364"/>
      <c r="N39" s="364"/>
      <c r="O39" s="364"/>
      <c r="P39" s="365"/>
    </row>
    <row r="40" spans="1:16" ht="25.05" customHeight="1">
      <c r="B40" s="374" t="s">
        <v>646</v>
      </c>
      <c r="C40" s="364"/>
      <c r="D40" s="364"/>
      <c r="E40" s="364"/>
      <c r="F40" s="364"/>
      <c r="G40" s="364"/>
      <c r="H40" s="364"/>
      <c r="I40" s="364"/>
      <c r="J40" s="364"/>
      <c r="K40" s="364"/>
      <c r="L40" s="364"/>
      <c r="M40" s="364"/>
      <c r="N40" s="364"/>
      <c r="O40" s="364"/>
      <c r="P40" s="365"/>
    </row>
    <row r="41" spans="1:16" ht="25.05" customHeight="1">
      <c r="B41" s="373" t="s">
        <v>647</v>
      </c>
      <c r="C41" s="364"/>
      <c r="D41" s="364"/>
      <c r="E41" s="364"/>
      <c r="F41" s="364"/>
      <c r="G41" s="364"/>
      <c r="H41" s="364"/>
      <c r="I41" s="364"/>
      <c r="J41" s="364"/>
      <c r="K41" s="364"/>
      <c r="L41" s="364"/>
      <c r="M41" s="364"/>
      <c r="N41" s="364"/>
      <c r="O41" s="364"/>
      <c r="P41" s="365"/>
    </row>
    <row r="42" spans="1:16" ht="25.05" customHeight="1">
      <c r="B42" s="374" t="s">
        <v>648</v>
      </c>
      <c r="C42" s="364"/>
      <c r="D42" s="364"/>
      <c r="E42" s="364"/>
      <c r="F42" s="364"/>
      <c r="G42" s="364"/>
      <c r="H42" s="364"/>
      <c r="I42" s="364"/>
      <c r="J42" s="364"/>
      <c r="K42" s="364"/>
      <c r="L42" s="364"/>
      <c r="M42" s="364"/>
      <c r="N42" s="364"/>
      <c r="O42" s="364"/>
      <c r="P42" s="365"/>
    </row>
    <row r="43" spans="1:16" ht="25.05" customHeight="1">
      <c r="B43" s="373" t="s">
        <v>649</v>
      </c>
      <c r="C43" s="364"/>
      <c r="D43" s="364"/>
      <c r="E43" s="364"/>
      <c r="F43" s="364"/>
      <c r="G43" s="364"/>
      <c r="H43" s="364"/>
      <c r="I43" s="364"/>
      <c r="J43" s="364"/>
      <c r="K43" s="364"/>
      <c r="L43" s="364"/>
      <c r="M43" s="364"/>
      <c r="N43" s="364"/>
      <c r="O43" s="364"/>
      <c r="P43" s="365"/>
    </row>
    <row r="44" spans="1:16" ht="25.05" customHeight="1">
      <c r="B44" s="374" t="s">
        <v>650</v>
      </c>
      <c r="C44" s="364"/>
      <c r="D44" s="364"/>
      <c r="E44" s="364"/>
      <c r="F44" s="364"/>
      <c r="G44" s="364"/>
      <c r="H44" s="364"/>
      <c r="I44" s="364"/>
      <c r="J44" s="364"/>
      <c r="K44" s="364"/>
      <c r="L44" s="364"/>
      <c r="M44" s="364"/>
      <c r="N44" s="364"/>
      <c r="O44" s="364"/>
      <c r="P44" s="365"/>
    </row>
    <row r="45" spans="1:16" ht="25.05" customHeight="1">
      <c r="B45" s="373" t="s">
        <v>651</v>
      </c>
      <c r="C45" s="364"/>
      <c r="D45" s="364"/>
      <c r="E45" s="364"/>
      <c r="F45" s="364"/>
      <c r="G45" s="364"/>
      <c r="H45" s="364"/>
      <c r="I45" s="364"/>
      <c r="J45" s="364"/>
      <c r="K45" s="364"/>
      <c r="L45" s="364"/>
      <c r="M45" s="364"/>
      <c r="N45" s="364"/>
      <c r="O45" s="364"/>
      <c r="P45" s="365"/>
    </row>
    <row r="46" spans="1:16">
      <c r="A46" s="368" t="s">
        <v>652</v>
      </c>
      <c r="B46" s="364"/>
      <c r="C46" s="364"/>
      <c r="D46" s="364"/>
      <c r="E46" s="364"/>
      <c r="F46" s="364"/>
      <c r="G46" s="364"/>
      <c r="H46" s="364"/>
      <c r="I46" s="364"/>
      <c r="J46" s="364"/>
      <c r="K46" s="364"/>
      <c r="L46" s="364"/>
      <c r="M46" s="364"/>
      <c r="N46" s="364"/>
      <c r="O46" s="364"/>
      <c r="P46" s="365"/>
    </row>
  </sheetData>
  <mergeCells count="20">
    <mergeCell ref="A1:P1"/>
    <mergeCell ref="B45:P45"/>
    <mergeCell ref="B41:P41"/>
    <mergeCell ref="E36:I36"/>
    <mergeCell ref="A46:P46"/>
    <mergeCell ref="E32:I32"/>
    <mergeCell ref="A3:P3"/>
    <mergeCell ref="E37:I37"/>
    <mergeCell ref="A2:P2"/>
    <mergeCell ref="B43:P43"/>
    <mergeCell ref="B42:P42"/>
    <mergeCell ref="A17:P17"/>
    <mergeCell ref="E33:I33"/>
    <mergeCell ref="B44:P44"/>
    <mergeCell ref="E35:I35"/>
    <mergeCell ref="A39:P39"/>
    <mergeCell ref="A30:P30"/>
    <mergeCell ref="B40:P40"/>
    <mergeCell ref="E31:I31"/>
    <mergeCell ref="E34:I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K2:BQ20"/>
  <sheetViews>
    <sheetView topLeftCell="G1" zoomScale="43" zoomScaleNormal="43" workbookViewId="0">
      <selection activeCell="AF29" sqref="AF29"/>
    </sheetView>
  </sheetViews>
  <sheetFormatPr defaultRowHeight="14.4"/>
  <cols>
    <col min="1" max="1" width="8.88671875" style="1" customWidth="1"/>
    <col min="2" max="2" width="15.109375" style="1" customWidth="1"/>
    <col min="3" max="3" width="10.44140625" style="1" customWidth="1"/>
    <col min="4" max="4" width="15.5546875" style="1" customWidth="1"/>
    <col min="5" max="5" width="16" style="1" customWidth="1"/>
    <col min="6" max="6" width="17.44140625" style="1" customWidth="1"/>
    <col min="7" max="7" width="15.5546875" style="1" customWidth="1"/>
    <col min="8" max="8" width="8.88671875" style="1" customWidth="1"/>
    <col min="9" max="16384" width="8.88671875" style="1"/>
  </cols>
  <sheetData>
    <row r="2" spans="63:69" ht="64.8" customHeight="1"/>
    <row r="9" spans="63:69" ht="75" customHeight="1">
      <c r="BK9" s="120" t="s">
        <v>82</v>
      </c>
      <c r="BL9" s="121" t="s">
        <v>84</v>
      </c>
      <c r="BM9" s="121" t="s">
        <v>85</v>
      </c>
      <c r="BN9" s="121" t="s">
        <v>86</v>
      </c>
      <c r="BO9" s="121" t="s">
        <v>87</v>
      </c>
      <c r="BP9" s="121" t="s">
        <v>88</v>
      </c>
      <c r="BQ9" s="122" t="s">
        <v>89</v>
      </c>
    </row>
    <row r="10" spans="63:69">
      <c r="BK10" s="123">
        <v>2015</v>
      </c>
      <c r="BL10" s="116">
        <v>95</v>
      </c>
      <c r="BM10" s="116">
        <v>63</v>
      </c>
      <c r="BN10" s="116">
        <v>37</v>
      </c>
      <c r="BO10" s="116">
        <v>6.5</v>
      </c>
      <c r="BP10" s="116">
        <v>2</v>
      </c>
      <c r="BQ10" s="117">
        <v>58</v>
      </c>
    </row>
    <row r="11" spans="63:69">
      <c r="BK11" s="123">
        <v>2016</v>
      </c>
      <c r="BL11" s="116">
        <v>102</v>
      </c>
      <c r="BM11" s="116">
        <v>63</v>
      </c>
      <c r="BN11" s="116">
        <v>37</v>
      </c>
      <c r="BO11" s="116">
        <v>7</v>
      </c>
      <c r="BP11" s="116">
        <v>2.5</v>
      </c>
      <c r="BQ11" s="117">
        <v>59</v>
      </c>
    </row>
    <row r="12" spans="63:69">
      <c r="BK12" s="123">
        <v>2017</v>
      </c>
      <c r="BL12" s="116">
        <v>110</v>
      </c>
      <c r="BM12" s="116">
        <v>62</v>
      </c>
      <c r="BN12" s="116">
        <v>38</v>
      </c>
      <c r="BO12" s="116">
        <v>7.5</v>
      </c>
      <c r="BP12" s="116">
        <v>3</v>
      </c>
      <c r="BQ12" s="117">
        <v>60</v>
      </c>
    </row>
    <row r="13" spans="63:69">
      <c r="BK13" s="123">
        <v>2018</v>
      </c>
      <c r="BL13" s="116">
        <v>120</v>
      </c>
      <c r="BM13" s="116">
        <v>62</v>
      </c>
      <c r="BN13" s="116">
        <v>38</v>
      </c>
      <c r="BO13" s="116">
        <v>8</v>
      </c>
      <c r="BP13" s="116">
        <v>4</v>
      </c>
      <c r="BQ13" s="117">
        <v>62</v>
      </c>
    </row>
    <row r="14" spans="63:69">
      <c r="BK14" s="123">
        <v>2019</v>
      </c>
      <c r="BL14" s="116">
        <v>130</v>
      </c>
      <c r="BM14" s="116">
        <v>62</v>
      </c>
      <c r="BN14" s="116">
        <v>38</v>
      </c>
      <c r="BO14" s="116">
        <v>7</v>
      </c>
      <c r="BP14" s="116">
        <v>5</v>
      </c>
      <c r="BQ14" s="117">
        <v>64</v>
      </c>
    </row>
    <row r="15" spans="63:69">
      <c r="BK15" s="123">
        <v>2020</v>
      </c>
      <c r="BL15" s="116">
        <v>125</v>
      </c>
      <c r="BM15" s="116">
        <v>61</v>
      </c>
      <c r="BN15" s="116">
        <v>39</v>
      </c>
      <c r="BO15" s="116">
        <v>3</v>
      </c>
      <c r="BP15" s="116">
        <v>7</v>
      </c>
      <c r="BQ15" s="117">
        <v>66</v>
      </c>
    </row>
    <row r="16" spans="63:69">
      <c r="BK16" s="123">
        <v>2021</v>
      </c>
      <c r="BL16" s="116">
        <v>150</v>
      </c>
      <c r="BM16" s="116">
        <v>61</v>
      </c>
      <c r="BN16" s="116">
        <v>39</v>
      </c>
      <c r="BO16" s="116">
        <v>8</v>
      </c>
      <c r="BP16" s="116">
        <v>9</v>
      </c>
      <c r="BQ16" s="117">
        <v>68</v>
      </c>
    </row>
    <row r="17" spans="63:69">
      <c r="BK17" s="123">
        <v>2022</v>
      </c>
      <c r="BL17" s="116">
        <v>180</v>
      </c>
      <c r="BM17" s="116">
        <v>62</v>
      </c>
      <c r="BN17" s="116">
        <v>38</v>
      </c>
      <c r="BO17" s="116">
        <v>9</v>
      </c>
      <c r="BP17" s="116">
        <v>11</v>
      </c>
      <c r="BQ17" s="117">
        <v>70</v>
      </c>
    </row>
    <row r="18" spans="63:69">
      <c r="BK18" s="123">
        <v>2023</v>
      </c>
      <c r="BL18" s="116">
        <v>210</v>
      </c>
      <c r="BM18" s="116">
        <v>62</v>
      </c>
      <c r="BN18" s="116">
        <v>38</v>
      </c>
      <c r="BO18" s="116">
        <v>8</v>
      </c>
      <c r="BP18" s="116">
        <v>13</v>
      </c>
      <c r="BQ18" s="117">
        <v>72</v>
      </c>
    </row>
    <row r="19" spans="63:69">
      <c r="BK19" s="123">
        <v>2024</v>
      </c>
      <c r="BL19" s="116">
        <v>245</v>
      </c>
      <c r="BM19" s="116">
        <v>62</v>
      </c>
      <c r="BN19" s="116">
        <v>38</v>
      </c>
      <c r="BO19" s="116">
        <v>6</v>
      </c>
      <c r="BP19" s="116">
        <v>15</v>
      </c>
      <c r="BQ19" s="117">
        <v>74</v>
      </c>
    </row>
    <row r="20" spans="63:69">
      <c r="BK20" s="124">
        <v>2025</v>
      </c>
      <c r="BL20" s="118">
        <v>288</v>
      </c>
      <c r="BM20" s="118">
        <v>61</v>
      </c>
      <c r="BN20" s="118">
        <v>39</v>
      </c>
      <c r="BO20" s="118">
        <v>7</v>
      </c>
      <c r="BP20" s="118">
        <v>18</v>
      </c>
      <c r="BQ20" s="119">
        <v>76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4"/>
  <sheetViews>
    <sheetView topLeftCell="B1" workbookViewId="0">
      <selection activeCell="C9" sqref="C9"/>
    </sheetView>
  </sheetViews>
  <sheetFormatPr defaultRowHeight="14.4"/>
  <cols>
    <col min="3" max="3" width="18" bestFit="1" customWidth="1"/>
    <col min="4" max="4" width="59.44140625" bestFit="1" customWidth="1"/>
  </cols>
  <sheetData>
    <row r="2" spans="1:4" ht="18" customHeight="1">
      <c r="A2" s="344" t="s">
        <v>90</v>
      </c>
      <c r="B2" s="341"/>
      <c r="C2" s="341"/>
    </row>
    <row r="4" spans="1:4">
      <c r="B4" s="194" t="s">
        <v>91</v>
      </c>
      <c r="C4" s="194" t="s">
        <v>92</v>
      </c>
      <c r="D4" s="194" t="s">
        <v>93</v>
      </c>
    </row>
    <row r="5" spans="1:4">
      <c r="B5" s="195">
        <v>1</v>
      </c>
      <c r="C5" s="196" t="s">
        <v>94</v>
      </c>
      <c r="D5" s="92" t="s">
        <v>95</v>
      </c>
    </row>
    <row r="6" spans="1:4">
      <c r="B6" s="195">
        <v>2</v>
      </c>
      <c r="C6" s="196" t="s">
        <v>96</v>
      </c>
      <c r="D6" s="92" t="s">
        <v>97</v>
      </c>
    </row>
    <row r="7" spans="1:4">
      <c r="B7" s="195">
        <v>3</v>
      </c>
      <c r="C7" s="196" t="s">
        <v>98</v>
      </c>
      <c r="D7" s="92" t="s">
        <v>99</v>
      </c>
    </row>
    <row r="8" spans="1:4">
      <c r="B8" s="195">
        <v>4</v>
      </c>
      <c r="C8" s="196" t="s">
        <v>100</v>
      </c>
      <c r="D8" s="92" t="s">
        <v>101</v>
      </c>
    </row>
    <row r="9" spans="1:4">
      <c r="B9" s="195">
        <v>5</v>
      </c>
      <c r="C9" s="196" t="s">
        <v>102</v>
      </c>
      <c r="D9" s="92" t="s">
        <v>103</v>
      </c>
    </row>
    <row r="10" spans="1:4">
      <c r="B10" s="195">
        <v>6</v>
      </c>
      <c r="C10" s="196" t="s">
        <v>104</v>
      </c>
      <c r="D10" s="92" t="s">
        <v>105</v>
      </c>
    </row>
    <row r="11" spans="1:4">
      <c r="B11" s="195">
        <v>7</v>
      </c>
      <c r="C11" s="196" t="s">
        <v>106</v>
      </c>
      <c r="D11" s="92" t="s">
        <v>107</v>
      </c>
    </row>
    <row r="12" spans="1:4">
      <c r="B12" s="195">
        <v>8</v>
      </c>
      <c r="C12" s="196" t="s">
        <v>108</v>
      </c>
      <c r="D12" s="92" t="s">
        <v>109</v>
      </c>
    </row>
    <row r="13" spans="1:4">
      <c r="B13" s="195">
        <v>9</v>
      </c>
      <c r="C13" s="196" t="s">
        <v>110</v>
      </c>
      <c r="D13" s="197" t="s">
        <v>111</v>
      </c>
    </row>
    <row r="14" spans="1:4">
      <c r="B14" s="195">
        <v>10</v>
      </c>
      <c r="C14" s="196" t="s">
        <v>112</v>
      </c>
      <c r="D14" s="197" t="s">
        <v>113</v>
      </c>
    </row>
  </sheetData>
  <mergeCells count="1">
    <mergeCell ref="A2:C2"/>
  </mergeCells>
  <hyperlinks>
    <hyperlink ref="C5" location="Sources!A1" display="Sources" xr:uid="{00000000-0004-0000-0300-000000000000}"/>
    <hyperlink ref="C6" location="Assumptions!A1" display="Assumptions" xr:uid="{00000000-0004-0000-0300-000001000000}"/>
    <hyperlink ref="C7" location="'Financial Statements'!A1" display="Financial Statements" xr:uid="{00000000-0004-0000-0300-000002000000}"/>
    <hyperlink ref="C8" location="'PPE Schedule'!A1" display="PPE Schedule" xr:uid="{00000000-0004-0000-0300-000003000000}"/>
    <hyperlink ref="C9" location="Beta!A1" display="Beta" xr:uid="{00000000-0004-0000-0300-000004000000}"/>
    <hyperlink ref="C10" location="WACC!A1" display="WACC" xr:uid="{00000000-0004-0000-0300-000005000000}"/>
    <hyperlink ref="C11" location="'DCF Valuation'!A1" display="DCF Valuation" xr:uid="{00000000-0004-0000-0300-000006000000}"/>
    <hyperlink ref="C12" location="'Relative Valuation'!A1" display="Relative Valuation" xr:uid="{00000000-0004-0000-0300-000007000000}"/>
    <hyperlink ref="C13" location="'All Ratio Forecast'!A1" display="All Ratio Forecast" xr:uid="{00000000-0004-0000-0300-000008000000}"/>
    <hyperlink ref="C14" location="'Key Ratio Forecast'!A1" display="Key Ratio Forecast" xr:uid="{00000000-0004-0000-0300-00000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topLeftCell="A5" workbookViewId="0">
      <selection sqref="A1:E1"/>
    </sheetView>
  </sheetViews>
  <sheetFormatPr defaultRowHeight="14.4"/>
  <cols>
    <col min="1" max="1" width="6.77734375" bestFit="1" customWidth="1"/>
    <col min="2" max="2" width="20.77734375" customWidth="1"/>
    <col min="3" max="3" width="19.109375" customWidth="1"/>
    <col min="4" max="4" width="21.44140625" customWidth="1"/>
    <col min="5" max="5" width="17.5546875" customWidth="1"/>
  </cols>
  <sheetData>
    <row r="1" spans="1:5">
      <c r="A1" s="345" t="s">
        <v>114</v>
      </c>
      <c r="B1" s="341"/>
      <c r="C1" s="341"/>
      <c r="D1" s="341"/>
      <c r="E1" s="341"/>
    </row>
    <row r="3" spans="1:5" ht="39.6" customHeight="1">
      <c r="A3" s="205" t="s">
        <v>115</v>
      </c>
      <c r="B3" s="206" t="s">
        <v>116</v>
      </c>
      <c r="C3" s="205" t="s">
        <v>117</v>
      </c>
      <c r="D3" s="205" t="s">
        <v>118</v>
      </c>
      <c r="E3" s="205" t="s">
        <v>119</v>
      </c>
    </row>
    <row r="4" spans="1:5" ht="57.6" customHeight="1">
      <c r="A4" s="198">
        <v>1</v>
      </c>
      <c r="B4" s="198" t="s">
        <v>120</v>
      </c>
      <c r="C4" s="199">
        <v>0</v>
      </c>
      <c r="D4" s="207" t="s">
        <v>121</v>
      </c>
      <c r="E4" s="208" t="s">
        <v>122</v>
      </c>
    </row>
    <row r="5" spans="1:5" ht="68.400000000000006" customHeight="1">
      <c r="A5" s="198"/>
      <c r="B5" s="198" t="s">
        <v>123</v>
      </c>
      <c r="C5" s="200">
        <v>9.6100000000000005E-2</v>
      </c>
      <c r="D5" s="207" t="s">
        <v>124</v>
      </c>
      <c r="E5" s="208" t="s">
        <v>125</v>
      </c>
    </row>
    <row r="6" spans="1:5" ht="57.6" customHeight="1">
      <c r="A6" s="198">
        <v>2</v>
      </c>
      <c r="B6" s="198" t="s">
        <v>126</v>
      </c>
      <c r="C6" s="201">
        <v>0.25168000000000001</v>
      </c>
      <c r="D6" s="207" t="s">
        <v>127</v>
      </c>
      <c r="E6" s="209" t="s">
        <v>128</v>
      </c>
    </row>
    <row r="7" spans="1:5" ht="57.6" customHeight="1">
      <c r="A7" s="198">
        <v>3</v>
      </c>
      <c r="B7" s="198" t="s">
        <v>129</v>
      </c>
      <c r="C7" s="202">
        <v>0</v>
      </c>
      <c r="D7" s="207" t="s">
        <v>130</v>
      </c>
      <c r="E7" s="208" t="s">
        <v>131</v>
      </c>
    </row>
    <row r="8" spans="1:5" ht="72" customHeight="1">
      <c r="A8" s="198">
        <v>4</v>
      </c>
      <c r="B8" s="198" t="s">
        <v>132</v>
      </c>
      <c r="C8" s="201">
        <v>7.3700000000000002E-2</v>
      </c>
      <c r="D8" s="207" t="s">
        <v>133</v>
      </c>
      <c r="E8" s="208" t="s">
        <v>134</v>
      </c>
    </row>
    <row r="9" spans="1:5" ht="86.4" customHeight="1">
      <c r="A9" s="198">
        <v>5</v>
      </c>
      <c r="B9" s="198" t="s">
        <v>135</v>
      </c>
      <c r="C9" s="201">
        <v>6.8500000000000005E-2</v>
      </c>
      <c r="D9" s="207" t="s">
        <v>136</v>
      </c>
      <c r="E9" s="208" t="s">
        <v>137</v>
      </c>
    </row>
    <row r="10" spans="1:5" ht="148.19999999999999" customHeight="1">
      <c r="A10" s="198">
        <v>6</v>
      </c>
      <c r="B10" s="198" t="s">
        <v>138</v>
      </c>
      <c r="C10" s="201">
        <v>7.0199999999999999E-2</v>
      </c>
      <c r="D10" s="207" t="s">
        <v>139</v>
      </c>
      <c r="E10" s="208" t="s">
        <v>140</v>
      </c>
    </row>
    <row r="11" spans="1:5" ht="72" customHeight="1">
      <c r="A11" s="203">
        <v>7</v>
      </c>
      <c r="B11" s="198" t="s">
        <v>141</v>
      </c>
      <c r="C11" s="204">
        <v>0</v>
      </c>
      <c r="D11" s="207" t="s">
        <v>142</v>
      </c>
      <c r="E11" s="208" t="s">
        <v>143</v>
      </c>
    </row>
    <row r="12" spans="1:5" ht="57" customHeight="1">
      <c r="A12" s="203">
        <v>8</v>
      </c>
      <c r="B12" s="198" t="s">
        <v>144</v>
      </c>
      <c r="C12" s="204">
        <v>0</v>
      </c>
      <c r="D12" s="207" t="s">
        <v>145</v>
      </c>
      <c r="E12" s="210"/>
    </row>
    <row r="13" spans="1:5" ht="57.6" customHeight="1">
      <c r="A13" s="203">
        <v>9</v>
      </c>
      <c r="B13" s="198" t="s">
        <v>146</v>
      </c>
      <c r="C13" s="204">
        <v>0</v>
      </c>
      <c r="D13" s="207" t="s">
        <v>147</v>
      </c>
      <c r="E13" s="208" t="s">
        <v>148</v>
      </c>
    </row>
  </sheetData>
  <mergeCells count="1">
    <mergeCell ref="A1:E1"/>
  </mergeCells>
  <hyperlinks>
    <hyperlink ref="E4" r:id="rId1" location="/Company/Condensed/condensed?section=BalanceSheet" xr:uid="{00000000-0004-0000-0400-000000000000}"/>
    <hyperlink ref="E5" r:id="rId2" xr:uid="{00000000-0004-0000-0400-000001000000}"/>
    <hyperlink ref="E6" r:id="rId3" xr:uid="{00000000-0004-0000-0400-000002000000}"/>
    <hyperlink ref="E7" r:id="rId4" xr:uid="{00000000-0004-0000-0400-000003000000}"/>
    <hyperlink ref="E8" r:id="rId5" location=":~:text=The%20India%2010%20Years%20Government,%3A15%20GMT%2B0" xr:uid="{00000000-0004-0000-0400-000004000000}"/>
    <hyperlink ref="E9" r:id="rId6" xr:uid="{00000000-0004-0000-0400-000005000000}"/>
    <hyperlink ref="E10" r:id="rId7" xr:uid="{00000000-0004-0000-0400-000006000000}"/>
    <hyperlink ref="E11" r:id="rId8" xr:uid="{00000000-0004-0000-0400-000007000000}"/>
    <hyperlink ref="E13" r:id="rId9" xr:uid="{00000000-0004-0000-0400-000008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Q150"/>
  <sheetViews>
    <sheetView topLeftCell="M1" zoomScale="51" zoomScaleNormal="98" workbookViewId="0">
      <selection activeCell="A3" sqref="A3:Q4"/>
    </sheetView>
  </sheetViews>
  <sheetFormatPr defaultRowHeight="14.4"/>
  <cols>
    <col min="1" max="1" width="29.6640625" style="1" customWidth="1"/>
    <col min="2" max="9" width="10.88671875" style="1" customWidth="1"/>
    <col min="10" max="16" width="11.77734375" style="1" customWidth="1"/>
    <col min="17" max="17" width="13.21875" style="1" bestFit="1" customWidth="1"/>
    <col min="18" max="18" width="8.88671875" style="1" customWidth="1"/>
    <col min="19" max="16384" width="8.88671875" style="1"/>
  </cols>
  <sheetData>
    <row r="3" spans="1:17">
      <c r="A3" s="376" t="s">
        <v>653</v>
      </c>
      <c r="B3" s="376"/>
      <c r="C3" s="376"/>
      <c r="D3" s="376"/>
      <c r="E3" s="376"/>
      <c r="F3" s="376"/>
      <c r="G3" s="376"/>
      <c r="H3" s="376"/>
      <c r="I3" s="376"/>
      <c r="J3" s="376"/>
      <c r="K3" s="376"/>
      <c r="L3" s="376"/>
      <c r="M3" s="376"/>
      <c r="N3" s="376"/>
      <c r="O3" s="376"/>
      <c r="P3" s="376"/>
      <c r="Q3" s="376"/>
    </row>
    <row r="4" spans="1:17">
      <c r="A4" s="376"/>
      <c r="B4" s="376"/>
      <c r="C4" s="376"/>
      <c r="D4" s="376"/>
      <c r="E4" s="376"/>
      <c r="F4" s="376"/>
      <c r="G4" s="376"/>
      <c r="H4" s="376"/>
      <c r="I4" s="376"/>
      <c r="J4" s="376"/>
      <c r="K4" s="376"/>
      <c r="L4" s="376"/>
      <c r="M4" s="376"/>
      <c r="N4" s="376"/>
      <c r="O4" s="376"/>
      <c r="P4" s="376"/>
      <c r="Q4" s="376"/>
    </row>
    <row r="5" spans="1:17" ht="14.4" customHeight="1">
      <c r="A5" s="25" t="s">
        <v>149</v>
      </c>
      <c r="B5" s="25" t="s">
        <v>150</v>
      </c>
      <c r="C5" s="25" t="s">
        <v>151</v>
      </c>
      <c r="D5" s="25" t="s">
        <v>152</v>
      </c>
      <c r="E5" s="25" t="s">
        <v>153</v>
      </c>
      <c r="F5" s="25" t="s">
        <v>154</v>
      </c>
      <c r="G5" s="25" t="s">
        <v>155</v>
      </c>
      <c r="H5" s="25" t="s">
        <v>156</v>
      </c>
      <c r="I5" s="25" t="s">
        <v>157</v>
      </c>
      <c r="J5" s="25" t="s">
        <v>158</v>
      </c>
      <c r="K5" s="25" t="s">
        <v>159</v>
      </c>
      <c r="L5" s="138" t="s">
        <v>160</v>
      </c>
      <c r="M5" s="138" t="s">
        <v>161</v>
      </c>
      <c r="N5" s="138" t="s">
        <v>162</v>
      </c>
      <c r="O5" s="138" t="s">
        <v>163</v>
      </c>
      <c r="P5" s="138" t="s">
        <v>164</v>
      </c>
      <c r="Q5" s="138" t="s">
        <v>165</v>
      </c>
    </row>
    <row r="6" spans="1:17">
      <c r="A6" s="27" t="s">
        <v>82</v>
      </c>
      <c r="B6" s="27">
        <v>2016</v>
      </c>
      <c r="C6" s="27">
        <v>2017</v>
      </c>
      <c r="D6" s="27">
        <v>2018</v>
      </c>
      <c r="E6" s="27">
        <v>2019</v>
      </c>
      <c r="F6" s="27">
        <v>2020</v>
      </c>
      <c r="G6" s="27">
        <v>2021</v>
      </c>
      <c r="H6" s="27">
        <v>2022</v>
      </c>
      <c r="I6" s="27">
        <v>2023</v>
      </c>
      <c r="J6" s="27">
        <v>2024</v>
      </c>
      <c r="K6" s="27">
        <v>2025</v>
      </c>
      <c r="L6" s="31">
        <v>2026</v>
      </c>
      <c r="M6" s="31">
        <v>2027</v>
      </c>
      <c r="N6" s="31">
        <v>2028</v>
      </c>
      <c r="O6" s="31">
        <v>2029</v>
      </c>
      <c r="P6" s="31">
        <v>2030</v>
      </c>
      <c r="Q6" s="31" t="s">
        <v>166</v>
      </c>
    </row>
    <row r="7" spans="1:17">
      <c r="A7" s="28" t="s">
        <v>167</v>
      </c>
      <c r="B7" s="29"/>
      <c r="C7" s="29"/>
      <c r="D7" s="29"/>
      <c r="E7" s="29"/>
      <c r="F7" s="29"/>
      <c r="G7" s="29"/>
      <c r="H7" s="29"/>
      <c r="I7" s="29"/>
      <c r="J7" s="29"/>
      <c r="K7" s="29"/>
      <c r="L7" s="31"/>
      <c r="M7" s="31"/>
      <c r="N7" s="31"/>
      <c r="O7" s="31"/>
      <c r="P7" s="31"/>
      <c r="Q7" s="139"/>
    </row>
    <row r="8" spans="1:17">
      <c r="A8" s="30" t="s">
        <v>168</v>
      </c>
      <c r="B8" s="31">
        <v>216</v>
      </c>
      <c r="C8" s="31">
        <v>216</v>
      </c>
      <c r="D8" s="31">
        <v>216</v>
      </c>
      <c r="E8" s="31">
        <v>216</v>
      </c>
      <c r="F8" s="31">
        <v>216</v>
      </c>
      <c r="G8" s="31">
        <v>235</v>
      </c>
      <c r="H8" s="31">
        <v>235</v>
      </c>
      <c r="I8" s="31">
        <v>235</v>
      </c>
      <c r="J8" s="31">
        <v>235</v>
      </c>
      <c r="K8" s="31">
        <v>235</v>
      </c>
      <c r="L8" s="31">
        <v>235</v>
      </c>
      <c r="M8" s="31">
        <v>235</v>
      </c>
      <c r="N8" s="31">
        <v>235</v>
      </c>
      <c r="O8" s="31">
        <v>235</v>
      </c>
      <c r="P8" s="31">
        <v>235</v>
      </c>
      <c r="Q8" s="139"/>
    </row>
    <row r="9" spans="1:17">
      <c r="A9" s="30" t="s">
        <v>169</v>
      </c>
      <c r="B9" s="31">
        <v>6063</v>
      </c>
      <c r="C9" s="31">
        <v>6274</v>
      </c>
      <c r="D9" s="31">
        <v>6859</v>
      </c>
      <c r="E9" s="31">
        <v>7443</v>
      </c>
      <c r="F9" s="31">
        <v>7815</v>
      </c>
      <c r="G9" s="31">
        <v>47199</v>
      </c>
      <c r="H9" s="31">
        <v>48525</v>
      </c>
      <c r="I9" s="31">
        <v>49986</v>
      </c>
      <c r="J9" s="31">
        <v>50738</v>
      </c>
      <c r="K9" s="31">
        <v>48918</v>
      </c>
      <c r="L9" s="31">
        <f>Table4[[#This Row],[Balance sheet10]]*(1+$Q$12)</f>
        <v>48918</v>
      </c>
      <c r="M9" s="31">
        <f>Table4[[#This Row],[Balance sheet102]]*(1+$Q$12)</f>
        <v>48918</v>
      </c>
      <c r="N9" s="31">
        <f>Table4[[#This Row],[Balance sheet103]]*(1+$Q$12)</f>
        <v>48918</v>
      </c>
      <c r="O9" s="31">
        <f>Table4[[#This Row],[Balance sheet104]]*(1+$Q$12)</f>
        <v>48918</v>
      </c>
      <c r="P9" s="31">
        <f>Table4[[#This Row],[Balance sheet105]]*(1+$Q$12)</f>
        <v>48918</v>
      </c>
      <c r="Q9" s="139"/>
    </row>
    <row r="10" spans="1:17">
      <c r="A10" s="30" t="s">
        <v>170</v>
      </c>
      <c r="B10" s="31">
        <v>6279</v>
      </c>
      <c r="C10" s="31">
        <v>6490</v>
      </c>
      <c r="D10" s="31">
        <v>7075</v>
      </c>
      <c r="E10" s="31">
        <v>7659</v>
      </c>
      <c r="F10" s="31">
        <v>8031</v>
      </c>
      <c r="G10" s="31">
        <v>47434</v>
      </c>
      <c r="H10" s="31">
        <v>48760</v>
      </c>
      <c r="I10" s="31">
        <v>50221</v>
      </c>
      <c r="J10" s="31">
        <v>50973</v>
      </c>
      <c r="K10" s="31">
        <v>49153</v>
      </c>
      <c r="L10" s="31">
        <f>L9+L8</f>
        <v>49153</v>
      </c>
      <c r="M10" s="31">
        <f>M9+M8</f>
        <v>49153</v>
      </c>
      <c r="N10" s="31">
        <f>N9+N8</f>
        <v>49153</v>
      </c>
      <c r="O10" s="31">
        <f>O9+O8</f>
        <v>49153</v>
      </c>
      <c r="P10" s="31">
        <f>P9+P8</f>
        <v>49153</v>
      </c>
      <c r="Q10" s="139"/>
    </row>
    <row r="11" spans="1:17">
      <c r="A11" s="30" t="s">
        <v>171</v>
      </c>
      <c r="B11" s="31">
        <v>0</v>
      </c>
      <c r="C11" s="31">
        <v>0</v>
      </c>
      <c r="D11" s="31">
        <v>0</v>
      </c>
      <c r="E11" s="31">
        <v>0</v>
      </c>
      <c r="F11" s="31">
        <v>0</v>
      </c>
      <c r="G11" s="31">
        <v>943</v>
      </c>
      <c r="H11" s="31">
        <v>971</v>
      </c>
      <c r="I11" s="31">
        <v>1039</v>
      </c>
      <c r="J11" s="31">
        <v>1374</v>
      </c>
      <c r="K11" s="31">
        <v>1537</v>
      </c>
      <c r="L11" s="31">
        <f>Table4[[#This Row],[Balance sheet10]]*(1+$Q$13)</f>
        <v>1629.353293428145</v>
      </c>
      <c r="M11" s="31">
        <f>Table4[[#This Row],[Balance sheet102]]*(1+$Q$13)</f>
        <v>1727.2557936272888</v>
      </c>
      <c r="N11" s="31">
        <f>Table4[[#This Row],[Balance sheet103]]*(1+$Q$13)</f>
        <v>1831.0409342481896</v>
      </c>
      <c r="O11" s="31">
        <f>Table4[[#This Row],[Balance sheet104]]*(1+$Q$13)</f>
        <v>1941.0621838770562</v>
      </c>
      <c r="P11" s="31">
        <f>Table4[[#This Row],[Balance sheet105]]*(1+$Q$13)</f>
        <v>2057.6942498691665</v>
      </c>
      <c r="Q11" s="139"/>
    </row>
    <row r="12" spans="1:17">
      <c r="A12" s="30" t="s">
        <v>172</v>
      </c>
      <c r="B12" s="31">
        <v>0</v>
      </c>
      <c r="C12" s="31">
        <v>0</v>
      </c>
      <c r="D12" s="31">
        <v>0</v>
      </c>
      <c r="E12" s="31">
        <v>0</v>
      </c>
      <c r="F12" s="31">
        <v>0</v>
      </c>
      <c r="G12" s="31">
        <v>943</v>
      </c>
      <c r="H12" s="31">
        <v>971</v>
      </c>
      <c r="I12" s="31">
        <v>1039</v>
      </c>
      <c r="J12" s="31">
        <v>1374</v>
      </c>
      <c r="K12" s="31">
        <v>1537</v>
      </c>
      <c r="L12" s="31">
        <f>Table4[[#This Row],[Balance sheet10]]*(1+$Q$13)</f>
        <v>1629.353293428145</v>
      </c>
      <c r="M12" s="31">
        <f>Table4[[#This Row],[Balance sheet102]]*(1+$Q$13)</f>
        <v>1727.2557936272888</v>
      </c>
      <c r="N12" s="31">
        <f>Table4[[#This Row],[Balance sheet103]]*(1+$Q$13)</f>
        <v>1831.0409342481896</v>
      </c>
      <c r="O12" s="31">
        <f>Table4[[#This Row],[Balance sheet104]]*(1+$Q$13)</f>
        <v>1941.0621838770562</v>
      </c>
      <c r="P12" s="31">
        <f>Table4[[#This Row],[Balance sheet105]]*(1+$Q$13)</f>
        <v>2057.6942498691665</v>
      </c>
      <c r="Q12" s="139"/>
    </row>
    <row r="13" spans="1:17">
      <c r="A13" s="32" t="s">
        <v>173</v>
      </c>
      <c r="B13" s="33"/>
      <c r="C13" s="33">
        <v>0</v>
      </c>
      <c r="D13" s="33">
        <v>0</v>
      </c>
      <c r="E13" s="33">
        <v>0</v>
      </c>
      <c r="F13" s="33">
        <v>0</v>
      </c>
      <c r="G13" s="33">
        <v>0</v>
      </c>
      <c r="H13" s="34">
        <f>(H12-G12)/G12</f>
        <v>2.9692470837751856E-2</v>
      </c>
      <c r="I13" s="34">
        <f>(I12-H12)/H12</f>
        <v>7.0030895983522148E-2</v>
      </c>
      <c r="J13" s="34">
        <f>(J12-I12)/I12</f>
        <v>0.32242540904716072</v>
      </c>
      <c r="K13" s="34">
        <f>(K12-J12)/J12</f>
        <v>0.11863173216885008</v>
      </c>
      <c r="L13" s="31"/>
      <c r="M13" s="31"/>
      <c r="N13" s="31"/>
      <c r="O13" s="31"/>
      <c r="P13" s="31"/>
      <c r="Q13" s="139">
        <f>AVERAGE(Table4[[#This Row],[Balance sheet2]:[Balance sheet10]])</f>
        <v>6.0086723115253857E-2</v>
      </c>
    </row>
    <row r="14" spans="1:17">
      <c r="A14" s="30" t="s">
        <v>174</v>
      </c>
      <c r="B14" s="31">
        <v>989</v>
      </c>
      <c r="C14" s="31">
        <v>1059</v>
      </c>
      <c r="D14" s="31">
        <v>1438</v>
      </c>
      <c r="E14" s="31">
        <v>1853</v>
      </c>
      <c r="F14" s="31">
        <v>2467</v>
      </c>
      <c r="G14" s="31">
        <v>3176</v>
      </c>
      <c r="H14" s="31">
        <v>3206</v>
      </c>
      <c r="I14" s="31">
        <v>2906</v>
      </c>
      <c r="J14" s="31">
        <v>6212</v>
      </c>
      <c r="K14" s="31">
        <v>5748</v>
      </c>
      <c r="L14" s="31"/>
      <c r="M14" s="31"/>
      <c r="N14" s="31"/>
      <c r="O14" s="31"/>
      <c r="P14" s="31"/>
      <c r="Q14" s="139"/>
    </row>
    <row r="15" spans="1:17" s="214" customFormat="1">
      <c r="A15" s="211" t="s">
        <v>175</v>
      </c>
      <c r="B15" s="212">
        <v>7268</v>
      </c>
      <c r="C15" s="212">
        <v>7549</v>
      </c>
      <c r="D15" s="212">
        <v>8513</v>
      </c>
      <c r="E15" s="212">
        <v>9512</v>
      </c>
      <c r="F15" s="212">
        <v>10498</v>
      </c>
      <c r="G15" s="212">
        <v>51553</v>
      </c>
      <c r="H15" s="212">
        <v>52937</v>
      </c>
      <c r="I15" s="212">
        <v>54166</v>
      </c>
      <c r="J15" s="212">
        <v>58559</v>
      </c>
      <c r="K15" s="212">
        <v>56438</v>
      </c>
      <c r="L15" s="212"/>
      <c r="M15" s="212"/>
      <c r="N15" s="212"/>
      <c r="O15" s="212"/>
      <c r="P15" s="212"/>
      <c r="Q15" s="213"/>
    </row>
    <row r="16" spans="1:17">
      <c r="A16" s="28" t="s">
        <v>176</v>
      </c>
      <c r="B16" s="29"/>
      <c r="C16" s="29"/>
      <c r="D16" s="29"/>
      <c r="E16" s="29"/>
      <c r="F16" s="29"/>
      <c r="G16" s="29"/>
      <c r="H16" s="29"/>
      <c r="I16" s="29"/>
      <c r="J16" s="29"/>
      <c r="K16" s="29"/>
      <c r="L16" s="31"/>
      <c r="M16" s="31"/>
      <c r="N16" s="31"/>
      <c r="O16" s="31"/>
      <c r="P16" s="31"/>
      <c r="Q16" s="139"/>
    </row>
    <row r="17" spans="1:17">
      <c r="A17" s="30" t="s">
        <v>177</v>
      </c>
      <c r="B17" s="31">
        <v>3218</v>
      </c>
      <c r="C17" s="31">
        <v>4712</v>
      </c>
      <c r="D17" s="31">
        <v>5267</v>
      </c>
      <c r="E17" s="31">
        <v>5959</v>
      </c>
      <c r="F17" s="31">
        <v>7375</v>
      </c>
      <c r="G17" s="31">
        <v>54192</v>
      </c>
      <c r="H17" s="31">
        <v>54799</v>
      </c>
      <c r="I17" s="31">
        <v>55864</v>
      </c>
      <c r="J17" s="31">
        <v>57603</v>
      </c>
      <c r="K17" s="31">
        <v>58790</v>
      </c>
      <c r="L17" s="31">
        <f>Table4[[#This Row],[Balance sheet10]]*(1+$Q$18)</f>
        <v>60000.652372147742</v>
      </c>
      <c r="M17" s="31">
        <f>Table4[[#This Row],[Balance sheet102]]*(1+$Q$18)</f>
        <v>61236.23550065179</v>
      </c>
      <c r="N17" s="31">
        <f>Table4[[#This Row],[Balance sheet103]]*(1+$Q$18)</f>
        <v>62497.262780295641</v>
      </c>
      <c r="O17" s="31">
        <f>Table4[[#This Row],[Balance sheet104]]*(1+$Q$18)</f>
        <v>63784.258178113392</v>
      </c>
      <c r="P17" s="31">
        <f>Table4[[#This Row],[Balance sheet105]]*(1+$Q$18)</f>
        <v>65097.756451102287</v>
      </c>
      <c r="Q17" s="139"/>
    </row>
    <row r="18" spans="1:17">
      <c r="A18" s="32" t="s">
        <v>173</v>
      </c>
      <c r="B18" s="33"/>
      <c r="C18" s="34">
        <f t="shared" ref="C18:K18" si="0">(C17-B17)/B17</f>
        <v>0.46426351771286511</v>
      </c>
      <c r="D18" s="34">
        <f t="shared" si="0"/>
        <v>0.11778438030560272</v>
      </c>
      <c r="E18" s="34">
        <f t="shared" si="0"/>
        <v>0.13138408961458137</v>
      </c>
      <c r="F18" s="34">
        <f t="shared" si="0"/>
        <v>0.23762376237623761</v>
      </c>
      <c r="G18" s="35">
        <f t="shared" si="0"/>
        <v>6.3480677966101693</v>
      </c>
      <c r="H18" s="34">
        <f t="shared" si="0"/>
        <v>1.1200915264245645E-2</v>
      </c>
      <c r="I18" s="34">
        <f t="shared" si="0"/>
        <v>1.9434661216445555E-2</v>
      </c>
      <c r="J18" s="34">
        <f t="shared" si="0"/>
        <v>3.1129170843477015E-2</v>
      </c>
      <c r="K18" s="34">
        <f t="shared" si="0"/>
        <v>2.0606565630262311E-2</v>
      </c>
      <c r="L18" s="31"/>
      <c r="M18" s="31"/>
      <c r="N18" s="31"/>
      <c r="O18" s="31"/>
      <c r="P18" s="31"/>
      <c r="Q18" s="224">
        <f>AVERAGE(Table4[[#This Row],[Balance sheet7]:[Balance sheet10]])</f>
        <v>2.0592828238607631E-2</v>
      </c>
    </row>
    <row r="19" spans="1:17">
      <c r="A19" s="30" t="s">
        <v>178</v>
      </c>
      <c r="B19" s="31">
        <v>304</v>
      </c>
      <c r="C19" s="31">
        <v>688</v>
      </c>
      <c r="D19" s="31">
        <v>1125</v>
      </c>
      <c r="E19" s="31">
        <v>1616</v>
      </c>
      <c r="F19" s="31">
        <v>2319</v>
      </c>
      <c r="G19" s="31">
        <v>3165</v>
      </c>
      <c r="H19" s="31">
        <v>3765</v>
      </c>
      <c r="I19" s="31">
        <v>4459</v>
      </c>
      <c r="J19" s="31">
        <v>5224</v>
      </c>
      <c r="K19" s="31">
        <v>5883</v>
      </c>
      <c r="L19" s="31"/>
      <c r="M19" s="31"/>
      <c r="N19" s="31"/>
      <c r="O19" s="31"/>
      <c r="P19" s="31"/>
      <c r="Q19" s="224"/>
    </row>
    <row r="20" spans="1:17">
      <c r="A20" s="30" t="s">
        <v>179</v>
      </c>
      <c r="B20" s="31">
        <v>2914</v>
      </c>
      <c r="C20" s="31">
        <v>4024</v>
      </c>
      <c r="D20" s="31">
        <v>4142</v>
      </c>
      <c r="E20" s="31">
        <v>4343</v>
      </c>
      <c r="F20" s="31">
        <v>5056</v>
      </c>
      <c r="G20" s="31">
        <v>51027</v>
      </c>
      <c r="H20" s="31">
        <v>51034</v>
      </c>
      <c r="I20" s="31">
        <v>51405</v>
      </c>
      <c r="J20" s="31">
        <v>52379</v>
      </c>
      <c r="K20" s="31">
        <v>52907</v>
      </c>
      <c r="L20" s="31"/>
      <c r="M20" s="31"/>
      <c r="N20" s="31"/>
      <c r="O20" s="31"/>
      <c r="P20" s="31"/>
      <c r="Q20" s="224"/>
    </row>
    <row r="21" spans="1:17">
      <c r="A21" s="32" t="s">
        <v>173</v>
      </c>
      <c r="B21" s="33"/>
      <c r="C21" s="34">
        <f t="shared" ref="C21:K21" si="1">(C20-B20)/B20</f>
        <v>0.38091969800960879</v>
      </c>
      <c r="D21" s="34">
        <f t="shared" si="1"/>
        <v>2.9324055666003976E-2</v>
      </c>
      <c r="E21" s="34">
        <f t="shared" si="1"/>
        <v>4.8527281506518589E-2</v>
      </c>
      <c r="F21" s="34">
        <f t="shared" si="1"/>
        <v>0.16417223117660604</v>
      </c>
      <c r="G21" s="35">
        <f t="shared" si="1"/>
        <v>9.0923655063291147</v>
      </c>
      <c r="H21" s="34">
        <f t="shared" si="1"/>
        <v>1.3718227604993434E-4</v>
      </c>
      <c r="I21" s="34">
        <f t="shared" si="1"/>
        <v>7.2696633616804486E-3</v>
      </c>
      <c r="J21" s="34">
        <f t="shared" si="1"/>
        <v>1.8947573193269136E-2</v>
      </c>
      <c r="K21" s="34">
        <f t="shared" si="1"/>
        <v>1.0080375723095133E-2</v>
      </c>
      <c r="L21" s="31"/>
      <c r="M21" s="31"/>
      <c r="N21" s="31"/>
      <c r="O21" s="31"/>
      <c r="P21" s="31"/>
      <c r="Q21" s="224">
        <f>AVERAGE(C21:F21,H21:K21)</f>
        <v>8.2422257614104016E-2</v>
      </c>
    </row>
    <row r="22" spans="1:17">
      <c r="A22" s="30" t="s">
        <v>180</v>
      </c>
      <c r="B22" s="31">
        <v>386</v>
      </c>
      <c r="C22" s="31">
        <v>203</v>
      </c>
      <c r="D22" s="31">
        <v>430</v>
      </c>
      <c r="E22" s="31">
        <v>373</v>
      </c>
      <c r="F22" s="31">
        <v>513</v>
      </c>
      <c r="G22" s="31">
        <v>623</v>
      </c>
      <c r="H22" s="31">
        <v>901</v>
      </c>
      <c r="I22" s="31">
        <v>1020</v>
      </c>
      <c r="J22" s="31">
        <v>915</v>
      </c>
      <c r="K22" s="31">
        <v>956</v>
      </c>
      <c r="L22" s="31">
        <f>Table4[[#This Row],[Balance sheet10]]*(1+$Q$26)</f>
        <v>988.4401992984142</v>
      </c>
      <c r="M22" s="31">
        <f>Table4[[#This Row],[Balance sheet102]]*(1+$Q$26)</f>
        <v>1021.9812004069967</v>
      </c>
      <c r="N22" s="31">
        <f>Table4[[#This Row],[Balance sheet103]]*(1+$Q$26)</f>
        <v>1056.6603571229334</v>
      </c>
      <c r="O22" s="31">
        <f>Table4[[#This Row],[Balance sheet104]]*(1+$Q$26)</f>
        <v>1092.5162907796296</v>
      </c>
      <c r="P22" s="31">
        <f>Table4[[#This Row],[Balance sheet105]]*(1+$Q$26)</f>
        <v>1129.5889332583486</v>
      </c>
      <c r="Q22" s="224"/>
    </row>
    <row r="23" spans="1:17">
      <c r="A23" s="30" t="s">
        <v>181</v>
      </c>
      <c r="B23" s="31">
        <v>2780</v>
      </c>
      <c r="C23" s="31">
        <v>3779</v>
      </c>
      <c r="D23" s="31">
        <v>3111</v>
      </c>
      <c r="E23" s="31">
        <v>2949</v>
      </c>
      <c r="F23" s="31">
        <v>1500</v>
      </c>
      <c r="G23" s="31">
        <v>2995</v>
      </c>
      <c r="H23" s="31">
        <v>4122</v>
      </c>
      <c r="I23" s="31">
        <v>3794</v>
      </c>
      <c r="J23" s="31">
        <v>5493</v>
      </c>
      <c r="K23" s="31">
        <v>4602</v>
      </c>
      <c r="L23" s="31">
        <f>Table4[[#This Row],[Balance sheet10]]*(1+$Q$26)</f>
        <v>4758.1608757021986</v>
      </c>
      <c r="M23" s="31">
        <f>Table4[[#This Row],[Balance sheet102]]*(1+$Q$26)</f>
        <v>4919.6207994487431</v>
      </c>
      <c r="N23" s="31">
        <f>Table4[[#This Row],[Balance sheet103]]*(1+$Q$26)</f>
        <v>5086.5595852298529</v>
      </c>
      <c r="O23" s="31">
        <f>Table4[[#This Row],[Balance sheet104]]*(1+$Q$26)</f>
        <v>5259.1631487111454</v>
      </c>
      <c r="P23" s="31">
        <f>Table4[[#This Row],[Balance sheet105]]*(1+$Q$26)</f>
        <v>5437.6237142833888</v>
      </c>
      <c r="Q23" s="224"/>
    </row>
    <row r="24" spans="1:17" ht="23.4" customHeight="1">
      <c r="A24" s="28" t="s">
        <v>182</v>
      </c>
      <c r="B24" s="29"/>
      <c r="C24" s="29"/>
      <c r="D24" s="29"/>
      <c r="E24" s="29"/>
      <c r="F24" s="29"/>
      <c r="G24" s="29"/>
      <c r="H24" s="29"/>
      <c r="I24" s="29"/>
      <c r="J24" s="29"/>
      <c r="K24" s="29"/>
      <c r="L24" s="31">
        <f>Table4[[#This Row],[Balance sheet10]]*(1+$Q$26)</f>
        <v>0</v>
      </c>
      <c r="M24" s="31">
        <f>Table4[[#This Row],[Balance sheet102]]*(1+$Q$26)</f>
        <v>0</v>
      </c>
      <c r="N24" s="31">
        <f>Table4[[#This Row],[Balance sheet103]]*(1+$Q$26)</f>
        <v>0</v>
      </c>
      <c r="O24" s="31">
        <f>Table4[[#This Row],[Balance sheet104]]*(1+$Q$26)</f>
        <v>0</v>
      </c>
      <c r="P24" s="31">
        <f>Table4[[#This Row],[Balance sheet105]]*(1+$Q$26)</f>
        <v>0</v>
      </c>
      <c r="Q24" s="224"/>
    </row>
    <row r="25" spans="1:17">
      <c r="A25" s="30" t="s">
        <v>183</v>
      </c>
      <c r="B25" s="31">
        <v>2528</v>
      </c>
      <c r="C25" s="31">
        <v>2362</v>
      </c>
      <c r="D25" s="31">
        <v>2359</v>
      </c>
      <c r="E25" s="31">
        <v>2422</v>
      </c>
      <c r="F25" s="31">
        <v>2636</v>
      </c>
      <c r="G25" s="31">
        <v>3383</v>
      </c>
      <c r="H25" s="31">
        <v>3890</v>
      </c>
      <c r="I25" s="31">
        <v>4031</v>
      </c>
      <c r="J25" s="31">
        <v>3812</v>
      </c>
      <c r="K25" s="31">
        <v>4161</v>
      </c>
      <c r="L25" s="31">
        <f>Table4[[#This Row],[Balance sheet10]]*(1+$Q$26)</f>
        <v>4302.1963067789766</v>
      </c>
      <c r="M25" s="31">
        <f>Table4[[#This Row],[Balance sheet102]]*(1+$Q$26)</f>
        <v>4448.1838649513738</v>
      </c>
      <c r="N25" s="31">
        <f>Table4[[#This Row],[Balance sheet103]]*(1+$Q$26)</f>
        <v>4599.1252573101738</v>
      </c>
      <c r="O25" s="31">
        <f>Table4[[#This Row],[Balance sheet104]]*(1+$Q$26)</f>
        <v>4755.1885836130114</v>
      </c>
      <c r="P25" s="31">
        <f>Table4[[#This Row],[Balance sheet105]]*(1+$Q$26)</f>
        <v>4916.5476477907832</v>
      </c>
      <c r="Q25" s="224"/>
    </row>
    <row r="26" spans="1:17">
      <c r="A26" s="32" t="s">
        <v>173</v>
      </c>
      <c r="B26" s="33"/>
      <c r="C26" s="36">
        <f t="shared" ref="C26:K26" si="2">(C25-B25)/B25</f>
        <v>-6.5664556962025319E-2</v>
      </c>
      <c r="D26" s="36">
        <f t="shared" si="2"/>
        <v>-1.2701100762066045E-3</v>
      </c>
      <c r="E26" s="36">
        <f t="shared" si="2"/>
        <v>2.6706231454005934E-2</v>
      </c>
      <c r="F26" s="36">
        <f t="shared" si="2"/>
        <v>8.8356729975227088E-2</v>
      </c>
      <c r="G26" s="37">
        <f t="shared" si="2"/>
        <v>0.28338391502276178</v>
      </c>
      <c r="H26" s="36">
        <f t="shared" si="2"/>
        <v>0.14986698196866685</v>
      </c>
      <c r="I26" s="36">
        <f t="shared" si="2"/>
        <v>3.6246786632390747E-2</v>
      </c>
      <c r="J26" s="36">
        <f t="shared" si="2"/>
        <v>-5.4328950632597371E-2</v>
      </c>
      <c r="K26" s="36">
        <f t="shared" si="2"/>
        <v>9.1552990556138511E-2</v>
      </c>
      <c r="L26" s="31"/>
      <c r="M26" s="31"/>
      <c r="N26" s="31"/>
      <c r="O26" s="31"/>
      <c r="P26" s="31"/>
      <c r="Q26" s="224">
        <f>AVERAGE(C26:F26,H26:K26)</f>
        <v>3.3933262864449983E-2</v>
      </c>
    </row>
    <row r="27" spans="1:17">
      <c r="A27" s="30" t="s">
        <v>184</v>
      </c>
      <c r="B27" s="31">
        <v>1064</v>
      </c>
      <c r="C27" s="31">
        <v>928</v>
      </c>
      <c r="D27" s="31">
        <v>1147</v>
      </c>
      <c r="E27" s="31">
        <v>1673</v>
      </c>
      <c r="F27" s="31">
        <v>1046</v>
      </c>
      <c r="G27" s="31">
        <v>1648</v>
      </c>
      <c r="H27" s="31">
        <v>1932</v>
      </c>
      <c r="I27" s="31">
        <v>2735</v>
      </c>
      <c r="J27" s="31">
        <v>2690</v>
      </c>
      <c r="K27" s="31">
        <v>3450</v>
      </c>
      <c r="L27" s="31">
        <f>Table4[[#This Row],[Balance sheet10]]*(1+$Q$31)</f>
        <v>3847.7959935762988</v>
      </c>
      <c r="M27" s="31">
        <f>Table4[[#This Row],[Balance sheet102]]*(1+$Q$31)</f>
        <v>4291.4591328063234</v>
      </c>
      <c r="N27" s="31">
        <f>Table4[[#This Row],[Balance sheet103]]*(1+$Q$31)</f>
        <v>4786.2780457416202</v>
      </c>
      <c r="O27" s="31">
        <f>Table4[[#This Row],[Balance sheet104]]*(1+$Q$31)</f>
        <v>5338.1511561005227</v>
      </c>
      <c r="P27" s="31">
        <f>Table4[[#This Row],[Balance sheet105]]*(1+$Q$31)</f>
        <v>5953.6569946516747</v>
      </c>
      <c r="Q27" s="139"/>
    </row>
    <row r="28" spans="1:17">
      <c r="A28" s="30" t="s">
        <v>185</v>
      </c>
      <c r="B28" s="31">
        <v>2759</v>
      </c>
      <c r="C28" s="31">
        <v>1671</v>
      </c>
      <c r="D28" s="31">
        <v>3373</v>
      </c>
      <c r="E28" s="31">
        <v>3688</v>
      </c>
      <c r="F28" s="31">
        <v>5017</v>
      </c>
      <c r="G28" s="31">
        <v>4321</v>
      </c>
      <c r="H28" s="31">
        <v>3618</v>
      </c>
      <c r="I28" s="31">
        <v>4422</v>
      </c>
      <c r="J28" s="31">
        <v>7216</v>
      </c>
      <c r="K28" s="31">
        <v>7293</v>
      </c>
      <c r="L28" s="31">
        <f>Table4[[#This Row],[Balance sheet10]]*(1+$Q$31)</f>
        <v>8133.9061394643322</v>
      </c>
      <c r="M28" s="31">
        <f>Table4[[#This Row],[Balance sheet102]]*(1+$Q$31)</f>
        <v>9071.7714363931937</v>
      </c>
      <c r="N28" s="31">
        <f>Table4[[#This Row],[Balance sheet103]]*(1+$Q$31)</f>
        <v>10117.775590606851</v>
      </c>
      <c r="O28" s="31">
        <f>Table4[[#This Row],[Balance sheet104]]*(1+$Q$31)</f>
        <v>11284.387356939453</v>
      </c>
      <c r="P28" s="31">
        <f>Table4[[#This Row],[Balance sheet105]]*(1+$Q$31)</f>
        <v>12585.513177389759</v>
      </c>
      <c r="Q28" s="139"/>
    </row>
    <row r="29" spans="1:17">
      <c r="A29" s="30" t="s">
        <v>186</v>
      </c>
      <c r="B29" s="31">
        <v>740</v>
      </c>
      <c r="C29" s="31">
        <v>885</v>
      </c>
      <c r="D29" s="31">
        <v>1405</v>
      </c>
      <c r="E29" s="31">
        <v>898</v>
      </c>
      <c r="F29" s="31">
        <v>1961</v>
      </c>
      <c r="G29" s="31">
        <v>1605</v>
      </c>
      <c r="H29" s="31">
        <v>1697</v>
      </c>
      <c r="I29" s="31">
        <v>2050</v>
      </c>
      <c r="J29" s="31">
        <v>2068</v>
      </c>
      <c r="K29" s="31">
        <v>2381</v>
      </c>
      <c r="L29" s="31">
        <f>Table4[[#This Row],[Balance sheet10]]*(1+$Q$31)</f>
        <v>2655.536887160918</v>
      </c>
      <c r="M29" s="31">
        <f>Table4[[#This Row],[Balance sheet102]]*(1+$Q$31)</f>
        <v>2961.7287522353208</v>
      </c>
      <c r="N29" s="31">
        <f>Table4[[#This Row],[Balance sheet103]]*(1+$Q$31)</f>
        <v>3303.2255150466081</v>
      </c>
      <c r="O29" s="31">
        <f>Table4[[#This Row],[Balance sheet104]]*(1+$Q$31)</f>
        <v>3684.0979428044479</v>
      </c>
      <c r="P29" s="31">
        <f>Table4[[#This Row],[Balance sheet105]]*(1+$Q$31)</f>
        <v>4108.8861751494605</v>
      </c>
      <c r="Q29" s="139"/>
    </row>
    <row r="30" spans="1:17">
      <c r="A30" s="30" t="s">
        <v>187</v>
      </c>
      <c r="B30" s="31">
        <v>7091</v>
      </c>
      <c r="C30" s="31">
        <v>5846</v>
      </c>
      <c r="D30" s="31">
        <v>8284</v>
      </c>
      <c r="E30" s="31">
        <v>8681</v>
      </c>
      <c r="F30" s="31">
        <v>10660</v>
      </c>
      <c r="G30" s="31">
        <v>10957</v>
      </c>
      <c r="H30" s="31">
        <v>11137</v>
      </c>
      <c r="I30" s="31">
        <v>13238</v>
      </c>
      <c r="J30" s="31">
        <v>15786</v>
      </c>
      <c r="K30" s="31">
        <v>17285</v>
      </c>
      <c r="L30" s="31">
        <f>Table4[[#This Row],[Balance sheet10]]*(1+$Q$31)</f>
        <v>19278.01557941053</v>
      </c>
      <c r="M30" s="31">
        <f>Table4[[#This Row],[Balance sheet102]]*(1+$Q$31)</f>
        <v>21500.832205958639</v>
      </c>
      <c r="N30" s="31">
        <f>Table4[[#This Row],[Balance sheet103]]*(1+$Q$31)</f>
        <v>23979.946672650407</v>
      </c>
      <c r="O30" s="31">
        <f>Table4[[#This Row],[Balance sheet104]]*(1+$Q$31)</f>
        <v>26744.910937158707</v>
      </c>
      <c r="P30" s="31">
        <f>Table4[[#This Row],[Balance sheet105]]*(1+$Q$31)</f>
        <v>29828.684392044699</v>
      </c>
      <c r="Q30" s="139"/>
    </row>
    <row r="31" spans="1:17">
      <c r="A31" s="32" t="s">
        <v>173</v>
      </c>
      <c r="B31" s="33"/>
      <c r="C31" s="34">
        <f t="shared" ref="C31:K31" si="3">(C30-B30)/B30</f>
        <v>-0.17557467211958822</v>
      </c>
      <c r="D31" s="34">
        <f t="shared" si="3"/>
        <v>0.41703729045501198</v>
      </c>
      <c r="E31" s="34">
        <f t="shared" si="3"/>
        <v>4.7923708353452436E-2</v>
      </c>
      <c r="F31" s="34">
        <f t="shared" si="3"/>
        <v>0.22796912798064739</v>
      </c>
      <c r="G31" s="34">
        <f t="shared" si="3"/>
        <v>2.7861163227016886E-2</v>
      </c>
      <c r="H31" s="34">
        <f t="shared" si="3"/>
        <v>1.642785433969152E-2</v>
      </c>
      <c r="I31" s="34">
        <f t="shared" si="3"/>
        <v>0.18865044446439796</v>
      </c>
      <c r="J31" s="34">
        <f t="shared" si="3"/>
        <v>0.1924762048647832</v>
      </c>
      <c r="K31" s="34">
        <f t="shared" si="3"/>
        <v>9.4957557329279102E-2</v>
      </c>
      <c r="L31" s="31"/>
      <c r="M31" s="31"/>
      <c r="N31" s="31"/>
      <c r="O31" s="31"/>
      <c r="P31" s="31"/>
      <c r="Q31" s="139">
        <f>AVERAGE(Table4[[#This Row],[Balance sheet2]:[Balance sheet10]])</f>
        <v>0.11530318654385469</v>
      </c>
    </row>
    <row r="32" spans="1:17" ht="27.6" customHeight="1">
      <c r="A32" s="28" t="s">
        <v>188</v>
      </c>
      <c r="B32" s="29"/>
      <c r="C32" s="29"/>
      <c r="D32" s="29"/>
      <c r="E32" s="29"/>
      <c r="F32" s="29"/>
      <c r="G32" s="29"/>
      <c r="H32" s="29"/>
      <c r="I32" s="29"/>
      <c r="J32" s="29"/>
      <c r="K32" s="29"/>
      <c r="L32" s="31"/>
      <c r="M32" s="31"/>
      <c r="N32" s="31"/>
      <c r="O32" s="31"/>
      <c r="P32" s="31"/>
      <c r="Q32" s="139"/>
    </row>
    <row r="33" spans="1:17">
      <c r="A33" s="30" t="s">
        <v>189</v>
      </c>
      <c r="B33" s="31">
        <v>6362</v>
      </c>
      <c r="C33" s="31">
        <v>6815</v>
      </c>
      <c r="D33" s="31">
        <v>7985</v>
      </c>
      <c r="E33" s="31">
        <v>7852</v>
      </c>
      <c r="F33" s="31">
        <v>8686</v>
      </c>
      <c r="G33" s="31">
        <v>10086</v>
      </c>
      <c r="H33" s="31">
        <v>10325</v>
      </c>
      <c r="I33" s="31">
        <v>10955</v>
      </c>
      <c r="J33" s="31">
        <v>11734</v>
      </c>
      <c r="K33" s="31">
        <v>12744</v>
      </c>
      <c r="L33" s="31">
        <f>Table4[[#This Row],[Balance sheet10]]*(1+$Q$36)</f>
        <v>14023.788579170729</v>
      </c>
      <c r="M33" s="31">
        <f>Table4[[#This Row],[Balance sheet102]]*(1+$Q$36)</f>
        <v>15432.097152642762</v>
      </c>
      <c r="N33" s="31">
        <f>Table4[[#This Row],[Balance sheet103]]*(1+$Q$36)</f>
        <v>16981.832062294779</v>
      </c>
      <c r="O33" s="31">
        <f>Table4[[#This Row],[Balance sheet104]]*(1+$Q$36)</f>
        <v>18687.195741415948</v>
      </c>
      <c r="P33" s="31">
        <f>Table4[[#This Row],[Balance sheet105]]*(1+$Q$36)</f>
        <v>20563.816871876716</v>
      </c>
      <c r="Q33" s="139"/>
    </row>
    <row r="34" spans="1:17">
      <c r="A34" s="30" t="s">
        <v>190</v>
      </c>
      <c r="B34" s="31">
        <v>290</v>
      </c>
      <c r="C34" s="31">
        <v>387</v>
      </c>
      <c r="D34" s="31">
        <v>651</v>
      </c>
      <c r="E34" s="31">
        <v>501</v>
      </c>
      <c r="F34" s="31">
        <v>418</v>
      </c>
      <c r="G34" s="31">
        <v>491</v>
      </c>
      <c r="H34" s="31">
        <v>334</v>
      </c>
      <c r="I34" s="31">
        <v>379</v>
      </c>
      <c r="J34" s="31">
        <v>329</v>
      </c>
      <c r="K34" s="31">
        <v>2548</v>
      </c>
      <c r="L34" s="31">
        <f>Table4[[#This Row],[Balance sheet10]]*(1+$Q$36)</f>
        <v>2803.8773775680334</v>
      </c>
      <c r="M34" s="31">
        <f>Table4[[#This Row],[Balance sheet102]]*(1+$Q$36)</f>
        <v>3085.4506862000753</v>
      </c>
      <c r="N34" s="31">
        <f>Table4[[#This Row],[Balance sheet103]]*(1+$Q$36)</f>
        <v>3395.3003840809092</v>
      </c>
      <c r="O34" s="31">
        <f>Table4[[#This Row],[Balance sheet104]]*(1+$Q$36)</f>
        <v>3736.266066315744</v>
      </c>
      <c r="P34" s="31">
        <f>Table4[[#This Row],[Balance sheet105]]*(1+$Q$36)</f>
        <v>4111.4724881938073</v>
      </c>
      <c r="Q34" s="139"/>
    </row>
    <row r="35" spans="1:17">
      <c r="A35" s="30" t="s">
        <v>191</v>
      </c>
      <c r="B35" s="31">
        <v>6652</v>
      </c>
      <c r="C35" s="31">
        <v>7202</v>
      </c>
      <c r="D35" s="31">
        <v>8636</v>
      </c>
      <c r="E35" s="31">
        <v>8353</v>
      </c>
      <c r="F35" s="31">
        <v>9104</v>
      </c>
      <c r="G35" s="31">
        <v>10577</v>
      </c>
      <c r="H35" s="31">
        <v>10659</v>
      </c>
      <c r="I35" s="31">
        <v>11334</v>
      </c>
      <c r="J35" s="31">
        <v>12063</v>
      </c>
      <c r="K35" s="31">
        <v>15292</v>
      </c>
      <c r="L35" s="31">
        <f>Table4[[#This Row],[Balance sheet10]]*(1+$Q$36)</f>
        <v>16827.665956738761</v>
      </c>
      <c r="M35" s="31">
        <f>Table4[[#This Row],[Balance sheet102]]*(1+$Q$36)</f>
        <v>18517.547838842838</v>
      </c>
      <c r="N35" s="31">
        <f>Table4[[#This Row],[Balance sheet103]]*(1+$Q$36)</f>
        <v>20377.13244637569</v>
      </c>
      <c r="O35" s="31">
        <f>Table4[[#This Row],[Balance sheet104]]*(1+$Q$36)</f>
        <v>22423.461807731692</v>
      </c>
      <c r="P35" s="31">
        <f>Table4[[#This Row],[Balance sheet105]]*(1+$Q$36)</f>
        <v>24675.289360070521</v>
      </c>
      <c r="Q35" s="139"/>
    </row>
    <row r="36" spans="1:17">
      <c r="A36" s="32" t="s">
        <v>173</v>
      </c>
      <c r="B36" s="33"/>
      <c r="C36" s="34">
        <f t="shared" ref="C36:K36" si="4">(C35-B35)/B35</f>
        <v>8.2681900180396867E-2</v>
      </c>
      <c r="D36" s="34">
        <f t="shared" si="4"/>
        <v>0.19911135795612331</v>
      </c>
      <c r="E36" s="34">
        <f t="shared" si="4"/>
        <v>-3.2769800833719318E-2</v>
      </c>
      <c r="F36" s="34">
        <f t="shared" si="4"/>
        <v>8.9907817550580624E-2</v>
      </c>
      <c r="G36" s="34">
        <f t="shared" si="4"/>
        <v>0.16179701230228472</v>
      </c>
      <c r="H36" s="34">
        <f t="shared" si="4"/>
        <v>7.752670889666257E-3</v>
      </c>
      <c r="I36" s="34">
        <f t="shared" si="4"/>
        <v>6.332676611314382E-2</v>
      </c>
      <c r="J36" s="34">
        <f t="shared" si="4"/>
        <v>6.4319745897300162E-2</v>
      </c>
      <c r="K36" s="34">
        <f t="shared" si="4"/>
        <v>0.26767802370886179</v>
      </c>
      <c r="L36" s="31"/>
      <c r="M36" s="31"/>
      <c r="N36" s="31"/>
      <c r="O36" s="31"/>
      <c r="P36" s="31"/>
      <c r="Q36" s="139">
        <f>AVERAGE(Table4[[#This Row],[Balance sheet2]:[Balance sheet10]])</f>
        <v>0.10042283264051537</v>
      </c>
    </row>
    <row r="37" spans="1:17">
      <c r="A37" s="30" t="s">
        <v>192</v>
      </c>
      <c r="B37" s="31">
        <v>439</v>
      </c>
      <c r="C37" s="31">
        <v>-1356</v>
      </c>
      <c r="D37" s="31">
        <v>-352</v>
      </c>
      <c r="E37" s="31">
        <v>328</v>
      </c>
      <c r="F37" s="31">
        <v>1556</v>
      </c>
      <c r="G37" s="31">
        <v>380</v>
      </c>
      <c r="H37" s="31">
        <v>478</v>
      </c>
      <c r="I37" s="31">
        <v>1904</v>
      </c>
      <c r="J37" s="31">
        <v>3723</v>
      </c>
      <c r="K37" s="31">
        <v>1993</v>
      </c>
      <c r="L37" s="31">
        <f>Table4[[#This Row],[Balance sheet10]]*(1+$Q$43)</f>
        <v>2113.1567806245721</v>
      </c>
      <c r="M37" s="31">
        <f>Table4[[#This Row],[Balance sheet102]]*(1+$Q$43)</f>
        <v>2240.5577418462649</v>
      </c>
      <c r="N37" s="31">
        <f>Table4[[#This Row],[Balance sheet103]]*(1+$Q$43)</f>
        <v>2375.6396309901224</v>
      </c>
      <c r="O37" s="31">
        <f>Table4[[#This Row],[Balance sheet104]]*(1+$Q$43)</f>
        <v>2518.8655266167757</v>
      </c>
      <c r="P37" s="31">
        <f>Table4[[#This Row],[Balance sheet105]]*(1+$Q$43)</f>
        <v>2670.7264260169209</v>
      </c>
      <c r="Q37" s="139"/>
    </row>
    <row r="38" spans="1:17">
      <c r="A38" s="30" t="s">
        <v>193</v>
      </c>
      <c r="B38" s="31">
        <v>510</v>
      </c>
      <c r="C38" s="31">
        <v>572</v>
      </c>
      <c r="D38" s="31">
        <v>653</v>
      </c>
      <c r="E38" s="31">
        <v>778</v>
      </c>
      <c r="F38" s="31">
        <v>534</v>
      </c>
      <c r="G38" s="31">
        <v>655</v>
      </c>
      <c r="H38" s="31">
        <v>477</v>
      </c>
      <c r="I38" s="31">
        <v>471</v>
      </c>
      <c r="J38" s="31">
        <v>583</v>
      </c>
      <c r="K38" s="31">
        <v>491</v>
      </c>
      <c r="L38" s="31">
        <f>Table4[[#This Row],[Balance sheet10]]*(1+$Q$43)</f>
        <v>520.6020969827722</v>
      </c>
      <c r="M38" s="31">
        <f>Table4[[#This Row],[Balance sheet102]]*(1+$Q$43)</f>
        <v>551.98888672680187</v>
      </c>
      <c r="N38" s="31">
        <f>Table4[[#This Row],[Balance sheet103]]*(1+$Q$43)</f>
        <v>585.26796729360274</v>
      </c>
      <c r="O38" s="31">
        <f>Table4[[#This Row],[Balance sheet104]]*(1+$Q$43)</f>
        <v>620.55342376760507</v>
      </c>
      <c r="P38" s="31">
        <f>Table4[[#This Row],[Balance sheet105]]*(1+$Q$43)</f>
        <v>657.96621935489623</v>
      </c>
      <c r="Q38" s="139"/>
    </row>
    <row r="39" spans="1:17">
      <c r="A39" s="30" t="s">
        <v>194</v>
      </c>
      <c r="B39" s="31">
        <v>342</v>
      </c>
      <c r="C39" s="31">
        <v>412</v>
      </c>
      <c r="D39" s="31">
        <v>398</v>
      </c>
      <c r="E39" s="31">
        <v>439</v>
      </c>
      <c r="F39" s="31">
        <v>273</v>
      </c>
      <c r="G39" s="31">
        <v>6641</v>
      </c>
      <c r="H39" s="31">
        <v>6618</v>
      </c>
      <c r="I39" s="31">
        <v>6796</v>
      </c>
      <c r="J39" s="31">
        <v>7037</v>
      </c>
      <c r="K39" s="31">
        <v>7074</v>
      </c>
      <c r="L39" s="31">
        <f>Table4[[#This Row],[Balance sheet10]]*(1+$Q$43)</f>
        <v>7500.4872384035243</v>
      </c>
      <c r="M39" s="31">
        <f>Table4[[#This Row],[Balance sheet102]]*(1+$Q$43)</f>
        <v>7952.6871378928645</v>
      </c>
      <c r="N39" s="31">
        <f>Table4[[#This Row],[Balance sheet103]]*(1+$Q$43)</f>
        <v>8432.1498994601752</v>
      </c>
      <c r="O39" s="31">
        <f>Table4[[#This Row],[Balance sheet104]]*(1+$Q$43)</f>
        <v>8940.5191847903025</v>
      </c>
      <c r="P39" s="31">
        <f>Table4[[#This Row],[Balance sheet105]]*(1+$Q$43)</f>
        <v>9479.5377509501759</v>
      </c>
      <c r="Q39" s="139"/>
    </row>
    <row r="40" spans="1:17">
      <c r="A40" s="30" t="s">
        <v>195</v>
      </c>
      <c r="B40" s="31">
        <v>168</v>
      </c>
      <c r="C40" s="31">
        <v>160</v>
      </c>
      <c r="D40" s="31">
        <v>255</v>
      </c>
      <c r="E40" s="31">
        <v>339</v>
      </c>
      <c r="F40" s="31">
        <v>261</v>
      </c>
      <c r="G40" s="31">
        <v>-5986</v>
      </c>
      <c r="H40" s="31">
        <v>-6141</v>
      </c>
      <c r="I40" s="31">
        <v>-6325</v>
      </c>
      <c r="J40" s="31">
        <v>-6454</v>
      </c>
      <c r="K40" s="31">
        <v>-6583</v>
      </c>
      <c r="L40" s="31">
        <f>Table4[[#This Row],[Balance sheet10]]*(1+$Q$43)</f>
        <v>-6979.885141420752</v>
      </c>
      <c r="M40" s="31">
        <f>Table4[[#This Row],[Balance sheet102]]*(1+$Q$43)</f>
        <v>-7400.6982511660626</v>
      </c>
      <c r="N40" s="31">
        <f>Table4[[#This Row],[Balance sheet103]]*(1+$Q$43)</f>
        <v>-7846.8819321665724</v>
      </c>
      <c r="O40" s="31">
        <f>Table4[[#This Row],[Balance sheet104]]*(1+$Q$43)</f>
        <v>-8319.9657610226968</v>
      </c>
      <c r="P40" s="31">
        <f>Table4[[#This Row],[Balance sheet105]]*(1+$Q$43)</f>
        <v>-8821.5715315952784</v>
      </c>
      <c r="Q40" s="139"/>
    </row>
    <row r="41" spans="1:17">
      <c r="A41" s="30" t="s">
        <v>196</v>
      </c>
      <c r="B41" s="31">
        <v>581</v>
      </c>
      <c r="C41" s="31">
        <v>739</v>
      </c>
      <c r="D41" s="31">
        <v>927</v>
      </c>
      <c r="E41" s="31">
        <v>1180</v>
      </c>
      <c r="F41" s="31">
        <v>1612</v>
      </c>
      <c r="G41" s="31">
        <v>2514</v>
      </c>
      <c r="H41" s="31">
        <v>2543</v>
      </c>
      <c r="I41" s="31">
        <v>2368</v>
      </c>
      <c r="J41" s="31">
        <v>2503</v>
      </c>
      <c r="K41" s="31">
        <v>2563</v>
      </c>
      <c r="L41" s="31">
        <f>Table4[[#This Row],[Balance sheet10]]*(1+$Q$43)</f>
        <v>2717.5217404620062</v>
      </c>
      <c r="M41" s="31">
        <f>Table4[[#This Row],[Balance sheet102]]*(1+$Q$43)</f>
        <v>2881.3595044415338</v>
      </c>
      <c r="N41" s="31">
        <f>Table4[[#This Row],[Balance sheet103]]*(1+$Q$43)</f>
        <v>3055.0749494368711</v>
      </c>
      <c r="O41" s="31">
        <f>Table4[[#This Row],[Balance sheet104]]*(1+$Q$43)</f>
        <v>3239.263594941694</v>
      </c>
      <c r="P41" s="31">
        <f>Table4[[#This Row],[Balance sheet105]]*(1+$Q$43)</f>
        <v>3434.5568639645603</v>
      </c>
      <c r="Q41" s="139"/>
    </row>
    <row r="42" spans="1:17">
      <c r="A42" s="211" t="s">
        <v>197</v>
      </c>
      <c r="B42" s="212">
        <v>7268</v>
      </c>
      <c r="C42" s="212">
        <v>7549</v>
      </c>
      <c r="D42" s="212">
        <v>8513</v>
      </c>
      <c r="E42" s="212">
        <v>9512</v>
      </c>
      <c r="F42" s="212">
        <v>10498</v>
      </c>
      <c r="G42" s="212">
        <v>51553</v>
      </c>
      <c r="H42" s="212">
        <v>52937</v>
      </c>
      <c r="I42" s="212">
        <v>54166</v>
      </c>
      <c r="J42" s="212">
        <v>58559</v>
      </c>
      <c r="K42" s="212">
        <v>56438</v>
      </c>
      <c r="L42" s="212">
        <f>Table4[[#This Row],[Balance sheet10]]*(1+$Q$43)</f>
        <v>59840.613339131763</v>
      </c>
      <c r="M42" s="212">
        <f>Table4[[#This Row],[Balance sheet102]]*(1+$Q$43)</f>
        <v>63448.368205880332</v>
      </c>
      <c r="N42" s="212">
        <f>Table4[[#This Row],[Balance sheet103]]*(1+$Q$43)</f>
        <v>67273.632460522102</v>
      </c>
      <c r="O42" s="212">
        <f>Table4[[#This Row],[Balance sheet104]]*(1+$Q$43)</f>
        <v>71329.519614248667</v>
      </c>
      <c r="P42" s="212">
        <f>Table4[[#This Row],[Balance sheet105]]*(1+$Q$43)</f>
        <v>75629.933784015549</v>
      </c>
      <c r="Q42" s="213"/>
    </row>
    <row r="43" spans="1:17">
      <c r="A43" s="32" t="s">
        <v>173</v>
      </c>
      <c r="B43" s="33"/>
      <c r="C43" s="34">
        <f t="shared" ref="C43:K43" si="5">(C42-B42)/B42</f>
        <v>3.8662630709961475E-2</v>
      </c>
      <c r="D43" s="34">
        <f t="shared" si="5"/>
        <v>0.12769903298450125</v>
      </c>
      <c r="E43" s="34">
        <f t="shared" si="5"/>
        <v>0.11734993539292846</v>
      </c>
      <c r="F43" s="34">
        <f t="shared" si="5"/>
        <v>0.10365853658536585</v>
      </c>
      <c r="G43" s="35">
        <f t="shared" si="5"/>
        <v>3.9107449037911981</v>
      </c>
      <c r="H43" s="34">
        <f t="shared" si="5"/>
        <v>2.6846158322503054E-2</v>
      </c>
      <c r="I43" s="34">
        <f t="shared" si="5"/>
        <v>2.3216275950658331E-2</v>
      </c>
      <c r="J43" s="34">
        <f t="shared" si="5"/>
        <v>8.1102536646604884E-2</v>
      </c>
      <c r="K43" s="34">
        <f t="shared" si="5"/>
        <v>-3.6219880803975479E-2</v>
      </c>
      <c r="L43" s="31"/>
      <c r="M43" s="31"/>
      <c r="N43" s="31"/>
      <c r="O43" s="31"/>
      <c r="P43" s="31"/>
      <c r="Q43" s="139">
        <f>AVERAGE(C43:F43,H43:K43)</f>
        <v>6.0289403223568468E-2</v>
      </c>
    </row>
    <row r="44" spans="1:17">
      <c r="A44" s="30" t="s">
        <v>198</v>
      </c>
      <c r="B44" s="31">
        <v>1026</v>
      </c>
      <c r="C44" s="31">
        <v>987</v>
      </c>
      <c r="D44" s="31">
        <v>1539</v>
      </c>
      <c r="E44" s="31">
        <v>1726</v>
      </c>
      <c r="F44" s="31">
        <v>2260</v>
      </c>
      <c r="G44" s="31">
        <v>2086</v>
      </c>
      <c r="H44" s="31">
        <v>2321</v>
      </c>
      <c r="I44" s="31">
        <v>2577</v>
      </c>
      <c r="J44" s="31">
        <v>2422</v>
      </c>
      <c r="K44" s="31">
        <v>2446</v>
      </c>
      <c r="L44" s="31"/>
      <c r="M44" s="31"/>
      <c r="N44" s="31"/>
      <c r="O44" s="31"/>
      <c r="P44" s="31"/>
      <c r="Q44" s="139"/>
    </row>
    <row r="45" spans="1:17">
      <c r="A45" s="60" t="s">
        <v>199</v>
      </c>
      <c r="B45" s="61"/>
      <c r="C45" s="61">
        <f t="shared" ref="C45:K45" si="6">(C25+B25)/2</f>
        <v>2445</v>
      </c>
      <c r="D45" s="61">
        <f t="shared" si="6"/>
        <v>2360.5</v>
      </c>
      <c r="E45" s="61">
        <f t="shared" si="6"/>
        <v>2390.5</v>
      </c>
      <c r="F45" s="61">
        <f t="shared" si="6"/>
        <v>2529</v>
      </c>
      <c r="G45" s="61">
        <f t="shared" si="6"/>
        <v>3009.5</v>
      </c>
      <c r="H45" s="61">
        <f t="shared" si="6"/>
        <v>3636.5</v>
      </c>
      <c r="I45" s="61">
        <f t="shared" si="6"/>
        <v>3960.5</v>
      </c>
      <c r="J45" s="61">
        <f t="shared" si="6"/>
        <v>3921.5</v>
      </c>
      <c r="K45" s="61">
        <f t="shared" si="6"/>
        <v>3986.5</v>
      </c>
      <c r="L45" s="31"/>
      <c r="M45" s="31"/>
      <c r="N45" s="31"/>
      <c r="O45" s="31"/>
      <c r="P45" s="31"/>
      <c r="Q45" s="139"/>
    </row>
    <row r="46" spans="1:17">
      <c r="A46" s="60" t="s">
        <v>200</v>
      </c>
      <c r="B46" s="61"/>
      <c r="C46" s="61">
        <f t="shared" ref="C46:K46" si="7">(C27+B27)/2</f>
        <v>996</v>
      </c>
      <c r="D46" s="61">
        <f t="shared" si="7"/>
        <v>1037.5</v>
      </c>
      <c r="E46" s="61">
        <f t="shared" si="7"/>
        <v>1410</v>
      </c>
      <c r="F46" s="61">
        <f t="shared" si="7"/>
        <v>1359.5</v>
      </c>
      <c r="G46" s="61">
        <f t="shared" si="7"/>
        <v>1347</v>
      </c>
      <c r="H46" s="61">
        <f t="shared" si="7"/>
        <v>1790</v>
      </c>
      <c r="I46" s="61">
        <f t="shared" si="7"/>
        <v>2333.5</v>
      </c>
      <c r="J46" s="61">
        <f t="shared" si="7"/>
        <v>2712.5</v>
      </c>
      <c r="K46" s="61">
        <f t="shared" si="7"/>
        <v>3070</v>
      </c>
      <c r="L46" s="31"/>
      <c r="M46" s="31"/>
      <c r="N46" s="31"/>
      <c r="O46" s="31"/>
      <c r="P46" s="31"/>
      <c r="Q46" s="139"/>
    </row>
    <row r="47" spans="1:17">
      <c r="A47" s="60" t="s">
        <v>201</v>
      </c>
      <c r="B47" s="61"/>
      <c r="C47" s="61">
        <f t="shared" ref="C47:K47" si="8">(C33+B33)/2</f>
        <v>6588.5</v>
      </c>
      <c r="D47" s="61">
        <f t="shared" si="8"/>
        <v>7400</v>
      </c>
      <c r="E47" s="61">
        <f t="shared" si="8"/>
        <v>7918.5</v>
      </c>
      <c r="F47" s="61">
        <f t="shared" si="8"/>
        <v>8269</v>
      </c>
      <c r="G47" s="61">
        <f t="shared" si="8"/>
        <v>9386</v>
      </c>
      <c r="H47" s="61">
        <f t="shared" si="8"/>
        <v>10205.5</v>
      </c>
      <c r="I47" s="61">
        <f t="shared" si="8"/>
        <v>10640</v>
      </c>
      <c r="J47" s="61">
        <f t="shared" si="8"/>
        <v>11344.5</v>
      </c>
      <c r="K47" s="61">
        <f t="shared" si="8"/>
        <v>12239</v>
      </c>
      <c r="L47" s="31"/>
      <c r="M47" s="31"/>
      <c r="N47" s="31"/>
      <c r="O47" s="31"/>
      <c r="P47" s="31"/>
      <c r="Q47" s="139"/>
    </row>
    <row r="48" spans="1:17">
      <c r="A48" s="30" t="s">
        <v>202</v>
      </c>
      <c r="B48" s="31">
        <f t="shared" ref="B48:P48" si="9">B30-B33</f>
        <v>729</v>
      </c>
      <c r="C48" s="31">
        <f t="shared" si="9"/>
        <v>-969</v>
      </c>
      <c r="D48" s="31">
        <f t="shared" si="9"/>
        <v>299</v>
      </c>
      <c r="E48" s="31">
        <f t="shared" si="9"/>
        <v>829</v>
      </c>
      <c r="F48" s="31">
        <f t="shared" si="9"/>
        <v>1974</v>
      </c>
      <c r="G48" s="31">
        <f t="shared" si="9"/>
        <v>871</v>
      </c>
      <c r="H48" s="31">
        <f t="shared" si="9"/>
        <v>812</v>
      </c>
      <c r="I48" s="31">
        <f t="shared" si="9"/>
        <v>2283</v>
      </c>
      <c r="J48" s="31">
        <f t="shared" si="9"/>
        <v>4052</v>
      </c>
      <c r="K48" s="31">
        <f t="shared" si="9"/>
        <v>4541</v>
      </c>
      <c r="L48" s="31">
        <f t="shared" si="9"/>
        <v>5254.2270002398018</v>
      </c>
      <c r="M48" s="31">
        <f t="shared" si="9"/>
        <v>6068.7350533158769</v>
      </c>
      <c r="N48" s="31">
        <f t="shared" si="9"/>
        <v>6998.1146103556275</v>
      </c>
      <c r="O48" s="31">
        <f t="shared" si="9"/>
        <v>8057.7151957427595</v>
      </c>
      <c r="P48" s="31">
        <f t="shared" si="9"/>
        <v>9264.8675201679835</v>
      </c>
      <c r="Q48" s="31"/>
    </row>
    <row r="49" spans="1:17">
      <c r="A49" s="30" t="s">
        <v>203</v>
      </c>
      <c r="B49" s="141"/>
      <c r="C49" s="141">
        <f t="shared" ref="C49:P49" si="10">C48-B48</f>
        <v>-1698</v>
      </c>
      <c r="D49" s="141">
        <f t="shared" si="10"/>
        <v>1268</v>
      </c>
      <c r="E49" s="141">
        <f t="shared" si="10"/>
        <v>530</v>
      </c>
      <c r="F49" s="141">
        <f t="shared" si="10"/>
        <v>1145</v>
      </c>
      <c r="G49" s="141">
        <f t="shared" si="10"/>
        <v>-1103</v>
      </c>
      <c r="H49" s="141">
        <f t="shared" si="10"/>
        <v>-59</v>
      </c>
      <c r="I49" s="141">
        <f t="shared" si="10"/>
        <v>1471</v>
      </c>
      <c r="J49" s="141">
        <f t="shared" si="10"/>
        <v>1769</v>
      </c>
      <c r="K49" s="141">
        <f t="shared" si="10"/>
        <v>489</v>
      </c>
      <c r="L49" s="141">
        <f t="shared" si="10"/>
        <v>713.22700023980178</v>
      </c>
      <c r="M49" s="141">
        <f t="shared" si="10"/>
        <v>814.50805307607516</v>
      </c>
      <c r="N49" s="141">
        <f t="shared" si="10"/>
        <v>929.37955703975058</v>
      </c>
      <c r="O49" s="141">
        <f t="shared" si="10"/>
        <v>1059.600585387132</v>
      </c>
      <c r="P49" s="141">
        <f t="shared" si="10"/>
        <v>1207.1523244252239</v>
      </c>
      <c r="Q49" s="141"/>
    </row>
    <row r="50" spans="1:17">
      <c r="A50" s="30" t="s">
        <v>204</v>
      </c>
      <c r="B50" s="141"/>
      <c r="C50" s="141">
        <f t="shared" ref="C50:P50" si="11">C17-B17</f>
        <v>1494</v>
      </c>
      <c r="D50" s="141">
        <f t="shared" si="11"/>
        <v>555</v>
      </c>
      <c r="E50" s="141">
        <f t="shared" si="11"/>
        <v>692</v>
      </c>
      <c r="F50" s="141">
        <f t="shared" si="11"/>
        <v>1416</v>
      </c>
      <c r="G50" s="141">
        <f t="shared" si="11"/>
        <v>46817</v>
      </c>
      <c r="H50" s="141">
        <f t="shared" si="11"/>
        <v>607</v>
      </c>
      <c r="I50" s="141">
        <f t="shared" si="11"/>
        <v>1065</v>
      </c>
      <c r="J50" s="141">
        <f t="shared" si="11"/>
        <v>1739</v>
      </c>
      <c r="K50" s="141">
        <f t="shared" si="11"/>
        <v>1187</v>
      </c>
      <c r="L50" s="141">
        <f t="shared" si="11"/>
        <v>1210.6523721477424</v>
      </c>
      <c r="M50" s="141">
        <f t="shared" si="11"/>
        <v>1235.5831285040476</v>
      </c>
      <c r="N50" s="141">
        <f t="shared" si="11"/>
        <v>1261.0272796438512</v>
      </c>
      <c r="O50" s="141">
        <f t="shared" si="11"/>
        <v>1286.9953978177509</v>
      </c>
      <c r="P50" s="141">
        <f t="shared" si="11"/>
        <v>1313.4982729888943</v>
      </c>
      <c r="Q50" s="141"/>
    </row>
    <row r="51" spans="1:17">
      <c r="A51" s="30"/>
      <c r="B51" s="141"/>
      <c r="C51" s="141"/>
      <c r="D51" s="141"/>
      <c r="E51" s="141"/>
      <c r="F51" s="141"/>
      <c r="G51" s="141"/>
      <c r="H51" s="141"/>
      <c r="I51" s="141"/>
      <c r="J51" s="141"/>
      <c r="K51" s="141"/>
      <c r="L51" s="141"/>
      <c r="M51" s="141"/>
      <c r="N51" s="141"/>
      <c r="O51" s="141"/>
      <c r="P51" s="141"/>
      <c r="Q51" s="141"/>
    </row>
    <row r="52" spans="1:17">
      <c r="A52" s="30"/>
      <c r="B52" s="141"/>
      <c r="C52" s="141"/>
      <c r="D52" s="141"/>
      <c r="E52" s="141"/>
      <c r="F52" s="141"/>
      <c r="G52" s="141"/>
      <c r="H52" s="141"/>
      <c r="I52" s="141"/>
      <c r="J52" s="141"/>
      <c r="K52" s="141"/>
      <c r="L52" s="141"/>
      <c r="M52" s="141"/>
      <c r="N52" s="141"/>
      <c r="O52" s="141"/>
      <c r="P52" s="141"/>
      <c r="Q52" s="141"/>
    </row>
    <row r="53" spans="1:17">
      <c r="A53" s="30"/>
      <c r="B53" s="141"/>
      <c r="C53" s="141"/>
      <c r="D53" s="141"/>
      <c r="E53" s="141"/>
      <c r="F53" s="141"/>
      <c r="G53" s="141"/>
      <c r="H53" s="141"/>
      <c r="I53" s="141"/>
      <c r="J53" s="141"/>
      <c r="K53" s="141"/>
      <c r="L53" s="141"/>
      <c r="M53" s="141"/>
      <c r="N53" s="141"/>
      <c r="O53" s="141"/>
      <c r="P53" s="141"/>
      <c r="Q53" s="141"/>
    </row>
    <row r="56" spans="1:17">
      <c r="A56" s="26" t="s">
        <v>205</v>
      </c>
      <c r="B56" s="26" t="s">
        <v>206</v>
      </c>
      <c r="C56" s="26" t="s">
        <v>207</v>
      </c>
      <c r="D56" s="26" t="s">
        <v>208</v>
      </c>
      <c r="E56" s="26" t="s">
        <v>209</v>
      </c>
      <c r="F56" s="26" t="s">
        <v>210</v>
      </c>
      <c r="G56" s="26" t="s">
        <v>211</v>
      </c>
      <c r="H56" s="26" t="s">
        <v>212</v>
      </c>
      <c r="I56" s="26" t="s">
        <v>213</v>
      </c>
      <c r="J56" s="26" t="s">
        <v>214</v>
      </c>
      <c r="K56" s="26" t="s">
        <v>215</v>
      </c>
      <c r="L56" s="26" t="s">
        <v>216</v>
      </c>
      <c r="M56" s="26" t="s">
        <v>217</v>
      </c>
      <c r="N56" s="26" t="s">
        <v>218</v>
      </c>
      <c r="O56" s="26" t="s">
        <v>219</v>
      </c>
      <c r="P56" s="26" t="s">
        <v>220</v>
      </c>
      <c r="Q56" s="26" t="s">
        <v>221</v>
      </c>
    </row>
    <row r="57" spans="1:17">
      <c r="A57" s="26" t="s">
        <v>222</v>
      </c>
      <c r="B57" s="26"/>
      <c r="C57" s="26"/>
      <c r="D57" s="26"/>
      <c r="E57" s="26"/>
      <c r="F57" s="26"/>
      <c r="G57" s="26"/>
      <c r="H57" s="26"/>
      <c r="I57" s="26"/>
      <c r="J57" s="26"/>
      <c r="K57" s="26"/>
      <c r="L57" s="26"/>
      <c r="M57" s="26"/>
      <c r="N57" s="26"/>
      <c r="O57" s="26"/>
      <c r="P57" s="26"/>
      <c r="Q57" s="26"/>
    </row>
    <row r="58" spans="1:17">
      <c r="A58" s="26" t="s">
        <v>82</v>
      </c>
      <c r="B58" s="26">
        <v>2016</v>
      </c>
      <c r="C58" s="26">
        <v>2017</v>
      </c>
      <c r="D58" s="26">
        <v>2018</v>
      </c>
      <c r="E58" s="26">
        <v>2019</v>
      </c>
      <c r="F58" s="26">
        <v>2020</v>
      </c>
      <c r="G58" s="26">
        <v>2021</v>
      </c>
      <c r="H58" s="26">
        <v>2022</v>
      </c>
      <c r="I58" s="26">
        <v>2023</v>
      </c>
      <c r="J58" s="26">
        <v>2024</v>
      </c>
      <c r="K58" s="26">
        <v>2025</v>
      </c>
      <c r="L58" s="26">
        <v>2026</v>
      </c>
      <c r="M58" s="26">
        <v>2027</v>
      </c>
      <c r="N58" s="26">
        <v>2028</v>
      </c>
      <c r="O58" s="26">
        <v>2029</v>
      </c>
      <c r="P58" s="26">
        <v>2030</v>
      </c>
      <c r="Q58" s="38" t="s">
        <v>223</v>
      </c>
    </row>
    <row r="59" spans="1:17">
      <c r="A59" s="39" t="s">
        <v>224</v>
      </c>
      <c r="B59" s="40"/>
      <c r="C59" s="40"/>
      <c r="D59" s="40"/>
      <c r="E59" s="40"/>
      <c r="F59" s="40"/>
      <c r="G59" s="40"/>
      <c r="H59" s="40"/>
      <c r="I59" s="40"/>
      <c r="J59" s="40"/>
      <c r="K59" s="40"/>
      <c r="Q59" s="38"/>
    </row>
    <row r="60" spans="1:17">
      <c r="A60" s="41" t="s">
        <v>225</v>
      </c>
      <c r="B60" s="42">
        <v>33491</v>
      </c>
      <c r="C60" s="42">
        <v>34487</v>
      </c>
      <c r="D60" s="42">
        <v>35218</v>
      </c>
      <c r="E60" s="42">
        <v>38224</v>
      </c>
      <c r="F60" s="42">
        <v>38785</v>
      </c>
      <c r="G60" s="42">
        <v>45996</v>
      </c>
      <c r="H60" s="42">
        <v>51193</v>
      </c>
      <c r="I60" s="42">
        <v>59144</v>
      </c>
      <c r="J60" s="42">
        <v>60469</v>
      </c>
      <c r="K60" s="42">
        <v>61469</v>
      </c>
      <c r="L60" s="1">
        <f>K60*(1+$Q$61)</f>
        <v>65868.346430184247</v>
      </c>
      <c r="M60" s="1">
        <f>L60*(1+$Q$61)</f>
        <v>70582.554807248627</v>
      </c>
      <c r="N60" s="1">
        <f>M60*(1+$Q$61)</f>
        <v>75634.159852467405</v>
      </c>
      <c r="O60" s="1">
        <f>N60*(1+$Q$61)</f>
        <v>81047.309100819199</v>
      </c>
      <c r="P60" s="1">
        <f>O60*(1+$Q$61)</f>
        <v>86847.878330328836</v>
      </c>
      <c r="Q60" s="38"/>
    </row>
    <row r="61" spans="1:17">
      <c r="A61" s="43" t="s">
        <v>173</v>
      </c>
      <c r="B61" s="44"/>
      <c r="C61" s="45">
        <f t="shared" ref="C61:K61" si="12">(C60-B60)/B60</f>
        <v>2.9739332955122273E-2</v>
      </c>
      <c r="D61" s="45">
        <f t="shared" si="12"/>
        <v>2.1196392843680228E-2</v>
      </c>
      <c r="E61" s="45">
        <f t="shared" si="12"/>
        <v>8.5354080299846674E-2</v>
      </c>
      <c r="F61" s="45">
        <f t="shared" si="12"/>
        <v>1.4676642946839681E-2</v>
      </c>
      <c r="G61" s="45">
        <f t="shared" si="12"/>
        <v>0.18592239267758154</v>
      </c>
      <c r="H61" s="45">
        <f t="shared" si="12"/>
        <v>0.11298808592051483</v>
      </c>
      <c r="I61" s="45">
        <f t="shared" si="12"/>
        <v>0.15531420311370694</v>
      </c>
      <c r="J61" s="45">
        <f t="shared" si="12"/>
        <v>2.240294873529014E-2</v>
      </c>
      <c r="K61" s="45">
        <f t="shared" si="12"/>
        <v>1.6537399328581587E-2</v>
      </c>
      <c r="L61" s="46"/>
      <c r="Q61" s="47">
        <f>AVERAGE(B61:K61)</f>
        <v>7.157016431346265E-2</v>
      </c>
    </row>
    <row r="62" spans="1:17">
      <c r="A62" s="41" t="s">
        <v>226</v>
      </c>
      <c r="B62" s="42">
        <v>2430</v>
      </c>
      <c r="C62" s="42">
        <v>2597</v>
      </c>
      <c r="D62" s="42">
        <v>693</v>
      </c>
      <c r="E62" s="42">
        <v>0</v>
      </c>
      <c r="F62" s="42">
        <v>0</v>
      </c>
      <c r="G62" s="42">
        <v>0</v>
      </c>
      <c r="H62" s="42">
        <v>0</v>
      </c>
      <c r="I62" s="42">
        <v>0</v>
      </c>
      <c r="J62" s="42">
        <v>0</v>
      </c>
      <c r="K62" s="42">
        <v>0</v>
      </c>
      <c r="Q62" s="47"/>
    </row>
    <row r="63" spans="1:17">
      <c r="A63" s="41" t="s">
        <v>227</v>
      </c>
      <c r="B63" s="42">
        <v>31061</v>
      </c>
      <c r="C63" s="42">
        <v>31890</v>
      </c>
      <c r="D63" s="42">
        <v>34525</v>
      </c>
      <c r="E63" s="42">
        <v>38224</v>
      </c>
      <c r="F63" s="42">
        <v>38785</v>
      </c>
      <c r="G63" s="42">
        <v>45996</v>
      </c>
      <c r="H63" s="42">
        <v>51193</v>
      </c>
      <c r="I63" s="42">
        <v>59144</v>
      </c>
      <c r="J63" s="42">
        <v>60469</v>
      </c>
      <c r="K63" s="42">
        <v>61469</v>
      </c>
      <c r="Q63" s="47"/>
    </row>
    <row r="64" spans="1:17">
      <c r="A64" s="41" t="s">
        <v>228</v>
      </c>
      <c r="B64" s="42">
        <v>674</v>
      </c>
      <c r="C64" s="42">
        <v>824</v>
      </c>
      <c r="D64" s="42">
        <v>625</v>
      </c>
      <c r="E64" s="42">
        <v>664</v>
      </c>
      <c r="F64" s="42">
        <v>805</v>
      </c>
      <c r="G64" s="42">
        <v>630</v>
      </c>
      <c r="H64" s="42">
        <v>571</v>
      </c>
      <c r="I64" s="42">
        <v>815</v>
      </c>
      <c r="J64" s="42">
        <v>1073</v>
      </c>
      <c r="K64" s="42">
        <v>1777</v>
      </c>
      <c r="L64" s="1">
        <f t="shared" ref="L64:P66" si="13">K64*(1+$Q$67)</f>
        <v>1922.1144332783272</v>
      </c>
      <c r="M64" s="1">
        <f t="shared" si="13"/>
        <v>2079.0792879104474</v>
      </c>
      <c r="N64" s="1">
        <f t="shared" si="13"/>
        <v>2248.8623000690477</v>
      </c>
      <c r="O64" s="1">
        <f t="shared" si="13"/>
        <v>2432.5102337750213</v>
      </c>
      <c r="P64" s="1">
        <f t="shared" si="13"/>
        <v>2631.1553345167172</v>
      </c>
      <c r="Q64" s="47"/>
    </row>
    <row r="65" spans="1:17">
      <c r="A65" s="41" t="s">
        <v>229</v>
      </c>
      <c r="B65" s="42">
        <v>-87</v>
      </c>
      <c r="C65" s="42">
        <v>-156</v>
      </c>
      <c r="D65" s="42">
        <v>71</v>
      </c>
      <c r="E65" s="42">
        <v>-12</v>
      </c>
      <c r="F65" s="42">
        <v>121</v>
      </c>
      <c r="G65" s="42">
        <v>391</v>
      </c>
      <c r="H65" s="42">
        <v>19</v>
      </c>
      <c r="I65" s="42">
        <v>53</v>
      </c>
      <c r="J65" s="42">
        <v>8</v>
      </c>
      <c r="K65" s="42">
        <v>106</v>
      </c>
      <c r="L65" s="1">
        <f t="shared" si="13"/>
        <v>114.65623518711462</v>
      </c>
      <c r="M65" s="1">
        <f t="shared" si="13"/>
        <v>124.01936101210322</v>
      </c>
      <c r="N65" s="1">
        <f t="shared" si="13"/>
        <v>134.1471039996168</v>
      </c>
      <c r="O65" s="1">
        <f t="shared" si="13"/>
        <v>145.10190477217347</v>
      </c>
      <c r="P65" s="1">
        <f t="shared" si="13"/>
        <v>156.95130301562858</v>
      </c>
      <c r="Q65" s="47"/>
    </row>
    <row r="66" spans="1:17">
      <c r="A66" s="41" t="s">
        <v>230</v>
      </c>
      <c r="B66" s="42">
        <v>31648</v>
      </c>
      <c r="C66" s="42">
        <v>32558</v>
      </c>
      <c r="D66" s="42">
        <v>35221</v>
      </c>
      <c r="E66" s="42">
        <v>38876</v>
      </c>
      <c r="F66" s="42">
        <v>39711</v>
      </c>
      <c r="G66" s="42">
        <v>47017</v>
      </c>
      <c r="H66" s="42">
        <v>51783</v>
      </c>
      <c r="I66" s="42">
        <v>60012</v>
      </c>
      <c r="J66" s="42">
        <v>61550</v>
      </c>
      <c r="K66" s="42">
        <v>63352</v>
      </c>
      <c r="L66" s="1">
        <f t="shared" si="13"/>
        <v>68525.48878843477</v>
      </c>
      <c r="M66" s="1">
        <f t="shared" si="13"/>
        <v>74121.45810225248</v>
      </c>
      <c r="N66" s="1">
        <f t="shared" si="13"/>
        <v>80174.408797959652</v>
      </c>
      <c r="O66" s="1">
        <f t="shared" si="13"/>
        <v>86721.659161572956</v>
      </c>
      <c r="P66" s="1">
        <f t="shared" si="13"/>
        <v>93803.574987227374</v>
      </c>
      <c r="Q66" s="47"/>
    </row>
    <row r="67" spans="1:17">
      <c r="A67" s="43" t="s">
        <v>173</v>
      </c>
      <c r="B67" s="44"/>
      <c r="C67" s="45">
        <f t="shared" ref="C67:K67" si="14">(C66-B66)/B66</f>
        <v>2.8753791708796765E-2</v>
      </c>
      <c r="D67" s="45">
        <f t="shared" si="14"/>
        <v>8.1792493396400268E-2</v>
      </c>
      <c r="E67" s="45">
        <f t="shared" si="14"/>
        <v>0.10377331705516596</v>
      </c>
      <c r="F67" s="45">
        <f t="shared" si="14"/>
        <v>2.1478547175635354E-2</v>
      </c>
      <c r="G67" s="45">
        <f t="shared" si="14"/>
        <v>0.18397925008184129</v>
      </c>
      <c r="H67" s="45">
        <f t="shared" si="14"/>
        <v>0.10136759044600889</v>
      </c>
      <c r="I67" s="45">
        <f t="shared" si="14"/>
        <v>0.15891315682753027</v>
      </c>
      <c r="J67" s="45">
        <f t="shared" si="14"/>
        <v>2.5628207691794976E-2</v>
      </c>
      <c r="K67" s="45">
        <f t="shared" si="14"/>
        <v>2.9277010560519904E-2</v>
      </c>
      <c r="Q67" s="47">
        <f>AVERAGE(C67:K67)</f>
        <v>8.1662596104854851E-2</v>
      </c>
    </row>
    <row r="68" spans="1:17">
      <c r="A68" s="39" t="s">
        <v>231</v>
      </c>
      <c r="B68" s="48"/>
      <c r="C68" s="48"/>
      <c r="D68" s="48"/>
      <c r="E68" s="48"/>
      <c r="F68" s="48"/>
      <c r="G68" s="48"/>
      <c r="H68" s="48"/>
      <c r="I68" s="48"/>
      <c r="J68" s="48"/>
      <c r="K68" s="48"/>
      <c r="Q68" s="47"/>
    </row>
    <row r="69" spans="1:17">
      <c r="A69" s="41" t="s">
        <v>232</v>
      </c>
      <c r="B69" s="42">
        <v>12847</v>
      </c>
      <c r="C69" s="42">
        <v>13165</v>
      </c>
      <c r="D69" s="42">
        <v>13859</v>
      </c>
      <c r="E69" s="42">
        <v>15430</v>
      </c>
      <c r="F69" s="42">
        <v>15378</v>
      </c>
      <c r="G69" s="42">
        <v>19784</v>
      </c>
      <c r="H69" s="42">
        <v>22398</v>
      </c>
      <c r="I69" s="42">
        <v>28042</v>
      </c>
      <c r="J69" s="42">
        <v>26598</v>
      </c>
      <c r="K69" s="42">
        <v>27187</v>
      </c>
      <c r="L69" s="1">
        <f>K69*(1+$Q$70)</f>
        <v>29690.41390802963</v>
      </c>
      <c r="M69" s="1">
        <f>L69*(1+$Q$70)</f>
        <v>32424.345386770121</v>
      </c>
      <c r="N69" s="1">
        <f>M69*(1+$Q$70)</f>
        <v>35410.020790455586</v>
      </c>
      <c r="O69" s="1">
        <f>N69*(1+$Q$70)</f>
        <v>38670.621023303815</v>
      </c>
      <c r="P69" s="1">
        <f>O69*(1+$Q$70)</f>
        <v>42231.461516991301</v>
      </c>
      <c r="Q69" s="47"/>
    </row>
    <row r="70" spans="1:17">
      <c r="A70" s="43" t="s">
        <v>173</v>
      </c>
      <c r="B70" s="44"/>
      <c r="C70" s="45">
        <f t="shared" ref="C70:K70" si="15">(C69-B69)/B69</f>
        <v>2.4752860590021016E-2</v>
      </c>
      <c r="D70" s="45">
        <f t="shared" si="15"/>
        <v>5.2715533611849601E-2</v>
      </c>
      <c r="E70" s="45">
        <f t="shared" si="15"/>
        <v>0.11335594198715636</v>
      </c>
      <c r="F70" s="49">
        <f t="shared" si="15"/>
        <v>-3.370058327932599E-3</v>
      </c>
      <c r="G70" s="45">
        <f t="shared" si="15"/>
        <v>0.28651320067629082</v>
      </c>
      <c r="H70" s="45">
        <f t="shared" si="15"/>
        <v>0.13212697128993126</v>
      </c>
      <c r="I70" s="45">
        <f t="shared" si="15"/>
        <v>0.25198678453433343</v>
      </c>
      <c r="J70" s="50">
        <f t="shared" si="15"/>
        <v>-5.1494187290492835E-2</v>
      </c>
      <c r="K70" s="45">
        <f t="shared" si="15"/>
        <v>2.2144522144522144E-2</v>
      </c>
      <c r="Q70" s="47">
        <f>AVERAGE(C70:K70)</f>
        <v>9.2081285468408797E-2</v>
      </c>
    </row>
    <row r="71" spans="1:17">
      <c r="A71" s="41" t="s">
        <v>233</v>
      </c>
      <c r="B71" s="42">
        <v>271</v>
      </c>
      <c r="C71" s="42">
        <v>257</v>
      </c>
      <c r="D71" s="42">
        <v>259</v>
      </c>
      <c r="E71" s="42">
        <v>269</v>
      </c>
      <c r="F71" s="42">
        <v>263</v>
      </c>
      <c r="G71" s="42">
        <v>304</v>
      </c>
      <c r="H71" s="42">
        <v>277</v>
      </c>
      <c r="I71" s="42">
        <v>325</v>
      </c>
      <c r="J71" s="42">
        <v>384</v>
      </c>
      <c r="K71" s="42">
        <v>365</v>
      </c>
      <c r="L71" s="1">
        <f t="shared" ref="L71:P76" si="16">K71*(1+$Q$77)</f>
        <v>392.10943519267244</v>
      </c>
      <c r="M71" s="1">
        <f t="shared" si="16"/>
        <v>421.23235388251118</v>
      </c>
      <c r="N71" s="1">
        <f t="shared" si="16"/>
        <v>452.51830237192155</v>
      </c>
      <c r="O71" s="1">
        <f t="shared" si="16"/>
        <v>486.12793412986605</v>
      </c>
      <c r="P71" s="1">
        <f t="shared" si="16"/>
        <v>522.23383474806144</v>
      </c>
      <c r="Q71" s="47"/>
    </row>
    <row r="72" spans="1:17">
      <c r="A72" s="41" t="s">
        <v>234</v>
      </c>
      <c r="B72" s="42">
        <v>1573</v>
      </c>
      <c r="C72" s="42">
        <v>1620</v>
      </c>
      <c r="D72" s="42">
        <v>1745</v>
      </c>
      <c r="E72" s="42">
        <v>1747</v>
      </c>
      <c r="F72" s="42">
        <v>1691</v>
      </c>
      <c r="G72" s="42">
        <v>2229</v>
      </c>
      <c r="H72" s="42">
        <v>2399</v>
      </c>
      <c r="I72" s="42">
        <v>2665</v>
      </c>
      <c r="J72" s="42">
        <v>2782</v>
      </c>
      <c r="K72" s="42">
        <v>2840</v>
      </c>
      <c r="L72" s="1">
        <f t="shared" si="16"/>
        <v>3050.9336875265471</v>
      </c>
      <c r="M72" s="1">
        <f t="shared" si="16"/>
        <v>3277.5339315789911</v>
      </c>
      <c r="N72" s="1">
        <f t="shared" si="16"/>
        <v>3520.9643253048143</v>
      </c>
      <c r="O72" s="1">
        <f t="shared" si="16"/>
        <v>3782.4748847364922</v>
      </c>
      <c r="P72" s="1">
        <f t="shared" si="16"/>
        <v>4063.4084676287525</v>
      </c>
      <c r="Q72" s="47"/>
    </row>
    <row r="73" spans="1:17">
      <c r="A73" s="41" t="s">
        <v>235</v>
      </c>
      <c r="B73" s="42">
        <v>2822</v>
      </c>
      <c r="C73" s="42">
        <v>2771</v>
      </c>
      <c r="D73" s="42">
        <v>2958</v>
      </c>
      <c r="E73" s="42">
        <v>3018</v>
      </c>
      <c r="F73" s="42">
        <v>2860</v>
      </c>
      <c r="G73" s="42">
        <v>2847</v>
      </c>
      <c r="H73" s="42">
        <v>3329</v>
      </c>
      <c r="I73" s="42">
        <v>3705</v>
      </c>
      <c r="J73" s="42">
        <v>3293</v>
      </c>
      <c r="K73" s="42">
        <v>3655</v>
      </c>
      <c r="L73" s="1">
        <f t="shared" si="16"/>
        <v>3926.465714052651</v>
      </c>
      <c r="M73" s="1">
        <f t="shared" si="16"/>
        <v>4218.0938450426802</v>
      </c>
      <c r="N73" s="1">
        <f t="shared" si="16"/>
        <v>4531.3819045736254</v>
      </c>
      <c r="O73" s="1">
        <f t="shared" si="16"/>
        <v>4867.9386280675626</v>
      </c>
      <c r="P73" s="1">
        <f t="shared" si="16"/>
        <v>5229.4922356278485</v>
      </c>
      <c r="Q73" s="47"/>
    </row>
    <row r="74" spans="1:17">
      <c r="A74" s="41" t="s">
        <v>236</v>
      </c>
      <c r="B74" s="42">
        <v>6500</v>
      </c>
      <c r="C74" s="42">
        <v>6508</v>
      </c>
      <c r="D74" s="42">
        <v>7105</v>
      </c>
      <c r="E74" s="42">
        <v>7645</v>
      </c>
      <c r="F74" s="42">
        <v>7523</v>
      </c>
      <c r="G74" s="42">
        <v>7783</v>
      </c>
      <c r="H74" s="42">
        <v>8046</v>
      </c>
      <c r="I74" s="42">
        <v>8674</v>
      </c>
      <c r="J74" s="42">
        <v>10562</v>
      </c>
      <c r="K74" s="42">
        <v>10364</v>
      </c>
      <c r="L74" s="1">
        <f t="shared" si="16"/>
        <v>11133.759414621525</v>
      </c>
      <c r="M74" s="1">
        <f t="shared" si="16"/>
        <v>11960.690727776289</v>
      </c>
      <c r="N74" s="1">
        <f t="shared" si="16"/>
        <v>12849.040235020808</v>
      </c>
      <c r="O74" s="1">
        <f t="shared" si="16"/>
        <v>13803.369614580635</v>
      </c>
      <c r="P74" s="1">
        <f t="shared" si="16"/>
        <v>14828.579351586053</v>
      </c>
      <c r="Q74" s="47"/>
    </row>
    <row r="75" spans="1:17">
      <c r="A75" s="41" t="s">
        <v>237</v>
      </c>
      <c r="B75" s="42">
        <v>1353</v>
      </c>
      <c r="C75" s="42">
        <v>1423</v>
      </c>
      <c r="D75" s="42">
        <v>1512</v>
      </c>
      <c r="E75" s="42">
        <v>1693</v>
      </c>
      <c r="F75" s="42">
        <v>1860</v>
      </c>
      <c r="G75" s="42">
        <v>2460</v>
      </c>
      <c r="H75" s="42">
        <v>2472</v>
      </c>
      <c r="I75" s="42">
        <v>2391</v>
      </c>
      <c r="J75" s="42">
        <v>2857</v>
      </c>
      <c r="K75" s="42">
        <v>3053</v>
      </c>
      <c r="L75" s="1">
        <f t="shared" si="16"/>
        <v>3279.7537140910381</v>
      </c>
      <c r="M75" s="1">
        <f t="shared" si="16"/>
        <v>3523.3489764474152</v>
      </c>
      <c r="N75" s="1">
        <f t="shared" si="16"/>
        <v>3785.0366497026753</v>
      </c>
      <c r="O75" s="1">
        <f t="shared" si="16"/>
        <v>4066.1605010917292</v>
      </c>
      <c r="P75" s="1">
        <f t="shared" si="16"/>
        <v>4368.1641027009091</v>
      </c>
      <c r="Q75" s="47"/>
    </row>
    <row r="76" spans="1:17">
      <c r="A76" s="41" t="s">
        <v>238</v>
      </c>
      <c r="B76" s="42">
        <v>25366</v>
      </c>
      <c r="C76" s="42">
        <v>25744</v>
      </c>
      <c r="D76" s="42">
        <v>27438</v>
      </c>
      <c r="E76" s="42">
        <v>29802</v>
      </c>
      <c r="F76" s="42">
        <v>29575</v>
      </c>
      <c r="G76" s="42">
        <v>35407</v>
      </c>
      <c r="H76" s="42">
        <v>38921</v>
      </c>
      <c r="I76" s="42">
        <v>45802</v>
      </c>
      <c r="J76" s="42">
        <v>46476</v>
      </c>
      <c r="K76" s="42">
        <v>47464</v>
      </c>
      <c r="L76" s="1">
        <f t="shared" si="16"/>
        <v>50989.266389000011</v>
      </c>
      <c r="M76" s="1">
        <f t="shared" si="16"/>
        <v>54776.36286213564</v>
      </c>
      <c r="N76" s="1">
        <f t="shared" si="16"/>
        <v>58844.736174742146</v>
      </c>
      <c r="O76" s="1">
        <f t="shared" si="16"/>
        <v>63215.27743983551</v>
      </c>
      <c r="P76" s="1">
        <f t="shared" si="16"/>
        <v>67910.42940406024</v>
      </c>
      <c r="Q76" s="47"/>
    </row>
    <row r="77" spans="1:17">
      <c r="A77" s="43" t="s">
        <v>173</v>
      </c>
      <c r="B77" s="44"/>
      <c r="C77" s="45">
        <f t="shared" ref="C77:K77" si="17">(C76-B76)/B76</f>
        <v>1.4901837104785935E-2</v>
      </c>
      <c r="D77" s="45">
        <f t="shared" si="17"/>
        <v>6.5801740211311369E-2</v>
      </c>
      <c r="E77" s="45">
        <f t="shared" si="17"/>
        <v>8.6157883227640494E-2</v>
      </c>
      <c r="F77" s="50">
        <f t="shared" si="17"/>
        <v>-7.6169384605060059E-3</v>
      </c>
      <c r="G77" s="45">
        <f t="shared" si="17"/>
        <v>0.19719357565511411</v>
      </c>
      <c r="H77" s="45">
        <f t="shared" si="17"/>
        <v>9.924591182534527E-2</v>
      </c>
      <c r="I77" s="45">
        <f t="shared" si="17"/>
        <v>0.17679401865316924</v>
      </c>
      <c r="J77" s="45">
        <f t="shared" si="17"/>
        <v>1.4715514606349067E-2</v>
      </c>
      <c r="K77" s="45">
        <f t="shared" si="17"/>
        <v>2.1258283845425597E-2</v>
      </c>
      <c r="Q77" s="47">
        <f>AVERAGE(C77:K77)</f>
        <v>7.427242518540389E-2</v>
      </c>
    </row>
    <row r="78" spans="1:17">
      <c r="A78" s="41" t="s">
        <v>239</v>
      </c>
      <c r="B78" s="42">
        <v>6282</v>
      </c>
      <c r="C78" s="42">
        <v>6814</v>
      </c>
      <c r="D78" s="42">
        <v>7783</v>
      </c>
      <c r="E78" s="42">
        <v>9074</v>
      </c>
      <c r="F78" s="42">
        <v>10136</v>
      </c>
      <c r="G78" s="42">
        <v>11610</v>
      </c>
      <c r="H78" s="42">
        <v>12862</v>
      </c>
      <c r="I78" s="42">
        <v>14210</v>
      </c>
      <c r="J78" s="42">
        <v>15074</v>
      </c>
      <c r="K78" s="42">
        <v>15888</v>
      </c>
      <c r="L78" s="1">
        <f>K78*(1+$Q$79)</f>
        <v>17622.746028251084</v>
      </c>
      <c r="M78" s="1">
        <f>L78*(1+$Q$79)</f>
        <v>19546.901911898247</v>
      </c>
      <c r="N78" s="1">
        <f>M78*(1+$Q$79)</f>
        <v>21681.148541825172</v>
      </c>
      <c r="O78" s="1">
        <f>N78*(1+$Q$79)</f>
        <v>24048.424871183994</v>
      </c>
      <c r="P78" s="1">
        <f>O78*(1+$Q$79)</f>
        <v>26674.174464020158</v>
      </c>
      <c r="Q78" s="47"/>
    </row>
    <row r="79" spans="1:17">
      <c r="A79" s="43" t="s">
        <v>173</v>
      </c>
      <c r="B79" s="44"/>
      <c r="C79" s="45">
        <f t="shared" ref="C79:K79" si="18">(C78-B78)/B78</f>
        <v>8.4686405603311046E-2</v>
      </c>
      <c r="D79" s="45">
        <f t="shared" si="18"/>
        <v>0.14220722042852948</v>
      </c>
      <c r="E79" s="45">
        <f t="shared" si="18"/>
        <v>0.16587434151355518</v>
      </c>
      <c r="F79" s="45">
        <f t="shared" si="18"/>
        <v>0.11703769010359268</v>
      </c>
      <c r="G79" s="45">
        <f t="shared" si="18"/>
        <v>0.14542225730071034</v>
      </c>
      <c r="H79" s="45">
        <f t="shared" si="18"/>
        <v>0.10783807062876831</v>
      </c>
      <c r="I79" s="45">
        <f t="shared" si="18"/>
        <v>0.10480485150054424</v>
      </c>
      <c r="J79" s="45">
        <f t="shared" si="18"/>
        <v>6.080225193525686E-2</v>
      </c>
      <c r="K79" s="45">
        <f t="shared" si="18"/>
        <v>5.4000265357569327E-2</v>
      </c>
      <c r="Q79" s="47">
        <f>AVERAGE(C79:K79)</f>
        <v>0.1091859282635375</v>
      </c>
    </row>
    <row r="80" spans="1:17">
      <c r="A80" s="41" t="s">
        <v>240</v>
      </c>
      <c r="B80" s="42">
        <v>15</v>
      </c>
      <c r="C80" s="42">
        <v>22</v>
      </c>
      <c r="D80" s="42">
        <v>20</v>
      </c>
      <c r="E80" s="42">
        <v>28</v>
      </c>
      <c r="F80" s="42">
        <v>106</v>
      </c>
      <c r="G80" s="42">
        <v>108</v>
      </c>
      <c r="H80" s="42">
        <v>98</v>
      </c>
      <c r="I80" s="42">
        <v>101</v>
      </c>
      <c r="J80" s="42">
        <v>302</v>
      </c>
      <c r="K80" s="42">
        <v>364</v>
      </c>
      <c r="L80" s="1">
        <f>K80*($Q$81+1)</f>
        <v>595.08970577426282</v>
      </c>
      <c r="M80" s="1">
        <f>L80*($Q$81+1)</f>
        <v>972.88944483104035</v>
      </c>
      <c r="N80" s="1">
        <f>M80*($Q$81+1)</f>
        <v>1590.5398172400817</v>
      </c>
      <c r="O80" s="1">
        <f>N80*($Q$81+1)</f>
        <v>2600.3128347902471</v>
      </c>
      <c r="P80" s="1">
        <f>O80*($Q$81+1)</f>
        <v>4251.1521971878228</v>
      </c>
      <c r="Q80" s="47"/>
    </row>
    <row r="81" spans="1:17">
      <c r="A81" s="43" t="s">
        <v>173</v>
      </c>
      <c r="B81" s="44"/>
      <c r="C81" s="45">
        <f t="shared" ref="C81:K81" si="19">(C80-B80)/B80</f>
        <v>0.46666666666666667</v>
      </c>
      <c r="D81" s="45">
        <f t="shared" si="19"/>
        <v>-9.0909090909090912E-2</v>
      </c>
      <c r="E81" s="45">
        <f t="shared" si="19"/>
        <v>0.4</v>
      </c>
      <c r="F81" s="50">
        <f t="shared" si="19"/>
        <v>2.7857142857142856</v>
      </c>
      <c r="G81" s="45">
        <f t="shared" si="19"/>
        <v>1.8867924528301886E-2</v>
      </c>
      <c r="H81" s="45">
        <f t="shared" si="19"/>
        <v>-9.2592592592592587E-2</v>
      </c>
      <c r="I81" s="45">
        <f t="shared" si="19"/>
        <v>3.0612244897959183E-2</v>
      </c>
      <c r="J81" s="50">
        <f t="shared" si="19"/>
        <v>1.9900990099009901</v>
      </c>
      <c r="K81" s="45">
        <f t="shared" si="19"/>
        <v>0.20529801324503311</v>
      </c>
      <c r="Q81" s="47">
        <f>AVERAGE(C81:K81)</f>
        <v>0.63486182905017263</v>
      </c>
    </row>
    <row r="82" spans="1:17">
      <c r="A82" s="41" t="s">
        <v>241</v>
      </c>
      <c r="B82" s="42">
        <v>6267</v>
      </c>
      <c r="C82" s="42">
        <v>6792</v>
      </c>
      <c r="D82" s="42">
        <v>7763</v>
      </c>
      <c r="E82" s="42">
        <v>9046</v>
      </c>
      <c r="F82" s="42">
        <v>10030</v>
      </c>
      <c r="G82" s="42">
        <v>11502</v>
      </c>
      <c r="H82" s="42">
        <v>12764</v>
      </c>
      <c r="I82" s="42">
        <v>14109</v>
      </c>
      <c r="J82" s="42">
        <v>14772</v>
      </c>
      <c r="K82" s="42">
        <v>15524</v>
      </c>
      <c r="Q82" s="47"/>
    </row>
    <row r="83" spans="1:17">
      <c r="A83" s="41" t="s">
        <v>242</v>
      </c>
      <c r="B83" s="42">
        <v>321</v>
      </c>
      <c r="C83" s="42">
        <v>396</v>
      </c>
      <c r="D83" s="42">
        <v>478</v>
      </c>
      <c r="E83" s="42">
        <v>524</v>
      </c>
      <c r="F83" s="42">
        <v>938</v>
      </c>
      <c r="G83" s="42">
        <v>1012</v>
      </c>
      <c r="H83" s="42">
        <v>1025</v>
      </c>
      <c r="I83" s="42">
        <v>1030</v>
      </c>
      <c r="J83" s="42">
        <v>1097</v>
      </c>
      <c r="K83" s="42">
        <v>1224</v>
      </c>
      <c r="L83" s="1">
        <f>K83*(1+$Q$84)</f>
        <v>1442.2065865528955</v>
      </c>
      <c r="M83" s="1">
        <f>L83*(1+$Q$84)</f>
        <v>1699.3135933795379</v>
      </c>
      <c r="N83" s="1">
        <f>M83*(1+$Q$84)</f>
        <v>2002.2559289140836</v>
      </c>
      <c r="O83" s="1">
        <f>N83*(1+$Q$84)</f>
        <v>2359.2048109840503</v>
      </c>
      <c r="P83" s="1">
        <f>O83*(1+$Q$84)</f>
        <v>2779.7881678337221</v>
      </c>
      <c r="Q83" s="47"/>
    </row>
    <row r="84" spans="1:17">
      <c r="A84" s="43" t="s">
        <v>173</v>
      </c>
      <c r="B84" s="44"/>
      <c r="C84" s="45">
        <f t="shared" ref="C84:K84" si="20">(C83-B83)/B83</f>
        <v>0.23364485981308411</v>
      </c>
      <c r="D84" s="45">
        <f t="shared" si="20"/>
        <v>0.20707070707070707</v>
      </c>
      <c r="E84" s="45">
        <f t="shared" si="20"/>
        <v>9.6234309623430964E-2</v>
      </c>
      <c r="F84" s="50">
        <f t="shared" si="20"/>
        <v>0.79007633587786263</v>
      </c>
      <c r="G84" s="45">
        <f t="shared" si="20"/>
        <v>7.8891257995735611E-2</v>
      </c>
      <c r="H84" s="45">
        <f t="shared" si="20"/>
        <v>1.2845849802371542E-2</v>
      </c>
      <c r="I84" s="45">
        <f t="shared" si="20"/>
        <v>4.8780487804878049E-3</v>
      </c>
      <c r="J84" s="45">
        <f t="shared" si="20"/>
        <v>6.5048543689320393E-2</v>
      </c>
      <c r="K84" s="45">
        <f t="shared" si="20"/>
        <v>0.11577028258887875</v>
      </c>
      <c r="Q84" s="47">
        <f>AVERAGE(C84:K84)</f>
        <v>0.17827335502687544</v>
      </c>
    </row>
    <row r="85" spans="1:17">
      <c r="A85" s="41" t="s">
        <v>243</v>
      </c>
      <c r="B85" s="42">
        <v>5946</v>
      </c>
      <c r="C85" s="42">
        <v>6396</v>
      </c>
      <c r="D85" s="42">
        <v>7285</v>
      </c>
      <c r="E85" s="42">
        <v>8522</v>
      </c>
      <c r="F85" s="42">
        <v>9092</v>
      </c>
      <c r="G85" s="42">
        <v>10490</v>
      </c>
      <c r="H85" s="42">
        <v>11739</v>
      </c>
      <c r="I85" s="42">
        <v>13079</v>
      </c>
      <c r="J85" s="42">
        <v>13675</v>
      </c>
      <c r="K85" s="42">
        <v>14300</v>
      </c>
      <c r="L85" s="1">
        <f>K85*(1+$Q$86)</f>
        <v>15777.048165600529</v>
      </c>
      <c r="M85" s="1">
        <f>L85*(1+$Q$86)</f>
        <v>17406.66075662091</v>
      </c>
      <c r="N85" s="1">
        <f>M85*(1+$Q$86)</f>
        <v>19204.596164998366</v>
      </c>
      <c r="O85" s="1">
        <f>N85*(1+$Q$86)</f>
        <v>21188.240468257791</v>
      </c>
      <c r="P85" s="1">
        <f>O85*(1+$Q$86)</f>
        <v>23376.775553288771</v>
      </c>
      <c r="Q85" s="47"/>
    </row>
    <row r="86" spans="1:17">
      <c r="A86" s="43" t="s">
        <v>173</v>
      </c>
      <c r="B86" s="44"/>
      <c r="C86" s="45">
        <f t="shared" ref="C86:K86" si="21">(C85-B85)/B85</f>
        <v>7.5681130171543889E-2</v>
      </c>
      <c r="D86" s="45">
        <f t="shared" si="21"/>
        <v>0.13899312070043776</v>
      </c>
      <c r="E86" s="45">
        <f t="shared" si="21"/>
        <v>0.16980096087851751</v>
      </c>
      <c r="F86" s="45">
        <f t="shared" si="21"/>
        <v>6.6885707580380191E-2</v>
      </c>
      <c r="G86" s="45">
        <f t="shared" si="21"/>
        <v>0.1537615486141663</v>
      </c>
      <c r="H86" s="45">
        <f t="shared" si="21"/>
        <v>0.11906577693040991</v>
      </c>
      <c r="I86" s="45">
        <f t="shared" si="21"/>
        <v>0.11414941647499786</v>
      </c>
      <c r="J86" s="45">
        <f t="shared" si="21"/>
        <v>4.5569233121798301E-2</v>
      </c>
      <c r="K86" s="45">
        <f t="shared" si="21"/>
        <v>4.5703839122486288E-2</v>
      </c>
      <c r="Q86" s="47">
        <f>AVERAGE(C86:K86)</f>
        <v>0.10329008151052645</v>
      </c>
    </row>
    <row r="87" spans="1:17">
      <c r="A87" s="41" t="s">
        <v>244</v>
      </c>
      <c r="B87" s="42">
        <v>1816</v>
      </c>
      <c r="C87" s="42">
        <v>1865</v>
      </c>
      <c r="D87" s="42">
        <v>2148</v>
      </c>
      <c r="E87" s="42">
        <v>2565</v>
      </c>
      <c r="F87" s="42">
        <v>2202</v>
      </c>
      <c r="G87" s="42">
        <v>2458</v>
      </c>
      <c r="H87" s="42">
        <v>2778</v>
      </c>
      <c r="I87" s="42">
        <v>2922</v>
      </c>
      <c r="J87" s="42">
        <v>3446</v>
      </c>
      <c r="K87" s="42">
        <v>3525</v>
      </c>
      <c r="Q87" s="47"/>
    </row>
    <row r="88" spans="1:17">
      <c r="A88" s="41" t="s">
        <v>245</v>
      </c>
      <c r="B88" s="42">
        <v>-7</v>
      </c>
      <c r="C88" s="42">
        <v>41</v>
      </c>
      <c r="D88" s="42">
        <v>-100</v>
      </c>
      <c r="E88" s="42">
        <v>-79</v>
      </c>
      <c r="F88" s="42">
        <v>152</v>
      </c>
      <c r="G88" s="42">
        <v>78</v>
      </c>
      <c r="H88" s="42">
        <v>143</v>
      </c>
      <c r="I88" s="42">
        <v>195</v>
      </c>
      <c r="J88" s="42">
        <v>115</v>
      </c>
      <c r="K88" s="42">
        <v>131</v>
      </c>
      <c r="Q88" s="47"/>
    </row>
    <row r="89" spans="1:17">
      <c r="A89" s="41" t="s">
        <v>246</v>
      </c>
      <c r="B89" s="42">
        <v>4137</v>
      </c>
      <c r="C89" s="42">
        <v>4490</v>
      </c>
      <c r="D89" s="42">
        <v>5237</v>
      </c>
      <c r="E89" s="42">
        <v>6036</v>
      </c>
      <c r="F89" s="42">
        <v>6738</v>
      </c>
      <c r="G89" s="42">
        <v>7954</v>
      </c>
      <c r="H89" s="42">
        <v>8818</v>
      </c>
      <c r="I89" s="42">
        <v>9962</v>
      </c>
      <c r="J89" s="42">
        <v>10114</v>
      </c>
      <c r="K89" s="42">
        <v>10644</v>
      </c>
      <c r="L89" s="1">
        <f>K89*(1+$Q$90)</f>
        <v>11835.012143609625</v>
      </c>
      <c r="M89" s="1">
        <f>L89*(1+$Q$90)</f>
        <v>13159.292788367842</v>
      </c>
      <c r="N89" s="1">
        <f>M89*(1+$Q$90)</f>
        <v>14631.754035291995</v>
      </c>
      <c r="O89" s="1">
        <f>N89*(1+$Q$90)</f>
        <v>16268.976577413558</v>
      </c>
      <c r="P89" s="1">
        <f>O89*(1+$Q$90)</f>
        <v>18089.396407158027</v>
      </c>
      <c r="Q89" s="47"/>
    </row>
    <row r="90" spans="1:17">
      <c r="A90" s="43" t="s">
        <v>173</v>
      </c>
      <c r="B90" s="44"/>
      <c r="C90" s="45">
        <f t="shared" ref="C90:K90" si="22">(C89-B89)/B89</f>
        <v>8.5327532028039638E-2</v>
      </c>
      <c r="D90" s="45">
        <f t="shared" si="22"/>
        <v>0.16636971046770602</v>
      </c>
      <c r="E90" s="45">
        <f t="shared" si="22"/>
        <v>0.152568264273439</v>
      </c>
      <c r="F90" s="45">
        <f t="shared" si="22"/>
        <v>0.11630218687872763</v>
      </c>
      <c r="G90" s="45">
        <f t="shared" si="22"/>
        <v>0.180468981893737</v>
      </c>
      <c r="H90" s="45">
        <f t="shared" si="22"/>
        <v>0.10862459140055318</v>
      </c>
      <c r="I90" s="45">
        <f t="shared" si="22"/>
        <v>0.12973463370378771</v>
      </c>
      <c r="J90" s="45">
        <f t="shared" si="22"/>
        <v>1.5257980325235896E-2</v>
      </c>
      <c r="K90" s="45">
        <f t="shared" si="22"/>
        <v>5.2402610243227211E-2</v>
      </c>
      <c r="Q90" s="47">
        <f>AVERAGE(C90:K90)</f>
        <v>0.11189516569049479</v>
      </c>
    </row>
    <row r="91" spans="1:17">
      <c r="A91" s="41" t="s">
        <v>247</v>
      </c>
      <c r="B91" s="42">
        <v>-21.53</v>
      </c>
      <c r="C91" s="42">
        <v>96.46</v>
      </c>
      <c r="D91" s="42">
        <v>-42.51</v>
      </c>
      <c r="E91" s="42">
        <v>-155.44999999999999</v>
      </c>
      <c r="F91" s="42">
        <v>-145.99</v>
      </c>
      <c r="G91" s="42">
        <v>-172.12</v>
      </c>
      <c r="H91" s="42">
        <v>-25.54</v>
      </c>
      <c r="I91" s="42">
        <v>-47.22</v>
      </c>
      <c r="J91" s="42">
        <v>-65.819999999999993</v>
      </c>
      <c r="K91" s="42">
        <v>314.11</v>
      </c>
      <c r="Q91" s="47"/>
    </row>
    <row r="92" spans="1:17">
      <c r="A92" s="41" t="s">
        <v>248</v>
      </c>
      <c r="B92" s="42">
        <v>4158.53</v>
      </c>
      <c r="C92" s="42">
        <v>4393.54</v>
      </c>
      <c r="D92" s="42">
        <v>5279.51</v>
      </c>
      <c r="E92" s="42">
        <v>6191.45</v>
      </c>
      <c r="F92" s="42">
        <v>6883.99</v>
      </c>
      <c r="G92" s="42">
        <v>8126.12</v>
      </c>
      <c r="H92" s="42">
        <v>8843.5400000000009</v>
      </c>
      <c r="I92" s="42">
        <v>10009.219999999999</v>
      </c>
      <c r="J92" s="42">
        <v>10179.82</v>
      </c>
      <c r="K92" s="42">
        <v>10329.89</v>
      </c>
      <c r="Q92" s="47"/>
    </row>
    <row r="93" spans="1:17">
      <c r="A93" s="41" t="s">
        <v>249</v>
      </c>
      <c r="B93" s="42">
        <v>255</v>
      </c>
      <c r="C93" s="42">
        <v>-693</v>
      </c>
      <c r="D93" s="42">
        <v>-755</v>
      </c>
      <c r="E93" s="42">
        <v>-534</v>
      </c>
      <c r="F93" s="42">
        <v>-1134</v>
      </c>
      <c r="G93" s="42">
        <v>-2</v>
      </c>
      <c r="H93" s="42">
        <v>31</v>
      </c>
      <c r="I93" s="42">
        <v>-13</v>
      </c>
      <c r="J93" s="42">
        <v>27</v>
      </c>
      <c r="K93" s="42">
        <v>-17</v>
      </c>
      <c r="Q93" s="47"/>
    </row>
    <row r="94" spans="1:17">
      <c r="A94" s="41" t="s">
        <v>250</v>
      </c>
      <c r="B94" s="42">
        <v>3599</v>
      </c>
      <c r="C94" s="42">
        <v>3727</v>
      </c>
      <c r="D94" s="42">
        <v>3953</v>
      </c>
      <c r="E94" s="42">
        <v>4539</v>
      </c>
      <c r="F94" s="42">
        <v>7303</v>
      </c>
      <c r="G94" s="42">
        <v>7664</v>
      </c>
      <c r="H94" s="42">
        <v>6805</v>
      </c>
      <c r="I94" s="42">
        <v>8135</v>
      </c>
      <c r="J94" s="42">
        <v>9625</v>
      </c>
      <c r="K94" s="42">
        <v>10368</v>
      </c>
      <c r="Q94" s="47"/>
    </row>
    <row r="95" spans="1:17">
      <c r="A95" s="41" t="s">
        <v>251</v>
      </c>
      <c r="B95" s="42">
        <v>4264</v>
      </c>
      <c r="C95" s="42">
        <v>3571</v>
      </c>
      <c r="D95" s="42">
        <v>3896</v>
      </c>
      <c r="E95" s="42">
        <v>2738</v>
      </c>
      <c r="F95" s="42">
        <v>5243</v>
      </c>
      <c r="G95" s="42">
        <v>8811</v>
      </c>
      <c r="H95" s="42">
        <v>7519</v>
      </c>
      <c r="I95" s="42">
        <v>8459</v>
      </c>
      <c r="J95" s="42">
        <v>9398</v>
      </c>
      <c r="K95" s="42">
        <v>12453</v>
      </c>
      <c r="Q95" s="47"/>
    </row>
    <row r="96" spans="1:17">
      <c r="A96" s="41" t="s">
        <v>252</v>
      </c>
      <c r="B96" s="42">
        <v>3727</v>
      </c>
      <c r="C96" s="42">
        <v>3953</v>
      </c>
      <c r="D96" s="42">
        <v>4539</v>
      </c>
      <c r="E96" s="42">
        <v>7303</v>
      </c>
      <c r="F96" s="42">
        <v>7664</v>
      </c>
      <c r="G96" s="42">
        <v>6805</v>
      </c>
      <c r="H96" s="42">
        <v>8135</v>
      </c>
      <c r="I96" s="42">
        <v>9625</v>
      </c>
      <c r="J96" s="42">
        <v>10368</v>
      </c>
      <c r="K96" s="42">
        <v>8542</v>
      </c>
      <c r="Q96" s="47"/>
    </row>
    <row r="97" spans="1:17">
      <c r="A97" s="41" t="s">
        <v>253</v>
      </c>
      <c r="B97" s="42">
        <v>3571</v>
      </c>
      <c r="C97" s="42">
        <v>3679</v>
      </c>
      <c r="D97" s="42">
        <v>4329</v>
      </c>
      <c r="E97" s="42">
        <v>1948</v>
      </c>
      <c r="F97" s="42">
        <v>0</v>
      </c>
      <c r="G97" s="42">
        <v>0</v>
      </c>
      <c r="H97" s="42">
        <v>0</v>
      </c>
      <c r="I97" s="42">
        <v>0</v>
      </c>
      <c r="J97" s="42">
        <v>0</v>
      </c>
      <c r="K97" s="42">
        <v>0</v>
      </c>
      <c r="Q97" s="47"/>
    </row>
    <row r="98" spans="1:17">
      <c r="A98" s="41" t="s">
        <v>254</v>
      </c>
      <c r="B98" s="42">
        <v>1600</v>
      </c>
      <c r="C98" s="42">
        <v>1700</v>
      </c>
      <c r="D98" s="42">
        <v>2000</v>
      </c>
      <c r="E98" s="42">
        <v>2200</v>
      </c>
      <c r="F98" s="42">
        <v>2500</v>
      </c>
      <c r="G98" s="42">
        <v>4050</v>
      </c>
      <c r="H98" s="42">
        <v>3400</v>
      </c>
      <c r="I98" s="42">
        <v>3900</v>
      </c>
      <c r="J98" s="42">
        <v>4200</v>
      </c>
      <c r="K98" s="42">
        <v>5300</v>
      </c>
      <c r="Q98" s="47"/>
    </row>
    <row r="99" spans="1:17">
      <c r="A99" s="41" t="s">
        <v>255</v>
      </c>
      <c r="B99" s="42">
        <v>16</v>
      </c>
      <c r="C99" s="42">
        <v>17</v>
      </c>
      <c r="D99" s="42">
        <v>20</v>
      </c>
      <c r="E99" s="42">
        <v>22</v>
      </c>
      <c r="F99" s="42">
        <v>25</v>
      </c>
      <c r="G99" s="42">
        <v>40.5</v>
      </c>
      <c r="H99" s="42">
        <v>34</v>
      </c>
      <c r="I99" s="42">
        <v>39</v>
      </c>
      <c r="J99" s="42">
        <v>42</v>
      </c>
      <c r="K99" s="42">
        <v>53</v>
      </c>
      <c r="Q99" s="47"/>
    </row>
    <row r="100" spans="1:17">
      <c r="A100" s="41" t="s">
        <v>256</v>
      </c>
      <c r="B100" s="42">
        <v>19.149999999999999</v>
      </c>
      <c r="C100" s="42">
        <v>20.79</v>
      </c>
      <c r="D100" s="42">
        <v>24.25</v>
      </c>
      <c r="E100" s="42">
        <v>27.94</v>
      </c>
      <c r="F100" s="42">
        <v>31.19</v>
      </c>
      <c r="G100" s="42">
        <v>33.85</v>
      </c>
      <c r="H100" s="42">
        <v>37.520000000000003</v>
      </c>
      <c r="I100" s="42">
        <v>42.39</v>
      </c>
      <c r="J100" s="42">
        <v>43.04</v>
      </c>
      <c r="K100" s="42">
        <v>45.29</v>
      </c>
      <c r="Q100" s="47"/>
    </row>
    <row r="101" spans="1:17">
      <c r="A101" s="41" t="s">
        <v>257</v>
      </c>
      <c r="B101" s="42">
        <v>18.84</v>
      </c>
      <c r="C101" s="42">
        <v>20.45</v>
      </c>
      <c r="D101" s="42">
        <v>23.85</v>
      </c>
      <c r="E101" s="42">
        <v>27.48</v>
      </c>
      <c r="F101" s="42">
        <v>30.68</v>
      </c>
      <c r="G101" s="42">
        <v>33.299999999999997</v>
      </c>
      <c r="H101" s="42">
        <v>36.909999999999997</v>
      </c>
      <c r="I101" s="42">
        <v>41.7</v>
      </c>
      <c r="J101" s="42">
        <v>42.34</v>
      </c>
      <c r="K101" s="42">
        <v>44.55</v>
      </c>
      <c r="L101" s="1">
        <f>K101*(1+$Q$102)</f>
        <v>49.061878691804921</v>
      </c>
      <c r="M101" s="1">
        <f>L101*(1+$Q$102)</f>
        <v>54.030705741175801</v>
      </c>
      <c r="N101" s="1">
        <f>M101*(1+$Q$102)</f>
        <v>59.502759387344</v>
      </c>
      <c r="O101" s="1">
        <f>N101*(1+$Q$102)</f>
        <v>65.529004778665055</v>
      </c>
      <c r="P101" s="1">
        <f>O101*(1+$Q$102)</f>
        <v>72.165568647487547</v>
      </c>
      <c r="Q101" s="47"/>
    </row>
    <row r="102" spans="1:17">
      <c r="A102" s="43" t="s">
        <v>173</v>
      </c>
      <c r="B102" s="44"/>
      <c r="C102" s="45">
        <f t="shared" ref="C102:K102" si="23">(C101-B101)/B101</f>
        <v>8.5456475583864086E-2</v>
      </c>
      <c r="D102" s="45">
        <f t="shared" si="23"/>
        <v>0.16625916870415658</v>
      </c>
      <c r="E102" s="45">
        <f t="shared" si="23"/>
        <v>0.15220125786163516</v>
      </c>
      <c r="F102" s="45">
        <f t="shared" si="23"/>
        <v>0.11644832605531293</v>
      </c>
      <c r="G102" s="45">
        <f t="shared" si="23"/>
        <v>8.5397653194263276E-2</v>
      </c>
      <c r="H102" s="45">
        <f t="shared" si="23"/>
        <v>0.1084084084084084</v>
      </c>
      <c r="I102" s="45">
        <f t="shared" si="23"/>
        <v>0.12977512869141172</v>
      </c>
      <c r="J102" s="45">
        <f t="shared" si="23"/>
        <v>1.5347721822541979E-2</v>
      </c>
      <c r="K102" s="45">
        <f t="shared" si="23"/>
        <v>5.2196504487482136E-2</v>
      </c>
      <c r="Q102" s="47">
        <f>AVERAGE(C102:K102)</f>
        <v>0.10127673831211959</v>
      </c>
    </row>
    <row r="103" spans="1:17">
      <c r="A103" s="41" t="s">
        <v>258</v>
      </c>
      <c r="B103" s="42">
        <v>29.07</v>
      </c>
      <c r="C103" s="42">
        <v>30.05</v>
      </c>
      <c r="D103" s="42">
        <v>32.75</v>
      </c>
      <c r="E103" s="42">
        <v>35.46</v>
      </c>
      <c r="F103" s="42">
        <v>37.18</v>
      </c>
      <c r="G103" s="42">
        <v>201.85</v>
      </c>
      <c r="H103" s="42">
        <v>207.49</v>
      </c>
      <c r="I103" s="42">
        <v>213.71</v>
      </c>
      <c r="J103" s="42">
        <v>216.91</v>
      </c>
      <c r="K103" s="42">
        <v>209.16</v>
      </c>
      <c r="Q103" s="47"/>
    </row>
    <row r="104" spans="1:17">
      <c r="A104" s="41" t="s">
        <v>259</v>
      </c>
      <c r="B104" s="42">
        <v>28.6</v>
      </c>
      <c r="C104" s="42">
        <v>29.56</v>
      </c>
      <c r="D104" s="42">
        <v>32.22</v>
      </c>
      <c r="E104" s="42">
        <v>34.880000000000003</v>
      </c>
      <c r="F104" s="42">
        <v>36.57</v>
      </c>
      <c r="G104" s="42">
        <v>198.55</v>
      </c>
      <c r="H104" s="42">
        <v>204.1</v>
      </c>
      <c r="I104" s="42">
        <v>210.22</v>
      </c>
      <c r="J104" s="42">
        <v>213.37</v>
      </c>
      <c r="K104" s="42">
        <v>205.74</v>
      </c>
      <c r="Q104" s="47"/>
    </row>
    <row r="105" spans="1:17">
      <c r="A105" s="41" t="s">
        <v>260</v>
      </c>
      <c r="B105" s="42">
        <v>15.74</v>
      </c>
      <c r="C105" s="42">
        <v>16.72</v>
      </c>
      <c r="D105" s="42">
        <v>19.670000000000002</v>
      </c>
      <c r="E105" s="42">
        <v>21.64</v>
      </c>
      <c r="F105" s="42">
        <v>24.59</v>
      </c>
      <c r="G105" s="42">
        <v>39.840000000000003</v>
      </c>
      <c r="H105" s="42">
        <v>33.44</v>
      </c>
      <c r="I105" s="42">
        <v>38.36</v>
      </c>
      <c r="J105" s="42">
        <v>41.31</v>
      </c>
      <c r="K105" s="42">
        <v>52.13</v>
      </c>
      <c r="Q105" s="46"/>
    </row>
    <row r="106" spans="1:17">
      <c r="A106" s="41" t="s">
        <v>261</v>
      </c>
      <c r="B106" s="51">
        <f t="shared" ref="B106:K106" si="24">B87/B85</f>
        <v>0.30541540531449712</v>
      </c>
      <c r="C106" s="51">
        <f t="shared" si="24"/>
        <v>0.29158849280800503</v>
      </c>
      <c r="D106" s="51">
        <f t="shared" si="24"/>
        <v>0.29485243651338366</v>
      </c>
      <c r="E106" s="51">
        <f t="shared" si="24"/>
        <v>0.30098568411171084</v>
      </c>
      <c r="F106" s="51">
        <f t="shared" si="24"/>
        <v>0.24219093708754949</v>
      </c>
      <c r="G106" s="51">
        <f t="shared" si="24"/>
        <v>0.23431839847473784</v>
      </c>
      <c r="H106" s="51">
        <f t="shared" si="24"/>
        <v>0.23664707385637618</v>
      </c>
      <c r="I106" s="51">
        <f t="shared" si="24"/>
        <v>0.22341157580854806</v>
      </c>
      <c r="J106" s="51">
        <f t="shared" si="24"/>
        <v>0.25199268738574038</v>
      </c>
      <c r="K106" s="51">
        <f t="shared" si="24"/>
        <v>0.24650349650349651</v>
      </c>
      <c r="Q106" s="46">
        <f>AVERAGE(B106:K106)</f>
        <v>0.26279061878640453</v>
      </c>
    </row>
    <row r="107" spans="1:17">
      <c r="A107" s="215" t="s">
        <v>262</v>
      </c>
      <c r="B107" s="216">
        <f t="shared" ref="B107:P107" si="25">B69+B71+B73</f>
        <v>15940</v>
      </c>
      <c r="C107" s="216">
        <f t="shared" si="25"/>
        <v>16193</v>
      </c>
      <c r="D107" s="216">
        <f t="shared" si="25"/>
        <v>17076</v>
      </c>
      <c r="E107" s="216">
        <f t="shared" si="25"/>
        <v>18717</v>
      </c>
      <c r="F107" s="216">
        <f t="shared" si="25"/>
        <v>18501</v>
      </c>
      <c r="G107" s="216">
        <f t="shared" si="25"/>
        <v>22935</v>
      </c>
      <c r="H107" s="216">
        <f t="shared" si="25"/>
        <v>26004</v>
      </c>
      <c r="I107" s="216">
        <f t="shared" si="25"/>
        <v>32072</v>
      </c>
      <c r="J107" s="216">
        <f t="shared" si="25"/>
        <v>30275</v>
      </c>
      <c r="K107" s="216">
        <f t="shared" si="25"/>
        <v>31207</v>
      </c>
      <c r="L107" s="216">
        <f t="shared" si="25"/>
        <v>34008.989057274957</v>
      </c>
      <c r="M107" s="216">
        <f t="shared" si="25"/>
        <v>37063.671585695309</v>
      </c>
      <c r="N107" s="216">
        <f t="shared" si="25"/>
        <v>40393.920997401132</v>
      </c>
      <c r="O107" s="216">
        <f t="shared" si="25"/>
        <v>44024.68758550124</v>
      </c>
      <c r="P107" s="216">
        <f t="shared" si="25"/>
        <v>47983.187587367211</v>
      </c>
      <c r="Q107" s="217"/>
    </row>
    <row r="108" spans="1:17">
      <c r="A108" s="215" t="s">
        <v>263</v>
      </c>
      <c r="B108" s="216">
        <f t="shared" ref="B108:P108" si="26">B85+B80</f>
        <v>5961</v>
      </c>
      <c r="C108" s="216">
        <f t="shared" si="26"/>
        <v>6418</v>
      </c>
      <c r="D108" s="216">
        <f t="shared" si="26"/>
        <v>7305</v>
      </c>
      <c r="E108" s="216">
        <f t="shared" si="26"/>
        <v>8550</v>
      </c>
      <c r="F108" s="216">
        <f t="shared" si="26"/>
        <v>9198</v>
      </c>
      <c r="G108" s="216">
        <f t="shared" si="26"/>
        <v>10598</v>
      </c>
      <c r="H108" s="216">
        <f t="shared" si="26"/>
        <v>11837</v>
      </c>
      <c r="I108" s="216">
        <f t="shared" si="26"/>
        <v>13180</v>
      </c>
      <c r="J108" s="216">
        <f t="shared" si="26"/>
        <v>13977</v>
      </c>
      <c r="K108" s="216">
        <f t="shared" si="26"/>
        <v>14664</v>
      </c>
      <c r="L108" s="216">
        <f t="shared" si="26"/>
        <v>16372.137871374791</v>
      </c>
      <c r="M108" s="216">
        <f t="shared" si="26"/>
        <v>18379.550201451952</v>
      </c>
      <c r="N108" s="216">
        <f t="shared" si="26"/>
        <v>20795.135982238447</v>
      </c>
      <c r="O108" s="216">
        <f t="shared" si="26"/>
        <v>23788.553303048036</v>
      </c>
      <c r="P108" s="216">
        <f t="shared" si="26"/>
        <v>27627.927750476592</v>
      </c>
      <c r="Q108" s="217"/>
    </row>
    <row r="109" spans="1:17">
      <c r="A109" s="41"/>
      <c r="B109" s="42"/>
      <c r="C109" s="42"/>
      <c r="D109" s="42"/>
      <c r="E109" s="42"/>
      <c r="F109" s="42"/>
      <c r="G109" s="42"/>
      <c r="H109" s="42"/>
      <c r="I109" s="42"/>
      <c r="J109" s="42"/>
      <c r="K109" s="42"/>
      <c r="L109" s="42"/>
      <c r="M109" s="42"/>
      <c r="N109" s="42"/>
      <c r="O109" s="42"/>
      <c r="P109" s="42"/>
      <c r="Q109" s="47"/>
    </row>
    <row r="110" spans="1:17">
      <c r="A110" s="41"/>
      <c r="B110" s="42"/>
      <c r="C110" s="42"/>
      <c r="D110" s="42"/>
      <c r="E110" s="42"/>
      <c r="F110" s="42"/>
      <c r="G110" s="42"/>
      <c r="H110" s="42"/>
      <c r="I110" s="42"/>
      <c r="J110" s="42"/>
      <c r="K110" s="42"/>
      <c r="L110" s="42"/>
      <c r="M110" s="42"/>
      <c r="N110" s="42"/>
      <c r="O110" s="42"/>
      <c r="P110" s="42"/>
      <c r="Q110" s="47"/>
    </row>
    <row r="111" spans="1:17">
      <c r="A111" s="41"/>
      <c r="B111" s="42"/>
      <c r="C111" s="42"/>
      <c r="D111" s="42"/>
      <c r="E111" s="42"/>
      <c r="F111" s="42"/>
      <c r="G111" s="42"/>
      <c r="H111" s="42"/>
      <c r="I111" s="42"/>
      <c r="J111" s="42"/>
      <c r="K111" s="42"/>
      <c r="Q111" s="47"/>
    </row>
    <row r="112" spans="1:17">
      <c r="A112" s="346" t="s">
        <v>264</v>
      </c>
      <c r="B112" s="347"/>
      <c r="C112" s="347"/>
      <c r="D112" s="347"/>
      <c r="E112" s="347"/>
      <c r="F112" s="347"/>
      <c r="G112" s="347"/>
      <c r="H112" s="347"/>
      <c r="I112" s="347"/>
      <c r="J112" s="347"/>
      <c r="K112" s="348"/>
    </row>
    <row r="113" spans="1:11">
      <c r="A113" s="218" t="s">
        <v>82</v>
      </c>
      <c r="B113" s="218">
        <v>2016</v>
      </c>
      <c r="C113" s="218">
        <v>2017</v>
      </c>
      <c r="D113" s="218">
        <v>2018</v>
      </c>
      <c r="E113" s="218">
        <v>2019</v>
      </c>
      <c r="F113" s="218">
        <v>2020</v>
      </c>
      <c r="G113" s="218">
        <v>2021</v>
      </c>
      <c r="H113" s="218">
        <v>2022</v>
      </c>
      <c r="I113" s="218">
        <v>2023</v>
      </c>
      <c r="J113" s="218">
        <v>2024</v>
      </c>
      <c r="K113" s="218">
        <v>2025</v>
      </c>
    </row>
    <row r="114" spans="1:11">
      <c r="A114" s="219" t="s">
        <v>265</v>
      </c>
      <c r="B114" s="220"/>
      <c r="C114" s="220"/>
      <c r="D114" s="220"/>
      <c r="E114" s="220"/>
      <c r="F114" s="220"/>
      <c r="G114" s="220"/>
      <c r="H114" s="220"/>
      <c r="I114" s="220"/>
      <c r="J114" s="220"/>
      <c r="K114" s="220"/>
    </row>
    <row r="115" spans="1:11" ht="27.6" customHeight="1">
      <c r="A115" s="215" t="s">
        <v>266</v>
      </c>
      <c r="B115" s="215">
        <v>720</v>
      </c>
      <c r="C115" s="215">
        <v>635</v>
      </c>
      <c r="D115" s="215">
        <v>572</v>
      </c>
      <c r="E115" s="215">
        <v>573</v>
      </c>
      <c r="F115" s="215">
        <v>575</v>
      </c>
      <c r="G115" s="221">
        <v>3130</v>
      </c>
      <c r="H115" s="221">
        <v>1740</v>
      </c>
      <c r="I115" s="215">
        <v>988</v>
      </c>
      <c r="J115" s="215">
        <v>586</v>
      </c>
      <c r="K115" s="215">
        <v>609</v>
      </c>
    </row>
    <row r="116" spans="1:11">
      <c r="A116" s="219" t="s">
        <v>267</v>
      </c>
      <c r="B116" s="221">
        <v>3974</v>
      </c>
      <c r="C116" s="221">
        <v>4953</v>
      </c>
      <c r="D116" s="221">
        <v>5913</v>
      </c>
      <c r="E116" s="221">
        <v>5728</v>
      </c>
      <c r="F116" s="221">
        <v>7305</v>
      </c>
      <c r="G116" s="221">
        <v>8957</v>
      </c>
      <c r="H116" s="221">
        <v>8964</v>
      </c>
      <c r="I116" s="221">
        <v>9626</v>
      </c>
      <c r="J116" s="221">
        <v>14884</v>
      </c>
      <c r="K116" s="221">
        <v>11606</v>
      </c>
    </row>
    <row r="117" spans="1:11" ht="27.6" customHeight="1">
      <c r="A117" s="215" t="s">
        <v>268</v>
      </c>
      <c r="B117" s="215">
        <v>5977</v>
      </c>
      <c r="C117" s="215">
        <v>6155</v>
      </c>
      <c r="D117" s="215">
        <v>7285</v>
      </c>
      <c r="E117" s="215">
        <v>8522</v>
      </c>
      <c r="F117" s="215">
        <v>9092</v>
      </c>
      <c r="G117" s="215">
        <v>10490</v>
      </c>
      <c r="H117" s="215">
        <v>11739</v>
      </c>
      <c r="I117" s="215">
        <v>13079</v>
      </c>
      <c r="J117" s="215">
        <v>13675</v>
      </c>
      <c r="K117" s="215">
        <v>14300</v>
      </c>
    </row>
    <row r="118" spans="1:11">
      <c r="A118" s="215" t="s">
        <v>269</v>
      </c>
      <c r="B118" s="215">
        <v>321</v>
      </c>
      <c r="C118" s="215">
        <v>396</v>
      </c>
      <c r="D118" s="215">
        <v>478</v>
      </c>
      <c r="E118" s="215">
        <v>524</v>
      </c>
      <c r="F118" s="215">
        <v>938</v>
      </c>
      <c r="G118" s="215">
        <v>1069</v>
      </c>
      <c r="H118" s="215">
        <v>1040</v>
      </c>
      <c r="I118" s="215">
        <v>1045</v>
      </c>
      <c r="J118" s="215">
        <v>1097</v>
      </c>
      <c r="K118" s="215">
        <v>1232</v>
      </c>
    </row>
    <row r="119" spans="1:11">
      <c r="A119" s="215" t="s">
        <v>270</v>
      </c>
      <c r="B119" s="215">
        <v>-316</v>
      </c>
      <c r="C119" s="215">
        <v>-240</v>
      </c>
      <c r="D119" s="215">
        <v>-246</v>
      </c>
      <c r="E119" s="215">
        <v>-295</v>
      </c>
      <c r="F119" s="215">
        <v>-394</v>
      </c>
      <c r="G119" s="215">
        <v>-242</v>
      </c>
      <c r="H119" s="215">
        <v>-109</v>
      </c>
      <c r="I119" s="215">
        <v>-324</v>
      </c>
      <c r="J119" s="215">
        <v>-266</v>
      </c>
      <c r="K119" s="215">
        <v>-422</v>
      </c>
    </row>
    <row r="120" spans="1:11">
      <c r="A120" s="215" t="s">
        <v>271</v>
      </c>
      <c r="B120" s="215">
        <v>-166</v>
      </c>
      <c r="C120" s="215">
        <v>-178</v>
      </c>
      <c r="D120" s="215">
        <v>-190</v>
      </c>
      <c r="E120" s="215">
        <v>-103</v>
      </c>
      <c r="F120" s="215">
        <v>-96</v>
      </c>
      <c r="G120" s="215">
        <v>-102</v>
      </c>
      <c r="H120" s="215">
        <v>-131</v>
      </c>
      <c r="I120" s="215">
        <v>-118</v>
      </c>
      <c r="J120" s="215">
        <v>-176</v>
      </c>
      <c r="K120" s="215">
        <v>-169</v>
      </c>
    </row>
    <row r="121" spans="1:11">
      <c r="A121" s="215" t="s">
        <v>272</v>
      </c>
      <c r="B121" s="215">
        <v>0</v>
      </c>
      <c r="C121" s="215">
        <v>13</v>
      </c>
      <c r="D121" s="215">
        <v>26</v>
      </c>
      <c r="E121" s="215">
        <v>38</v>
      </c>
      <c r="F121" s="215">
        <v>50</v>
      </c>
      <c r="G121" s="215">
        <v>-57</v>
      </c>
      <c r="H121" s="215">
        <v>-99</v>
      </c>
      <c r="I121" s="215">
        <v>-102</v>
      </c>
      <c r="J121" s="215">
        <v>17</v>
      </c>
      <c r="K121" s="215">
        <v>15</v>
      </c>
    </row>
    <row r="122" spans="1:11">
      <c r="A122" s="215" t="s">
        <v>273</v>
      </c>
      <c r="B122" s="215">
        <v>17</v>
      </c>
      <c r="C122" s="215">
        <v>146</v>
      </c>
      <c r="D122" s="215">
        <v>229</v>
      </c>
      <c r="E122" s="215">
        <v>204</v>
      </c>
      <c r="F122" s="215">
        <v>147</v>
      </c>
      <c r="G122" s="215">
        <v>245</v>
      </c>
      <c r="H122" s="215">
        <v>118</v>
      </c>
      <c r="I122" s="215">
        <v>140</v>
      </c>
      <c r="J122" s="215">
        <v>-13</v>
      </c>
      <c r="K122" s="215">
        <v>207</v>
      </c>
    </row>
    <row r="123" spans="1:11">
      <c r="A123" s="215" t="s">
        <v>49</v>
      </c>
      <c r="B123" s="215">
        <v>0</v>
      </c>
      <c r="C123" s="215">
        <v>-73</v>
      </c>
      <c r="D123" s="215">
        <v>-289</v>
      </c>
      <c r="E123" s="215">
        <v>-216</v>
      </c>
      <c r="F123" s="215">
        <v>-264</v>
      </c>
      <c r="G123" s="215">
        <v>-23</v>
      </c>
      <c r="H123" s="215">
        <v>-85</v>
      </c>
      <c r="I123" s="215">
        <v>-163</v>
      </c>
      <c r="J123" s="215">
        <v>-291</v>
      </c>
      <c r="K123" s="215">
        <v>-820</v>
      </c>
    </row>
    <row r="124" spans="1:11" ht="27.6" customHeight="1">
      <c r="A124" s="215" t="s">
        <v>274</v>
      </c>
      <c r="B124" s="215">
        <v>-186</v>
      </c>
      <c r="C124" s="215">
        <v>64</v>
      </c>
      <c r="D124" s="215">
        <v>-48</v>
      </c>
      <c r="E124" s="215">
        <v>152</v>
      </c>
      <c r="F124" s="215">
        <v>381</v>
      </c>
      <c r="G124" s="215">
        <v>890</v>
      </c>
      <c r="H124" s="215">
        <v>734</v>
      </c>
      <c r="I124" s="215">
        <v>478</v>
      </c>
      <c r="J124" s="215">
        <v>368</v>
      </c>
      <c r="K124" s="215">
        <v>43</v>
      </c>
    </row>
    <row r="125" spans="1:11" ht="27.6" customHeight="1">
      <c r="A125" s="215" t="s">
        <v>275</v>
      </c>
      <c r="B125" s="215">
        <v>5791</v>
      </c>
      <c r="C125" s="215">
        <v>6219</v>
      </c>
      <c r="D125" s="215">
        <v>7237</v>
      </c>
      <c r="E125" s="215">
        <v>8674</v>
      </c>
      <c r="F125" s="215">
        <v>9473</v>
      </c>
      <c r="G125" s="215">
        <v>11380</v>
      </c>
      <c r="H125" s="215">
        <v>12473</v>
      </c>
      <c r="I125" s="215">
        <v>13557</v>
      </c>
      <c r="J125" s="215">
        <v>14043</v>
      </c>
      <c r="K125" s="215">
        <v>14343</v>
      </c>
    </row>
    <row r="126" spans="1:11">
      <c r="A126" s="215" t="s">
        <v>276</v>
      </c>
      <c r="B126" s="215">
        <v>-279</v>
      </c>
      <c r="C126" s="215">
        <v>131</v>
      </c>
      <c r="D126" s="215">
        <v>0</v>
      </c>
      <c r="E126" s="215">
        <v>0</v>
      </c>
      <c r="F126" s="215">
        <v>0</v>
      </c>
      <c r="G126" s="215">
        <v>0</v>
      </c>
      <c r="H126" s="215">
        <v>0</v>
      </c>
      <c r="I126" s="215">
        <v>0</v>
      </c>
      <c r="J126" s="215">
        <v>0</v>
      </c>
      <c r="K126" s="215">
        <v>0</v>
      </c>
    </row>
    <row r="127" spans="1:11">
      <c r="A127" s="215" t="s">
        <v>277</v>
      </c>
      <c r="B127" s="215">
        <v>74</v>
      </c>
      <c r="C127" s="215">
        <v>38</v>
      </c>
      <c r="D127" s="215">
        <v>-162</v>
      </c>
      <c r="E127" s="215">
        <v>-195</v>
      </c>
      <c r="F127" s="215">
        <v>-369</v>
      </c>
      <c r="G127" s="215">
        <v>-472</v>
      </c>
      <c r="H127" s="215">
        <v>-737</v>
      </c>
      <c r="I127" s="215">
        <v>-332</v>
      </c>
      <c r="J127" s="215">
        <v>77</v>
      </c>
      <c r="K127" s="215">
        <v>-540</v>
      </c>
    </row>
    <row r="128" spans="1:11">
      <c r="A128" s="215" t="s">
        <v>49</v>
      </c>
      <c r="B128" s="215">
        <v>-74</v>
      </c>
      <c r="C128" s="215">
        <v>-93</v>
      </c>
      <c r="D128" s="215">
        <v>1026</v>
      </c>
      <c r="E128" s="215">
        <v>-66</v>
      </c>
      <c r="F128" s="215">
        <v>666</v>
      </c>
      <c r="G128" s="215">
        <v>416</v>
      </c>
      <c r="H128" s="215">
        <v>-52</v>
      </c>
      <c r="I128" s="215">
        <v>-531</v>
      </c>
      <c r="J128" s="215">
        <v>1059</v>
      </c>
      <c r="K128" s="215">
        <v>-14</v>
      </c>
    </row>
    <row r="129" spans="1:11" ht="27.6" customHeight="1">
      <c r="A129" s="215" t="s">
        <v>278</v>
      </c>
      <c r="B129" s="215">
        <v>-113</v>
      </c>
      <c r="C129" s="215">
        <v>538</v>
      </c>
      <c r="D129" s="215">
        <v>864</v>
      </c>
      <c r="E129" s="215">
        <v>-261</v>
      </c>
      <c r="F129" s="215">
        <v>297</v>
      </c>
      <c r="G129" s="215">
        <v>-56</v>
      </c>
      <c r="H129" s="215">
        <v>-789</v>
      </c>
      <c r="I129" s="215">
        <v>-863</v>
      </c>
      <c r="J129" s="215">
        <v>1136</v>
      </c>
      <c r="K129" s="215">
        <v>-554</v>
      </c>
    </row>
    <row r="130" spans="1:11" ht="27.6" customHeight="1">
      <c r="A130" s="215" t="s">
        <v>279</v>
      </c>
      <c r="B130" s="215">
        <v>5678</v>
      </c>
      <c r="C130" s="215">
        <v>6757</v>
      </c>
      <c r="D130" s="215">
        <v>8101</v>
      </c>
      <c r="E130" s="215">
        <v>8413</v>
      </c>
      <c r="F130" s="215">
        <v>9770</v>
      </c>
      <c r="G130" s="215">
        <v>11324</v>
      </c>
      <c r="H130" s="215">
        <v>11684</v>
      </c>
      <c r="I130" s="215">
        <v>12694</v>
      </c>
      <c r="J130" s="215">
        <v>15179</v>
      </c>
      <c r="K130" s="215">
        <v>13789</v>
      </c>
    </row>
    <row r="131" spans="1:11">
      <c r="A131" s="215" t="s">
        <v>280</v>
      </c>
      <c r="B131" s="215">
        <v>-1696</v>
      </c>
      <c r="C131" s="215">
        <v>-1783</v>
      </c>
      <c r="D131" s="215">
        <v>-2188</v>
      </c>
      <c r="E131" s="215">
        <v>-2685</v>
      </c>
      <c r="F131" s="215">
        <v>-2465</v>
      </c>
      <c r="G131" s="215">
        <v>-2367</v>
      </c>
      <c r="H131" s="215">
        <v>-2720</v>
      </c>
      <c r="I131" s="215">
        <v>-3068</v>
      </c>
      <c r="J131" s="215">
        <v>-295</v>
      </c>
      <c r="K131" s="215">
        <v>-2183</v>
      </c>
    </row>
    <row r="132" spans="1:11">
      <c r="A132" s="215" t="s">
        <v>281</v>
      </c>
      <c r="B132" s="215">
        <v>-1704</v>
      </c>
      <c r="C132" s="215">
        <v>-1804</v>
      </c>
      <c r="D132" s="215">
        <v>-2188</v>
      </c>
      <c r="E132" s="215">
        <v>-2685</v>
      </c>
      <c r="F132" s="215">
        <v>-2465</v>
      </c>
      <c r="G132" s="215">
        <v>-2367</v>
      </c>
      <c r="H132" s="215">
        <v>-2720</v>
      </c>
      <c r="I132" s="215">
        <v>-3068</v>
      </c>
      <c r="J132" s="215">
        <v>-295</v>
      </c>
      <c r="K132" s="215">
        <v>-2183</v>
      </c>
    </row>
    <row r="133" spans="1:11">
      <c r="A133" s="215" t="s">
        <v>282</v>
      </c>
      <c r="B133" s="215">
        <v>3974</v>
      </c>
      <c r="C133" s="215">
        <v>4953</v>
      </c>
      <c r="D133" s="215">
        <v>5913</v>
      </c>
      <c r="E133" s="215">
        <v>5728</v>
      </c>
      <c r="F133" s="215">
        <v>7305</v>
      </c>
      <c r="G133" s="215">
        <v>8957</v>
      </c>
      <c r="H133" s="215">
        <v>8964</v>
      </c>
      <c r="I133" s="215">
        <v>9626</v>
      </c>
      <c r="J133" s="215">
        <v>14884</v>
      </c>
      <c r="K133" s="215">
        <v>11606</v>
      </c>
    </row>
    <row r="134" spans="1:11" ht="27.6" customHeight="1">
      <c r="A134" s="219" t="s">
        <v>283</v>
      </c>
      <c r="B134" s="215">
        <v>-51</v>
      </c>
      <c r="C134" s="215">
        <v>-752</v>
      </c>
      <c r="D134" s="221">
        <v>-1261</v>
      </c>
      <c r="E134" s="215">
        <v>-264</v>
      </c>
      <c r="F134" s="221">
        <v>1926</v>
      </c>
      <c r="G134" s="221">
        <v>-1067</v>
      </c>
      <c r="H134" s="221">
        <v>-1732</v>
      </c>
      <c r="I134" s="221">
        <v>-1062</v>
      </c>
      <c r="J134" s="221">
        <v>-4971</v>
      </c>
      <c r="K134" s="221">
        <v>6763</v>
      </c>
    </row>
    <row r="135" spans="1:11">
      <c r="A135" s="215" t="s">
        <v>284</v>
      </c>
      <c r="B135" s="215">
        <v>-756</v>
      </c>
      <c r="C135" s="215">
        <v>-1024</v>
      </c>
      <c r="D135" s="215">
        <v>-853</v>
      </c>
      <c r="E135" s="215">
        <v>-728</v>
      </c>
      <c r="F135" s="215">
        <v>-765</v>
      </c>
      <c r="G135" s="215">
        <v>-4051</v>
      </c>
      <c r="H135" s="215">
        <v>-919</v>
      </c>
      <c r="I135" s="215">
        <v>-1041</v>
      </c>
      <c r="J135" s="215">
        <v>-1318</v>
      </c>
      <c r="K135" s="215">
        <v>-1149</v>
      </c>
    </row>
    <row r="136" spans="1:11">
      <c r="A136" s="215" t="s">
        <v>285</v>
      </c>
      <c r="B136" s="215">
        <v>82</v>
      </c>
      <c r="C136" s="215">
        <v>172</v>
      </c>
      <c r="D136" s="215">
        <v>26</v>
      </c>
      <c r="E136" s="215">
        <v>4</v>
      </c>
      <c r="F136" s="215">
        <v>52</v>
      </c>
      <c r="G136" s="215">
        <v>97</v>
      </c>
      <c r="H136" s="215">
        <v>175</v>
      </c>
      <c r="I136" s="215">
        <v>180</v>
      </c>
      <c r="J136" s="215">
        <v>20</v>
      </c>
      <c r="K136" s="215">
        <v>13</v>
      </c>
    </row>
    <row r="137" spans="1:11">
      <c r="A137" s="215" t="s">
        <v>286</v>
      </c>
      <c r="B137" s="215">
        <v>-18907</v>
      </c>
      <c r="C137" s="215">
        <v>-26230</v>
      </c>
      <c r="D137" s="215">
        <v>-47755</v>
      </c>
      <c r="E137" s="215">
        <v>-70434</v>
      </c>
      <c r="F137" s="215">
        <v>-34074</v>
      </c>
      <c r="G137" s="215">
        <v>-38450</v>
      </c>
      <c r="H137" s="215">
        <v>-47928</v>
      </c>
      <c r="I137" s="215">
        <v>-22631</v>
      </c>
      <c r="J137" s="215">
        <v>-21198</v>
      </c>
      <c r="K137" s="215">
        <v>-20943</v>
      </c>
    </row>
    <row r="138" spans="1:11">
      <c r="A138" s="215" t="s">
        <v>287</v>
      </c>
      <c r="B138" s="215">
        <v>19236</v>
      </c>
      <c r="C138" s="215">
        <v>25260</v>
      </c>
      <c r="D138" s="215">
        <v>48534</v>
      </c>
      <c r="E138" s="215">
        <v>70761</v>
      </c>
      <c r="F138" s="215">
        <v>35656</v>
      </c>
      <c r="G138" s="215">
        <v>37076</v>
      </c>
      <c r="H138" s="215">
        <v>47173</v>
      </c>
      <c r="I138" s="215">
        <v>23363</v>
      </c>
      <c r="J138" s="215">
        <v>19752</v>
      </c>
      <c r="K138" s="215">
        <v>21984</v>
      </c>
    </row>
    <row r="139" spans="1:11">
      <c r="A139" s="215" t="s">
        <v>288</v>
      </c>
      <c r="B139" s="215">
        <v>324</v>
      </c>
      <c r="C139" s="215">
        <v>266</v>
      </c>
      <c r="D139" s="215">
        <v>229</v>
      </c>
      <c r="E139" s="215">
        <v>308</v>
      </c>
      <c r="F139" s="215">
        <v>359</v>
      </c>
      <c r="G139" s="215">
        <v>285</v>
      </c>
      <c r="H139" s="215">
        <v>171</v>
      </c>
      <c r="I139" s="215">
        <v>273</v>
      </c>
      <c r="J139" s="215">
        <v>417</v>
      </c>
      <c r="K139" s="215">
        <v>768</v>
      </c>
    </row>
    <row r="140" spans="1:11">
      <c r="A140" s="215" t="s">
        <v>271</v>
      </c>
      <c r="B140" s="215">
        <v>166</v>
      </c>
      <c r="C140" s="215">
        <v>178</v>
      </c>
      <c r="D140" s="215">
        <v>190</v>
      </c>
      <c r="E140" s="215">
        <v>103</v>
      </c>
      <c r="F140" s="215">
        <v>96</v>
      </c>
      <c r="G140" s="215">
        <v>102</v>
      </c>
      <c r="H140" s="215">
        <v>131</v>
      </c>
      <c r="I140" s="215">
        <v>118</v>
      </c>
      <c r="J140" s="215">
        <v>176</v>
      </c>
      <c r="K140" s="215">
        <v>169</v>
      </c>
    </row>
    <row r="141" spans="1:11">
      <c r="A141" s="215" t="s">
        <v>289</v>
      </c>
      <c r="B141" s="215">
        <v>0</v>
      </c>
      <c r="C141" s="215">
        <v>0</v>
      </c>
      <c r="D141" s="215">
        <v>0</v>
      </c>
      <c r="E141" s="215">
        <v>0</v>
      </c>
      <c r="F141" s="215">
        <v>0</v>
      </c>
      <c r="G141" s="215">
        <v>-60</v>
      </c>
      <c r="H141" s="215">
        <v>-300</v>
      </c>
      <c r="I141" s="215">
        <v>-264</v>
      </c>
      <c r="J141" s="215">
        <v>0</v>
      </c>
      <c r="K141" s="215">
        <v>-5</v>
      </c>
    </row>
    <row r="142" spans="1:11">
      <c r="A142" s="215" t="s">
        <v>290</v>
      </c>
      <c r="B142" s="215">
        <v>-35</v>
      </c>
      <c r="C142" s="215">
        <v>-84</v>
      </c>
      <c r="D142" s="215">
        <v>-183</v>
      </c>
      <c r="E142" s="215">
        <v>-248</v>
      </c>
      <c r="F142" s="215">
        <v>-292</v>
      </c>
      <c r="G142" s="215">
        <v>-180</v>
      </c>
      <c r="H142" s="215">
        <v>-436</v>
      </c>
      <c r="I142" s="215">
        <v>-493</v>
      </c>
      <c r="J142" s="215">
        <v>-431</v>
      </c>
      <c r="K142" s="215">
        <v>-362</v>
      </c>
    </row>
    <row r="143" spans="1:11">
      <c r="A143" s="215" t="s">
        <v>49</v>
      </c>
      <c r="B143" s="215">
        <v>-307</v>
      </c>
      <c r="C143" s="215">
        <v>690</v>
      </c>
      <c r="D143" s="215">
        <v>-1522</v>
      </c>
      <c r="E143" s="215">
        <v>-30</v>
      </c>
      <c r="F143" s="215">
        <v>894</v>
      </c>
      <c r="G143" s="215">
        <v>4114</v>
      </c>
      <c r="H143" s="215">
        <v>201</v>
      </c>
      <c r="I143" s="215">
        <v>-567</v>
      </c>
      <c r="J143" s="215">
        <v>-2389</v>
      </c>
      <c r="K143" s="215">
        <v>6288</v>
      </c>
    </row>
    <row r="144" spans="1:11" ht="27.6" customHeight="1">
      <c r="A144" s="219" t="s">
        <v>291</v>
      </c>
      <c r="B144" s="221">
        <v>-4008</v>
      </c>
      <c r="C144" s="221">
        <v>-4264</v>
      </c>
      <c r="D144" s="221">
        <v>-4651</v>
      </c>
      <c r="E144" s="221">
        <v>-5462</v>
      </c>
      <c r="F144" s="221">
        <v>-6676</v>
      </c>
      <c r="G144" s="221">
        <v>-9280</v>
      </c>
      <c r="H144" s="221">
        <v>-7984</v>
      </c>
      <c r="I144" s="221">
        <v>-8966</v>
      </c>
      <c r="J144" s="221">
        <v>-9890</v>
      </c>
      <c r="K144" s="221">
        <v>-13031</v>
      </c>
    </row>
    <row r="145" spans="1:11">
      <c r="A145" s="215" t="s">
        <v>292</v>
      </c>
      <c r="B145" s="215">
        <v>0</v>
      </c>
      <c r="C145" s="215">
        <v>0</v>
      </c>
      <c r="D145" s="215">
        <v>0</v>
      </c>
      <c r="E145" s="215">
        <v>0</v>
      </c>
      <c r="F145" s="215">
        <v>-352</v>
      </c>
      <c r="G145" s="215">
        <v>-383</v>
      </c>
      <c r="H145" s="215">
        <v>-388</v>
      </c>
      <c r="I145" s="215">
        <v>-431</v>
      </c>
      <c r="J145" s="215">
        <v>-394</v>
      </c>
      <c r="K145" s="215">
        <v>-460</v>
      </c>
    </row>
    <row r="146" spans="1:11">
      <c r="A146" s="215" t="s">
        <v>293</v>
      </c>
      <c r="B146" s="215">
        <v>-3342</v>
      </c>
      <c r="C146" s="215">
        <v>-3561</v>
      </c>
      <c r="D146" s="215">
        <v>-3896</v>
      </c>
      <c r="E146" s="215">
        <v>-4546</v>
      </c>
      <c r="F146" s="215">
        <v>-5196</v>
      </c>
      <c r="G146" s="215">
        <v>-8811</v>
      </c>
      <c r="H146" s="215">
        <v>-7519</v>
      </c>
      <c r="I146" s="215">
        <v>-8459</v>
      </c>
      <c r="J146" s="215">
        <v>-9398</v>
      </c>
      <c r="K146" s="215">
        <v>-12453</v>
      </c>
    </row>
    <row r="147" spans="1:11">
      <c r="A147" s="215" t="s">
        <v>294</v>
      </c>
      <c r="B147" s="215">
        <v>0</v>
      </c>
      <c r="C147" s="215">
        <v>0</v>
      </c>
      <c r="D147" s="215">
        <v>0</v>
      </c>
      <c r="E147" s="215">
        <v>-3</v>
      </c>
      <c r="F147" s="215">
        <v>-80</v>
      </c>
      <c r="G147" s="215">
        <v>-86</v>
      </c>
      <c r="H147" s="215">
        <v>-77</v>
      </c>
      <c r="I147" s="215">
        <v>-76</v>
      </c>
      <c r="J147" s="215">
        <v>-98</v>
      </c>
      <c r="K147" s="215">
        <v>-118</v>
      </c>
    </row>
    <row r="148" spans="1:11">
      <c r="A148" s="215" t="s">
        <v>49</v>
      </c>
      <c r="B148" s="215">
        <v>-666</v>
      </c>
      <c r="C148" s="215">
        <v>-703</v>
      </c>
      <c r="D148" s="215">
        <v>-755</v>
      </c>
      <c r="E148" s="215">
        <v>-913</v>
      </c>
      <c r="F148" s="215">
        <v>-1048</v>
      </c>
      <c r="G148" s="215">
        <v>0</v>
      </c>
      <c r="H148" s="215">
        <v>0</v>
      </c>
      <c r="I148" s="215">
        <v>0</v>
      </c>
      <c r="J148" s="215">
        <v>0</v>
      </c>
      <c r="K148" s="215">
        <v>0</v>
      </c>
    </row>
    <row r="149" spans="1:11" ht="27.6" customHeight="1">
      <c r="A149" s="215" t="s">
        <v>295</v>
      </c>
      <c r="B149" s="215">
        <v>-85</v>
      </c>
      <c r="C149" s="215">
        <v>-63</v>
      </c>
      <c r="D149" s="215">
        <v>1</v>
      </c>
      <c r="E149" s="215">
        <v>2</v>
      </c>
      <c r="F149" s="221">
        <v>2555</v>
      </c>
      <c r="G149" s="221">
        <v>-1390</v>
      </c>
      <c r="H149" s="215">
        <v>-752</v>
      </c>
      <c r="I149" s="215">
        <v>-402</v>
      </c>
      <c r="J149" s="215">
        <v>23</v>
      </c>
      <c r="K149" s="221">
        <v>5338</v>
      </c>
    </row>
    <row r="150" spans="1:11" ht="28.8" customHeight="1">
      <c r="A150" s="222" t="s">
        <v>296</v>
      </c>
      <c r="B150" s="215">
        <v>635</v>
      </c>
      <c r="C150" s="215">
        <v>572</v>
      </c>
      <c r="D150" s="215">
        <v>573</v>
      </c>
      <c r="E150" s="215">
        <v>575</v>
      </c>
      <c r="F150" s="221">
        <v>3130</v>
      </c>
      <c r="G150" s="221">
        <v>1740</v>
      </c>
      <c r="H150" s="215">
        <v>988</v>
      </c>
      <c r="I150" s="215">
        <v>586</v>
      </c>
      <c r="J150" s="215">
        <v>609</v>
      </c>
      <c r="K150" s="221">
        <v>5947</v>
      </c>
    </row>
  </sheetData>
  <mergeCells count="2">
    <mergeCell ref="A112:K112"/>
    <mergeCell ref="A3:Q4"/>
  </mergeCells>
  <pageMargins left="0.7" right="0.7" top="0.75" bottom="0.75" header="0.3" footer="0.3"/>
  <pageSetup orientation="portrait"/>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60"/>
  <sheetViews>
    <sheetView topLeftCell="E1" zoomScale="58" workbookViewId="0">
      <selection activeCell="A58" sqref="A58"/>
    </sheetView>
  </sheetViews>
  <sheetFormatPr defaultRowHeight="14.4"/>
  <cols>
    <col min="1" max="1" width="31.21875" bestFit="1" customWidth="1"/>
    <col min="2" max="4" width="11.88671875" bestFit="1" customWidth="1"/>
    <col min="5" max="5" width="10.6640625" bestFit="1" customWidth="1"/>
    <col min="6" max="6" width="12.6640625" bestFit="1" customWidth="1"/>
    <col min="7" max="16" width="11.88671875" bestFit="1" customWidth="1"/>
  </cols>
  <sheetData>
    <row r="1" spans="1:17">
      <c r="A1" s="140" t="s">
        <v>92</v>
      </c>
      <c r="B1" s="140">
        <v>2016</v>
      </c>
      <c r="C1" s="140">
        <v>2017</v>
      </c>
      <c r="D1" s="140">
        <v>2018</v>
      </c>
      <c r="E1" s="140">
        <v>2019</v>
      </c>
      <c r="F1" s="140">
        <v>2020</v>
      </c>
      <c r="G1" s="140">
        <v>2021</v>
      </c>
      <c r="H1" s="140">
        <v>2022</v>
      </c>
      <c r="I1" s="140">
        <v>2023</v>
      </c>
      <c r="J1" s="140">
        <v>2024</v>
      </c>
      <c r="K1" s="140">
        <v>2025</v>
      </c>
      <c r="L1" s="140" t="s">
        <v>297</v>
      </c>
      <c r="M1" s="140" t="s">
        <v>298</v>
      </c>
      <c r="N1" s="140" t="s">
        <v>299</v>
      </c>
      <c r="O1" s="140" t="s">
        <v>300</v>
      </c>
      <c r="P1" s="140" t="s">
        <v>301</v>
      </c>
      <c r="Q1" s="140" t="s">
        <v>302</v>
      </c>
    </row>
    <row r="2" spans="1:17">
      <c r="A2" s="160" t="s">
        <v>303</v>
      </c>
    </row>
    <row r="3" spans="1:17" ht="15.6" customHeight="1">
      <c r="A3" s="159" t="s">
        <v>304</v>
      </c>
      <c r="B3" s="161">
        <v>216</v>
      </c>
      <c r="C3" s="161">
        <v>216</v>
      </c>
      <c r="D3" s="161">
        <v>216</v>
      </c>
      <c r="E3" s="161">
        <v>216</v>
      </c>
      <c r="F3" s="161">
        <v>216</v>
      </c>
      <c r="G3" s="161">
        <v>235</v>
      </c>
      <c r="H3" s="161">
        <v>235</v>
      </c>
      <c r="I3" s="161">
        <v>235</v>
      </c>
      <c r="J3" s="161">
        <v>235</v>
      </c>
      <c r="K3" s="161">
        <v>235</v>
      </c>
    </row>
    <row r="4" spans="1:17" ht="15.6" customHeight="1">
      <c r="A4" s="159" t="s">
        <v>305</v>
      </c>
      <c r="B4" s="161">
        <v>6063</v>
      </c>
      <c r="C4" s="161">
        <v>6274</v>
      </c>
      <c r="D4" s="161">
        <v>6859</v>
      </c>
      <c r="E4" s="161">
        <v>7443</v>
      </c>
      <c r="F4" s="161">
        <v>7815</v>
      </c>
      <c r="G4" s="161">
        <v>47199</v>
      </c>
      <c r="H4" s="161">
        <v>48525</v>
      </c>
      <c r="I4" s="161">
        <v>49986</v>
      </c>
      <c r="J4" s="161">
        <v>50738</v>
      </c>
      <c r="K4" s="161">
        <v>48918</v>
      </c>
    </row>
    <row r="5" spans="1:17" ht="15.6" customHeight="1">
      <c r="A5" s="159" t="s">
        <v>170</v>
      </c>
      <c r="B5" s="161">
        <v>6279</v>
      </c>
      <c r="C5" s="161">
        <v>6490</v>
      </c>
      <c r="D5" s="161">
        <v>7075</v>
      </c>
      <c r="E5" s="161">
        <v>7659</v>
      </c>
      <c r="F5" s="161">
        <v>8031</v>
      </c>
      <c r="G5" s="161">
        <v>47434</v>
      </c>
      <c r="H5" s="161">
        <v>48760</v>
      </c>
      <c r="I5" s="161">
        <v>50221</v>
      </c>
      <c r="J5" s="161">
        <v>50973</v>
      </c>
      <c r="K5" s="161">
        <v>49153</v>
      </c>
    </row>
    <row r="6" spans="1:17" ht="15.6" customHeight="1">
      <c r="A6" s="159" t="s">
        <v>172</v>
      </c>
      <c r="B6" s="161">
        <v>0</v>
      </c>
      <c r="C6" s="161">
        <v>0</v>
      </c>
      <c r="D6" s="161">
        <v>0</v>
      </c>
      <c r="E6" s="161">
        <v>0</v>
      </c>
      <c r="F6" s="161">
        <v>0</v>
      </c>
      <c r="G6" s="161">
        <v>943</v>
      </c>
      <c r="H6" s="161">
        <v>971</v>
      </c>
      <c r="I6" s="161">
        <v>1039</v>
      </c>
      <c r="J6" s="161">
        <v>1374</v>
      </c>
      <c r="K6" s="161">
        <v>1537</v>
      </c>
    </row>
    <row r="7" spans="1:17" ht="15.6" customHeight="1">
      <c r="A7" s="159" t="s">
        <v>306</v>
      </c>
      <c r="B7" s="161">
        <v>989</v>
      </c>
      <c r="C7" s="161">
        <v>1059</v>
      </c>
      <c r="D7" s="161">
        <v>1438</v>
      </c>
      <c r="E7" s="161">
        <v>1853</v>
      </c>
      <c r="F7" s="161">
        <v>2467</v>
      </c>
      <c r="G7" s="161">
        <v>3176</v>
      </c>
      <c r="H7" s="161">
        <v>3206</v>
      </c>
      <c r="I7" s="161">
        <v>2906</v>
      </c>
      <c r="J7" s="161">
        <v>6212</v>
      </c>
      <c r="K7" s="161">
        <v>5748</v>
      </c>
    </row>
    <row r="8" spans="1:17" ht="15.6" customHeight="1">
      <c r="A8" s="159" t="s">
        <v>175</v>
      </c>
      <c r="B8" s="161">
        <v>7268</v>
      </c>
      <c r="C8" s="161">
        <v>7549</v>
      </c>
      <c r="D8" s="161">
        <v>8513</v>
      </c>
      <c r="E8" s="161">
        <v>9512</v>
      </c>
      <c r="F8" s="161">
        <v>10498</v>
      </c>
      <c r="G8" s="161">
        <v>51553</v>
      </c>
      <c r="H8" s="161">
        <v>52937</v>
      </c>
      <c r="I8" s="161">
        <v>54166</v>
      </c>
      <c r="J8" s="161">
        <v>58559</v>
      </c>
      <c r="K8" s="161">
        <v>56438</v>
      </c>
    </row>
    <row r="9" spans="1:17">
      <c r="A9" s="160" t="s">
        <v>307</v>
      </c>
    </row>
    <row r="10" spans="1:17" ht="15.6" customHeight="1">
      <c r="A10" s="159" t="s">
        <v>308</v>
      </c>
      <c r="B10" s="161">
        <v>3218</v>
      </c>
      <c r="C10" s="161">
        <v>4712</v>
      </c>
      <c r="D10" s="161">
        <v>5267</v>
      </c>
      <c r="E10" s="161">
        <v>5959</v>
      </c>
      <c r="F10" s="161">
        <v>7375</v>
      </c>
      <c r="G10" s="161">
        <v>54192</v>
      </c>
      <c r="H10" s="161">
        <v>54799</v>
      </c>
      <c r="I10" s="161">
        <v>55864</v>
      </c>
      <c r="J10" s="161">
        <v>57603</v>
      </c>
      <c r="K10" s="161">
        <v>58790</v>
      </c>
    </row>
    <row r="11" spans="1:17" ht="15.6" customHeight="1">
      <c r="A11" s="159" t="s">
        <v>309</v>
      </c>
      <c r="B11" s="161">
        <v>304</v>
      </c>
      <c r="C11" s="161">
        <v>688</v>
      </c>
      <c r="D11" s="161">
        <v>1125</v>
      </c>
      <c r="E11" s="161">
        <v>1616</v>
      </c>
      <c r="F11" s="161">
        <v>2319</v>
      </c>
      <c r="G11" s="161">
        <v>3165</v>
      </c>
      <c r="H11" s="161">
        <v>3765</v>
      </c>
      <c r="I11" s="161">
        <v>4459</v>
      </c>
      <c r="J11" s="161">
        <v>5224</v>
      </c>
      <c r="K11" s="161">
        <v>5883</v>
      </c>
    </row>
    <row r="12" spans="1:17" ht="15.6" customHeight="1">
      <c r="A12" s="159" t="s">
        <v>310</v>
      </c>
      <c r="B12" s="161">
        <v>2914</v>
      </c>
      <c r="C12" s="161">
        <v>4024</v>
      </c>
      <c r="D12" s="161">
        <v>4142</v>
      </c>
      <c r="E12" s="161">
        <v>4343</v>
      </c>
      <c r="F12" s="161">
        <v>5056</v>
      </c>
      <c r="G12" s="161">
        <v>51027</v>
      </c>
      <c r="H12" s="161">
        <v>51034</v>
      </c>
      <c r="I12" s="161">
        <v>51405</v>
      </c>
      <c r="J12" s="161">
        <v>52379</v>
      </c>
      <c r="K12" s="161">
        <v>52907</v>
      </c>
    </row>
    <row r="13" spans="1:17" ht="15.6" customHeight="1">
      <c r="A13" s="159" t="s">
        <v>311</v>
      </c>
      <c r="B13" s="161">
        <v>386</v>
      </c>
      <c r="C13" s="161">
        <v>203</v>
      </c>
      <c r="D13" s="161">
        <v>430</v>
      </c>
      <c r="E13" s="161">
        <v>373</v>
      </c>
      <c r="F13" s="161">
        <v>513</v>
      </c>
      <c r="G13" s="161">
        <v>623</v>
      </c>
      <c r="H13" s="161">
        <v>901</v>
      </c>
      <c r="I13" s="161">
        <v>1020</v>
      </c>
      <c r="J13" s="161">
        <v>915</v>
      </c>
      <c r="K13" s="161">
        <v>956</v>
      </c>
    </row>
    <row r="14" spans="1:17" ht="15.6" customHeight="1">
      <c r="A14" s="159" t="s">
        <v>312</v>
      </c>
      <c r="B14" s="161">
        <v>2780</v>
      </c>
      <c r="C14" s="161">
        <v>3779</v>
      </c>
      <c r="D14" s="161">
        <v>3111</v>
      </c>
      <c r="E14" s="161">
        <v>2949</v>
      </c>
      <c r="F14" s="161">
        <v>1500</v>
      </c>
      <c r="G14" s="161">
        <v>2995</v>
      </c>
      <c r="H14" s="161">
        <v>4122</v>
      </c>
      <c r="I14" s="161">
        <v>3794</v>
      </c>
      <c r="J14" s="161">
        <v>5493</v>
      </c>
      <c r="K14" s="161">
        <v>4602</v>
      </c>
    </row>
    <row r="15" spans="1:17">
      <c r="A15" s="160" t="s">
        <v>313</v>
      </c>
    </row>
    <row r="16" spans="1:17" ht="15.6" customHeight="1">
      <c r="A16" s="159" t="s">
        <v>314</v>
      </c>
      <c r="B16" s="161">
        <v>2528</v>
      </c>
      <c r="C16" s="161">
        <v>2362</v>
      </c>
      <c r="D16" s="161">
        <v>2359</v>
      </c>
      <c r="E16" s="161">
        <v>2422</v>
      </c>
      <c r="F16" s="161">
        <v>2636</v>
      </c>
      <c r="G16" s="161">
        <v>3383</v>
      </c>
      <c r="H16" s="161">
        <v>3890</v>
      </c>
      <c r="I16" s="161">
        <v>4031</v>
      </c>
      <c r="J16" s="161">
        <v>3812</v>
      </c>
      <c r="K16" s="161">
        <v>4161</v>
      </c>
    </row>
    <row r="17" spans="1:12" ht="15.6" customHeight="1">
      <c r="A17" s="159" t="s">
        <v>315</v>
      </c>
      <c r="B17" s="161">
        <v>1064</v>
      </c>
      <c r="C17" s="161">
        <v>928</v>
      </c>
      <c r="D17" s="161">
        <v>1147</v>
      </c>
      <c r="E17" s="161">
        <v>1673</v>
      </c>
      <c r="F17" s="161">
        <v>1046</v>
      </c>
      <c r="G17" s="161">
        <v>1648</v>
      </c>
      <c r="H17" s="161">
        <v>1932</v>
      </c>
      <c r="I17" s="161">
        <v>2735</v>
      </c>
      <c r="J17" s="161">
        <v>2690</v>
      </c>
      <c r="K17" s="161">
        <v>3450</v>
      </c>
    </row>
    <row r="18" spans="1:12" ht="15.6" customHeight="1">
      <c r="A18" s="159" t="s">
        <v>316</v>
      </c>
      <c r="B18" s="161">
        <v>2759</v>
      </c>
      <c r="C18" s="161">
        <v>1671</v>
      </c>
      <c r="D18" s="161">
        <v>3373</v>
      </c>
      <c r="E18" s="161">
        <v>3688</v>
      </c>
      <c r="F18" s="161">
        <v>5017</v>
      </c>
      <c r="G18" s="161">
        <v>4321</v>
      </c>
      <c r="H18" s="161">
        <v>3618</v>
      </c>
      <c r="I18" s="161">
        <v>4422</v>
      </c>
      <c r="J18" s="161">
        <v>7216</v>
      </c>
      <c r="K18" s="161">
        <v>7293</v>
      </c>
    </row>
    <row r="19" spans="1:12" ht="15.6" customHeight="1">
      <c r="A19" s="159" t="s">
        <v>317</v>
      </c>
      <c r="B19" s="161">
        <v>740</v>
      </c>
      <c r="C19" s="161">
        <v>885</v>
      </c>
      <c r="D19" s="161">
        <v>1405</v>
      </c>
      <c r="E19" s="161">
        <v>898</v>
      </c>
      <c r="F19" s="161">
        <v>1961</v>
      </c>
      <c r="G19" s="161">
        <v>1605</v>
      </c>
      <c r="H19" s="161">
        <v>1697</v>
      </c>
      <c r="I19" s="161">
        <v>2050</v>
      </c>
      <c r="J19" s="161">
        <v>2068</v>
      </c>
      <c r="K19" s="161">
        <v>2381</v>
      </c>
    </row>
    <row r="20" spans="1:12" ht="18" customHeight="1">
      <c r="A20" s="162" t="s">
        <v>187</v>
      </c>
      <c r="B20" s="163">
        <v>7091</v>
      </c>
      <c r="C20" s="163">
        <v>5846</v>
      </c>
      <c r="D20" s="163">
        <v>8284</v>
      </c>
      <c r="E20" s="163">
        <v>8681</v>
      </c>
      <c r="F20" s="163">
        <v>10660</v>
      </c>
      <c r="G20" s="163">
        <v>10957</v>
      </c>
      <c r="H20" s="163">
        <v>11137</v>
      </c>
      <c r="I20" s="163">
        <v>13238</v>
      </c>
      <c r="J20" s="163">
        <v>15786</v>
      </c>
      <c r="K20" s="163">
        <v>17285</v>
      </c>
    </row>
    <row r="21" spans="1:12">
      <c r="A21" s="160" t="s">
        <v>318</v>
      </c>
    </row>
    <row r="22" spans="1:12" ht="15.6" customHeight="1">
      <c r="A22" s="159" t="s">
        <v>319</v>
      </c>
      <c r="B22" s="161">
        <v>6362</v>
      </c>
      <c r="C22" s="161">
        <v>6815</v>
      </c>
      <c r="D22" s="161">
        <v>7985</v>
      </c>
      <c r="E22" s="161">
        <v>7852</v>
      </c>
      <c r="F22" s="161">
        <v>8686</v>
      </c>
      <c r="G22" s="161">
        <v>10086</v>
      </c>
      <c r="H22" s="161">
        <v>10325</v>
      </c>
      <c r="I22" s="161">
        <v>10955</v>
      </c>
      <c r="J22" s="161">
        <v>11734</v>
      </c>
      <c r="K22" s="161">
        <v>12744</v>
      </c>
    </row>
    <row r="23" spans="1:12" ht="15.6" customHeight="1">
      <c r="A23" s="159" t="s">
        <v>320</v>
      </c>
      <c r="B23" s="161">
        <v>290</v>
      </c>
      <c r="C23" s="161">
        <v>387</v>
      </c>
      <c r="D23" s="161">
        <v>651</v>
      </c>
      <c r="E23" s="161">
        <v>501</v>
      </c>
      <c r="F23" s="161">
        <v>418</v>
      </c>
      <c r="G23" s="161">
        <v>491</v>
      </c>
      <c r="H23" s="161">
        <v>334</v>
      </c>
      <c r="I23" s="161">
        <v>379</v>
      </c>
      <c r="J23" s="161">
        <v>329</v>
      </c>
      <c r="K23" s="161">
        <v>2548</v>
      </c>
    </row>
    <row r="24" spans="1:12" ht="18" customHeight="1">
      <c r="A24" s="162" t="s">
        <v>191</v>
      </c>
      <c r="B24" s="163">
        <v>6652</v>
      </c>
      <c r="C24" s="163">
        <v>7202</v>
      </c>
      <c r="D24" s="163">
        <v>8636</v>
      </c>
      <c r="E24" s="163">
        <v>8353</v>
      </c>
      <c r="F24" s="163">
        <v>9104</v>
      </c>
      <c r="G24" s="163">
        <v>10577</v>
      </c>
      <c r="H24" s="163">
        <v>10659</v>
      </c>
      <c r="I24" s="163">
        <v>11334</v>
      </c>
      <c r="J24" s="163">
        <v>12063</v>
      </c>
      <c r="K24" s="163">
        <v>15292</v>
      </c>
    </row>
    <row r="32" spans="1:12">
      <c r="A32" s="164" t="s">
        <v>321</v>
      </c>
      <c r="B32" s="165"/>
      <c r="C32" s="165"/>
      <c r="D32" s="165"/>
      <c r="E32" s="165"/>
      <c r="F32" s="165"/>
      <c r="G32" s="165"/>
      <c r="H32" s="165"/>
      <c r="I32" s="165"/>
      <c r="J32" s="165"/>
      <c r="K32" s="165"/>
      <c r="L32" s="166"/>
    </row>
    <row r="33" spans="1:20" ht="15.6" customHeight="1">
      <c r="A33" s="167"/>
      <c r="B33" s="165"/>
      <c r="C33" s="165"/>
      <c r="D33" s="165"/>
      <c r="E33" s="165"/>
      <c r="F33" s="165"/>
      <c r="G33" s="165"/>
      <c r="H33" s="165"/>
      <c r="I33" s="165"/>
      <c r="J33" s="165"/>
      <c r="K33" s="168"/>
      <c r="L33" s="166"/>
    </row>
    <row r="34" spans="1:20">
      <c r="A34" s="168" t="s">
        <v>92</v>
      </c>
      <c r="B34" s="193">
        <v>2016</v>
      </c>
      <c r="C34" s="193">
        <v>2017</v>
      </c>
      <c r="D34" s="193">
        <v>2018</v>
      </c>
      <c r="E34" s="193">
        <v>2019</v>
      </c>
      <c r="F34" s="193">
        <v>2020</v>
      </c>
      <c r="G34" s="193">
        <v>2021</v>
      </c>
      <c r="H34" s="193">
        <v>2022</v>
      </c>
      <c r="I34" s="193">
        <v>2023</v>
      </c>
      <c r="J34" s="193">
        <v>2024</v>
      </c>
      <c r="K34" s="193">
        <v>2025</v>
      </c>
      <c r="L34" s="191" t="s">
        <v>297</v>
      </c>
      <c r="M34" s="191" t="s">
        <v>298</v>
      </c>
      <c r="N34" s="191" t="s">
        <v>299</v>
      </c>
      <c r="O34" s="191" t="s">
        <v>300</v>
      </c>
      <c r="P34" s="191" t="s">
        <v>301</v>
      </c>
      <c r="Q34" s="191" t="s">
        <v>166</v>
      </c>
    </row>
    <row r="35" spans="1:20">
      <c r="A35" s="169" t="s">
        <v>322</v>
      </c>
      <c r="B35" s="182">
        <f>'HUL ASSUMPTION '!B60</f>
        <v>33491</v>
      </c>
      <c r="C35" s="182">
        <f>'HUL ASSUMPTION '!C60</f>
        <v>34487</v>
      </c>
      <c r="D35" s="182">
        <f>'HUL ASSUMPTION '!D60</f>
        <v>35218</v>
      </c>
      <c r="E35" s="182">
        <f>'HUL ASSUMPTION '!E60</f>
        <v>38224</v>
      </c>
      <c r="F35" s="182">
        <f>'HUL ASSUMPTION '!F60</f>
        <v>38785</v>
      </c>
      <c r="G35" s="182">
        <f>'HUL ASSUMPTION '!G60</f>
        <v>45996</v>
      </c>
      <c r="H35" s="182">
        <f>'HUL ASSUMPTION '!H60</f>
        <v>51193</v>
      </c>
      <c r="I35" s="182">
        <f>'HUL ASSUMPTION '!I60</f>
        <v>59144</v>
      </c>
      <c r="J35" s="182">
        <f>'HUL ASSUMPTION '!J60</f>
        <v>60469</v>
      </c>
      <c r="K35" s="182">
        <f>'HUL ASSUMPTION '!K60</f>
        <v>61469</v>
      </c>
      <c r="L35" s="177">
        <f>'HUL ASSUMPTION '!L60</f>
        <v>65868.346430184247</v>
      </c>
      <c r="M35" s="177">
        <f>'HUL ASSUMPTION '!M60</f>
        <v>70582.554807248627</v>
      </c>
      <c r="N35" s="177">
        <f>'HUL ASSUMPTION '!N60</f>
        <v>75634.159852467405</v>
      </c>
      <c r="O35" s="177">
        <f>'HUL ASSUMPTION '!O60</f>
        <v>81047.309100819199</v>
      </c>
      <c r="P35" s="177">
        <f>'HUL ASSUMPTION '!P60</f>
        <v>86847.878330328836</v>
      </c>
      <c r="Q35" s="192"/>
      <c r="R35" s="170"/>
      <c r="S35" s="170"/>
      <c r="T35" s="170"/>
    </row>
    <row r="36" spans="1:20">
      <c r="A36" s="169" t="s">
        <v>323</v>
      </c>
      <c r="B36" s="183">
        <f>'HUL ASSUMPTION '!B64</f>
        <v>674</v>
      </c>
      <c r="C36" s="183">
        <f>'HUL ASSUMPTION '!C64</f>
        <v>824</v>
      </c>
      <c r="D36" s="183">
        <f>'HUL ASSUMPTION '!D64</f>
        <v>625</v>
      </c>
      <c r="E36" s="183">
        <f>'HUL ASSUMPTION '!E64</f>
        <v>664</v>
      </c>
      <c r="F36" s="183">
        <f>'HUL ASSUMPTION '!F64</f>
        <v>805</v>
      </c>
      <c r="G36" s="183">
        <f>'HUL ASSUMPTION '!G64</f>
        <v>630</v>
      </c>
      <c r="H36" s="183">
        <f>'HUL ASSUMPTION '!H64</f>
        <v>571</v>
      </c>
      <c r="I36" s="183">
        <f>'HUL ASSUMPTION '!I64</f>
        <v>815</v>
      </c>
      <c r="J36" s="183">
        <f>'HUL ASSUMPTION '!J64</f>
        <v>1073</v>
      </c>
      <c r="K36" s="183">
        <f>'HUL ASSUMPTION '!K64</f>
        <v>1777</v>
      </c>
      <c r="L36" s="171">
        <f>'HUL ASSUMPTION '!L64</f>
        <v>1922.1144332783272</v>
      </c>
      <c r="M36" s="171">
        <f>'HUL ASSUMPTION '!M64</f>
        <v>2079.0792879104474</v>
      </c>
      <c r="N36" s="171">
        <f>'HUL ASSUMPTION '!N64</f>
        <v>2248.8623000690477</v>
      </c>
      <c r="O36" s="171">
        <f>'HUL ASSUMPTION '!O64</f>
        <v>2432.5102337750213</v>
      </c>
      <c r="P36" s="171">
        <f>'HUL ASSUMPTION '!P64</f>
        <v>2631.1553345167172</v>
      </c>
      <c r="Q36" s="192"/>
    </row>
    <row r="37" spans="1:20">
      <c r="A37" s="172" t="s">
        <v>324</v>
      </c>
      <c r="B37" s="184">
        <f t="shared" ref="B37:P37" si="0">SUM(B35:B36)</f>
        <v>34165</v>
      </c>
      <c r="C37" s="184">
        <f t="shared" si="0"/>
        <v>35311</v>
      </c>
      <c r="D37" s="184">
        <f t="shared" si="0"/>
        <v>35843</v>
      </c>
      <c r="E37" s="184">
        <f t="shared" si="0"/>
        <v>38888</v>
      </c>
      <c r="F37" s="184">
        <f t="shared" si="0"/>
        <v>39590</v>
      </c>
      <c r="G37" s="184">
        <f t="shared" si="0"/>
        <v>46626</v>
      </c>
      <c r="H37" s="184">
        <f t="shared" si="0"/>
        <v>51764</v>
      </c>
      <c r="I37" s="184">
        <f t="shared" si="0"/>
        <v>59959</v>
      </c>
      <c r="J37" s="184">
        <f t="shared" si="0"/>
        <v>61542</v>
      </c>
      <c r="K37" s="184">
        <f t="shared" si="0"/>
        <v>63246</v>
      </c>
      <c r="L37" s="173">
        <f t="shared" si="0"/>
        <v>67790.460863462577</v>
      </c>
      <c r="M37" s="173">
        <f t="shared" si="0"/>
        <v>72661.634095159068</v>
      </c>
      <c r="N37" s="173">
        <f t="shared" si="0"/>
        <v>77883.022152536447</v>
      </c>
      <c r="O37" s="173">
        <f t="shared" si="0"/>
        <v>83479.819334594213</v>
      </c>
      <c r="P37" s="173">
        <f t="shared" si="0"/>
        <v>89479.033664845556</v>
      </c>
      <c r="Q37" s="192"/>
    </row>
    <row r="38" spans="1:20">
      <c r="B38" s="1"/>
      <c r="C38" s="1"/>
      <c r="D38" s="1"/>
      <c r="E38" s="1"/>
      <c r="F38" s="1"/>
      <c r="G38" s="185" t="s">
        <v>325</v>
      </c>
      <c r="H38" s="185" t="s">
        <v>325</v>
      </c>
      <c r="I38" s="185" t="s">
        <v>325</v>
      </c>
      <c r="J38" s="185" t="s">
        <v>325</v>
      </c>
      <c r="K38" s="185" t="s">
        <v>325</v>
      </c>
      <c r="L38" s="174" t="s">
        <v>325</v>
      </c>
      <c r="M38" s="174" t="s">
        <v>325</v>
      </c>
      <c r="N38" s="174" t="s">
        <v>325</v>
      </c>
      <c r="O38" s="174" t="s">
        <v>325</v>
      </c>
      <c r="P38" s="174" t="s">
        <v>325</v>
      </c>
      <c r="Q38" s="192"/>
    </row>
    <row r="39" spans="1:20">
      <c r="A39" s="169" t="s">
        <v>326</v>
      </c>
      <c r="B39" s="183">
        <f>'HUL ASSUMPTION '!B69</f>
        <v>12847</v>
      </c>
      <c r="C39" s="183">
        <f>'HUL ASSUMPTION '!C69</f>
        <v>13165</v>
      </c>
      <c r="D39" s="183">
        <f>'HUL ASSUMPTION '!D69</f>
        <v>13859</v>
      </c>
      <c r="E39" s="183">
        <f>'HUL ASSUMPTION '!E69</f>
        <v>15430</v>
      </c>
      <c r="F39" s="183">
        <f>'HUL ASSUMPTION '!F69</f>
        <v>15378</v>
      </c>
      <c r="G39" s="183">
        <f>'HUL ASSUMPTION '!G69</f>
        <v>19784</v>
      </c>
      <c r="H39" s="183">
        <f>'HUL ASSUMPTION '!H69</f>
        <v>22398</v>
      </c>
      <c r="I39" s="183">
        <f>'HUL ASSUMPTION '!I69</f>
        <v>28042</v>
      </c>
      <c r="J39" s="183">
        <f>'HUL ASSUMPTION '!J69</f>
        <v>26598</v>
      </c>
      <c r="K39" s="183">
        <f>'HUL ASSUMPTION '!K69</f>
        <v>27187</v>
      </c>
      <c r="L39" s="171">
        <f>'HUL ASSUMPTION '!L69</f>
        <v>29690.41390802963</v>
      </c>
      <c r="M39" s="171">
        <f>'HUL ASSUMPTION '!M69</f>
        <v>32424.345386770121</v>
      </c>
      <c r="N39" s="171">
        <f>'HUL ASSUMPTION '!N69</f>
        <v>35410.020790455586</v>
      </c>
      <c r="O39" s="171">
        <f>'HUL ASSUMPTION '!O69</f>
        <v>38670.621023303815</v>
      </c>
      <c r="P39" s="171">
        <f>'HUL ASSUMPTION '!P69</f>
        <v>42231.461516991301</v>
      </c>
      <c r="Q39" s="192"/>
    </row>
    <row r="40" spans="1:20">
      <c r="A40" s="169" t="s">
        <v>327</v>
      </c>
      <c r="B40" s="183">
        <f>'HUL ASSUMPTION '!B65</f>
        <v>-87</v>
      </c>
      <c r="C40" s="183">
        <f>'HUL ASSUMPTION '!C65</f>
        <v>-156</v>
      </c>
      <c r="D40" s="183">
        <f>'HUL ASSUMPTION '!D65</f>
        <v>71</v>
      </c>
      <c r="E40" s="183">
        <f>'HUL ASSUMPTION '!E65</f>
        <v>-12</v>
      </c>
      <c r="F40" s="183">
        <f>'HUL ASSUMPTION '!F65</f>
        <v>121</v>
      </c>
      <c r="G40" s="183">
        <f>'HUL ASSUMPTION '!G65</f>
        <v>391</v>
      </c>
      <c r="H40" s="183">
        <f>'HUL ASSUMPTION '!H65</f>
        <v>19</v>
      </c>
      <c r="I40" s="183">
        <f>'HUL ASSUMPTION '!I65</f>
        <v>53</v>
      </c>
      <c r="J40" s="183">
        <f>'HUL ASSUMPTION '!J65</f>
        <v>8</v>
      </c>
      <c r="K40" s="183">
        <f>'HUL ASSUMPTION '!K65</f>
        <v>106</v>
      </c>
      <c r="L40" s="171">
        <f>'HUL ASSUMPTION '!L65</f>
        <v>114.65623518711462</v>
      </c>
      <c r="M40" s="171">
        <f>'HUL ASSUMPTION '!M65</f>
        <v>124.01936101210322</v>
      </c>
      <c r="N40" s="171">
        <f>'HUL ASSUMPTION '!N65</f>
        <v>134.1471039996168</v>
      </c>
      <c r="O40" s="171">
        <f>'HUL ASSUMPTION '!O65</f>
        <v>145.10190477217347</v>
      </c>
      <c r="P40" s="171">
        <f>'HUL ASSUMPTION '!P65</f>
        <v>156.95130301562858</v>
      </c>
      <c r="Q40" s="192"/>
    </row>
    <row r="41" spans="1:20">
      <c r="A41" s="169" t="s">
        <v>328</v>
      </c>
      <c r="B41" s="183">
        <f t="shared" ref="B41:P41" si="1">SUM(B39:B40)</f>
        <v>12760</v>
      </c>
      <c r="C41" s="183">
        <f t="shared" si="1"/>
        <v>13009</v>
      </c>
      <c r="D41" s="183">
        <f t="shared" si="1"/>
        <v>13930</v>
      </c>
      <c r="E41" s="183">
        <f t="shared" si="1"/>
        <v>15418</v>
      </c>
      <c r="F41" s="183">
        <f t="shared" si="1"/>
        <v>15499</v>
      </c>
      <c r="G41" s="183">
        <f t="shared" si="1"/>
        <v>20175</v>
      </c>
      <c r="H41" s="183">
        <f t="shared" si="1"/>
        <v>22417</v>
      </c>
      <c r="I41" s="183">
        <f t="shared" si="1"/>
        <v>28095</v>
      </c>
      <c r="J41" s="183">
        <f t="shared" si="1"/>
        <v>26606</v>
      </c>
      <c r="K41" s="183">
        <f t="shared" si="1"/>
        <v>27293</v>
      </c>
      <c r="L41" s="171">
        <f t="shared" si="1"/>
        <v>29805.070143216744</v>
      </c>
      <c r="M41" s="171">
        <f t="shared" si="1"/>
        <v>32548.364747782223</v>
      </c>
      <c r="N41" s="171">
        <f t="shared" si="1"/>
        <v>35544.167894455204</v>
      </c>
      <c r="O41" s="171">
        <f t="shared" si="1"/>
        <v>38815.722928075986</v>
      </c>
      <c r="P41" s="171">
        <f t="shared" si="1"/>
        <v>42388.412820006932</v>
      </c>
      <c r="Q41" s="192"/>
    </row>
    <row r="42" spans="1:20">
      <c r="A42" s="172" t="s">
        <v>329</v>
      </c>
      <c r="B42" s="184">
        <f t="shared" ref="B42:P42" si="2">B37-B41</f>
        <v>21405</v>
      </c>
      <c r="C42" s="184">
        <f t="shared" si="2"/>
        <v>22302</v>
      </c>
      <c r="D42" s="184">
        <f t="shared" si="2"/>
        <v>21913</v>
      </c>
      <c r="E42" s="184">
        <f t="shared" si="2"/>
        <v>23470</v>
      </c>
      <c r="F42" s="184">
        <f t="shared" si="2"/>
        <v>24091</v>
      </c>
      <c r="G42" s="184">
        <f t="shared" si="2"/>
        <v>26451</v>
      </c>
      <c r="H42" s="184">
        <f t="shared" si="2"/>
        <v>29347</v>
      </c>
      <c r="I42" s="184">
        <f t="shared" si="2"/>
        <v>31864</v>
      </c>
      <c r="J42" s="184">
        <f t="shared" si="2"/>
        <v>34936</v>
      </c>
      <c r="K42" s="184">
        <f t="shared" si="2"/>
        <v>35953</v>
      </c>
      <c r="L42" s="173">
        <f t="shared" si="2"/>
        <v>37985.390720245836</v>
      </c>
      <c r="M42" s="173">
        <f t="shared" si="2"/>
        <v>40113.269347376845</v>
      </c>
      <c r="N42" s="173">
        <f t="shared" si="2"/>
        <v>42338.854258081243</v>
      </c>
      <c r="O42" s="173">
        <f t="shared" si="2"/>
        <v>44664.096406518227</v>
      </c>
      <c r="P42" s="173">
        <f t="shared" si="2"/>
        <v>47090.620844838624</v>
      </c>
      <c r="Q42" s="192"/>
    </row>
    <row r="43" spans="1:20">
      <c r="A43" s="169"/>
      <c r="B43" s="186"/>
      <c r="C43" s="186"/>
      <c r="D43" s="186"/>
      <c r="E43" s="186"/>
      <c r="F43" s="186"/>
      <c r="G43" s="186"/>
      <c r="H43" s="186"/>
      <c r="I43" s="186"/>
      <c r="J43" s="186"/>
      <c r="K43" s="186"/>
      <c r="L43" s="178"/>
      <c r="M43" s="178"/>
      <c r="N43" s="178"/>
      <c r="O43" s="178"/>
      <c r="P43" s="178"/>
      <c r="Q43" s="192"/>
    </row>
    <row r="44" spans="1:20">
      <c r="A44" s="169" t="s">
        <v>330</v>
      </c>
      <c r="B44" s="183">
        <f>'HUL ASSUMPTION '!B72</f>
        <v>1573</v>
      </c>
      <c r="C44" s="183">
        <f>'HUL ASSUMPTION '!C72</f>
        <v>1620</v>
      </c>
      <c r="D44" s="183">
        <f>'HUL ASSUMPTION '!D72</f>
        <v>1745</v>
      </c>
      <c r="E44" s="183">
        <f>'HUL ASSUMPTION '!E72</f>
        <v>1747</v>
      </c>
      <c r="F44" s="183">
        <f>'HUL ASSUMPTION '!F72</f>
        <v>1691</v>
      </c>
      <c r="G44" s="183">
        <f>'HUL ASSUMPTION '!G72</f>
        <v>2229</v>
      </c>
      <c r="H44" s="183">
        <f>'HUL ASSUMPTION '!H72</f>
        <v>2399</v>
      </c>
      <c r="I44" s="183">
        <f>'HUL ASSUMPTION '!I72</f>
        <v>2665</v>
      </c>
      <c r="J44" s="183">
        <f>'HUL ASSUMPTION '!J72</f>
        <v>2782</v>
      </c>
      <c r="K44" s="183">
        <f>'HUL ASSUMPTION '!K72</f>
        <v>2840</v>
      </c>
      <c r="L44" s="171">
        <f>'HUL ASSUMPTION '!L72</f>
        <v>3050.9336875265471</v>
      </c>
      <c r="M44" s="171">
        <f>'HUL ASSUMPTION '!M72</f>
        <v>3277.5339315789911</v>
      </c>
      <c r="N44" s="171">
        <f>'HUL ASSUMPTION '!N72</f>
        <v>3520.9643253048143</v>
      </c>
      <c r="O44" s="171">
        <f>'HUL ASSUMPTION '!O72</f>
        <v>3782.4748847364922</v>
      </c>
      <c r="P44" s="171">
        <f>'HUL ASSUMPTION '!P72</f>
        <v>4063.4084676287525</v>
      </c>
      <c r="Q44" s="192"/>
    </row>
    <row r="45" spans="1:20">
      <c r="A45" s="169" t="s">
        <v>331</v>
      </c>
      <c r="B45" s="183">
        <f>'HUL ASSUMPTION '!B74+'HUL ASSUMPTION '!B75</f>
        <v>7853</v>
      </c>
      <c r="C45" s="183">
        <f>'HUL ASSUMPTION '!C74+'HUL ASSUMPTION '!C75</f>
        <v>7931</v>
      </c>
      <c r="D45" s="183">
        <f>'HUL ASSUMPTION '!D74+'HUL ASSUMPTION '!D75</f>
        <v>8617</v>
      </c>
      <c r="E45" s="183">
        <f>'HUL ASSUMPTION '!E74+'HUL ASSUMPTION '!E75</f>
        <v>9338</v>
      </c>
      <c r="F45" s="183">
        <f>'HUL ASSUMPTION '!F74+'HUL ASSUMPTION '!F75</f>
        <v>9383</v>
      </c>
      <c r="G45" s="183">
        <f>'HUL ASSUMPTION '!G74+'HUL ASSUMPTION '!G75</f>
        <v>10243</v>
      </c>
      <c r="H45" s="183">
        <f>'HUL ASSUMPTION '!H74+'HUL ASSUMPTION '!H75</f>
        <v>10518</v>
      </c>
      <c r="I45" s="183">
        <f>'HUL ASSUMPTION '!I74+'HUL ASSUMPTION '!I75</f>
        <v>11065</v>
      </c>
      <c r="J45" s="183">
        <f>'HUL ASSUMPTION '!J74+'HUL ASSUMPTION '!J75</f>
        <v>13419</v>
      </c>
      <c r="K45" s="183">
        <f>'HUL ASSUMPTION '!K74+'HUL ASSUMPTION '!K75</f>
        <v>13417</v>
      </c>
      <c r="L45" s="171">
        <f>'HUL ASSUMPTION '!L74+'HUL ASSUMPTION '!L75</f>
        <v>14413.513128712562</v>
      </c>
      <c r="M45" s="171">
        <f>'HUL ASSUMPTION '!M74+'HUL ASSUMPTION '!M75</f>
        <v>15484.039704223705</v>
      </c>
      <c r="N45" s="171">
        <f>'HUL ASSUMPTION '!N74+'HUL ASSUMPTION '!N75</f>
        <v>16634.076884723483</v>
      </c>
      <c r="O45" s="171">
        <f>'HUL ASSUMPTION '!O74+'HUL ASSUMPTION '!O75</f>
        <v>17869.530115672365</v>
      </c>
      <c r="P45" s="171">
        <f>'HUL ASSUMPTION '!P74+'HUL ASSUMPTION '!P75</f>
        <v>19196.743454286963</v>
      </c>
      <c r="Q45" s="192"/>
    </row>
    <row r="46" spans="1:20">
      <c r="A46" s="169" t="s">
        <v>332</v>
      </c>
      <c r="B46" s="183">
        <f t="shared" ref="B46:P46" si="3">B44+B45</f>
        <v>9426</v>
      </c>
      <c r="C46" s="183">
        <f t="shared" si="3"/>
        <v>9551</v>
      </c>
      <c r="D46" s="183">
        <f t="shared" si="3"/>
        <v>10362</v>
      </c>
      <c r="E46" s="183">
        <f t="shared" si="3"/>
        <v>11085</v>
      </c>
      <c r="F46" s="183">
        <f t="shared" si="3"/>
        <v>11074</v>
      </c>
      <c r="G46" s="183">
        <f t="shared" si="3"/>
        <v>12472</v>
      </c>
      <c r="H46" s="183">
        <f t="shared" si="3"/>
        <v>12917</v>
      </c>
      <c r="I46" s="183">
        <f t="shared" si="3"/>
        <v>13730</v>
      </c>
      <c r="J46" s="183">
        <f t="shared" si="3"/>
        <v>16201</v>
      </c>
      <c r="K46" s="183">
        <f t="shared" si="3"/>
        <v>16257</v>
      </c>
      <c r="L46" s="171">
        <f t="shared" si="3"/>
        <v>17464.446816239109</v>
      </c>
      <c r="M46" s="171">
        <f t="shared" si="3"/>
        <v>18761.573635802695</v>
      </c>
      <c r="N46" s="171">
        <f t="shared" si="3"/>
        <v>20155.041210028299</v>
      </c>
      <c r="O46" s="171">
        <f t="shared" si="3"/>
        <v>21652.005000408859</v>
      </c>
      <c r="P46" s="171">
        <f t="shared" si="3"/>
        <v>23260.151921915716</v>
      </c>
      <c r="Q46" s="192"/>
    </row>
    <row r="47" spans="1:20">
      <c r="A47" s="172" t="s">
        <v>333</v>
      </c>
      <c r="B47" s="184">
        <f t="shared" ref="B47:P47" si="4">B42-B46</f>
        <v>11979</v>
      </c>
      <c r="C47" s="184">
        <f t="shared" si="4"/>
        <v>12751</v>
      </c>
      <c r="D47" s="184">
        <f t="shared" si="4"/>
        <v>11551</v>
      </c>
      <c r="E47" s="184">
        <f t="shared" si="4"/>
        <v>12385</v>
      </c>
      <c r="F47" s="184">
        <f t="shared" si="4"/>
        <v>13017</v>
      </c>
      <c r="G47" s="184">
        <f t="shared" si="4"/>
        <v>13979</v>
      </c>
      <c r="H47" s="184">
        <f t="shared" si="4"/>
        <v>16430</v>
      </c>
      <c r="I47" s="184">
        <f t="shared" si="4"/>
        <v>18134</v>
      </c>
      <c r="J47" s="184">
        <f t="shared" si="4"/>
        <v>18735</v>
      </c>
      <c r="K47" s="184">
        <f t="shared" si="4"/>
        <v>19696</v>
      </c>
      <c r="L47" s="173">
        <f t="shared" si="4"/>
        <v>20520.943904006726</v>
      </c>
      <c r="M47" s="173">
        <f t="shared" si="4"/>
        <v>21351.69571157415</v>
      </c>
      <c r="N47" s="173">
        <f t="shared" si="4"/>
        <v>22183.813048052943</v>
      </c>
      <c r="O47" s="173">
        <f t="shared" si="4"/>
        <v>23012.091406109368</v>
      </c>
      <c r="P47" s="173">
        <f t="shared" si="4"/>
        <v>23830.468922922908</v>
      </c>
      <c r="Q47" s="192"/>
    </row>
    <row r="48" spans="1:20">
      <c r="A48" s="169"/>
      <c r="B48" s="186"/>
      <c r="C48" s="186"/>
      <c r="D48" s="186"/>
      <c r="E48" s="186"/>
      <c r="F48" s="186"/>
      <c r="G48" s="186"/>
      <c r="H48" s="186"/>
      <c r="I48" s="186"/>
      <c r="J48" s="186"/>
      <c r="K48" s="186"/>
      <c r="L48" s="178"/>
      <c r="M48" s="178"/>
      <c r="N48" s="178"/>
      <c r="O48" s="178"/>
      <c r="P48" s="178"/>
      <c r="Q48" s="192"/>
    </row>
    <row r="49" spans="1:17">
      <c r="A49" s="169" t="s">
        <v>334</v>
      </c>
      <c r="B49" s="183">
        <f>'HUL ASSUMPTION '!B83</f>
        <v>321</v>
      </c>
      <c r="C49" s="183">
        <f>'HUL ASSUMPTION '!C83</f>
        <v>396</v>
      </c>
      <c r="D49" s="183">
        <f>'HUL ASSUMPTION '!D83</f>
        <v>478</v>
      </c>
      <c r="E49" s="183">
        <f>'HUL ASSUMPTION '!E83</f>
        <v>524</v>
      </c>
      <c r="F49" s="183">
        <f>'HUL ASSUMPTION '!F83</f>
        <v>938</v>
      </c>
      <c r="G49" s="183">
        <f>'HUL ASSUMPTION '!G83</f>
        <v>1012</v>
      </c>
      <c r="H49" s="183">
        <f>'HUL ASSUMPTION '!H83</f>
        <v>1025</v>
      </c>
      <c r="I49" s="183">
        <f>'HUL ASSUMPTION '!I83</f>
        <v>1030</v>
      </c>
      <c r="J49" s="183">
        <f>'HUL ASSUMPTION '!J83</f>
        <v>1097</v>
      </c>
      <c r="K49" s="183">
        <f>'HUL ASSUMPTION '!K83</f>
        <v>1224</v>
      </c>
      <c r="L49" s="171">
        <f>'HUL ASSUMPTION '!L83</f>
        <v>1442.2065865528955</v>
      </c>
      <c r="M49" s="171">
        <f>'HUL ASSUMPTION '!M83</f>
        <v>1699.3135933795379</v>
      </c>
      <c r="N49" s="171">
        <f>'HUL ASSUMPTION '!N83</f>
        <v>2002.2559289140836</v>
      </c>
      <c r="O49" s="171">
        <f>'HUL ASSUMPTION '!O83</f>
        <v>2359.2048109840503</v>
      </c>
      <c r="P49" s="171">
        <f>'HUL ASSUMPTION '!P83</f>
        <v>2779.7881678337221</v>
      </c>
      <c r="Q49" s="192"/>
    </row>
    <row r="50" spans="1:17">
      <c r="A50" s="172" t="s">
        <v>263</v>
      </c>
      <c r="B50" s="184">
        <f t="shared" ref="B50:P50" si="5">B47-B49</f>
        <v>11658</v>
      </c>
      <c r="C50" s="184">
        <f t="shared" si="5"/>
        <v>12355</v>
      </c>
      <c r="D50" s="184">
        <f t="shared" si="5"/>
        <v>11073</v>
      </c>
      <c r="E50" s="184">
        <f t="shared" si="5"/>
        <v>11861</v>
      </c>
      <c r="F50" s="184">
        <f t="shared" si="5"/>
        <v>12079</v>
      </c>
      <c r="G50" s="184">
        <f t="shared" si="5"/>
        <v>12967</v>
      </c>
      <c r="H50" s="184">
        <f t="shared" si="5"/>
        <v>15405</v>
      </c>
      <c r="I50" s="184">
        <f t="shared" si="5"/>
        <v>17104</v>
      </c>
      <c r="J50" s="184">
        <f t="shared" si="5"/>
        <v>17638</v>
      </c>
      <c r="K50" s="184">
        <f t="shared" si="5"/>
        <v>18472</v>
      </c>
      <c r="L50" s="173">
        <f t="shared" si="5"/>
        <v>19078.73731745383</v>
      </c>
      <c r="M50" s="173">
        <f t="shared" si="5"/>
        <v>19652.382118194611</v>
      </c>
      <c r="N50" s="173">
        <f t="shared" si="5"/>
        <v>20181.557119138859</v>
      </c>
      <c r="O50" s="173">
        <f t="shared" si="5"/>
        <v>20652.886595125317</v>
      </c>
      <c r="P50" s="173">
        <f t="shared" si="5"/>
        <v>21050.680755089186</v>
      </c>
      <c r="Q50" s="192"/>
    </row>
    <row r="51" spans="1:17">
      <c r="A51" s="169"/>
      <c r="B51" s="186"/>
      <c r="C51" s="186"/>
      <c r="D51" s="186"/>
      <c r="E51" s="186"/>
      <c r="F51" s="186"/>
      <c r="G51" s="186"/>
      <c r="H51" s="186"/>
      <c r="I51" s="186"/>
      <c r="J51" s="186"/>
      <c r="K51" s="186"/>
      <c r="L51" s="178"/>
      <c r="M51" s="178"/>
      <c r="N51" s="178"/>
      <c r="O51" s="178"/>
      <c r="P51" s="178"/>
      <c r="Q51" s="192"/>
    </row>
    <row r="52" spans="1:17">
      <c r="A52" s="169" t="s">
        <v>335</v>
      </c>
      <c r="B52" s="183">
        <f>'HUL ASSUMPTION '!B80</f>
        <v>15</v>
      </c>
      <c r="C52" s="183">
        <f>'HUL ASSUMPTION '!C80</f>
        <v>22</v>
      </c>
      <c r="D52" s="183">
        <f>'HUL ASSUMPTION '!D80</f>
        <v>20</v>
      </c>
      <c r="E52" s="183">
        <f>'HUL ASSUMPTION '!E80</f>
        <v>28</v>
      </c>
      <c r="F52" s="183">
        <f>'HUL ASSUMPTION '!F80</f>
        <v>106</v>
      </c>
      <c r="G52" s="183">
        <f>'HUL ASSUMPTION '!G80</f>
        <v>108</v>
      </c>
      <c r="H52" s="183">
        <f>'HUL ASSUMPTION '!H80</f>
        <v>98</v>
      </c>
      <c r="I52" s="183">
        <f>'HUL ASSUMPTION '!I80</f>
        <v>101</v>
      </c>
      <c r="J52" s="183">
        <f>'HUL ASSUMPTION '!J80</f>
        <v>302</v>
      </c>
      <c r="K52" s="183">
        <f>'HUL ASSUMPTION '!K80</f>
        <v>364</v>
      </c>
      <c r="L52" s="171">
        <f>'HUL ASSUMPTION '!L80</f>
        <v>595.08970577426282</v>
      </c>
      <c r="M52" s="171">
        <f>'HUL ASSUMPTION '!M80</f>
        <v>972.88944483104035</v>
      </c>
      <c r="N52" s="171">
        <f>'HUL ASSUMPTION '!N80</f>
        <v>1590.5398172400817</v>
      </c>
      <c r="O52" s="171">
        <f>'HUL ASSUMPTION '!O80</f>
        <v>2600.3128347902471</v>
      </c>
      <c r="P52" s="171">
        <f>'HUL ASSUMPTION '!P80</f>
        <v>4251.1521971878228</v>
      </c>
      <c r="Q52" s="192"/>
    </row>
    <row r="53" spans="1:17">
      <c r="A53" s="172" t="s">
        <v>336</v>
      </c>
      <c r="B53" s="184">
        <f t="shared" ref="B53:P53" si="6">B50-B52</f>
        <v>11643</v>
      </c>
      <c r="C53" s="184">
        <f t="shared" si="6"/>
        <v>12333</v>
      </c>
      <c r="D53" s="184">
        <f t="shared" si="6"/>
        <v>11053</v>
      </c>
      <c r="E53" s="184">
        <f t="shared" si="6"/>
        <v>11833</v>
      </c>
      <c r="F53" s="184">
        <f t="shared" si="6"/>
        <v>11973</v>
      </c>
      <c r="G53" s="184">
        <f t="shared" si="6"/>
        <v>12859</v>
      </c>
      <c r="H53" s="184">
        <f t="shared" si="6"/>
        <v>15307</v>
      </c>
      <c r="I53" s="184">
        <f t="shared" si="6"/>
        <v>17003</v>
      </c>
      <c r="J53" s="184">
        <f t="shared" si="6"/>
        <v>17336</v>
      </c>
      <c r="K53" s="184">
        <f t="shared" si="6"/>
        <v>18108</v>
      </c>
      <c r="L53" s="173">
        <f t="shared" si="6"/>
        <v>18483.647611679567</v>
      </c>
      <c r="M53" s="173">
        <f t="shared" si="6"/>
        <v>18679.492673363569</v>
      </c>
      <c r="N53" s="173">
        <f t="shared" si="6"/>
        <v>18591.017301898777</v>
      </c>
      <c r="O53" s="173">
        <f t="shared" si="6"/>
        <v>18052.573760335072</v>
      </c>
      <c r="P53" s="173">
        <f t="shared" si="6"/>
        <v>16799.528557901365</v>
      </c>
      <c r="Q53" s="192"/>
    </row>
    <row r="54" spans="1:17">
      <c r="A54" s="169" t="s">
        <v>126</v>
      </c>
      <c r="B54" s="187">
        <f>'HUL ASSUMPTION '!B106</f>
        <v>0.30541540531449712</v>
      </c>
      <c r="C54" s="187">
        <f>'HUL ASSUMPTION '!C106</f>
        <v>0.29158849280800503</v>
      </c>
      <c r="D54" s="187">
        <f>'HUL ASSUMPTION '!D106</f>
        <v>0.29485243651338366</v>
      </c>
      <c r="E54" s="187">
        <f>'HUL ASSUMPTION '!E106</f>
        <v>0.30098568411171084</v>
      </c>
      <c r="F54" s="187">
        <f>'HUL ASSUMPTION '!F106</f>
        <v>0.24219093708754949</v>
      </c>
      <c r="G54" s="187">
        <f>'HUL ASSUMPTION '!G106</f>
        <v>0.23431839847473784</v>
      </c>
      <c r="H54" s="187">
        <f>'HUL ASSUMPTION '!H106</f>
        <v>0.23664707385637618</v>
      </c>
      <c r="I54" s="187">
        <f>'HUL ASSUMPTION '!I106</f>
        <v>0.22341157580854806</v>
      </c>
      <c r="J54" s="187">
        <f>'HUL ASSUMPTION '!J106</f>
        <v>0.25199268738574038</v>
      </c>
      <c r="K54" s="187">
        <f>'HUL ASSUMPTION '!K106</f>
        <v>0.24650349650349651</v>
      </c>
      <c r="L54" s="179">
        <f>'HUL ASSUMPTION '!L106</f>
        <v>0</v>
      </c>
      <c r="M54" s="179">
        <f>'HUL ASSUMPTION '!M106</f>
        <v>0</v>
      </c>
      <c r="N54" s="179">
        <f>'HUL ASSUMPTION '!N106</f>
        <v>0</v>
      </c>
      <c r="O54" s="179">
        <f>'HUL ASSUMPTION '!O106</f>
        <v>0</v>
      </c>
      <c r="P54" s="179">
        <f>'HUL ASSUMPTION '!P106</f>
        <v>0</v>
      </c>
      <c r="Q54" s="192"/>
    </row>
    <row r="55" spans="1:17">
      <c r="A55" s="169" t="s">
        <v>337</v>
      </c>
      <c r="B55" s="183">
        <f>'HUL ASSUMPTION '!B87</f>
        <v>1816</v>
      </c>
      <c r="C55" s="183">
        <f>'HUL ASSUMPTION '!C87</f>
        <v>1865</v>
      </c>
      <c r="D55" s="183">
        <f>'HUL ASSUMPTION '!D87</f>
        <v>2148</v>
      </c>
      <c r="E55" s="183">
        <f>'HUL ASSUMPTION '!E87</f>
        <v>2565</v>
      </c>
      <c r="F55" s="183">
        <f>'HUL ASSUMPTION '!F87</f>
        <v>2202</v>
      </c>
      <c r="G55" s="183">
        <f>'HUL ASSUMPTION '!G87</f>
        <v>2458</v>
      </c>
      <c r="H55" s="183">
        <f>'HUL ASSUMPTION '!H87</f>
        <v>2778</v>
      </c>
      <c r="I55" s="183">
        <f>'HUL ASSUMPTION '!I87</f>
        <v>2922</v>
      </c>
      <c r="J55" s="183">
        <f>'HUL ASSUMPTION '!J87</f>
        <v>3446</v>
      </c>
      <c r="K55" s="183">
        <f>'HUL ASSUMPTION '!K87</f>
        <v>3525</v>
      </c>
      <c r="L55" s="171">
        <f>'HUL ASSUMPTION '!L87</f>
        <v>0</v>
      </c>
      <c r="M55" s="171">
        <f>'HUL ASSUMPTION '!M87</f>
        <v>0</v>
      </c>
      <c r="N55" s="171">
        <f>'HUL ASSUMPTION '!N87</f>
        <v>0</v>
      </c>
      <c r="O55" s="171">
        <f>'HUL ASSUMPTION '!O87</f>
        <v>0</v>
      </c>
      <c r="P55" s="171">
        <f>'HUL ASSUMPTION '!P87</f>
        <v>0</v>
      </c>
      <c r="Q55" s="192"/>
    </row>
    <row r="56" spans="1:17">
      <c r="A56" s="169" t="s">
        <v>338</v>
      </c>
      <c r="B56" s="183">
        <f>'HUL ASSUMPTION '!B88</f>
        <v>-7</v>
      </c>
      <c r="C56" s="183">
        <f>'HUL ASSUMPTION '!C88</f>
        <v>41</v>
      </c>
      <c r="D56" s="183">
        <f>'HUL ASSUMPTION '!D88</f>
        <v>-100</v>
      </c>
      <c r="E56" s="183">
        <f>'HUL ASSUMPTION '!E88</f>
        <v>-79</v>
      </c>
      <c r="F56" s="183">
        <f>'HUL ASSUMPTION '!F88</f>
        <v>152</v>
      </c>
      <c r="G56" s="183">
        <f>'HUL ASSUMPTION '!G88</f>
        <v>78</v>
      </c>
      <c r="H56" s="183">
        <f>'HUL ASSUMPTION '!H88</f>
        <v>143</v>
      </c>
      <c r="I56" s="183">
        <f>'HUL ASSUMPTION '!I88</f>
        <v>195</v>
      </c>
      <c r="J56" s="183">
        <f>'HUL ASSUMPTION '!J88</f>
        <v>115</v>
      </c>
      <c r="K56" s="183">
        <f>'HUL ASSUMPTION '!K88</f>
        <v>131</v>
      </c>
      <c r="L56" s="171">
        <f>'HUL ASSUMPTION '!L88</f>
        <v>0</v>
      </c>
      <c r="M56" s="171">
        <f>'HUL ASSUMPTION '!M88</f>
        <v>0</v>
      </c>
      <c r="N56" s="171">
        <f>'HUL ASSUMPTION '!N88</f>
        <v>0</v>
      </c>
      <c r="O56" s="171">
        <f>'HUL ASSUMPTION '!O88</f>
        <v>0</v>
      </c>
      <c r="P56" s="171">
        <f>'HUL ASSUMPTION '!P88</f>
        <v>0</v>
      </c>
      <c r="Q56" s="192"/>
    </row>
    <row r="57" spans="1:17" ht="15" customHeight="1" thickBot="1">
      <c r="A57" s="175" t="s">
        <v>339</v>
      </c>
      <c r="B57" s="188">
        <f t="shared" ref="B57:P57" si="7">B53-B55-B56</f>
        <v>9834</v>
      </c>
      <c r="C57" s="188">
        <f t="shared" si="7"/>
        <v>10427</v>
      </c>
      <c r="D57" s="188">
        <f t="shared" si="7"/>
        <v>9005</v>
      </c>
      <c r="E57" s="188">
        <f t="shared" si="7"/>
        <v>9347</v>
      </c>
      <c r="F57" s="188">
        <f t="shared" si="7"/>
        <v>9619</v>
      </c>
      <c r="G57" s="188">
        <f t="shared" si="7"/>
        <v>10323</v>
      </c>
      <c r="H57" s="188">
        <f t="shared" si="7"/>
        <v>12386</v>
      </c>
      <c r="I57" s="188">
        <f t="shared" si="7"/>
        <v>13886</v>
      </c>
      <c r="J57" s="188">
        <f t="shared" si="7"/>
        <v>13775</v>
      </c>
      <c r="K57" s="188">
        <f t="shared" si="7"/>
        <v>14452</v>
      </c>
      <c r="L57" s="180">
        <f t="shared" si="7"/>
        <v>18483.647611679567</v>
      </c>
      <c r="M57" s="180">
        <f t="shared" si="7"/>
        <v>18679.492673363569</v>
      </c>
      <c r="N57" s="180">
        <f t="shared" si="7"/>
        <v>18591.017301898777</v>
      </c>
      <c r="O57" s="180">
        <f t="shared" si="7"/>
        <v>18052.573760335072</v>
      </c>
      <c r="P57" s="180">
        <f t="shared" si="7"/>
        <v>16799.528557901365</v>
      </c>
      <c r="Q57" s="192"/>
    </row>
    <row r="58" spans="1:17" ht="15" customHeight="1" thickTop="1">
      <c r="A58" s="169" t="s">
        <v>340</v>
      </c>
      <c r="B58" s="183">
        <f>'HUL ASSUMPTION '!B101</f>
        <v>18.84</v>
      </c>
      <c r="C58" s="183">
        <f>'HUL ASSUMPTION '!C101</f>
        <v>20.45</v>
      </c>
      <c r="D58" s="183">
        <f>'HUL ASSUMPTION '!D101</f>
        <v>23.85</v>
      </c>
      <c r="E58" s="183">
        <f>'HUL ASSUMPTION '!E101</f>
        <v>27.48</v>
      </c>
      <c r="F58" s="183">
        <f>'HUL ASSUMPTION '!F101</f>
        <v>30.68</v>
      </c>
      <c r="G58" s="183">
        <f>'HUL ASSUMPTION '!G101</f>
        <v>33.299999999999997</v>
      </c>
      <c r="H58" s="183">
        <f>'HUL ASSUMPTION '!H101</f>
        <v>36.909999999999997</v>
      </c>
      <c r="I58" s="183">
        <f>'HUL ASSUMPTION '!I101</f>
        <v>41.7</v>
      </c>
      <c r="J58" s="183">
        <f>'HUL ASSUMPTION '!J101</f>
        <v>42.34</v>
      </c>
      <c r="K58" s="183">
        <f>'HUL ASSUMPTION '!K101</f>
        <v>44.55</v>
      </c>
      <c r="L58" s="171">
        <f>'HUL ASSUMPTION '!L101</f>
        <v>49.061878691804921</v>
      </c>
      <c r="M58" s="171">
        <f>'HUL ASSUMPTION '!M101</f>
        <v>54.030705741175801</v>
      </c>
      <c r="N58" s="171">
        <f>'HUL ASSUMPTION '!N101</f>
        <v>59.502759387344</v>
      </c>
      <c r="O58" s="171">
        <f>'HUL ASSUMPTION '!O101</f>
        <v>65.529004778665055</v>
      </c>
      <c r="P58" s="171">
        <f>'HUL ASSUMPTION '!P101</f>
        <v>72.165568647487547</v>
      </c>
      <c r="Q58" s="192"/>
    </row>
    <row r="59" spans="1:17">
      <c r="A59" s="169" t="s">
        <v>253</v>
      </c>
      <c r="B59" s="189">
        <f>'HUL ASSUMPTION '!B97</f>
        <v>3571</v>
      </c>
      <c r="C59" s="189">
        <f>'HUL ASSUMPTION '!C97</f>
        <v>3679</v>
      </c>
      <c r="D59" s="189">
        <f>'HUL ASSUMPTION '!D97</f>
        <v>4329</v>
      </c>
      <c r="E59" s="189">
        <f>'HUL ASSUMPTION '!E97</f>
        <v>1948</v>
      </c>
      <c r="F59" s="189">
        <f>'HUL ASSUMPTION '!F97</f>
        <v>0</v>
      </c>
      <c r="G59" s="189">
        <f>'HUL ASSUMPTION '!G97</f>
        <v>0</v>
      </c>
      <c r="H59" s="189">
        <f>'HUL ASSUMPTION '!H97</f>
        <v>0</v>
      </c>
      <c r="I59" s="189">
        <f>'HUL ASSUMPTION '!I97</f>
        <v>0</v>
      </c>
      <c r="J59" s="189">
        <f>'HUL ASSUMPTION '!J97</f>
        <v>0</v>
      </c>
      <c r="K59" s="189">
        <f>'HUL ASSUMPTION '!K97</f>
        <v>0</v>
      </c>
      <c r="L59" s="181"/>
      <c r="M59" s="181"/>
      <c r="N59" s="181"/>
      <c r="O59" s="181"/>
      <c r="P59" s="181"/>
      <c r="Q59" s="192"/>
    </row>
    <row r="60" spans="1:17">
      <c r="A60" s="176" t="s">
        <v>341</v>
      </c>
      <c r="B60" s="190">
        <f t="shared" ref="B60:P60" si="8">(B59/B57)</f>
        <v>0.36312792353060808</v>
      </c>
      <c r="C60" s="190">
        <f t="shared" si="8"/>
        <v>0.35283398868322624</v>
      </c>
      <c r="D60" s="190">
        <f t="shared" si="8"/>
        <v>0.4807329261521377</v>
      </c>
      <c r="E60" s="190">
        <f t="shared" si="8"/>
        <v>0.20840911522413608</v>
      </c>
      <c r="F60" s="190">
        <f t="shared" si="8"/>
        <v>0</v>
      </c>
      <c r="G60" s="190">
        <f t="shared" si="8"/>
        <v>0</v>
      </c>
      <c r="H60" s="190">
        <f t="shared" si="8"/>
        <v>0</v>
      </c>
      <c r="I60" s="190">
        <f t="shared" si="8"/>
        <v>0</v>
      </c>
      <c r="J60" s="190">
        <f t="shared" si="8"/>
        <v>0</v>
      </c>
      <c r="K60" s="190">
        <f t="shared" si="8"/>
        <v>0</v>
      </c>
      <c r="L60" s="190">
        <f t="shared" si="8"/>
        <v>0</v>
      </c>
      <c r="M60" s="190">
        <f t="shared" si="8"/>
        <v>0</v>
      </c>
      <c r="N60" s="190">
        <f t="shared" si="8"/>
        <v>0</v>
      </c>
      <c r="O60" s="190">
        <f t="shared" si="8"/>
        <v>0</v>
      </c>
      <c r="P60" s="190">
        <f t="shared" si="8"/>
        <v>0</v>
      </c>
      <c r="Q60" s="19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
  <sheetViews>
    <sheetView workbookViewId="0">
      <selection activeCell="C10" sqref="C10"/>
    </sheetView>
  </sheetViews>
  <sheetFormatPr defaultRowHeight="14.4"/>
  <cols>
    <col min="1" max="1" width="19.21875" bestFit="1" customWidth="1"/>
  </cols>
  <sheetData>
    <row r="1" spans="1:11">
      <c r="A1" s="144" t="s">
        <v>342</v>
      </c>
      <c r="B1" s="349" t="s">
        <v>343</v>
      </c>
      <c r="C1" s="341"/>
      <c r="D1" s="341"/>
      <c r="E1" s="341"/>
      <c r="F1" s="341"/>
      <c r="G1" s="350" t="s">
        <v>344</v>
      </c>
      <c r="H1" s="341"/>
      <c r="I1" s="341"/>
      <c r="J1" s="341"/>
      <c r="K1" s="341"/>
    </row>
    <row r="2" spans="1:11" ht="15" customHeight="1" thickBot="1">
      <c r="A2" s="145"/>
      <c r="B2" s="146"/>
      <c r="C2" s="146"/>
      <c r="D2" s="146"/>
      <c r="E2" s="146"/>
      <c r="F2" s="146"/>
      <c r="G2" s="146"/>
      <c r="H2" s="146"/>
      <c r="I2" s="146"/>
      <c r="J2" s="146"/>
      <c r="K2" s="146"/>
    </row>
    <row r="3" spans="1:11" ht="24.6" customHeight="1">
      <c r="A3" s="150" t="s">
        <v>345</v>
      </c>
      <c r="B3" s="151" t="s">
        <v>346</v>
      </c>
      <c r="C3" s="151" t="s">
        <v>347</v>
      </c>
      <c r="D3" s="151" t="s">
        <v>348</v>
      </c>
      <c r="E3" s="151" t="s">
        <v>349</v>
      </c>
      <c r="F3" s="151" t="s">
        <v>350</v>
      </c>
      <c r="G3" s="151" t="s">
        <v>351</v>
      </c>
      <c r="H3" s="151" t="s">
        <v>352</v>
      </c>
      <c r="I3" s="151" t="s">
        <v>353</v>
      </c>
      <c r="J3" s="151" t="s">
        <v>354</v>
      </c>
      <c r="K3" s="152" t="s">
        <v>355</v>
      </c>
    </row>
    <row r="4" spans="1:11">
      <c r="A4" s="153" t="s">
        <v>356</v>
      </c>
      <c r="B4" s="142">
        <f>'HUL ASSUMPTION '!B63</f>
        <v>31061</v>
      </c>
      <c r="C4" s="142">
        <f>'HUL ASSUMPTION '!C63</f>
        <v>31890</v>
      </c>
      <c r="D4" s="142">
        <f>'HUL ASSUMPTION '!D63</f>
        <v>34525</v>
      </c>
      <c r="E4" s="142">
        <f>'HUL ASSUMPTION '!E63</f>
        <v>38224</v>
      </c>
      <c r="F4" s="142">
        <f>'HUL ASSUMPTION '!F63</f>
        <v>38785</v>
      </c>
      <c r="G4" s="142">
        <f>'HUL ASSUMPTION '!G63</f>
        <v>45996</v>
      </c>
      <c r="H4" s="142">
        <f>'HUL ASSUMPTION '!H63</f>
        <v>51193</v>
      </c>
      <c r="I4" s="142">
        <f>'HUL ASSUMPTION '!I63</f>
        <v>59144</v>
      </c>
      <c r="J4" s="142">
        <f>'HUL ASSUMPTION '!J63</f>
        <v>60469</v>
      </c>
      <c r="K4" s="142">
        <f>'HUL ASSUMPTION '!K63</f>
        <v>61469</v>
      </c>
    </row>
    <row r="5" spans="1:11">
      <c r="A5" s="153" t="s">
        <v>357</v>
      </c>
      <c r="B5" s="142"/>
      <c r="C5" s="142">
        <v>70942.899999999994</v>
      </c>
      <c r="D5" s="142">
        <v>70416.820000000007</v>
      </c>
      <c r="E5" s="142">
        <v>66392.350000000006</v>
      </c>
      <c r="F5" s="142">
        <v>90404.59</v>
      </c>
      <c r="G5" s="143">
        <v>87946.22</v>
      </c>
      <c r="H5" s="143">
        <v>89491.881350749463</v>
      </c>
      <c r="I5" s="143">
        <v>91764.287267072199</v>
      </c>
      <c r="J5" s="143">
        <v>94551.373693762958</v>
      </c>
      <c r="K5" s="154">
        <v>97484.682583173897</v>
      </c>
    </row>
    <row r="6" spans="1:11">
      <c r="A6" s="153" t="s">
        <v>204</v>
      </c>
      <c r="B6" s="142">
        <f>'HUL ASSUMPTION '!B40</f>
        <v>168</v>
      </c>
      <c r="C6" s="142">
        <f>'HUL ASSUMPTION '!C40</f>
        <v>160</v>
      </c>
      <c r="D6" s="142">
        <f>'HUL ASSUMPTION '!D40</f>
        <v>255</v>
      </c>
      <c r="E6" s="142">
        <f>'HUL ASSUMPTION '!E40</f>
        <v>339</v>
      </c>
      <c r="F6" s="142">
        <f>'HUL ASSUMPTION '!F40</f>
        <v>261</v>
      </c>
      <c r="G6" s="142">
        <f>'HUL ASSUMPTION '!G40</f>
        <v>-5986</v>
      </c>
      <c r="H6" s="142">
        <f>'HUL ASSUMPTION '!H40</f>
        <v>-6141</v>
      </c>
      <c r="I6" s="142">
        <f>'HUL ASSUMPTION '!I40</f>
        <v>-6325</v>
      </c>
      <c r="J6" s="142">
        <f>'HUL ASSUMPTION '!J40</f>
        <v>-6454</v>
      </c>
      <c r="K6" s="142">
        <f>'HUL ASSUMPTION '!K40</f>
        <v>-6583</v>
      </c>
    </row>
    <row r="7" spans="1:11">
      <c r="A7" s="153" t="s">
        <v>358</v>
      </c>
      <c r="B7" s="147">
        <f t="shared" ref="B7:K7" si="0">B6/B4</f>
        <v>5.4087118895077427E-3</v>
      </c>
      <c r="C7" s="147">
        <f t="shared" si="0"/>
        <v>5.0172467858262777E-3</v>
      </c>
      <c r="D7" s="147">
        <f t="shared" si="0"/>
        <v>7.3859522085445327E-3</v>
      </c>
      <c r="E7" s="147">
        <f t="shared" si="0"/>
        <v>8.8687735454164914E-3</v>
      </c>
      <c r="F7" s="147">
        <f t="shared" si="0"/>
        <v>6.7294056980791543E-3</v>
      </c>
      <c r="G7" s="147">
        <f t="shared" si="0"/>
        <v>-0.13014175145664841</v>
      </c>
      <c r="H7" s="147">
        <f t="shared" si="0"/>
        <v>-0.11995780673138906</v>
      </c>
      <c r="I7" s="147">
        <f t="shared" si="0"/>
        <v>-0.10694237792506425</v>
      </c>
      <c r="J7" s="147">
        <f t="shared" si="0"/>
        <v>-0.10673237526666557</v>
      </c>
      <c r="K7" s="147">
        <f t="shared" si="0"/>
        <v>-0.10709463306707447</v>
      </c>
    </row>
    <row r="8" spans="1:11">
      <c r="A8" s="153" t="s">
        <v>269</v>
      </c>
      <c r="B8" s="142">
        <f>'HUL ASSUMPTION '!B83</f>
        <v>321</v>
      </c>
      <c r="C8" s="142">
        <f>'HUL ASSUMPTION '!C83</f>
        <v>396</v>
      </c>
      <c r="D8" s="142">
        <f>'HUL ASSUMPTION '!D83</f>
        <v>478</v>
      </c>
      <c r="E8" s="142">
        <f>'HUL ASSUMPTION '!E83</f>
        <v>524</v>
      </c>
      <c r="F8" s="142">
        <f>'HUL ASSUMPTION '!F83</f>
        <v>938</v>
      </c>
      <c r="G8" s="142">
        <f>'HUL ASSUMPTION '!G83</f>
        <v>1012</v>
      </c>
      <c r="H8" s="142">
        <f>'HUL ASSUMPTION '!H83</f>
        <v>1025</v>
      </c>
      <c r="I8" s="142">
        <f>'HUL ASSUMPTION '!I83</f>
        <v>1030</v>
      </c>
      <c r="J8" s="142">
        <f>'HUL ASSUMPTION '!J83</f>
        <v>1097</v>
      </c>
      <c r="K8" s="142">
        <f>'HUL ASSUMPTION '!K83</f>
        <v>1224</v>
      </c>
    </row>
    <row r="9" spans="1:11">
      <c r="A9" s="153" t="s">
        <v>359</v>
      </c>
      <c r="B9" s="142"/>
      <c r="C9" s="148">
        <v>5.225186184423946E-2</v>
      </c>
      <c r="D9" s="148">
        <v>5.38541197003055E-2</v>
      </c>
      <c r="E9" s="148">
        <v>8.0995523762444566E-2</v>
      </c>
      <c r="F9" s="148">
        <v>5.8404744863733322E-2</v>
      </c>
      <c r="G9" s="149">
        <v>6.1376562542680708E-2</v>
      </c>
      <c r="H9" s="149">
        <v>6.3657737717291024E-2</v>
      </c>
      <c r="I9" s="149">
        <v>6.6108642221537395E-2</v>
      </c>
      <c r="J9" s="149">
        <v>6.2386921836310623E-2</v>
      </c>
      <c r="K9" s="155">
        <v>6.3382466079454941E-2</v>
      </c>
    </row>
    <row r="10" spans="1:11" ht="15" customHeight="1" thickBot="1">
      <c r="A10" s="156" t="s">
        <v>360</v>
      </c>
      <c r="B10" s="157"/>
      <c r="C10" s="157">
        <v>70416.820000000007</v>
      </c>
      <c r="D10" s="157">
        <v>66392.350000000006</v>
      </c>
      <c r="E10" s="157">
        <v>90404.59</v>
      </c>
      <c r="F10" s="157">
        <v>87946.22</v>
      </c>
      <c r="G10" s="157">
        <v>89491.881350749463</v>
      </c>
      <c r="H10" s="157">
        <v>91764.287267072199</v>
      </c>
      <c r="I10" s="157">
        <v>94551.373693762958</v>
      </c>
      <c r="J10" s="157">
        <v>97484.682583173897</v>
      </c>
      <c r="K10" s="158">
        <v>101963.14378742311</v>
      </c>
    </row>
  </sheetData>
  <mergeCells count="2">
    <mergeCell ref="B1:F1"/>
    <mergeCell ref="G1:K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720"/>
  <sheetViews>
    <sheetView zoomScale="57" zoomScaleNormal="112" workbookViewId="0">
      <selection activeCell="J28" sqref="J28"/>
    </sheetView>
  </sheetViews>
  <sheetFormatPr defaultRowHeight="14.4"/>
  <cols>
    <col min="1" max="1" width="11" style="1" bestFit="1" customWidth="1"/>
    <col min="2" max="2" width="8.88671875" style="1" customWidth="1"/>
    <col min="3" max="3" width="11.109375" style="1" customWidth="1"/>
    <col min="4" max="4" width="20.44140625" style="1" customWidth="1"/>
    <col min="5" max="5" width="16.77734375" style="1" customWidth="1"/>
    <col min="6" max="6" width="8.88671875" style="1" customWidth="1"/>
    <col min="7" max="16384" width="8.88671875" style="1"/>
  </cols>
  <sheetData>
    <row r="1" spans="1:6" ht="15.6" customHeight="1">
      <c r="A1" s="54" t="s">
        <v>361</v>
      </c>
      <c r="B1" s="55" t="s">
        <v>362</v>
      </c>
      <c r="C1" s="55" t="s">
        <v>363</v>
      </c>
      <c r="D1" s="55" t="s">
        <v>364</v>
      </c>
      <c r="E1" s="55" t="s">
        <v>365</v>
      </c>
      <c r="F1" s="56" t="s">
        <v>366</v>
      </c>
    </row>
    <row r="2" spans="1:6">
      <c r="A2" s="52">
        <v>40546</v>
      </c>
      <c r="B2" s="20">
        <v>313.10000000000002</v>
      </c>
      <c r="C2" s="20">
        <v>20561.05</v>
      </c>
      <c r="D2" s="20"/>
      <c r="E2" s="20"/>
      <c r="F2" s="53"/>
    </row>
    <row r="3" spans="1:6">
      <c r="A3" s="52">
        <v>40547</v>
      </c>
      <c r="B3" s="20">
        <v>321.05</v>
      </c>
      <c r="C3" s="20">
        <v>20498.72</v>
      </c>
      <c r="D3" s="20">
        <f t="shared" ref="D3:D66" si="0">LN(C3/C2)</f>
        <v>-3.0360641512694703E-3</v>
      </c>
      <c r="E3" s="20">
        <f t="shared" ref="E3:E66" si="1">LN(B3/B2)</f>
        <v>2.5074245907697374E-2</v>
      </c>
      <c r="F3" s="53">
        <v>0.53595125300000002</v>
      </c>
    </row>
    <row r="4" spans="1:6">
      <c r="A4" s="52">
        <v>40548</v>
      </c>
      <c r="B4" s="20">
        <v>325.64999999999998</v>
      </c>
      <c r="C4" s="20">
        <v>20301.099999999999</v>
      </c>
      <c r="D4" s="20">
        <f t="shared" si="0"/>
        <v>-9.6873733987883782E-3</v>
      </c>
      <c r="E4" s="20">
        <f t="shared" si="1"/>
        <v>1.4226310752352988E-2</v>
      </c>
      <c r="F4" s="53"/>
    </row>
    <row r="5" spans="1:6">
      <c r="A5" s="52">
        <v>40549</v>
      </c>
      <c r="B5" s="20">
        <v>320.05</v>
      </c>
      <c r="C5" s="20">
        <v>20184.740000000002</v>
      </c>
      <c r="D5" s="20">
        <f t="shared" si="0"/>
        <v>-5.7481984019595537E-3</v>
      </c>
      <c r="E5" s="20">
        <f t="shared" si="1"/>
        <v>-1.7345951404398006E-2</v>
      </c>
      <c r="F5" s="53"/>
    </row>
    <row r="6" spans="1:6">
      <c r="A6" s="52">
        <v>40550</v>
      </c>
      <c r="B6" s="20">
        <v>312.25</v>
      </c>
      <c r="C6" s="20">
        <v>19691.810000000001</v>
      </c>
      <c r="D6" s="20">
        <f t="shared" si="0"/>
        <v>-2.4724060108680373E-2</v>
      </c>
      <c r="E6" s="20">
        <f t="shared" si="1"/>
        <v>-2.4673084582325356E-2</v>
      </c>
      <c r="F6" s="53"/>
    </row>
    <row r="7" spans="1:6">
      <c r="A7" s="52">
        <v>40553</v>
      </c>
      <c r="B7" s="20">
        <v>308.25</v>
      </c>
      <c r="C7" s="20">
        <v>19224.12</v>
      </c>
      <c r="D7" s="20">
        <f t="shared" si="0"/>
        <v>-2.4037072649208339E-2</v>
      </c>
      <c r="E7" s="20">
        <f t="shared" si="1"/>
        <v>-1.2893006961233335E-2</v>
      </c>
      <c r="F7" s="53"/>
    </row>
    <row r="8" spans="1:6">
      <c r="A8" s="52">
        <v>40554</v>
      </c>
      <c r="B8" s="20">
        <v>309</v>
      </c>
      <c r="C8" s="20">
        <v>19196.34</v>
      </c>
      <c r="D8" s="20">
        <f t="shared" si="0"/>
        <v>-1.4461047494574455E-3</v>
      </c>
      <c r="E8" s="20">
        <f t="shared" si="1"/>
        <v>2.4301348532918907E-3</v>
      </c>
      <c r="F8" s="53"/>
    </row>
    <row r="9" spans="1:6">
      <c r="A9" s="52">
        <v>40555</v>
      </c>
      <c r="B9" s="20">
        <v>305</v>
      </c>
      <c r="C9" s="20">
        <v>19534.099999999999</v>
      </c>
      <c r="D9" s="20">
        <f t="shared" si="0"/>
        <v>1.7442020428905986E-2</v>
      </c>
      <c r="E9" s="20">
        <f t="shared" si="1"/>
        <v>-1.3029500290333796E-2</v>
      </c>
      <c r="F9" s="53"/>
    </row>
    <row r="10" spans="1:6">
      <c r="A10" s="52">
        <v>40556</v>
      </c>
      <c r="B10" s="20">
        <v>302.39999999999998</v>
      </c>
      <c r="C10" s="20">
        <v>19182.82</v>
      </c>
      <c r="D10" s="20">
        <f t="shared" si="0"/>
        <v>-1.8146569489347363E-2</v>
      </c>
      <c r="E10" s="20">
        <f t="shared" si="1"/>
        <v>-8.5611323020337408E-3</v>
      </c>
      <c r="F10" s="53"/>
    </row>
    <row r="11" spans="1:6">
      <c r="A11" s="52">
        <v>40557</v>
      </c>
      <c r="B11" s="20">
        <v>302.60000000000002</v>
      </c>
      <c r="C11" s="20">
        <v>18860.439999999999</v>
      </c>
      <c r="D11" s="20">
        <f t="shared" si="0"/>
        <v>-1.6948480070348645E-2</v>
      </c>
      <c r="E11" s="20">
        <f t="shared" si="1"/>
        <v>6.6115704887775666E-4</v>
      </c>
      <c r="F11" s="53"/>
    </row>
    <row r="12" spans="1:6">
      <c r="A12" s="52">
        <v>40560</v>
      </c>
      <c r="B12" s="20">
        <v>301.64999999999998</v>
      </c>
      <c r="C12" s="20">
        <v>18882.25</v>
      </c>
      <c r="D12" s="20">
        <f t="shared" si="0"/>
        <v>1.1557206138522254E-3</v>
      </c>
      <c r="E12" s="20">
        <f t="shared" si="1"/>
        <v>-3.1443964674849017E-3</v>
      </c>
      <c r="F12" s="53"/>
    </row>
    <row r="13" spans="1:6">
      <c r="A13" s="52">
        <v>40561</v>
      </c>
      <c r="B13" s="20">
        <v>301.89999999999998</v>
      </c>
      <c r="C13" s="20">
        <v>19092.05</v>
      </c>
      <c r="D13" s="20">
        <f t="shared" si="0"/>
        <v>1.104969069264492E-2</v>
      </c>
      <c r="E13" s="20">
        <f t="shared" si="1"/>
        <v>8.284318260223675E-4</v>
      </c>
      <c r="F13" s="53"/>
    </row>
    <row r="14" spans="1:6">
      <c r="A14" s="52">
        <v>40562</v>
      </c>
      <c r="B14" s="20">
        <v>299.8</v>
      </c>
      <c r="C14" s="20">
        <v>18978.32</v>
      </c>
      <c r="D14" s="20">
        <f t="shared" si="0"/>
        <v>-5.974742999522476E-3</v>
      </c>
      <c r="E14" s="20">
        <f t="shared" si="1"/>
        <v>-6.9802510442956243E-3</v>
      </c>
      <c r="F14" s="53"/>
    </row>
    <row r="15" spans="1:6">
      <c r="A15" s="52">
        <v>40563</v>
      </c>
      <c r="B15" s="20">
        <v>299.64999999999998</v>
      </c>
      <c r="C15" s="20">
        <v>19046.54</v>
      </c>
      <c r="D15" s="20">
        <f t="shared" si="0"/>
        <v>3.5881827412212134E-3</v>
      </c>
      <c r="E15" s="20">
        <f t="shared" si="1"/>
        <v>-5.0045876430315718E-4</v>
      </c>
      <c r="F15" s="53"/>
    </row>
    <row r="16" spans="1:6">
      <c r="A16" s="52">
        <v>40564</v>
      </c>
      <c r="B16" s="20">
        <v>297.60000000000002</v>
      </c>
      <c r="C16" s="20">
        <v>19007.53</v>
      </c>
      <c r="D16" s="20">
        <f t="shared" si="0"/>
        <v>-2.0502413363324987E-3</v>
      </c>
      <c r="E16" s="20">
        <f t="shared" si="1"/>
        <v>-6.8648239452572951E-3</v>
      </c>
      <c r="F16" s="53"/>
    </row>
    <row r="17" spans="1:6">
      <c r="A17" s="52">
        <v>40567</v>
      </c>
      <c r="B17" s="20">
        <v>297.89999999999998</v>
      </c>
      <c r="C17" s="20">
        <v>19151.28</v>
      </c>
      <c r="D17" s="20">
        <f t="shared" si="0"/>
        <v>7.5343376804285862E-3</v>
      </c>
      <c r="E17" s="20">
        <f t="shared" si="1"/>
        <v>1.0075567602995487E-3</v>
      </c>
      <c r="F17" s="53"/>
    </row>
    <row r="18" spans="1:6">
      <c r="A18" s="52">
        <v>40568</v>
      </c>
      <c r="B18" s="20">
        <v>281.64999999999998</v>
      </c>
      <c r="C18" s="20">
        <v>18969.45</v>
      </c>
      <c r="D18" s="20">
        <f t="shared" si="0"/>
        <v>-9.5397637444441935E-3</v>
      </c>
      <c r="E18" s="20">
        <f t="shared" si="1"/>
        <v>-5.6092694378513622E-2</v>
      </c>
      <c r="F18" s="53"/>
    </row>
    <row r="19" spans="1:6">
      <c r="A19" s="52">
        <v>40570</v>
      </c>
      <c r="B19" s="20">
        <v>271</v>
      </c>
      <c r="C19" s="20">
        <v>18684.43</v>
      </c>
      <c r="D19" s="20">
        <f t="shared" si="0"/>
        <v>-1.5139233660679931E-2</v>
      </c>
      <c r="E19" s="20">
        <f t="shared" si="1"/>
        <v>-3.8546344461022022E-2</v>
      </c>
      <c r="F19" s="53"/>
    </row>
    <row r="20" spans="1:6">
      <c r="A20" s="52">
        <v>40571</v>
      </c>
      <c r="B20" s="20">
        <v>272.45</v>
      </c>
      <c r="C20" s="20">
        <v>18395.97</v>
      </c>
      <c r="D20" s="20">
        <f t="shared" si="0"/>
        <v>-1.5558937831813566E-2</v>
      </c>
      <c r="E20" s="20">
        <f t="shared" si="1"/>
        <v>5.3362901494063237E-3</v>
      </c>
      <c r="F20" s="53"/>
    </row>
    <row r="21" spans="1:6">
      <c r="A21" s="52">
        <v>40574</v>
      </c>
      <c r="B21" s="20">
        <v>271.14999999999998</v>
      </c>
      <c r="C21" s="20">
        <v>18327.759999999998</v>
      </c>
      <c r="D21" s="20">
        <f t="shared" si="0"/>
        <v>-3.714768540051525E-3</v>
      </c>
      <c r="E21" s="20">
        <f t="shared" si="1"/>
        <v>-4.7829377420377404E-3</v>
      </c>
      <c r="F21" s="53"/>
    </row>
    <row r="22" spans="1:6">
      <c r="A22" s="52">
        <v>40575</v>
      </c>
      <c r="B22" s="20">
        <v>268.7</v>
      </c>
      <c r="C22" s="20">
        <v>18022.22</v>
      </c>
      <c r="D22" s="20">
        <f t="shared" si="0"/>
        <v>-1.6811409306470841E-2</v>
      </c>
      <c r="E22" s="20">
        <f t="shared" si="1"/>
        <v>-9.0766576656240716E-3</v>
      </c>
      <c r="F22" s="53"/>
    </row>
    <row r="23" spans="1:6">
      <c r="A23" s="52">
        <v>40576</v>
      </c>
      <c r="B23" s="20">
        <v>274.45</v>
      </c>
      <c r="C23" s="20">
        <v>18090.62</v>
      </c>
      <c r="D23" s="20">
        <f t="shared" si="0"/>
        <v>3.7881308584209565E-3</v>
      </c>
      <c r="E23" s="20">
        <f t="shared" si="1"/>
        <v>2.1173579374452779E-2</v>
      </c>
      <c r="F23" s="53"/>
    </row>
    <row r="24" spans="1:6">
      <c r="A24" s="52">
        <v>40577</v>
      </c>
      <c r="B24" s="20">
        <v>278.05</v>
      </c>
      <c r="C24" s="20">
        <v>18449.310000000001</v>
      </c>
      <c r="D24" s="20">
        <f t="shared" si="0"/>
        <v>1.9633399514271496E-2</v>
      </c>
      <c r="E24" s="20">
        <f t="shared" si="1"/>
        <v>1.3031858637674807E-2</v>
      </c>
      <c r="F24" s="53"/>
    </row>
    <row r="25" spans="1:6">
      <c r="A25" s="52">
        <v>40578</v>
      </c>
      <c r="B25" s="20">
        <v>272.55</v>
      </c>
      <c r="C25" s="20">
        <v>18008.150000000001</v>
      </c>
      <c r="D25" s="20">
        <f t="shared" si="0"/>
        <v>-2.4202538212200909E-2</v>
      </c>
      <c r="E25" s="20">
        <f t="shared" si="1"/>
        <v>-1.9978870123283123E-2</v>
      </c>
      <c r="F25" s="53"/>
    </row>
    <row r="26" spans="1:6">
      <c r="A26" s="52">
        <v>40581</v>
      </c>
      <c r="B26" s="20">
        <v>273.8</v>
      </c>
      <c r="C26" s="20">
        <v>18037.189999999999</v>
      </c>
      <c r="D26" s="20">
        <f t="shared" si="0"/>
        <v>1.611304334099528E-3</v>
      </c>
      <c r="E26" s="20">
        <f t="shared" si="1"/>
        <v>4.5758293440586236E-3</v>
      </c>
      <c r="F26" s="53"/>
    </row>
    <row r="27" spans="1:6">
      <c r="A27" s="52">
        <v>40582</v>
      </c>
      <c r="B27" s="20">
        <v>273.14999999999998</v>
      </c>
      <c r="C27" s="20">
        <v>17775.7</v>
      </c>
      <c r="D27" s="20">
        <f t="shared" si="0"/>
        <v>-1.4603381467922052E-2</v>
      </c>
      <c r="E27" s="20">
        <f t="shared" si="1"/>
        <v>-2.3768180126219466E-3</v>
      </c>
      <c r="F27" s="53"/>
    </row>
    <row r="28" spans="1:6">
      <c r="A28" s="52">
        <v>40583</v>
      </c>
      <c r="B28" s="20">
        <v>275.45</v>
      </c>
      <c r="C28" s="20">
        <v>17592.77</v>
      </c>
      <c r="D28" s="20">
        <f t="shared" si="0"/>
        <v>-1.0344333877199414E-2</v>
      </c>
      <c r="E28" s="20">
        <f t="shared" si="1"/>
        <v>8.3850290769988418E-3</v>
      </c>
      <c r="F28" s="53"/>
    </row>
    <row r="29" spans="1:6">
      <c r="A29" s="52">
        <v>40584</v>
      </c>
      <c r="B29" s="20">
        <v>271.7</v>
      </c>
      <c r="C29" s="20">
        <v>17463.04</v>
      </c>
      <c r="D29" s="20">
        <f t="shared" si="0"/>
        <v>-7.4013746777302231E-3</v>
      </c>
      <c r="E29" s="20">
        <f t="shared" si="1"/>
        <v>-1.3707607486423468E-2</v>
      </c>
      <c r="F29" s="53"/>
    </row>
    <row r="30" spans="1:6">
      <c r="A30" s="52">
        <v>40585</v>
      </c>
      <c r="B30" s="20">
        <v>268.89999999999998</v>
      </c>
      <c r="C30" s="20">
        <v>17728.61</v>
      </c>
      <c r="D30" s="20">
        <f t="shared" si="0"/>
        <v>1.5093071305405032E-2</v>
      </c>
      <c r="E30" s="20">
        <f t="shared" si="1"/>
        <v>-1.0358953157483107E-2</v>
      </c>
      <c r="F30" s="53"/>
    </row>
    <row r="31" spans="1:6">
      <c r="A31" s="52">
        <v>40588</v>
      </c>
      <c r="B31" s="20">
        <v>273.3</v>
      </c>
      <c r="C31" s="20">
        <v>18202.2</v>
      </c>
      <c r="D31" s="20">
        <f t="shared" si="0"/>
        <v>2.6362747080668634E-2</v>
      </c>
      <c r="E31" s="20">
        <f t="shared" si="1"/>
        <v>1.6230529659203487E-2</v>
      </c>
      <c r="F31" s="53"/>
    </row>
    <row r="32" spans="1:6">
      <c r="A32" s="52">
        <v>40589</v>
      </c>
      <c r="B32" s="20">
        <v>272.45</v>
      </c>
      <c r="C32" s="20">
        <v>18273.8</v>
      </c>
      <c r="D32" s="20">
        <f t="shared" si="0"/>
        <v>3.9258741068730722E-3</v>
      </c>
      <c r="E32" s="20">
        <f t="shared" si="1"/>
        <v>-3.1149819049150962E-3</v>
      </c>
      <c r="F32" s="53"/>
    </row>
    <row r="33" spans="1:6">
      <c r="A33" s="52">
        <v>40590</v>
      </c>
      <c r="B33" s="20">
        <v>275.35000000000002</v>
      </c>
      <c r="C33" s="20">
        <v>18300.900000000001</v>
      </c>
      <c r="D33" s="20">
        <f t="shared" si="0"/>
        <v>1.4818989607218254E-3</v>
      </c>
      <c r="E33" s="20">
        <f t="shared" si="1"/>
        <v>1.058790467938333E-2</v>
      </c>
      <c r="F33" s="53"/>
    </row>
    <row r="34" spans="1:6">
      <c r="A34" s="52">
        <v>40591</v>
      </c>
      <c r="B34" s="20">
        <v>273.8</v>
      </c>
      <c r="C34" s="20">
        <v>18506.82</v>
      </c>
      <c r="D34" s="20">
        <f t="shared" si="0"/>
        <v>1.1189073832778541E-2</v>
      </c>
      <c r="E34" s="20">
        <f t="shared" si="1"/>
        <v>-5.6451028541419966E-3</v>
      </c>
      <c r="F34" s="53"/>
    </row>
    <row r="35" spans="1:6">
      <c r="A35" s="52">
        <v>40592</v>
      </c>
      <c r="B35" s="20">
        <v>279.25</v>
      </c>
      <c r="C35" s="20">
        <v>18211.52</v>
      </c>
      <c r="D35" s="20">
        <f t="shared" si="0"/>
        <v>-1.6084951922133731E-2</v>
      </c>
      <c r="E35" s="20">
        <f t="shared" si="1"/>
        <v>1.9709525094961603E-2</v>
      </c>
      <c r="F35" s="53"/>
    </row>
    <row r="36" spans="1:6">
      <c r="A36" s="52">
        <v>40595</v>
      </c>
      <c r="B36" s="20">
        <v>280.25</v>
      </c>
      <c r="C36" s="20">
        <v>18438.310000000001</v>
      </c>
      <c r="D36" s="20">
        <f t="shared" si="0"/>
        <v>1.2376204461861041E-2</v>
      </c>
      <c r="E36" s="20">
        <f t="shared" si="1"/>
        <v>3.5746240029592047E-3</v>
      </c>
      <c r="F36" s="53"/>
    </row>
    <row r="37" spans="1:6">
      <c r="A37" s="52">
        <v>40596</v>
      </c>
      <c r="B37" s="20">
        <v>279.45</v>
      </c>
      <c r="C37" s="20">
        <v>18296.16</v>
      </c>
      <c r="D37" s="20">
        <f t="shared" si="0"/>
        <v>-7.7393635753035504E-3</v>
      </c>
      <c r="E37" s="20">
        <f t="shared" si="1"/>
        <v>-2.8586762365621276E-3</v>
      </c>
      <c r="F37" s="53"/>
    </row>
    <row r="38" spans="1:6">
      <c r="A38" s="52">
        <v>40597</v>
      </c>
      <c r="B38" s="20">
        <v>279.7</v>
      </c>
      <c r="C38" s="20">
        <v>18178.330000000002</v>
      </c>
      <c r="D38" s="20">
        <f t="shared" si="0"/>
        <v>-6.4609764190331027E-3</v>
      </c>
      <c r="E38" s="20">
        <f t="shared" si="1"/>
        <v>8.9421449220696545E-4</v>
      </c>
      <c r="F38" s="53"/>
    </row>
    <row r="39" spans="1:6">
      <c r="A39" s="52">
        <v>40598</v>
      </c>
      <c r="B39" s="20">
        <v>280.2</v>
      </c>
      <c r="C39" s="20">
        <v>17632.41</v>
      </c>
      <c r="D39" s="20">
        <f t="shared" si="0"/>
        <v>-3.0491539467904206E-2</v>
      </c>
      <c r="E39" s="20">
        <f t="shared" si="1"/>
        <v>1.7860336949926262E-3</v>
      </c>
      <c r="F39" s="53"/>
    </row>
    <row r="40" spans="1:6">
      <c r="A40" s="52">
        <v>40599</v>
      </c>
      <c r="B40" s="20">
        <v>279.5</v>
      </c>
      <c r="C40" s="20">
        <v>17700.91</v>
      </c>
      <c r="D40" s="20">
        <f t="shared" si="0"/>
        <v>3.8773648113916309E-3</v>
      </c>
      <c r="E40" s="20">
        <f t="shared" si="1"/>
        <v>-2.5013413077527601E-3</v>
      </c>
      <c r="F40" s="53"/>
    </row>
    <row r="41" spans="1:6">
      <c r="A41" s="52">
        <v>40602</v>
      </c>
      <c r="B41" s="20">
        <v>282.10000000000002</v>
      </c>
      <c r="C41" s="20">
        <v>17823.400000000001</v>
      </c>
      <c r="D41" s="20">
        <f t="shared" si="0"/>
        <v>6.8961500131330946E-3</v>
      </c>
      <c r="E41" s="20">
        <f t="shared" si="1"/>
        <v>9.2593254127967262E-3</v>
      </c>
      <c r="F41" s="53"/>
    </row>
    <row r="42" spans="1:6">
      <c r="A42" s="52">
        <v>40603</v>
      </c>
      <c r="B42" s="20">
        <v>286.75</v>
      </c>
      <c r="C42" s="20">
        <v>18446.5</v>
      </c>
      <c r="D42" s="20">
        <f t="shared" si="0"/>
        <v>3.4362449893115148E-2</v>
      </c>
      <c r="E42" s="20">
        <f t="shared" si="1"/>
        <v>1.6349138001529411E-2</v>
      </c>
      <c r="F42" s="53"/>
    </row>
    <row r="43" spans="1:6">
      <c r="A43" s="52">
        <v>40605</v>
      </c>
      <c r="B43" s="20">
        <v>288.85000000000002</v>
      </c>
      <c r="C43" s="20">
        <v>18489.759999999998</v>
      </c>
      <c r="D43" s="20">
        <f t="shared" si="0"/>
        <v>2.3424147317729137E-3</v>
      </c>
      <c r="E43" s="20">
        <f t="shared" si="1"/>
        <v>7.296766217794637E-3</v>
      </c>
      <c r="F43" s="53"/>
    </row>
    <row r="44" spans="1:6">
      <c r="A44" s="52">
        <v>40606</v>
      </c>
      <c r="B44" s="20">
        <v>286.85000000000002</v>
      </c>
      <c r="C44" s="20">
        <v>18486.45</v>
      </c>
      <c r="D44" s="20">
        <f t="shared" si="0"/>
        <v>-1.7903403344146E-4</v>
      </c>
      <c r="E44" s="20">
        <f t="shared" si="1"/>
        <v>-6.9480911793944776E-3</v>
      </c>
      <c r="F44" s="53"/>
    </row>
    <row r="45" spans="1:6">
      <c r="A45" s="52">
        <v>40609</v>
      </c>
      <c r="B45" s="20">
        <v>281.45</v>
      </c>
      <c r="C45" s="20">
        <v>18222.669999999998</v>
      </c>
      <c r="D45" s="20">
        <f t="shared" si="0"/>
        <v>-1.4371607935372529E-2</v>
      </c>
      <c r="E45" s="20">
        <f t="shared" si="1"/>
        <v>-1.9004619137844597E-2</v>
      </c>
      <c r="F45" s="53"/>
    </row>
    <row r="46" spans="1:6">
      <c r="A46" s="52">
        <v>40610</v>
      </c>
      <c r="B46" s="20">
        <v>281.45</v>
      </c>
      <c r="C46" s="20">
        <v>18439.650000000001</v>
      </c>
      <c r="D46" s="20">
        <f t="shared" si="0"/>
        <v>1.1836814114297572E-2</v>
      </c>
      <c r="E46" s="20">
        <f t="shared" si="1"/>
        <v>0</v>
      </c>
      <c r="F46" s="53"/>
    </row>
    <row r="47" spans="1:6">
      <c r="A47" s="52">
        <v>40611</v>
      </c>
      <c r="B47" s="20">
        <v>279.60000000000002</v>
      </c>
      <c r="C47" s="20">
        <v>18469.95</v>
      </c>
      <c r="D47" s="20">
        <f t="shared" si="0"/>
        <v>1.6418496438090004E-3</v>
      </c>
      <c r="E47" s="20">
        <f t="shared" si="1"/>
        <v>-6.5948015503802873E-3</v>
      </c>
      <c r="F47" s="53"/>
    </row>
    <row r="48" spans="1:6">
      <c r="A48" s="52">
        <v>40612</v>
      </c>
      <c r="B48" s="20">
        <v>276.8</v>
      </c>
      <c r="C48" s="20">
        <v>18327.98</v>
      </c>
      <c r="D48" s="20">
        <f t="shared" si="0"/>
        <v>-7.7162331908415685E-3</v>
      </c>
      <c r="E48" s="20">
        <f t="shared" si="1"/>
        <v>-1.0064786616140709E-2</v>
      </c>
      <c r="F48" s="53"/>
    </row>
    <row r="49" spans="1:6">
      <c r="A49" s="52">
        <v>40613</v>
      </c>
      <c r="B49" s="20">
        <v>277.95</v>
      </c>
      <c r="C49" s="20">
        <v>18174.09</v>
      </c>
      <c r="D49" s="20">
        <f t="shared" si="0"/>
        <v>-8.431900533751183E-3</v>
      </c>
      <c r="E49" s="20">
        <f t="shared" si="1"/>
        <v>4.1460176559639395E-3</v>
      </c>
      <c r="F49" s="53"/>
    </row>
    <row r="50" spans="1:6">
      <c r="A50" s="52">
        <v>40616</v>
      </c>
      <c r="B50" s="20">
        <v>277.5</v>
      </c>
      <c r="C50" s="20">
        <v>18439.48</v>
      </c>
      <c r="D50" s="20">
        <f t="shared" si="0"/>
        <v>1.4497064774362885E-2</v>
      </c>
      <c r="E50" s="20">
        <f t="shared" si="1"/>
        <v>-1.6203082129892024E-3</v>
      </c>
      <c r="F50" s="53"/>
    </row>
    <row r="51" spans="1:6">
      <c r="A51" s="52">
        <v>40617</v>
      </c>
      <c r="B51" s="20">
        <v>274.5</v>
      </c>
      <c r="C51" s="20">
        <v>18167.64</v>
      </c>
      <c r="D51" s="20">
        <f t="shared" si="0"/>
        <v>-1.4852028617180706E-2</v>
      </c>
      <c r="E51" s="20">
        <f t="shared" si="1"/>
        <v>-1.0869672236903879E-2</v>
      </c>
      <c r="F51" s="53"/>
    </row>
    <row r="52" spans="1:6">
      <c r="A52" s="52">
        <v>40618</v>
      </c>
      <c r="B52" s="20">
        <v>271.35000000000002</v>
      </c>
      <c r="C52" s="20">
        <v>18358.689999999999</v>
      </c>
      <c r="D52" s="20">
        <f t="shared" si="0"/>
        <v>1.0461042336739139E-2</v>
      </c>
      <c r="E52" s="20">
        <f t="shared" si="1"/>
        <v>-1.1541760440171458E-2</v>
      </c>
      <c r="F52" s="53"/>
    </row>
    <row r="53" spans="1:6">
      <c r="A53" s="52">
        <v>40619</v>
      </c>
      <c r="B53" s="20">
        <v>270.8</v>
      </c>
      <c r="C53" s="20">
        <v>18149.87</v>
      </c>
      <c r="D53" s="20">
        <f t="shared" si="0"/>
        <v>-1.1439633733456947E-2</v>
      </c>
      <c r="E53" s="20">
        <f t="shared" si="1"/>
        <v>-2.0289594712938944E-3</v>
      </c>
      <c r="F53" s="53"/>
    </row>
    <row r="54" spans="1:6">
      <c r="A54" s="52">
        <v>40620</v>
      </c>
      <c r="B54" s="20">
        <v>268.5</v>
      </c>
      <c r="C54" s="20">
        <v>17878.810000000001</v>
      </c>
      <c r="D54" s="20">
        <f t="shared" si="0"/>
        <v>-1.504718543011827E-2</v>
      </c>
      <c r="E54" s="20">
        <f t="shared" si="1"/>
        <v>-8.5296270892006448E-3</v>
      </c>
      <c r="F54" s="53"/>
    </row>
    <row r="55" spans="1:6">
      <c r="A55" s="52">
        <v>40623</v>
      </c>
      <c r="B55" s="20">
        <v>265.89999999999998</v>
      </c>
      <c r="C55" s="20">
        <v>17839.05</v>
      </c>
      <c r="D55" s="20">
        <f t="shared" si="0"/>
        <v>-2.2263381077593791E-3</v>
      </c>
      <c r="E55" s="20">
        <f t="shared" si="1"/>
        <v>-9.7306156999453514E-3</v>
      </c>
      <c r="F55" s="53"/>
    </row>
    <row r="56" spans="1:6">
      <c r="A56" s="52">
        <v>40624</v>
      </c>
      <c r="B56" s="20">
        <v>266.8</v>
      </c>
      <c r="C56" s="20">
        <v>17988.3</v>
      </c>
      <c r="D56" s="20">
        <f t="shared" si="0"/>
        <v>8.3316719416825103E-3</v>
      </c>
      <c r="E56" s="20">
        <f t="shared" si="1"/>
        <v>3.3790157924946797E-3</v>
      </c>
      <c r="F56" s="53"/>
    </row>
    <row r="57" spans="1:6">
      <c r="A57" s="52">
        <v>40625</v>
      </c>
      <c r="B57" s="20">
        <v>269.60000000000002</v>
      </c>
      <c r="C57" s="20">
        <v>18206.16</v>
      </c>
      <c r="D57" s="20">
        <f t="shared" si="0"/>
        <v>1.203845180144727E-2</v>
      </c>
      <c r="E57" s="20">
        <f t="shared" si="1"/>
        <v>1.0440064996683422E-2</v>
      </c>
      <c r="F57" s="53"/>
    </row>
    <row r="58" spans="1:6">
      <c r="A58" s="52">
        <v>40626</v>
      </c>
      <c r="B58" s="20">
        <v>268.8</v>
      </c>
      <c r="C58" s="20">
        <v>18350.740000000002</v>
      </c>
      <c r="D58" s="20">
        <f t="shared" si="0"/>
        <v>7.9099023069199113E-3</v>
      </c>
      <c r="E58" s="20">
        <f t="shared" si="1"/>
        <v>-2.9717703891574817E-3</v>
      </c>
      <c r="F58" s="53"/>
    </row>
    <row r="59" spans="1:6">
      <c r="A59" s="52">
        <v>40627</v>
      </c>
      <c r="B59" s="20">
        <v>271</v>
      </c>
      <c r="C59" s="20">
        <v>18815.64</v>
      </c>
      <c r="D59" s="20">
        <f t="shared" si="0"/>
        <v>2.5018538217177998E-2</v>
      </c>
      <c r="E59" s="20">
        <f t="shared" si="1"/>
        <v>8.1512122307063374E-3</v>
      </c>
      <c r="F59" s="53"/>
    </row>
    <row r="60" spans="1:6">
      <c r="A60" s="52">
        <v>40630</v>
      </c>
      <c r="B60" s="20">
        <v>275.25</v>
      </c>
      <c r="C60" s="20">
        <v>18943.14</v>
      </c>
      <c r="D60" s="20">
        <f t="shared" si="0"/>
        <v>6.7534218315388464E-3</v>
      </c>
      <c r="E60" s="20">
        <f t="shared" si="1"/>
        <v>1.5560954723088398E-2</v>
      </c>
      <c r="F60" s="53"/>
    </row>
    <row r="61" spans="1:6">
      <c r="A61" s="52">
        <v>40631</v>
      </c>
      <c r="B61" s="20">
        <v>277.05</v>
      </c>
      <c r="C61" s="20">
        <v>19120.8</v>
      </c>
      <c r="D61" s="20">
        <f t="shared" si="0"/>
        <v>9.3348870404664289E-3</v>
      </c>
      <c r="E61" s="20">
        <f t="shared" si="1"/>
        <v>6.518219710569411E-3</v>
      </c>
      <c r="F61" s="53"/>
    </row>
    <row r="62" spans="1:6">
      <c r="A62" s="52">
        <v>40632</v>
      </c>
      <c r="B62" s="20">
        <v>277.64999999999998</v>
      </c>
      <c r="C62" s="20">
        <v>19290.18</v>
      </c>
      <c r="D62" s="20">
        <f t="shared" si="0"/>
        <v>8.8194103816928663E-3</v>
      </c>
      <c r="E62" s="20">
        <f t="shared" si="1"/>
        <v>2.1633323742574324E-3</v>
      </c>
      <c r="F62" s="53"/>
    </row>
    <row r="63" spans="1:6">
      <c r="A63" s="52">
        <v>40633</v>
      </c>
      <c r="B63" s="20">
        <v>284.60000000000002</v>
      </c>
      <c r="C63" s="20">
        <v>19445.22</v>
      </c>
      <c r="D63" s="20">
        <f t="shared" si="0"/>
        <v>8.0051233723446111E-3</v>
      </c>
      <c r="E63" s="20">
        <f t="shared" si="1"/>
        <v>2.4723357968135948E-2</v>
      </c>
      <c r="F63" s="53"/>
    </row>
    <row r="64" spans="1:6">
      <c r="A64" s="52">
        <v>40634</v>
      </c>
      <c r="B64" s="20">
        <v>284.05</v>
      </c>
      <c r="C64" s="20">
        <v>19420.39</v>
      </c>
      <c r="D64" s="20">
        <f t="shared" si="0"/>
        <v>-1.2777364553467291E-3</v>
      </c>
      <c r="E64" s="20">
        <f t="shared" si="1"/>
        <v>-1.9344066526161172E-3</v>
      </c>
      <c r="F64" s="53"/>
    </row>
    <row r="65" spans="1:6">
      <c r="A65" s="52">
        <v>40637</v>
      </c>
      <c r="B65" s="20">
        <v>279.45</v>
      </c>
      <c r="C65" s="20">
        <v>19701.73</v>
      </c>
      <c r="D65" s="20">
        <f t="shared" si="0"/>
        <v>1.4382904096296572E-2</v>
      </c>
      <c r="E65" s="20">
        <f t="shared" si="1"/>
        <v>-1.6326893287428781E-2</v>
      </c>
      <c r="F65" s="53"/>
    </row>
    <row r="66" spans="1:6">
      <c r="A66" s="52">
        <v>40638</v>
      </c>
      <c r="B66" s="20">
        <v>275.39999999999998</v>
      </c>
      <c r="C66" s="20">
        <v>19686.82</v>
      </c>
      <c r="D66" s="20">
        <f t="shared" si="0"/>
        <v>-7.5707284031272285E-4</v>
      </c>
      <c r="E66" s="20">
        <f t="shared" si="1"/>
        <v>-1.4598799421152749E-2</v>
      </c>
      <c r="F66" s="53"/>
    </row>
    <row r="67" spans="1:6">
      <c r="A67" s="52">
        <v>40639</v>
      </c>
      <c r="B67" s="20">
        <v>276.25</v>
      </c>
      <c r="C67" s="20">
        <v>19612.2</v>
      </c>
      <c r="D67" s="20">
        <f t="shared" ref="D67:D130" si="2">LN(C67/C66)</f>
        <v>-3.7975547317559834E-3</v>
      </c>
      <c r="E67" s="20">
        <f t="shared" ref="E67:E130" si="3">LN(B67/B66)</f>
        <v>3.0816665374081144E-3</v>
      </c>
      <c r="F67" s="53"/>
    </row>
    <row r="68" spans="1:6">
      <c r="A68" s="52">
        <v>40640</v>
      </c>
      <c r="B68" s="20">
        <v>276.05</v>
      </c>
      <c r="C68" s="20">
        <v>19591.18</v>
      </c>
      <c r="D68" s="20">
        <f t="shared" si="2"/>
        <v>-1.0723566189612995E-3</v>
      </c>
      <c r="E68" s="20">
        <f t="shared" si="3"/>
        <v>-7.2424410190888809E-4</v>
      </c>
      <c r="F68" s="53"/>
    </row>
    <row r="69" spans="1:6">
      <c r="A69" s="52">
        <v>40641</v>
      </c>
      <c r="B69" s="20">
        <v>276.35000000000002</v>
      </c>
      <c r="C69" s="20">
        <v>19451.45</v>
      </c>
      <c r="D69" s="20">
        <f t="shared" si="2"/>
        <v>-7.1578475418189406E-3</v>
      </c>
      <c r="E69" s="20">
        <f t="shared" si="3"/>
        <v>1.0861695492184362E-3</v>
      </c>
      <c r="F69" s="53"/>
    </row>
    <row r="70" spans="1:6">
      <c r="A70" s="52">
        <v>40644</v>
      </c>
      <c r="B70" s="20">
        <v>273.5</v>
      </c>
      <c r="C70" s="20">
        <v>19262.54</v>
      </c>
      <c r="D70" s="20">
        <f t="shared" si="2"/>
        <v>-9.7593401965357443E-3</v>
      </c>
      <c r="E70" s="20">
        <f t="shared" si="3"/>
        <v>-1.0366556417236111E-2</v>
      </c>
      <c r="F70" s="53"/>
    </row>
    <row r="71" spans="1:6">
      <c r="A71" s="52">
        <v>40646</v>
      </c>
      <c r="B71" s="20">
        <v>280.89999999999998</v>
      </c>
      <c r="C71" s="20">
        <v>19696.86</v>
      </c>
      <c r="D71" s="20">
        <f t="shared" si="2"/>
        <v>2.22969549591935E-2</v>
      </c>
      <c r="E71" s="20">
        <f t="shared" si="3"/>
        <v>2.6697112248161924E-2</v>
      </c>
      <c r="F71" s="53"/>
    </row>
    <row r="72" spans="1:6">
      <c r="A72" s="52">
        <v>40648</v>
      </c>
      <c r="B72" s="20">
        <v>275.75</v>
      </c>
      <c r="C72" s="20">
        <v>19386.82</v>
      </c>
      <c r="D72" s="20">
        <f t="shared" si="2"/>
        <v>-1.5865778435092587E-2</v>
      </c>
      <c r="E72" s="20">
        <f t="shared" si="3"/>
        <v>-1.8504075976586019E-2</v>
      </c>
      <c r="F72" s="53"/>
    </row>
    <row r="73" spans="1:6">
      <c r="A73" s="52">
        <v>40651</v>
      </c>
      <c r="B73" s="20">
        <v>280.3</v>
      </c>
      <c r="C73" s="20">
        <v>19091.169999999998</v>
      </c>
      <c r="D73" s="20">
        <f t="shared" si="2"/>
        <v>-1.5367529249455803E-2</v>
      </c>
      <c r="E73" s="20">
        <f t="shared" si="3"/>
        <v>1.6365800037130736E-2</v>
      </c>
      <c r="F73" s="53"/>
    </row>
    <row r="74" spans="1:6">
      <c r="A74" s="52">
        <v>40652</v>
      </c>
      <c r="B74" s="20">
        <v>276.95</v>
      </c>
      <c r="C74" s="20">
        <v>19121.830000000002</v>
      </c>
      <c r="D74" s="20">
        <f t="shared" si="2"/>
        <v>1.6046898479158806E-3</v>
      </c>
      <c r="E74" s="20">
        <f t="shared" si="3"/>
        <v>-1.2023473691629732E-2</v>
      </c>
      <c r="F74" s="53"/>
    </row>
    <row r="75" spans="1:6">
      <c r="A75" s="52">
        <v>40653</v>
      </c>
      <c r="B75" s="20">
        <v>284.05</v>
      </c>
      <c r="C75" s="20">
        <v>19470.98</v>
      </c>
      <c r="D75" s="20">
        <f t="shared" si="2"/>
        <v>1.8094537624054243E-2</v>
      </c>
      <c r="E75" s="20">
        <f t="shared" si="3"/>
        <v>2.5313294524023061E-2</v>
      </c>
      <c r="F75" s="53"/>
    </row>
    <row r="76" spans="1:6">
      <c r="A76" s="52">
        <v>40654</v>
      </c>
      <c r="B76" s="20">
        <v>288.8</v>
      </c>
      <c r="C76" s="20">
        <v>19602.23</v>
      </c>
      <c r="D76" s="20">
        <f t="shared" si="2"/>
        <v>6.7181833103864743E-3</v>
      </c>
      <c r="E76" s="20">
        <f t="shared" si="3"/>
        <v>1.6584128015535261E-2</v>
      </c>
      <c r="F76" s="53"/>
    </row>
    <row r="77" spans="1:6">
      <c r="A77" s="52">
        <v>40658</v>
      </c>
      <c r="B77" s="20">
        <v>288.89999999999998</v>
      </c>
      <c r="C77" s="20">
        <v>19584.310000000001</v>
      </c>
      <c r="D77" s="20">
        <f t="shared" si="2"/>
        <v>-9.1459982173274228E-4</v>
      </c>
      <c r="E77" s="20">
        <f t="shared" si="3"/>
        <v>3.4620045351825719E-4</v>
      </c>
      <c r="F77" s="53"/>
    </row>
    <row r="78" spans="1:6">
      <c r="A78" s="52">
        <v>40659</v>
      </c>
      <c r="B78" s="20">
        <v>284.45</v>
      </c>
      <c r="C78" s="20">
        <v>19545.349999999999</v>
      </c>
      <c r="D78" s="20">
        <f t="shared" si="2"/>
        <v>-1.9913289752226233E-3</v>
      </c>
      <c r="E78" s="20">
        <f t="shared" si="3"/>
        <v>-1.5523116275533138E-2</v>
      </c>
      <c r="F78" s="53"/>
    </row>
    <row r="79" spans="1:6">
      <c r="A79" s="52">
        <v>40660</v>
      </c>
      <c r="B79" s="20">
        <v>283.2</v>
      </c>
      <c r="C79" s="20">
        <v>19448.689999999999</v>
      </c>
      <c r="D79" s="20">
        <f t="shared" si="2"/>
        <v>-4.9576908666728219E-3</v>
      </c>
      <c r="E79" s="20">
        <f t="shared" si="3"/>
        <v>-4.40412937709171E-3</v>
      </c>
      <c r="F79" s="53"/>
    </row>
    <row r="80" spans="1:6">
      <c r="A80" s="52">
        <v>40661</v>
      </c>
      <c r="B80" s="20">
        <v>278.95</v>
      </c>
      <c r="C80" s="20">
        <v>19292.02</v>
      </c>
      <c r="D80" s="20">
        <f t="shared" si="2"/>
        <v>-8.0881767057669925E-3</v>
      </c>
      <c r="E80" s="20">
        <f t="shared" si="3"/>
        <v>-1.5120807528027313E-2</v>
      </c>
      <c r="F80" s="53"/>
    </row>
    <row r="81" spans="1:6">
      <c r="A81" s="52">
        <v>40662</v>
      </c>
      <c r="B81" s="20">
        <v>285.2</v>
      </c>
      <c r="C81" s="20">
        <v>19135.96</v>
      </c>
      <c r="D81" s="20">
        <f t="shared" si="2"/>
        <v>-8.1222514403048156E-3</v>
      </c>
      <c r="E81" s="20">
        <f t="shared" si="3"/>
        <v>2.2158134248603596E-2</v>
      </c>
      <c r="F81" s="53"/>
    </row>
    <row r="82" spans="1:6">
      <c r="A82" s="52">
        <v>40665</v>
      </c>
      <c r="B82" s="20">
        <v>281.14999999999998</v>
      </c>
      <c r="C82" s="20">
        <v>18998.02</v>
      </c>
      <c r="D82" s="20">
        <f t="shared" si="2"/>
        <v>-7.2345242552026411E-3</v>
      </c>
      <c r="E82" s="20">
        <f t="shared" si="3"/>
        <v>-1.4302353801930193E-2</v>
      </c>
      <c r="F82" s="53"/>
    </row>
    <row r="83" spans="1:6">
      <c r="A83" s="52">
        <v>40666</v>
      </c>
      <c r="B83" s="20">
        <v>272.3</v>
      </c>
      <c r="C83" s="20">
        <v>18534.689999999999</v>
      </c>
      <c r="D83" s="20">
        <f t="shared" si="2"/>
        <v>-2.4690651861649284E-2</v>
      </c>
      <c r="E83" s="20">
        <f t="shared" si="3"/>
        <v>-3.198393505849665E-2</v>
      </c>
      <c r="F83" s="53"/>
    </row>
    <row r="84" spans="1:6">
      <c r="A84" s="52">
        <v>40667</v>
      </c>
      <c r="B84" s="20">
        <v>275.10000000000002</v>
      </c>
      <c r="C84" s="20">
        <v>18469.36</v>
      </c>
      <c r="D84" s="20">
        <f t="shared" si="2"/>
        <v>-3.5309685224418396E-3</v>
      </c>
      <c r="E84" s="20">
        <f t="shared" si="3"/>
        <v>1.0230268250815043E-2</v>
      </c>
      <c r="F84" s="53"/>
    </row>
    <row r="85" spans="1:6">
      <c r="A85" s="52">
        <v>40668</v>
      </c>
      <c r="B85" s="20">
        <v>267.3</v>
      </c>
      <c r="C85" s="20">
        <v>18210.580000000002</v>
      </c>
      <c r="D85" s="20">
        <f t="shared" si="2"/>
        <v>-1.4110398961922269E-2</v>
      </c>
      <c r="E85" s="20">
        <f t="shared" si="3"/>
        <v>-2.8763044785655622E-2</v>
      </c>
      <c r="F85" s="53"/>
    </row>
    <row r="86" spans="1:6">
      <c r="A86" s="52">
        <v>40669</v>
      </c>
      <c r="B86" s="20">
        <v>274.7</v>
      </c>
      <c r="C86" s="20">
        <v>18518.810000000001</v>
      </c>
      <c r="D86" s="20">
        <f t="shared" si="2"/>
        <v>1.6784228430173097E-2</v>
      </c>
      <c r="E86" s="20">
        <f t="shared" si="3"/>
        <v>2.730796995635474E-2</v>
      </c>
      <c r="F86" s="53"/>
    </row>
    <row r="87" spans="1:6">
      <c r="A87" s="52">
        <v>40672</v>
      </c>
      <c r="B87" s="20">
        <v>284.45</v>
      </c>
      <c r="C87" s="20">
        <v>18528.96</v>
      </c>
      <c r="D87" s="20">
        <f t="shared" si="2"/>
        <v>5.4794122582539325E-4</v>
      </c>
      <c r="E87" s="20">
        <f t="shared" si="3"/>
        <v>3.4877898095428191E-2</v>
      </c>
      <c r="F87" s="53"/>
    </row>
    <row r="88" spans="1:6">
      <c r="A88" s="52">
        <v>40673</v>
      </c>
      <c r="B88" s="20">
        <v>297.14999999999998</v>
      </c>
      <c r="C88" s="20">
        <v>18512.77</v>
      </c>
      <c r="D88" s="20">
        <f t="shared" si="2"/>
        <v>-8.7414929221431845E-4</v>
      </c>
      <c r="E88" s="20">
        <f t="shared" si="3"/>
        <v>4.3679570616013158E-2</v>
      </c>
      <c r="F88" s="53"/>
    </row>
    <row r="89" spans="1:6">
      <c r="A89" s="52">
        <v>40674</v>
      </c>
      <c r="B89" s="20">
        <v>299.85000000000002</v>
      </c>
      <c r="C89" s="20">
        <v>18584.96</v>
      </c>
      <c r="D89" s="20">
        <f t="shared" si="2"/>
        <v>3.8918872459591624E-3</v>
      </c>
      <c r="E89" s="20">
        <f t="shared" si="3"/>
        <v>9.0452878018493863E-3</v>
      </c>
      <c r="F89" s="53"/>
    </row>
    <row r="90" spans="1:6">
      <c r="A90" s="52">
        <v>40675</v>
      </c>
      <c r="B90" s="20">
        <v>301.39999999999998</v>
      </c>
      <c r="C90" s="20">
        <v>18335.79</v>
      </c>
      <c r="D90" s="20">
        <f t="shared" si="2"/>
        <v>-1.3497763886397346E-2</v>
      </c>
      <c r="E90" s="20">
        <f t="shared" si="3"/>
        <v>5.1559365778762163E-3</v>
      </c>
      <c r="F90" s="53"/>
    </row>
    <row r="91" spans="1:6">
      <c r="A91" s="52">
        <v>40676</v>
      </c>
      <c r="B91" s="20">
        <v>306.45</v>
      </c>
      <c r="C91" s="20">
        <v>18531.28</v>
      </c>
      <c r="D91" s="20">
        <f t="shared" si="2"/>
        <v>1.0605227496540397E-2</v>
      </c>
      <c r="E91" s="20">
        <f t="shared" si="3"/>
        <v>1.6616323739345649E-2</v>
      </c>
      <c r="F91" s="53"/>
    </row>
    <row r="92" spans="1:6">
      <c r="A92" s="52">
        <v>40679</v>
      </c>
      <c r="B92" s="20">
        <v>304.05</v>
      </c>
      <c r="C92" s="20">
        <v>18345.03</v>
      </c>
      <c r="D92" s="20">
        <f t="shared" si="2"/>
        <v>-1.010142195481918E-2</v>
      </c>
      <c r="E92" s="20">
        <f t="shared" si="3"/>
        <v>-7.8624483656218967E-3</v>
      </c>
      <c r="F92" s="53"/>
    </row>
    <row r="93" spans="1:6">
      <c r="A93" s="52">
        <v>40680</v>
      </c>
      <c r="B93" s="20">
        <v>308.89999999999998</v>
      </c>
      <c r="C93" s="20">
        <v>18137.349999999999</v>
      </c>
      <c r="D93" s="20">
        <f t="shared" si="2"/>
        <v>-1.1385345111287566E-2</v>
      </c>
      <c r="E93" s="20">
        <f t="shared" si="3"/>
        <v>1.5825438358417203E-2</v>
      </c>
      <c r="F93" s="53"/>
    </row>
    <row r="94" spans="1:6">
      <c r="A94" s="52">
        <v>40681</v>
      </c>
      <c r="B94" s="20">
        <v>308.95</v>
      </c>
      <c r="C94" s="20">
        <v>18086.2</v>
      </c>
      <c r="D94" s="20">
        <f t="shared" si="2"/>
        <v>-2.8241314833302306E-3</v>
      </c>
      <c r="E94" s="20">
        <f t="shared" si="3"/>
        <v>1.6185158245251357E-4</v>
      </c>
      <c r="F94" s="53"/>
    </row>
    <row r="95" spans="1:6">
      <c r="A95" s="52">
        <v>40682</v>
      </c>
      <c r="B95" s="20">
        <v>309.5</v>
      </c>
      <c r="C95" s="20">
        <v>18141.400000000001</v>
      </c>
      <c r="D95" s="20">
        <f t="shared" si="2"/>
        <v>3.0474026829623814E-3</v>
      </c>
      <c r="E95" s="20">
        <f t="shared" si="3"/>
        <v>1.7786406176622577E-3</v>
      </c>
      <c r="F95" s="53"/>
    </row>
    <row r="96" spans="1:6">
      <c r="A96" s="52">
        <v>40683</v>
      </c>
      <c r="B96" s="20">
        <v>310.05</v>
      </c>
      <c r="C96" s="20">
        <v>18326.09</v>
      </c>
      <c r="D96" s="20">
        <f t="shared" si="2"/>
        <v>1.0129108369064553E-2</v>
      </c>
      <c r="E96" s="20">
        <f t="shared" si="3"/>
        <v>1.7754826712361039E-3</v>
      </c>
      <c r="F96" s="53"/>
    </row>
    <row r="97" spans="1:6">
      <c r="A97" s="52">
        <v>40686</v>
      </c>
      <c r="B97" s="20">
        <v>304.25</v>
      </c>
      <c r="C97" s="20">
        <v>17993.330000000002</v>
      </c>
      <c r="D97" s="20">
        <f t="shared" si="2"/>
        <v>-1.8324593918359427E-2</v>
      </c>
      <c r="E97" s="20">
        <f t="shared" si="3"/>
        <v>-1.8883842928250467E-2</v>
      </c>
      <c r="F97" s="53"/>
    </row>
    <row r="98" spans="1:6">
      <c r="A98" s="52">
        <v>40687</v>
      </c>
      <c r="B98" s="20">
        <v>302.60000000000002</v>
      </c>
      <c r="C98" s="20">
        <v>18011.97</v>
      </c>
      <c r="D98" s="20">
        <f t="shared" si="2"/>
        <v>1.0354032137083486E-3</v>
      </c>
      <c r="E98" s="20">
        <f t="shared" si="3"/>
        <v>-5.4379305133809329E-3</v>
      </c>
      <c r="F98" s="53"/>
    </row>
    <row r="99" spans="1:6">
      <c r="A99" s="52">
        <v>40688</v>
      </c>
      <c r="B99" s="20">
        <v>299.8</v>
      </c>
      <c r="C99" s="20">
        <v>17847.240000000002</v>
      </c>
      <c r="D99" s="20">
        <f t="shared" si="2"/>
        <v>-9.1876624599241414E-3</v>
      </c>
      <c r="E99" s="20">
        <f t="shared" si="3"/>
        <v>-9.2962156857582245E-3</v>
      </c>
      <c r="F99" s="53"/>
    </row>
    <row r="100" spans="1:6">
      <c r="A100" s="52">
        <v>40689</v>
      </c>
      <c r="B100" s="20">
        <v>306.35000000000002</v>
      </c>
      <c r="C100" s="20">
        <v>18044.64</v>
      </c>
      <c r="D100" s="20">
        <f t="shared" si="2"/>
        <v>1.0999813349339031E-2</v>
      </c>
      <c r="E100" s="20">
        <f t="shared" si="3"/>
        <v>2.1612653503166195E-2</v>
      </c>
      <c r="F100" s="53"/>
    </row>
    <row r="101" spans="1:6">
      <c r="A101" s="52">
        <v>40690</v>
      </c>
      <c r="B101" s="20">
        <v>302.45</v>
      </c>
      <c r="C101" s="20">
        <v>18266.099999999999</v>
      </c>
      <c r="D101" s="20">
        <f t="shared" si="2"/>
        <v>1.2198195135803584E-2</v>
      </c>
      <c r="E101" s="20">
        <f t="shared" si="3"/>
        <v>-1.2812264618740427E-2</v>
      </c>
      <c r="F101" s="53"/>
    </row>
    <row r="102" spans="1:6">
      <c r="A102" s="52">
        <v>40693</v>
      </c>
      <c r="B102" s="20">
        <v>302.8</v>
      </c>
      <c r="C102" s="20">
        <v>18232.060000000001</v>
      </c>
      <c r="D102" s="20">
        <f t="shared" si="2"/>
        <v>-1.8653000518238055E-3</v>
      </c>
      <c r="E102" s="20">
        <f t="shared" si="3"/>
        <v>1.1565470103706028E-3</v>
      </c>
      <c r="F102" s="53"/>
    </row>
    <row r="103" spans="1:6">
      <c r="A103" s="52">
        <v>40694</v>
      </c>
      <c r="B103" s="20">
        <v>304.85000000000002</v>
      </c>
      <c r="C103" s="20">
        <v>18503.28</v>
      </c>
      <c r="D103" s="20">
        <f t="shared" si="2"/>
        <v>1.4766430811230915E-2</v>
      </c>
      <c r="E103" s="20">
        <f t="shared" si="3"/>
        <v>6.7473307905315354E-3</v>
      </c>
      <c r="F103" s="53"/>
    </row>
    <row r="104" spans="1:6">
      <c r="A104" s="52">
        <v>40695</v>
      </c>
      <c r="B104" s="20">
        <v>309.95</v>
      </c>
      <c r="C104" s="20">
        <v>18608.810000000001</v>
      </c>
      <c r="D104" s="20">
        <f t="shared" si="2"/>
        <v>5.6871108273127031E-3</v>
      </c>
      <c r="E104" s="20">
        <f t="shared" si="3"/>
        <v>1.6591141794103259E-2</v>
      </c>
      <c r="F104" s="53"/>
    </row>
    <row r="105" spans="1:6">
      <c r="A105" s="52">
        <v>40696</v>
      </c>
      <c r="B105" s="20">
        <v>320.89999999999998</v>
      </c>
      <c r="C105" s="20">
        <v>18494.18</v>
      </c>
      <c r="D105" s="20">
        <f t="shared" si="2"/>
        <v>-6.1790364991565067E-3</v>
      </c>
      <c r="E105" s="20">
        <f t="shared" si="3"/>
        <v>3.471855396788278E-2</v>
      </c>
      <c r="F105" s="53"/>
    </row>
    <row r="106" spans="1:6">
      <c r="A106" s="52">
        <v>40697</v>
      </c>
      <c r="B106" s="20">
        <v>318.3</v>
      </c>
      <c r="C106" s="20">
        <v>18376.48</v>
      </c>
      <c r="D106" s="20">
        <f t="shared" si="2"/>
        <v>-6.3845019213480559E-3</v>
      </c>
      <c r="E106" s="20">
        <f t="shared" si="3"/>
        <v>-8.1352138277639308E-3</v>
      </c>
      <c r="F106" s="53"/>
    </row>
    <row r="107" spans="1:6">
      <c r="A107" s="52">
        <v>40700</v>
      </c>
      <c r="B107" s="20">
        <v>314.95</v>
      </c>
      <c r="C107" s="20">
        <v>18420.11</v>
      </c>
      <c r="D107" s="20">
        <f t="shared" si="2"/>
        <v>2.3714165060691817E-3</v>
      </c>
      <c r="E107" s="20">
        <f t="shared" si="3"/>
        <v>-1.058043822010918E-2</v>
      </c>
      <c r="F107" s="53"/>
    </row>
    <row r="108" spans="1:6">
      <c r="A108" s="52">
        <v>40701</v>
      </c>
      <c r="B108" s="20">
        <v>308.2</v>
      </c>
      <c r="C108" s="20">
        <v>18495.62</v>
      </c>
      <c r="D108" s="20">
        <f t="shared" si="2"/>
        <v>4.0909447170715601E-3</v>
      </c>
      <c r="E108" s="20">
        <f t="shared" si="3"/>
        <v>-2.1664973181922634E-2</v>
      </c>
      <c r="F108" s="53"/>
    </row>
    <row r="109" spans="1:6">
      <c r="A109" s="52">
        <v>40702</v>
      </c>
      <c r="B109" s="20">
        <v>313.39999999999998</v>
      </c>
      <c r="C109" s="20">
        <v>18394.29</v>
      </c>
      <c r="D109" s="20">
        <f t="shared" si="2"/>
        <v>-5.4936569293376368E-3</v>
      </c>
      <c r="E109" s="20">
        <f t="shared" si="3"/>
        <v>1.6731407035905133E-2</v>
      </c>
      <c r="F109" s="53"/>
    </row>
    <row r="110" spans="1:6">
      <c r="A110" s="52">
        <v>40703</v>
      </c>
      <c r="B110" s="20">
        <v>312.55</v>
      </c>
      <c r="C110" s="20">
        <v>18384.900000000001</v>
      </c>
      <c r="D110" s="20">
        <f t="shared" si="2"/>
        <v>-5.1061484518924417E-4</v>
      </c>
      <c r="E110" s="20">
        <f t="shared" si="3"/>
        <v>-2.7158735440989774E-3</v>
      </c>
      <c r="F110" s="53"/>
    </row>
    <row r="111" spans="1:6">
      <c r="A111" s="52">
        <v>40704</v>
      </c>
      <c r="B111" s="20">
        <v>311.35000000000002</v>
      </c>
      <c r="C111" s="20">
        <v>18268.54</v>
      </c>
      <c r="D111" s="20">
        <f t="shared" si="2"/>
        <v>-6.3492207496826077E-3</v>
      </c>
      <c r="E111" s="20">
        <f t="shared" si="3"/>
        <v>-3.8467750593603402E-3</v>
      </c>
      <c r="F111" s="53"/>
    </row>
    <row r="112" spans="1:6">
      <c r="A112" s="52">
        <v>40707</v>
      </c>
      <c r="B112" s="20">
        <v>313.5</v>
      </c>
      <c r="C112" s="20">
        <v>18266.03</v>
      </c>
      <c r="D112" s="20">
        <f t="shared" si="2"/>
        <v>-1.3740410816116019E-4</v>
      </c>
      <c r="E112" s="20">
        <f t="shared" si="3"/>
        <v>6.8816787545143369E-3</v>
      </c>
      <c r="F112" s="53"/>
    </row>
    <row r="113" spans="1:6">
      <c r="A113" s="52">
        <v>40708</v>
      </c>
      <c r="B113" s="20">
        <v>315.25</v>
      </c>
      <c r="C113" s="20">
        <v>18308.66</v>
      </c>
      <c r="D113" s="20">
        <f t="shared" si="2"/>
        <v>2.3311212920591622E-3</v>
      </c>
      <c r="E113" s="20">
        <f t="shared" si="3"/>
        <v>5.5666147720534898E-3</v>
      </c>
      <c r="F113" s="53"/>
    </row>
    <row r="114" spans="1:6">
      <c r="A114" s="52">
        <v>40709</v>
      </c>
      <c r="B114" s="20">
        <v>316.89999999999998</v>
      </c>
      <c r="C114" s="20">
        <v>18132.240000000002</v>
      </c>
      <c r="D114" s="20">
        <f t="shared" si="2"/>
        <v>-9.6826026975286791E-3</v>
      </c>
      <c r="E114" s="20">
        <f t="shared" si="3"/>
        <v>5.2202918518461042E-3</v>
      </c>
      <c r="F114" s="53"/>
    </row>
    <row r="115" spans="1:6">
      <c r="A115" s="52">
        <v>40710</v>
      </c>
      <c r="B115" s="20">
        <v>320.39999999999998</v>
      </c>
      <c r="C115" s="20">
        <v>17985.88</v>
      </c>
      <c r="D115" s="20">
        <f t="shared" si="2"/>
        <v>-8.1045636441979818E-3</v>
      </c>
      <c r="E115" s="20">
        <f t="shared" si="3"/>
        <v>1.0983948497329013E-2</v>
      </c>
      <c r="F115" s="53"/>
    </row>
    <row r="116" spans="1:6">
      <c r="A116" s="52">
        <v>40711</v>
      </c>
      <c r="B116" s="20">
        <v>321.05</v>
      </c>
      <c r="C116" s="20">
        <v>17870.53</v>
      </c>
      <c r="D116" s="20">
        <f t="shared" si="2"/>
        <v>-6.4340182368762544E-3</v>
      </c>
      <c r="E116" s="20">
        <f t="shared" si="3"/>
        <v>2.0266590458532545E-3</v>
      </c>
      <c r="F116" s="53"/>
    </row>
    <row r="117" spans="1:6">
      <c r="A117" s="52">
        <v>40714</v>
      </c>
      <c r="B117" s="20">
        <v>322.2</v>
      </c>
      <c r="C117" s="20">
        <v>17506.63</v>
      </c>
      <c r="D117" s="20">
        <f t="shared" si="2"/>
        <v>-2.0573321053223542E-2</v>
      </c>
      <c r="E117" s="20">
        <f t="shared" si="3"/>
        <v>3.5755965028164715E-3</v>
      </c>
      <c r="F117" s="53"/>
    </row>
    <row r="118" spans="1:6">
      <c r="A118" s="52">
        <v>40715</v>
      </c>
      <c r="B118" s="20">
        <v>322.95</v>
      </c>
      <c r="C118" s="20">
        <v>17560.3</v>
      </c>
      <c r="D118" s="20">
        <f t="shared" si="2"/>
        <v>3.0610060194167436E-3</v>
      </c>
      <c r="E118" s="20">
        <f t="shared" si="3"/>
        <v>2.3250417356078185E-3</v>
      </c>
      <c r="F118" s="53"/>
    </row>
    <row r="119" spans="1:6">
      <c r="A119" s="52">
        <v>40716</v>
      </c>
      <c r="B119" s="20">
        <v>311.89999999999998</v>
      </c>
      <c r="C119" s="20">
        <v>17550.63</v>
      </c>
      <c r="D119" s="20">
        <f t="shared" si="2"/>
        <v>-5.5082564002123817E-4</v>
      </c>
      <c r="E119" s="20">
        <f t="shared" si="3"/>
        <v>-3.481488886472419E-2</v>
      </c>
      <c r="F119" s="53"/>
    </row>
    <row r="120" spans="1:6">
      <c r="A120" s="52">
        <v>40717</v>
      </c>
      <c r="B120" s="20">
        <v>317.60000000000002</v>
      </c>
      <c r="C120" s="20">
        <v>17727.490000000002</v>
      </c>
      <c r="D120" s="20">
        <f t="shared" si="2"/>
        <v>1.0026695397048771E-2</v>
      </c>
      <c r="E120" s="20">
        <f t="shared" si="3"/>
        <v>1.8110105759223297E-2</v>
      </c>
      <c r="F120" s="53"/>
    </row>
    <row r="121" spans="1:6">
      <c r="A121" s="52">
        <v>40718</v>
      </c>
      <c r="B121" s="20">
        <v>324.10000000000002</v>
      </c>
      <c r="C121" s="20">
        <v>18240.68</v>
      </c>
      <c r="D121" s="20">
        <f t="shared" si="2"/>
        <v>2.8537722552508034E-2</v>
      </c>
      <c r="E121" s="20">
        <f t="shared" si="3"/>
        <v>2.0259380774520986E-2</v>
      </c>
      <c r="F121" s="53"/>
    </row>
    <row r="122" spans="1:6">
      <c r="A122" s="52">
        <v>40721</v>
      </c>
      <c r="B122" s="20">
        <v>323.3</v>
      </c>
      <c r="C122" s="20">
        <v>18412.41</v>
      </c>
      <c r="D122" s="20">
        <f t="shared" si="2"/>
        <v>9.37062914006416E-3</v>
      </c>
      <c r="E122" s="20">
        <f t="shared" si="3"/>
        <v>-2.4714254161142951E-3</v>
      </c>
      <c r="F122" s="53"/>
    </row>
    <row r="123" spans="1:6">
      <c r="A123" s="52">
        <v>40722</v>
      </c>
      <c r="B123" s="20">
        <v>323.39999999999998</v>
      </c>
      <c r="C123" s="20">
        <v>18492.45</v>
      </c>
      <c r="D123" s="20">
        <f t="shared" si="2"/>
        <v>4.3376468842972801E-3</v>
      </c>
      <c r="E123" s="20">
        <f t="shared" si="3"/>
        <v>3.0926241161901392E-4</v>
      </c>
      <c r="F123" s="53"/>
    </row>
    <row r="124" spans="1:6">
      <c r="A124" s="52">
        <v>40723</v>
      </c>
      <c r="B124" s="20">
        <v>332.2</v>
      </c>
      <c r="C124" s="20">
        <v>18693.86</v>
      </c>
      <c r="D124" s="20">
        <f t="shared" si="2"/>
        <v>1.0832587021041024E-2</v>
      </c>
      <c r="E124" s="20">
        <f t="shared" si="3"/>
        <v>2.6847250036188056E-2</v>
      </c>
      <c r="F124" s="53"/>
    </row>
    <row r="125" spans="1:6">
      <c r="A125" s="52">
        <v>40724</v>
      </c>
      <c r="B125" s="20">
        <v>342.75</v>
      </c>
      <c r="C125" s="20">
        <v>18845.87</v>
      </c>
      <c r="D125" s="20">
        <f t="shared" si="2"/>
        <v>8.0986640468448355E-3</v>
      </c>
      <c r="E125" s="20">
        <f t="shared" si="3"/>
        <v>3.1264121263229354E-2</v>
      </c>
      <c r="F125" s="53"/>
    </row>
    <row r="126" spans="1:6">
      <c r="A126" s="52">
        <v>40725</v>
      </c>
      <c r="B126" s="20">
        <v>336.75</v>
      </c>
      <c r="C126" s="20">
        <v>18762.8</v>
      </c>
      <c r="D126" s="20">
        <f t="shared" si="2"/>
        <v>-4.4176055730871782E-3</v>
      </c>
      <c r="E126" s="20">
        <f t="shared" si="3"/>
        <v>-1.7660503151950363E-2</v>
      </c>
      <c r="F126" s="53"/>
    </row>
    <row r="127" spans="1:6">
      <c r="A127" s="52">
        <v>40728</v>
      </c>
      <c r="B127" s="20">
        <v>336.05</v>
      </c>
      <c r="C127" s="20">
        <v>18814.48</v>
      </c>
      <c r="D127" s="20">
        <f t="shared" si="2"/>
        <v>2.7505999680324891E-3</v>
      </c>
      <c r="E127" s="20">
        <f t="shared" si="3"/>
        <v>-2.0808568744984032E-3</v>
      </c>
      <c r="F127" s="53"/>
    </row>
    <row r="128" spans="1:6">
      <c r="A128" s="52">
        <v>40729</v>
      </c>
      <c r="B128" s="20">
        <v>333.2</v>
      </c>
      <c r="C128" s="20">
        <v>18744.560000000001</v>
      </c>
      <c r="D128" s="20">
        <f t="shared" si="2"/>
        <v>-3.7232091539561242E-3</v>
      </c>
      <c r="E128" s="20">
        <f t="shared" si="3"/>
        <v>-8.5170481232872755E-3</v>
      </c>
      <c r="F128" s="53"/>
    </row>
    <row r="129" spans="1:6">
      <c r="A129" s="52">
        <v>40730</v>
      </c>
      <c r="B129" s="20">
        <v>329.55</v>
      </c>
      <c r="C129" s="20">
        <v>18726.97</v>
      </c>
      <c r="D129" s="20">
        <f t="shared" si="2"/>
        <v>-9.3884617425723355E-4</v>
      </c>
      <c r="E129" s="20">
        <f t="shared" si="3"/>
        <v>-1.1014822793958663E-2</v>
      </c>
      <c r="F129" s="53"/>
    </row>
    <row r="130" spans="1:6">
      <c r="A130" s="52">
        <v>40731</v>
      </c>
      <c r="B130" s="20">
        <v>335.45</v>
      </c>
      <c r="C130" s="20">
        <v>19078.3</v>
      </c>
      <c r="D130" s="20">
        <f t="shared" si="2"/>
        <v>1.8586832706124528E-2</v>
      </c>
      <c r="E130" s="20">
        <f t="shared" si="3"/>
        <v>1.7744826510168038E-2</v>
      </c>
      <c r="F130" s="53"/>
    </row>
    <row r="131" spans="1:6">
      <c r="A131" s="52">
        <v>40732</v>
      </c>
      <c r="B131" s="20">
        <v>334</v>
      </c>
      <c r="C131" s="20">
        <v>18858.04</v>
      </c>
      <c r="D131" s="20">
        <f t="shared" ref="D131:D194" si="4">LN(C131/C130)</f>
        <v>-1.1612215361192712E-2</v>
      </c>
      <c r="E131" s="20">
        <f t="shared" ref="E131:E194" si="5">LN(B131/B130)</f>
        <v>-4.3319210321965951E-3</v>
      </c>
      <c r="F131" s="53"/>
    </row>
    <row r="132" spans="1:6">
      <c r="A132" s="52">
        <v>40735</v>
      </c>
      <c r="B132" s="20">
        <v>331.95</v>
      </c>
      <c r="C132" s="20">
        <v>18721.39</v>
      </c>
      <c r="D132" s="20">
        <f t="shared" si="4"/>
        <v>-7.272627727298234E-3</v>
      </c>
      <c r="E132" s="20">
        <f t="shared" si="5"/>
        <v>-6.1566378115320841E-3</v>
      </c>
      <c r="F132" s="53"/>
    </row>
    <row r="133" spans="1:6">
      <c r="A133" s="52">
        <v>40736</v>
      </c>
      <c r="B133" s="20">
        <v>332.5</v>
      </c>
      <c r="C133" s="20">
        <v>18411.62</v>
      </c>
      <c r="D133" s="20">
        <f t="shared" si="4"/>
        <v>-1.6684733401513156E-2</v>
      </c>
      <c r="E133" s="20">
        <f t="shared" si="5"/>
        <v>1.6555049307404905E-3</v>
      </c>
      <c r="F133" s="53"/>
    </row>
    <row r="134" spans="1:6">
      <c r="A134" s="52">
        <v>40737</v>
      </c>
      <c r="B134" s="20">
        <v>331.4</v>
      </c>
      <c r="C134" s="20">
        <v>18596.02</v>
      </c>
      <c r="D134" s="20">
        <f t="shared" si="4"/>
        <v>9.9655922997359623E-3</v>
      </c>
      <c r="E134" s="20">
        <f t="shared" si="5"/>
        <v>-3.3137551034463798E-3</v>
      </c>
      <c r="F134" s="53"/>
    </row>
    <row r="135" spans="1:6">
      <c r="A135" s="52">
        <v>40738</v>
      </c>
      <c r="B135" s="20">
        <v>332.35</v>
      </c>
      <c r="C135" s="20">
        <v>18618.2</v>
      </c>
      <c r="D135" s="20">
        <f t="shared" si="4"/>
        <v>1.1920176011377462E-3</v>
      </c>
      <c r="E135" s="20">
        <f t="shared" si="5"/>
        <v>2.8625254951283614E-3</v>
      </c>
      <c r="F135" s="53"/>
    </row>
    <row r="136" spans="1:6">
      <c r="A136" s="52">
        <v>40739</v>
      </c>
      <c r="B136" s="20">
        <v>329.5</v>
      </c>
      <c r="C136" s="20">
        <v>18561.919999999998</v>
      </c>
      <c r="D136" s="20">
        <f t="shared" si="4"/>
        <v>-3.0274266454927566E-3</v>
      </c>
      <c r="E136" s="20">
        <f t="shared" si="5"/>
        <v>-8.6122765450289789E-3</v>
      </c>
      <c r="F136" s="53"/>
    </row>
    <row r="137" spans="1:6">
      <c r="A137" s="52">
        <v>40742</v>
      </c>
      <c r="B137" s="20">
        <v>332.4</v>
      </c>
      <c r="C137" s="20">
        <v>18507.04</v>
      </c>
      <c r="D137" s="20">
        <f t="shared" si="4"/>
        <v>-2.960970045880727E-3</v>
      </c>
      <c r="E137" s="20">
        <f t="shared" si="5"/>
        <v>8.7627090387311628E-3</v>
      </c>
      <c r="F137" s="53"/>
    </row>
    <row r="138" spans="1:6">
      <c r="A138" s="52">
        <v>40743</v>
      </c>
      <c r="B138" s="20">
        <v>331</v>
      </c>
      <c r="C138" s="20">
        <v>18653.87</v>
      </c>
      <c r="D138" s="20">
        <f t="shared" si="4"/>
        <v>7.9024310280676399E-3</v>
      </c>
      <c r="E138" s="20">
        <f t="shared" si="5"/>
        <v>-4.2206876042302109E-3</v>
      </c>
      <c r="F138" s="53"/>
    </row>
    <row r="139" spans="1:6">
      <c r="A139" s="52">
        <v>40744</v>
      </c>
      <c r="B139" s="20">
        <v>331.1</v>
      </c>
      <c r="C139" s="20">
        <v>18502.38</v>
      </c>
      <c r="D139" s="20">
        <f t="shared" si="4"/>
        <v>-8.1542588072994072E-3</v>
      </c>
      <c r="E139" s="20">
        <f t="shared" si="5"/>
        <v>3.0206917613782961E-4</v>
      </c>
      <c r="F139" s="53"/>
    </row>
    <row r="140" spans="1:6">
      <c r="A140" s="52">
        <v>40745</v>
      </c>
      <c r="B140" s="20">
        <v>333.1</v>
      </c>
      <c r="C140" s="20">
        <v>18436.189999999999</v>
      </c>
      <c r="D140" s="20">
        <f t="shared" si="4"/>
        <v>-3.583791730050234E-3</v>
      </c>
      <c r="E140" s="20">
        <f t="shared" si="5"/>
        <v>6.0223006464334792E-3</v>
      </c>
      <c r="F140" s="53"/>
    </row>
    <row r="141" spans="1:6">
      <c r="A141" s="52">
        <v>40746</v>
      </c>
      <c r="B141" s="20">
        <v>333.9</v>
      </c>
      <c r="C141" s="20">
        <v>18722.3</v>
      </c>
      <c r="D141" s="20">
        <f t="shared" si="4"/>
        <v>1.5399746021888643E-2</v>
      </c>
      <c r="E141" s="20">
        <f t="shared" si="5"/>
        <v>2.3988017499748039E-3</v>
      </c>
      <c r="F141" s="53"/>
    </row>
    <row r="142" spans="1:6">
      <c r="A142" s="52">
        <v>40749</v>
      </c>
      <c r="B142" s="20">
        <v>331.65</v>
      </c>
      <c r="C142" s="20">
        <v>18871.29</v>
      </c>
      <c r="D142" s="20">
        <f t="shared" si="4"/>
        <v>7.9263927737396132E-3</v>
      </c>
      <c r="E142" s="20">
        <f t="shared" si="5"/>
        <v>-6.7613509780437954E-3</v>
      </c>
      <c r="F142" s="53"/>
    </row>
    <row r="143" spans="1:6">
      <c r="A143" s="52">
        <v>40750</v>
      </c>
      <c r="B143" s="20">
        <v>327.5</v>
      </c>
      <c r="C143" s="20">
        <v>18518.22</v>
      </c>
      <c r="D143" s="20">
        <f t="shared" si="4"/>
        <v>-1.8886607236044146E-2</v>
      </c>
      <c r="E143" s="20">
        <f t="shared" si="5"/>
        <v>-1.2592140896258326E-2</v>
      </c>
      <c r="F143" s="53"/>
    </row>
    <row r="144" spans="1:6">
      <c r="A144" s="52">
        <v>40751</v>
      </c>
      <c r="B144" s="20">
        <v>325.89999999999998</v>
      </c>
      <c r="C144" s="20">
        <v>18432.25</v>
      </c>
      <c r="D144" s="20">
        <f t="shared" si="4"/>
        <v>-4.6532644983795102E-3</v>
      </c>
      <c r="E144" s="20">
        <f t="shared" si="5"/>
        <v>-4.8974692317908623E-3</v>
      </c>
      <c r="F144" s="53"/>
    </row>
    <row r="145" spans="1:6">
      <c r="A145" s="52">
        <v>40752</v>
      </c>
      <c r="B145" s="20">
        <v>322.7</v>
      </c>
      <c r="C145" s="20">
        <v>18209.52</v>
      </c>
      <c r="D145" s="20">
        <f t="shared" si="4"/>
        <v>-1.2157313540774203E-2</v>
      </c>
      <c r="E145" s="20">
        <f t="shared" si="5"/>
        <v>-9.8674867855997224E-3</v>
      </c>
      <c r="F145" s="53"/>
    </row>
    <row r="146" spans="1:6">
      <c r="A146" s="52">
        <v>40753</v>
      </c>
      <c r="B146" s="20">
        <v>323.95</v>
      </c>
      <c r="C146" s="20">
        <v>18197.2</v>
      </c>
      <c r="D146" s="20">
        <f t="shared" si="4"/>
        <v>-6.7679815541033818E-4</v>
      </c>
      <c r="E146" s="20">
        <f t="shared" si="5"/>
        <v>3.8660838380502067E-3</v>
      </c>
      <c r="F146" s="53"/>
    </row>
    <row r="147" spans="1:6">
      <c r="A147" s="52">
        <v>40756</v>
      </c>
      <c r="B147" s="20">
        <v>322.75</v>
      </c>
      <c r="C147" s="20">
        <v>18314.330000000002</v>
      </c>
      <c r="D147" s="20">
        <f t="shared" si="4"/>
        <v>6.4160774316866674E-3</v>
      </c>
      <c r="E147" s="20">
        <f t="shared" si="5"/>
        <v>-3.7111531692143197E-3</v>
      </c>
      <c r="F147" s="53"/>
    </row>
    <row r="148" spans="1:6">
      <c r="A148" s="52">
        <v>40757</v>
      </c>
      <c r="B148" s="20">
        <v>323.39999999999998</v>
      </c>
      <c r="C148" s="20">
        <v>18109.89</v>
      </c>
      <c r="D148" s="20">
        <f t="shared" si="4"/>
        <v>-1.122561564045099E-2</v>
      </c>
      <c r="E148" s="20">
        <f t="shared" si="5"/>
        <v>2.0119174162545562E-3</v>
      </c>
      <c r="F148" s="53"/>
    </row>
    <row r="149" spans="1:6">
      <c r="A149" s="52">
        <v>40758</v>
      </c>
      <c r="B149" s="20">
        <v>322.60000000000002</v>
      </c>
      <c r="C149" s="20">
        <v>17940.55</v>
      </c>
      <c r="D149" s="20">
        <f t="shared" si="4"/>
        <v>-9.394683975845846E-3</v>
      </c>
      <c r="E149" s="20">
        <f t="shared" si="5"/>
        <v>-2.4767814518978047E-3</v>
      </c>
      <c r="F149" s="53"/>
    </row>
    <row r="150" spans="1:6">
      <c r="A150" s="52">
        <v>40759</v>
      </c>
      <c r="B150" s="20">
        <v>319.25</v>
      </c>
      <c r="C150" s="20">
        <v>17693.18</v>
      </c>
      <c r="D150" s="20">
        <f t="shared" si="4"/>
        <v>-1.3884259314694633E-2</v>
      </c>
      <c r="E150" s="20">
        <f t="shared" si="5"/>
        <v>-1.0438670778459868E-2</v>
      </c>
      <c r="F150" s="53"/>
    </row>
    <row r="151" spans="1:6">
      <c r="A151" s="52">
        <v>40760</v>
      </c>
      <c r="B151" s="20">
        <v>318.39999999999998</v>
      </c>
      <c r="C151" s="20">
        <v>17305.87</v>
      </c>
      <c r="D151" s="20">
        <f t="shared" si="4"/>
        <v>-2.2133504283335059E-2</v>
      </c>
      <c r="E151" s="20">
        <f t="shared" si="5"/>
        <v>-2.6660409424208434E-3</v>
      </c>
      <c r="F151" s="53"/>
    </row>
    <row r="152" spans="1:6">
      <c r="A152" s="52">
        <v>40763</v>
      </c>
      <c r="B152" s="20">
        <v>319.39999999999998</v>
      </c>
      <c r="C152" s="20">
        <v>16990.18</v>
      </c>
      <c r="D152" s="20">
        <f t="shared" si="4"/>
        <v>-1.8410220215676915E-2</v>
      </c>
      <c r="E152" s="20">
        <f t="shared" si="5"/>
        <v>3.1357818106840544E-3</v>
      </c>
      <c r="F152" s="53"/>
    </row>
    <row r="153" spans="1:6">
      <c r="A153" s="52">
        <v>40764</v>
      </c>
      <c r="B153" s="20">
        <v>319.45</v>
      </c>
      <c r="C153" s="20">
        <v>16857.91</v>
      </c>
      <c r="D153" s="20">
        <f t="shared" si="4"/>
        <v>-7.8155472456049105E-3</v>
      </c>
      <c r="E153" s="20">
        <f t="shared" si="5"/>
        <v>1.5653126744034912E-4</v>
      </c>
      <c r="F153" s="53"/>
    </row>
    <row r="154" spans="1:6">
      <c r="A154" s="52">
        <v>40765</v>
      </c>
      <c r="B154" s="20">
        <v>316.39999999999998</v>
      </c>
      <c r="C154" s="20">
        <v>17130.509999999998</v>
      </c>
      <c r="D154" s="20">
        <f t="shared" si="4"/>
        <v>1.6041101372639806E-2</v>
      </c>
      <c r="E154" s="20">
        <f t="shared" si="5"/>
        <v>-9.5935311548534866E-3</v>
      </c>
      <c r="F154" s="53"/>
    </row>
    <row r="155" spans="1:6">
      <c r="A155" s="52">
        <v>40766</v>
      </c>
      <c r="B155" s="20">
        <v>315.10000000000002</v>
      </c>
      <c r="C155" s="20">
        <v>17059.400000000001</v>
      </c>
      <c r="D155" s="20">
        <f t="shared" si="4"/>
        <v>-4.1597127653104464E-3</v>
      </c>
      <c r="E155" s="20">
        <f t="shared" si="5"/>
        <v>-4.1171871302697416E-3</v>
      </c>
      <c r="F155" s="53"/>
    </row>
    <row r="156" spans="1:6">
      <c r="A156" s="52">
        <v>40767</v>
      </c>
      <c r="B156" s="20">
        <v>315.64999999999998</v>
      </c>
      <c r="C156" s="20">
        <v>16839.63</v>
      </c>
      <c r="D156" s="20">
        <f t="shared" si="4"/>
        <v>-1.2966334380411072E-2</v>
      </c>
      <c r="E156" s="20">
        <f t="shared" si="5"/>
        <v>1.7439560504055737E-3</v>
      </c>
      <c r="F156" s="53"/>
    </row>
    <row r="157" spans="1:6">
      <c r="A157" s="52">
        <v>40771</v>
      </c>
      <c r="B157" s="20">
        <v>310.35000000000002</v>
      </c>
      <c r="C157" s="20">
        <v>16730.939999999999</v>
      </c>
      <c r="D157" s="20">
        <f t="shared" si="4"/>
        <v>-6.4753371647031637E-3</v>
      </c>
      <c r="E157" s="20">
        <f t="shared" si="5"/>
        <v>-1.693331195397272E-2</v>
      </c>
      <c r="F157" s="53"/>
    </row>
    <row r="158" spans="1:6">
      <c r="A158" s="52">
        <v>40772</v>
      </c>
      <c r="B158" s="20">
        <v>316.05</v>
      </c>
      <c r="C158" s="20">
        <v>16840.8</v>
      </c>
      <c r="D158" s="20">
        <f t="shared" si="4"/>
        <v>6.5448137123877747E-3</v>
      </c>
      <c r="E158" s="20">
        <f t="shared" si="5"/>
        <v>1.8199736058645895E-2</v>
      </c>
      <c r="F158" s="53"/>
    </row>
    <row r="159" spans="1:6">
      <c r="A159" s="52">
        <v>40773</v>
      </c>
      <c r="B159" s="20">
        <v>317.35000000000002</v>
      </c>
      <c r="C159" s="20">
        <v>16469.79</v>
      </c>
      <c r="D159" s="20">
        <f t="shared" si="4"/>
        <v>-2.227671997116373E-2</v>
      </c>
      <c r="E159" s="20">
        <f t="shared" si="5"/>
        <v>4.1048368341713333E-3</v>
      </c>
      <c r="F159" s="53"/>
    </row>
    <row r="160" spans="1:6">
      <c r="A160" s="52">
        <v>40774</v>
      </c>
      <c r="B160" s="20">
        <v>315.05</v>
      </c>
      <c r="C160" s="20">
        <v>16141.67</v>
      </c>
      <c r="D160" s="20">
        <f t="shared" si="4"/>
        <v>-2.0123666523054761E-2</v>
      </c>
      <c r="E160" s="20">
        <f t="shared" si="5"/>
        <v>-7.2739093644146931E-3</v>
      </c>
      <c r="F160" s="53"/>
    </row>
    <row r="161" spans="1:6">
      <c r="A161" s="52">
        <v>40777</v>
      </c>
      <c r="B161" s="20">
        <v>313.14999999999998</v>
      </c>
      <c r="C161" s="20">
        <v>16341.7</v>
      </c>
      <c r="D161" s="20">
        <f t="shared" si="4"/>
        <v>1.2315996058011671E-2</v>
      </c>
      <c r="E161" s="20">
        <f t="shared" si="5"/>
        <v>-6.0490474166427916E-3</v>
      </c>
      <c r="F161" s="53"/>
    </row>
    <row r="162" spans="1:6">
      <c r="A162" s="52">
        <v>40778</v>
      </c>
      <c r="B162" s="20">
        <v>317.25</v>
      </c>
      <c r="C162" s="20">
        <v>16498.47</v>
      </c>
      <c r="D162" s="20">
        <f t="shared" si="4"/>
        <v>9.5475261465236654E-3</v>
      </c>
      <c r="E162" s="20">
        <f t="shared" si="5"/>
        <v>1.3007797623075155E-2</v>
      </c>
      <c r="F162" s="53"/>
    </row>
    <row r="163" spans="1:6">
      <c r="A163" s="52">
        <v>40779</v>
      </c>
      <c r="B163" s="20">
        <v>319.5</v>
      </c>
      <c r="C163" s="20">
        <v>16284.98</v>
      </c>
      <c r="D163" s="20">
        <f t="shared" si="4"/>
        <v>-1.3024438730966259E-2</v>
      </c>
      <c r="E163" s="20">
        <f t="shared" si="5"/>
        <v>7.0671672230923528E-3</v>
      </c>
      <c r="F163" s="53"/>
    </row>
    <row r="164" spans="1:6">
      <c r="A164" s="52">
        <v>40780</v>
      </c>
      <c r="B164" s="20">
        <v>320.14999999999998</v>
      </c>
      <c r="C164" s="20">
        <v>16146.33</v>
      </c>
      <c r="D164" s="20">
        <f t="shared" si="4"/>
        <v>-8.5504313407422875E-3</v>
      </c>
      <c r="E164" s="20">
        <f t="shared" si="5"/>
        <v>2.0323621472215707E-3</v>
      </c>
      <c r="F164" s="53"/>
    </row>
    <row r="165" spans="1:6">
      <c r="A165" s="52">
        <v>40781</v>
      </c>
      <c r="B165" s="20">
        <v>318.95</v>
      </c>
      <c r="C165" s="20">
        <v>15848.83</v>
      </c>
      <c r="D165" s="20">
        <f t="shared" si="4"/>
        <v>-1.8597098698681945E-2</v>
      </c>
      <c r="E165" s="20">
        <f t="shared" si="5"/>
        <v>-3.7552852768468841E-3</v>
      </c>
      <c r="F165" s="53"/>
    </row>
    <row r="166" spans="1:6">
      <c r="A166" s="52">
        <v>40784</v>
      </c>
      <c r="B166" s="20">
        <v>320</v>
      </c>
      <c r="C166" s="20">
        <v>16416.330000000002</v>
      </c>
      <c r="D166" s="20">
        <f t="shared" si="4"/>
        <v>3.518089056151328E-2</v>
      </c>
      <c r="E166" s="20">
        <f t="shared" si="5"/>
        <v>3.2866451058080346E-3</v>
      </c>
      <c r="F166" s="53"/>
    </row>
    <row r="167" spans="1:6">
      <c r="A167" s="52">
        <v>40785</v>
      </c>
      <c r="B167" s="20">
        <v>320.89999999999998</v>
      </c>
      <c r="C167" s="20">
        <v>16676.75</v>
      </c>
      <c r="D167" s="20">
        <f t="shared" si="4"/>
        <v>1.5738962695826721E-2</v>
      </c>
      <c r="E167" s="20">
        <f t="shared" si="5"/>
        <v>2.8085523220388398E-3</v>
      </c>
      <c r="F167" s="53"/>
    </row>
    <row r="168" spans="1:6">
      <c r="A168" s="52">
        <v>40788</v>
      </c>
      <c r="B168" s="20">
        <v>320.3</v>
      </c>
      <c r="C168" s="20">
        <v>16821.46</v>
      </c>
      <c r="D168" s="20">
        <f t="shared" si="4"/>
        <v>8.6399183833308496E-3</v>
      </c>
      <c r="E168" s="20">
        <f t="shared" si="5"/>
        <v>-1.8714915006985892E-3</v>
      </c>
      <c r="F168" s="53"/>
    </row>
    <row r="169" spans="1:6">
      <c r="A169" s="52">
        <v>40791</v>
      </c>
      <c r="B169" s="20">
        <v>319.45</v>
      </c>
      <c r="C169" s="20">
        <v>16713.330000000002</v>
      </c>
      <c r="D169" s="20">
        <f t="shared" si="4"/>
        <v>-6.4488475841946247E-3</v>
      </c>
      <c r="E169" s="20">
        <f t="shared" si="5"/>
        <v>-2.6572895667602292E-3</v>
      </c>
      <c r="F169" s="53"/>
    </row>
    <row r="170" spans="1:6">
      <c r="A170" s="52">
        <v>40792</v>
      </c>
      <c r="B170" s="20">
        <v>319.89999999999998</v>
      </c>
      <c r="C170" s="20">
        <v>16862.810000000001</v>
      </c>
      <c r="D170" s="20">
        <f t="shared" si="4"/>
        <v>8.9040007325759708E-3</v>
      </c>
      <c r="E170" s="20">
        <f t="shared" si="5"/>
        <v>1.407679907119925E-3</v>
      </c>
      <c r="F170" s="53"/>
    </row>
    <row r="171" spans="1:6">
      <c r="A171" s="52">
        <v>40793</v>
      </c>
      <c r="B171" s="20">
        <v>320.35000000000002</v>
      </c>
      <c r="C171" s="20">
        <v>17065</v>
      </c>
      <c r="D171" s="20">
        <f t="shared" si="4"/>
        <v>1.1918977005640001E-2</v>
      </c>
      <c r="E171" s="20">
        <f t="shared" si="5"/>
        <v>1.405701129558388E-3</v>
      </c>
      <c r="F171" s="53"/>
    </row>
    <row r="172" spans="1:6">
      <c r="A172" s="52">
        <v>40794</v>
      </c>
      <c r="B172" s="20">
        <v>325.05</v>
      </c>
      <c r="C172" s="20">
        <v>17165.54</v>
      </c>
      <c r="D172" s="20">
        <f t="shared" si="4"/>
        <v>5.8743034211366134E-3</v>
      </c>
      <c r="E172" s="20">
        <f t="shared" si="5"/>
        <v>1.4564868565447055E-2</v>
      </c>
      <c r="F172" s="53"/>
    </row>
    <row r="173" spans="1:6">
      <c r="A173" s="52">
        <v>40795</v>
      </c>
      <c r="B173" s="20">
        <v>333.25</v>
      </c>
      <c r="C173" s="20">
        <v>16866.97</v>
      </c>
      <c r="D173" s="20">
        <f t="shared" si="4"/>
        <v>-1.7546614126486938E-2</v>
      </c>
      <c r="E173" s="20">
        <f t="shared" si="5"/>
        <v>2.491394240834037E-2</v>
      </c>
      <c r="F173" s="53"/>
    </row>
    <row r="174" spans="1:6">
      <c r="A174" s="52">
        <v>40798</v>
      </c>
      <c r="B174" s="20">
        <v>345.9</v>
      </c>
      <c r="C174" s="20">
        <v>16501.740000000002</v>
      </c>
      <c r="D174" s="20">
        <f t="shared" si="4"/>
        <v>-2.1891441761270079E-2</v>
      </c>
      <c r="E174" s="20">
        <f t="shared" si="5"/>
        <v>3.7256756884304867E-2</v>
      </c>
      <c r="F174" s="53"/>
    </row>
    <row r="175" spans="1:6">
      <c r="A175" s="52">
        <v>40799</v>
      </c>
      <c r="B175" s="20">
        <v>341.2</v>
      </c>
      <c r="C175" s="20">
        <v>16467.439999999999</v>
      </c>
      <c r="D175" s="20">
        <f t="shared" si="4"/>
        <v>-2.080731906283361E-3</v>
      </c>
      <c r="E175" s="20">
        <f t="shared" si="5"/>
        <v>-1.3680900325598936E-2</v>
      </c>
      <c r="F175" s="53"/>
    </row>
    <row r="176" spans="1:6">
      <c r="A176" s="52">
        <v>40800</v>
      </c>
      <c r="B176" s="20">
        <v>352.6</v>
      </c>
      <c r="C176" s="20">
        <v>16709.599999999999</v>
      </c>
      <c r="D176" s="20">
        <f t="shared" si="4"/>
        <v>1.4598306573203743E-2</v>
      </c>
      <c r="E176" s="20">
        <f t="shared" si="5"/>
        <v>3.286545434624593E-2</v>
      </c>
      <c r="F176" s="53"/>
    </row>
    <row r="177" spans="1:6">
      <c r="A177" s="52">
        <v>40801</v>
      </c>
      <c r="B177" s="20">
        <v>349.3</v>
      </c>
      <c r="C177" s="20">
        <v>16876.54</v>
      </c>
      <c r="D177" s="20">
        <f t="shared" si="4"/>
        <v>9.9410872950098563E-3</v>
      </c>
      <c r="E177" s="20">
        <f t="shared" si="5"/>
        <v>-9.4031181509836269E-3</v>
      </c>
      <c r="F177" s="53"/>
    </row>
    <row r="178" spans="1:6">
      <c r="A178" s="52">
        <v>40802</v>
      </c>
      <c r="B178" s="20">
        <v>340.05</v>
      </c>
      <c r="C178" s="20">
        <v>16933.830000000002</v>
      </c>
      <c r="D178" s="20">
        <f t="shared" si="4"/>
        <v>3.3889043408712538E-3</v>
      </c>
      <c r="E178" s="20">
        <f t="shared" si="5"/>
        <v>-2.6838486191138548E-2</v>
      </c>
      <c r="F178" s="53"/>
    </row>
    <row r="179" spans="1:6">
      <c r="A179" s="52">
        <v>40805</v>
      </c>
      <c r="B179" s="20">
        <v>338.4</v>
      </c>
      <c r="C179" s="20">
        <v>16745.349999999999</v>
      </c>
      <c r="D179" s="20">
        <f t="shared" si="4"/>
        <v>-1.1192788405402297E-2</v>
      </c>
      <c r="E179" s="20">
        <f t="shared" si="5"/>
        <v>-4.8640378895796321E-3</v>
      </c>
      <c r="F179" s="53"/>
    </row>
    <row r="180" spans="1:6">
      <c r="A180" s="52">
        <v>40806</v>
      </c>
      <c r="B180" s="20">
        <v>343.55</v>
      </c>
      <c r="C180" s="20">
        <v>17099.28</v>
      </c>
      <c r="D180" s="20">
        <f t="shared" si="4"/>
        <v>2.0915749569555761E-2</v>
      </c>
      <c r="E180" s="20">
        <f t="shared" si="5"/>
        <v>1.5104033745016907E-2</v>
      </c>
      <c r="F180" s="53"/>
    </row>
    <row r="181" spans="1:6">
      <c r="A181" s="52">
        <v>40807</v>
      </c>
      <c r="B181" s="20">
        <v>339.3</v>
      </c>
      <c r="C181" s="20">
        <v>17065.150000000001</v>
      </c>
      <c r="D181" s="20">
        <f t="shared" si="4"/>
        <v>-1.9979851180746511E-3</v>
      </c>
      <c r="E181" s="20">
        <f t="shared" si="5"/>
        <v>-1.2447989686900553E-2</v>
      </c>
      <c r="F181" s="53"/>
    </row>
    <row r="182" spans="1:6">
      <c r="A182" s="52">
        <v>40808</v>
      </c>
      <c r="B182" s="20">
        <v>331.8</v>
      </c>
      <c r="C182" s="20">
        <v>16361.15</v>
      </c>
      <c r="D182" s="20">
        <f t="shared" si="4"/>
        <v>-4.2128750138261194E-2</v>
      </c>
      <c r="E182" s="20">
        <f t="shared" si="5"/>
        <v>-2.23522940338403E-2</v>
      </c>
      <c r="F182" s="53"/>
    </row>
    <row r="183" spans="1:6">
      <c r="A183" s="52">
        <v>40809</v>
      </c>
      <c r="B183" s="20">
        <v>331</v>
      </c>
      <c r="C183" s="20">
        <v>16162.06</v>
      </c>
      <c r="D183" s="20">
        <f t="shared" si="4"/>
        <v>-1.2243101886473717E-2</v>
      </c>
      <c r="E183" s="20">
        <f t="shared" si="5"/>
        <v>-2.4140023792812333E-3</v>
      </c>
      <c r="F183" s="53"/>
    </row>
    <row r="184" spans="1:6">
      <c r="A184" s="52">
        <v>40812</v>
      </c>
      <c r="B184" s="20">
        <v>328.45</v>
      </c>
      <c r="C184" s="20">
        <v>16051.1</v>
      </c>
      <c r="D184" s="20">
        <f t="shared" si="4"/>
        <v>-6.8891371630973777E-3</v>
      </c>
      <c r="E184" s="20">
        <f t="shared" si="5"/>
        <v>-7.7337560385810147E-3</v>
      </c>
      <c r="F184" s="53"/>
    </row>
    <row r="185" spans="1:6">
      <c r="A185" s="52">
        <v>40813</v>
      </c>
      <c r="B185" s="20">
        <v>338.8</v>
      </c>
      <c r="C185" s="20">
        <v>16524.03</v>
      </c>
      <c r="D185" s="20">
        <f t="shared" si="4"/>
        <v>2.9038302020803555E-2</v>
      </c>
      <c r="E185" s="20">
        <f t="shared" si="5"/>
        <v>3.1025343439417503E-2</v>
      </c>
      <c r="F185" s="53"/>
    </row>
    <row r="186" spans="1:6">
      <c r="A186" s="52">
        <v>40814</v>
      </c>
      <c r="B186" s="20">
        <v>334.4</v>
      </c>
      <c r="C186" s="20">
        <v>16446.02</v>
      </c>
      <c r="D186" s="20">
        <f t="shared" si="4"/>
        <v>-4.7321824247571797E-3</v>
      </c>
      <c r="E186" s="20">
        <f t="shared" si="5"/>
        <v>-1.3072081567352888E-2</v>
      </c>
      <c r="F186" s="53"/>
    </row>
    <row r="187" spans="1:6">
      <c r="A187" s="52">
        <v>40815</v>
      </c>
      <c r="B187" s="20">
        <v>343.65</v>
      </c>
      <c r="C187" s="20">
        <v>16698.07</v>
      </c>
      <c r="D187" s="20">
        <f t="shared" si="4"/>
        <v>1.5209641232694405E-2</v>
      </c>
      <c r="E187" s="20">
        <f t="shared" si="5"/>
        <v>2.7285816357067564E-2</v>
      </c>
      <c r="F187" s="53"/>
    </row>
    <row r="188" spans="1:6">
      <c r="A188" s="52">
        <v>40816</v>
      </c>
      <c r="B188" s="20">
        <v>340.25</v>
      </c>
      <c r="C188" s="20">
        <v>16453.759999999998</v>
      </c>
      <c r="D188" s="20">
        <f t="shared" si="4"/>
        <v>-1.4739121360355288E-2</v>
      </c>
      <c r="E188" s="20">
        <f t="shared" si="5"/>
        <v>-9.9430560360387367E-3</v>
      </c>
      <c r="F188" s="53"/>
    </row>
    <row r="189" spans="1:6">
      <c r="A189" s="52">
        <v>40819</v>
      </c>
      <c r="B189" s="20">
        <v>334.45</v>
      </c>
      <c r="C189" s="20">
        <v>16151.45</v>
      </c>
      <c r="D189" s="20">
        <f t="shared" si="4"/>
        <v>-1.8544193601361458E-2</v>
      </c>
      <c r="E189" s="20">
        <f t="shared" si="5"/>
        <v>-1.7193249967158462E-2</v>
      </c>
      <c r="F189" s="53"/>
    </row>
    <row r="190" spans="1:6">
      <c r="A190" s="52">
        <v>40820</v>
      </c>
      <c r="B190" s="20">
        <v>327.05</v>
      </c>
      <c r="C190" s="20">
        <v>15864.86</v>
      </c>
      <c r="D190" s="20">
        <f t="shared" si="4"/>
        <v>-1.7903228380249023E-2</v>
      </c>
      <c r="E190" s="20">
        <f t="shared" si="5"/>
        <v>-2.2374327157195201E-2</v>
      </c>
      <c r="F190" s="53"/>
    </row>
    <row r="191" spans="1:6">
      <c r="A191" s="52">
        <v>40821</v>
      </c>
      <c r="B191" s="20">
        <v>322.05</v>
      </c>
      <c r="C191" s="20">
        <v>15792.41</v>
      </c>
      <c r="D191" s="20">
        <f t="shared" si="4"/>
        <v>-4.5771556731025089E-3</v>
      </c>
      <c r="E191" s="20">
        <f t="shared" si="5"/>
        <v>-1.5406251414322066E-2</v>
      </c>
      <c r="F191" s="53"/>
    </row>
    <row r="192" spans="1:6">
      <c r="A192" s="52">
        <v>40823</v>
      </c>
      <c r="B192" s="20">
        <v>329.2</v>
      </c>
      <c r="C192" s="20">
        <v>16232.54</v>
      </c>
      <c r="D192" s="20">
        <f t="shared" si="4"/>
        <v>2.7488424722905389E-2</v>
      </c>
      <c r="E192" s="20">
        <f t="shared" si="5"/>
        <v>2.1958655810014931E-2</v>
      </c>
      <c r="F192" s="53"/>
    </row>
    <row r="193" spans="1:6">
      <c r="A193" s="52">
        <v>40826</v>
      </c>
      <c r="B193" s="20">
        <v>332.4</v>
      </c>
      <c r="C193" s="20">
        <v>16557.23</v>
      </c>
      <c r="D193" s="20">
        <f t="shared" si="4"/>
        <v>1.9804994844761437E-2</v>
      </c>
      <c r="E193" s="20">
        <f t="shared" si="5"/>
        <v>9.6735941783782399E-3</v>
      </c>
      <c r="F193" s="53"/>
    </row>
    <row r="194" spans="1:6">
      <c r="A194" s="52">
        <v>40827</v>
      </c>
      <c r="B194" s="20">
        <v>326.55</v>
      </c>
      <c r="C194" s="20">
        <v>16536.47</v>
      </c>
      <c r="D194" s="20">
        <f t="shared" si="4"/>
        <v>-1.254619623864325E-3</v>
      </c>
      <c r="E194" s="20">
        <f t="shared" si="5"/>
        <v>-1.7755986632626904E-2</v>
      </c>
      <c r="F194" s="53"/>
    </row>
    <row r="195" spans="1:6">
      <c r="A195" s="52">
        <v>40828</v>
      </c>
      <c r="B195" s="20">
        <v>329.65</v>
      </c>
      <c r="C195" s="20">
        <v>16958.39</v>
      </c>
      <c r="D195" s="20">
        <f t="shared" ref="D195:D258" si="6">LN(C195/C194)</f>
        <v>2.5194451801835376E-2</v>
      </c>
      <c r="E195" s="20">
        <f t="shared" ref="E195:E258" si="7">LN(B195/B194)</f>
        <v>9.4484092106424493E-3</v>
      </c>
      <c r="F195" s="53"/>
    </row>
    <row r="196" spans="1:6">
      <c r="A196" s="52">
        <v>40829</v>
      </c>
      <c r="B196" s="20">
        <v>326.75</v>
      </c>
      <c r="C196" s="20">
        <v>16883.919999999998</v>
      </c>
      <c r="D196" s="20">
        <f t="shared" si="6"/>
        <v>-4.4010069170745568E-3</v>
      </c>
      <c r="E196" s="20">
        <f t="shared" si="7"/>
        <v>-8.8361330549772202E-3</v>
      </c>
      <c r="F196" s="53"/>
    </row>
    <row r="197" spans="1:6">
      <c r="A197" s="52">
        <v>40830</v>
      </c>
      <c r="B197" s="20">
        <v>332.1</v>
      </c>
      <c r="C197" s="20">
        <v>17082.689999999999</v>
      </c>
      <c r="D197" s="20">
        <f t="shared" si="6"/>
        <v>1.1703980409388484E-2</v>
      </c>
      <c r="E197" s="20">
        <f t="shared" si="7"/>
        <v>1.6240775878369584E-2</v>
      </c>
      <c r="F197" s="53"/>
    </row>
    <row r="198" spans="1:6">
      <c r="A198" s="52">
        <v>40833</v>
      </c>
      <c r="B198" s="20">
        <v>333.1</v>
      </c>
      <c r="C198" s="20">
        <v>17025.09</v>
      </c>
      <c r="D198" s="20">
        <f t="shared" si="6"/>
        <v>-3.3775317395061408E-3</v>
      </c>
      <c r="E198" s="20">
        <f t="shared" si="7"/>
        <v>3.0066168169330752E-3</v>
      </c>
      <c r="F198" s="53"/>
    </row>
    <row r="199" spans="1:6">
      <c r="A199" s="52">
        <v>40834</v>
      </c>
      <c r="B199" s="20">
        <v>330.55</v>
      </c>
      <c r="C199" s="20">
        <v>16748.29</v>
      </c>
      <c r="D199" s="20">
        <f t="shared" si="6"/>
        <v>-1.6391974857872083E-2</v>
      </c>
      <c r="E199" s="20">
        <f t="shared" si="7"/>
        <v>-7.6848114200468243E-3</v>
      </c>
      <c r="F199" s="53"/>
    </row>
    <row r="200" spans="1:6">
      <c r="A200" s="52">
        <v>40835</v>
      </c>
      <c r="B200" s="20">
        <v>331.55</v>
      </c>
      <c r="C200" s="20">
        <v>17085.34</v>
      </c>
      <c r="D200" s="20">
        <f t="shared" si="6"/>
        <v>1.9924622359411604E-2</v>
      </c>
      <c r="E200" s="20">
        <f t="shared" si="7"/>
        <v>3.020694035289497E-3</v>
      </c>
      <c r="F200" s="53"/>
    </row>
    <row r="201" spans="1:6">
      <c r="A201" s="52">
        <v>40836</v>
      </c>
      <c r="B201" s="20">
        <v>331.35</v>
      </c>
      <c r="C201" s="20">
        <v>16936.89</v>
      </c>
      <c r="D201" s="20">
        <f t="shared" si="6"/>
        <v>-8.7267026355303257E-3</v>
      </c>
      <c r="E201" s="20">
        <f t="shared" si="7"/>
        <v>-6.0340928064070432E-4</v>
      </c>
      <c r="F201" s="53"/>
    </row>
    <row r="202" spans="1:6">
      <c r="A202" s="52">
        <v>40837</v>
      </c>
      <c r="B202" s="20">
        <v>326.10000000000002</v>
      </c>
      <c r="C202" s="20">
        <v>16785.64</v>
      </c>
      <c r="D202" s="20">
        <f t="shared" si="6"/>
        <v>-8.9703242440322441E-3</v>
      </c>
      <c r="E202" s="20">
        <f t="shared" si="7"/>
        <v>-1.5971135738962413E-2</v>
      </c>
      <c r="F202" s="53"/>
    </row>
    <row r="203" spans="1:6">
      <c r="A203" s="52">
        <v>40840</v>
      </c>
      <c r="B203" s="20">
        <v>336.35</v>
      </c>
      <c r="C203" s="20">
        <v>16939.28</v>
      </c>
      <c r="D203" s="20">
        <f t="shared" si="6"/>
        <v>9.1114263818456269E-3</v>
      </c>
      <c r="E203" s="20">
        <f t="shared" si="7"/>
        <v>3.0948201676341335E-2</v>
      </c>
      <c r="F203" s="53"/>
    </row>
    <row r="204" spans="1:6">
      <c r="A204" s="52">
        <v>40841</v>
      </c>
      <c r="B204" s="20">
        <v>340.4</v>
      </c>
      <c r="C204" s="20">
        <v>17254.86</v>
      </c>
      <c r="D204" s="20">
        <f t="shared" si="6"/>
        <v>1.8458657557749423E-2</v>
      </c>
      <c r="E204" s="20">
        <f t="shared" si="7"/>
        <v>1.196911222760424E-2</v>
      </c>
      <c r="F204" s="53"/>
    </row>
    <row r="205" spans="1:6">
      <c r="A205" s="52">
        <v>40842</v>
      </c>
      <c r="B205" s="20">
        <v>342.85</v>
      </c>
      <c r="C205" s="20">
        <v>17288.830000000002</v>
      </c>
      <c r="D205" s="20">
        <f t="shared" si="6"/>
        <v>1.9667853058172925E-3</v>
      </c>
      <c r="E205" s="20">
        <f t="shared" si="7"/>
        <v>7.1716370311546073E-3</v>
      </c>
      <c r="F205" s="53"/>
    </row>
    <row r="206" spans="1:6">
      <c r="A206" s="52">
        <v>40844</v>
      </c>
      <c r="B206" s="20">
        <v>349.45</v>
      </c>
      <c r="C206" s="20">
        <v>17804.8</v>
      </c>
      <c r="D206" s="20">
        <f t="shared" si="6"/>
        <v>2.9407455634272078E-2</v>
      </c>
      <c r="E206" s="20">
        <f t="shared" si="7"/>
        <v>1.9067456192764558E-2</v>
      </c>
      <c r="F206" s="53"/>
    </row>
    <row r="207" spans="1:6">
      <c r="A207" s="52">
        <v>40847</v>
      </c>
      <c r="B207" s="20">
        <v>375.25</v>
      </c>
      <c r="C207" s="20">
        <v>17705.009999999998</v>
      </c>
      <c r="D207" s="20">
        <f t="shared" si="6"/>
        <v>-5.6204334909699246E-3</v>
      </c>
      <c r="E207" s="20">
        <f t="shared" si="7"/>
        <v>7.1231980590433425E-2</v>
      </c>
      <c r="F207" s="53"/>
    </row>
    <row r="208" spans="1:6">
      <c r="A208" s="52">
        <v>40848</v>
      </c>
      <c r="B208" s="20">
        <v>388.45</v>
      </c>
      <c r="C208" s="20">
        <v>17480.830000000002</v>
      </c>
      <c r="D208" s="20">
        <f t="shared" si="6"/>
        <v>-1.274279843826354E-2</v>
      </c>
      <c r="E208" s="20">
        <f t="shared" si="7"/>
        <v>3.457199088285836E-2</v>
      </c>
      <c r="F208" s="53"/>
    </row>
    <row r="209" spans="1:6">
      <c r="A209" s="52">
        <v>40849</v>
      </c>
      <c r="B209" s="20">
        <v>390.2</v>
      </c>
      <c r="C209" s="20">
        <v>17464.849999999999</v>
      </c>
      <c r="D209" s="20">
        <f t="shared" si="6"/>
        <v>-9.1456232151396742E-4</v>
      </c>
      <c r="E209" s="20">
        <f t="shared" si="7"/>
        <v>4.4949667925810871E-3</v>
      </c>
      <c r="F209" s="53"/>
    </row>
    <row r="210" spans="1:6">
      <c r="A210" s="52">
        <v>40850</v>
      </c>
      <c r="B210" s="20">
        <v>382.1</v>
      </c>
      <c r="C210" s="20">
        <v>17481.93</v>
      </c>
      <c r="D210" s="20">
        <f t="shared" si="6"/>
        <v>9.7748641562776621E-4</v>
      </c>
      <c r="E210" s="20">
        <f t="shared" si="7"/>
        <v>-2.0977073736156454E-2</v>
      </c>
      <c r="F210" s="53"/>
    </row>
    <row r="211" spans="1:6">
      <c r="A211" s="52">
        <v>40851</v>
      </c>
      <c r="B211" s="20">
        <v>378.85</v>
      </c>
      <c r="C211" s="20">
        <v>17562.61</v>
      </c>
      <c r="D211" s="20">
        <f t="shared" si="6"/>
        <v>4.6044343877878818E-3</v>
      </c>
      <c r="E211" s="20">
        <f t="shared" si="7"/>
        <v>-8.5420060754719199E-3</v>
      </c>
      <c r="F211" s="53"/>
    </row>
    <row r="212" spans="1:6">
      <c r="A212" s="52">
        <v>40855</v>
      </c>
      <c r="B212" s="20">
        <v>380.45</v>
      </c>
      <c r="C212" s="20">
        <v>17569.53</v>
      </c>
      <c r="D212" s="20">
        <f t="shared" si="6"/>
        <v>3.9394127938060939E-4</v>
      </c>
      <c r="E212" s="20">
        <f t="shared" si="7"/>
        <v>4.2144142451492035E-3</v>
      </c>
      <c r="F212" s="53"/>
    </row>
    <row r="213" spans="1:6">
      <c r="A213" s="52">
        <v>40856</v>
      </c>
      <c r="B213" s="20">
        <v>391.3</v>
      </c>
      <c r="C213" s="20">
        <v>17362.099999999999</v>
      </c>
      <c r="D213" s="20">
        <f t="shared" si="6"/>
        <v>-1.1876482040794155E-2</v>
      </c>
      <c r="E213" s="20">
        <f t="shared" si="7"/>
        <v>2.8119766593835097E-2</v>
      </c>
      <c r="F213" s="53"/>
    </row>
    <row r="214" spans="1:6">
      <c r="A214" s="52">
        <v>40858</v>
      </c>
      <c r="B214" s="20">
        <v>396.15</v>
      </c>
      <c r="C214" s="20">
        <v>17192.82</v>
      </c>
      <c r="D214" s="20">
        <f t="shared" si="6"/>
        <v>-9.797814852298534E-3</v>
      </c>
      <c r="E214" s="20">
        <f t="shared" si="7"/>
        <v>1.2318398194884051E-2</v>
      </c>
      <c r="F214" s="53"/>
    </row>
    <row r="215" spans="1:6">
      <c r="A215" s="52">
        <v>40861</v>
      </c>
      <c r="B215" s="20">
        <v>398.6</v>
      </c>
      <c r="C215" s="20">
        <v>17118.740000000002</v>
      </c>
      <c r="D215" s="20">
        <f t="shared" si="6"/>
        <v>-4.3180849315540603E-3</v>
      </c>
      <c r="E215" s="20">
        <f t="shared" si="7"/>
        <v>6.1654803674435418E-3</v>
      </c>
      <c r="F215" s="53"/>
    </row>
    <row r="216" spans="1:6">
      <c r="A216" s="52">
        <v>40862</v>
      </c>
      <c r="B216" s="20">
        <v>391.7</v>
      </c>
      <c r="C216" s="20">
        <v>16882.669999999998</v>
      </c>
      <c r="D216" s="20">
        <f t="shared" si="6"/>
        <v>-1.388611785942106E-2</v>
      </c>
      <c r="E216" s="20">
        <f t="shared" si="7"/>
        <v>-1.7462167106908767E-2</v>
      </c>
      <c r="F216" s="53"/>
    </row>
    <row r="217" spans="1:6">
      <c r="A217" s="52">
        <v>40863</v>
      </c>
      <c r="B217" s="20">
        <v>392.05</v>
      </c>
      <c r="C217" s="20">
        <v>16775.87</v>
      </c>
      <c r="D217" s="20">
        <f t="shared" si="6"/>
        <v>-6.3461076107392987E-3</v>
      </c>
      <c r="E217" s="20">
        <f t="shared" si="7"/>
        <v>8.9314200514537684E-4</v>
      </c>
      <c r="F217" s="53"/>
    </row>
    <row r="218" spans="1:6">
      <c r="A218" s="52">
        <v>40864</v>
      </c>
      <c r="B218" s="20">
        <v>389.6</v>
      </c>
      <c r="C218" s="20">
        <v>16461.71</v>
      </c>
      <c r="D218" s="20">
        <f t="shared" si="6"/>
        <v>-1.8904466337350628E-2</v>
      </c>
      <c r="E218" s="20">
        <f t="shared" si="7"/>
        <v>-6.2688109085508384E-3</v>
      </c>
      <c r="F218" s="53"/>
    </row>
    <row r="219" spans="1:6">
      <c r="A219" s="52">
        <v>40865</v>
      </c>
      <c r="B219" s="20">
        <v>390.85</v>
      </c>
      <c r="C219" s="20">
        <v>16371.51</v>
      </c>
      <c r="D219" s="20">
        <f t="shared" si="6"/>
        <v>-5.4944490318227096E-3</v>
      </c>
      <c r="E219" s="20">
        <f t="shared" si="7"/>
        <v>3.2032828979594811E-3</v>
      </c>
      <c r="F219" s="53"/>
    </row>
    <row r="220" spans="1:6">
      <c r="A220" s="52">
        <v>40868</v>
      </c>
      <c r="B220" s="20">
        <v>390.15</v>
      </c>
      <c r="C220" s="20">
        <v>15946.1</v>
      </c>
      <c r="D220" s="20">
        <f t="shared" si="6"/>
        <v>-2.6328343809123488E-2</v>
      </c>
      <c r="E220" s="20">
        <f t="shared" si="7"/>
        <v>-1.7925741035693561E-3</v>
      </c>
      <c r="F220" s="53"/>
    </row>
    <row r="221" spans="1:6">
      <c r="A221" s="52">
        <v>40869</v>
      </c>
      <c r="B221" s="20">
        <v>384.95</v>
      </c>
      <c r="C221" s="20">
        <v>16065.42</v>
      </c>
      <c r="D221" s="20">
        <f t="shared" si="6"/>
        <v>7.4548507911059748E-3</v>
      </c>
      <c r="E221" s="20">
        <f t="shared" si="7"/>
        <v>-1.3417824838711678E-2</v>
      </c>
      <c r="F221" s="53"/>
    </row>
    <row r="222" spans="1:6">
      <c r="A222" s="52">
        <v>40870</v>
      </c>
      <c r="B222" s="20">
        <v>383</v>
      </c>
      <c r="C222" s="20">
        <v>15699.97</v>
      </c>
      <c r="D222" s="20">
        <f t="shared" si="6"/>
        <v>-2.3010334492517274E-2</v>
      </c>
      <c r="E222" s="20">
        <f t="shared" si="7"/>
        <v>-5.0784665434124949E-3</v>
      </c>
      <c r="F222" s="53"/>
    </row>
    <row r="223" spans="1:6">
      <c r="A223" s="52">
        <v>40871</v>
      </c>
      <c r="B223" s="20">
        <v>384.85</v>
      </c>
      <c r="C223" s="20">
        <v>15858.49</v>
      </c>
      <c r="D223" s="20">
        <f t="shared" si="6"/>
        <v>1.0046202079096837E-2</v>
      </c>
      <c r="E223" s="20">
        <f t="shared" si="7"/>
        <v>4.8186587996805544E-3</v>
      </c>
      <c r="F223" s="53"/>
    </row>
    <row r="224" spans="1:6">
      <c r="A224" s="52">
        <v>40872</v>
      </c>
      <c r="B224" s="20">
        <v>375.2</v>
      </c>
      <c r="C224" s="20">
        <v>15695.43</v>
      </c>
      <c r="D224" s="20">
        <f t="shared" si="6"/>
        <v>-1.0335416424615197E-2</v>
      </c>
      <c r="E224" s="20">
        <f t="shared" si="7"/>
        <v>-2.539443084825688E-2</v>
      </c>
      <c r="F224" s="53"/>
    </row>
    <row r="225" spans="1:6">
      <c r="A225" s="52">
        <v>40875</v>
      </c>
      <c r="B225" s="20">
        <v>382.55</v>
      </c>
      <c r="C225" s="20">
        <v>16167.13</v>
      </c>
      <c r="D225" s="20">
        <f t="shared" si="6"/>
        <v>2.9610581479565416E-2</v>
      </c>
      <c r="E225" s="20">
        <f t="shared" si="7"/>
        <v>1.9400146545791388E-2</v>
      </c>
      <c r="F225" s="53"/>
    </row>
    <row r="226" spans="1:6">
      <c r="A226" s="52">
        <v>40876</v>
      </c>
      <c r="B226" s="20">
        <v>387.35</v>
      </c>
      <c r="C226" s="20">
        <v>16008.34</v>
      </c>
      <c r="D226" s="20">
        <f t="shared" si="6"/>
        <v>-9.8703322222684648E-3</v>
      </c>
      <c r="E226" s="20">
        <f t="shared" si="7"/>
        <v>1.246931340005077E-2</v>
      </c>
      <c r="F226" s="53"/>
    </row>
    <row r="227" spans="1:6">
      <c r="A227" s="52">
        <v>40877</v>
      </c>
      <c r="B227" s="20">
        <v>396.1</v>
      </c>
      <c r="C227" s="20">
        <v>16123.46</v>
      </c>
      <c r="D227" s="20">
        <f t="shared" si="6"/>
        <v>7.1655178088919106E-3</v>
      </c>
      <c r="E227" s="20">
        <f t="shared" si="7"/>
        <v>2.2338027549959494E-2</v>
      </c>
      <c r="F227" s="53"/>
    </row>
    <row r="228" spans="1:6">
      <c r="A228" s="52">
        <v>40878</v>
      </c>
      <c r="B228" s="20">
        <v>391</v>
      </c>
      <c r="C228" s="20">
        <v>16483.45</v>
      </c>
      <c r="D228" s="20">
        <f t="shared" si="6"/>
        <v>2.2081492986902658E-2</v>
      </c>
      <c r="E228" s="20">
        <f t="shared" si="7"/>
        <v>-1.2959144642505228E-2</v>
      </c>
      <c r="F228" s="53"/>
    </row>
    <row r="229" spans="1:6">
      <c r="A229" s="52">
        <v>40879</v>
      </c>
      <c r="B229" s="20">
        <v>394.95</v>
      </c>
      <c r="C229" s="20">
        <v>16846.830000000002</v>
      </c>
      <c r="D229" s="20">
        <f t="shared" si="6"/>
        <v>2.1805661303814054E-2</v>
      </c>
      <c r="E229" s="20">
        <f t="shared" si="7"/>
        <v>1.0051614625062264E-2</v>
      </c>
      <c r="F229" s="53"/>
    </row>
    <row r="230" spans="1:6">
      <c r="A230" s="52">
        <v>40882</v>
      </c>
      <c r="B230" s="20">
        <v>394.3</v>
      </c>
      <c r="C230" s="20">
        <v>16805.330000000002</v>
      </c>
      <c r="D230" s="20">
        <f t="shared" si="6"/>
        <v>-2.4664105387389871E-3</v>
      </c>
      <c r="E230" s="20">
        <f t="shared" si="7"/>
        <v>-1.6471337268465901E-3</v>
      </c>
      <c r="F230" s="53"/>
    </row>
    <row r="231" spans="1:6">
      <c r="A231" s="52">
        <v>40884</v>
      </c>
      <c r="B231" s="20">
        <v>396.9</v>
      </c>
      <c r="C231" s="20">
        <v>16877.060000000001</v>
      </c>
      <c r="D231" s="20">
        <f t="shared" si="6"/>
        <v>4.2592053851749686E-3</v>
      </c>
      <c r="E231" s="20">
        <f t="shared" si="7"/>
        <v>6.5723189054381279E-3</v>
      </c>
      <c r="F231" s="53"/>
    </row>
    <row r="232" spans="1:6">
      <c r="A232" s="52">
        <v>40885</v>
      </c>
      <c r="B232" s="20">
        <v>392</v>
      </c>
      <c r="C232" s="20">
        <v>16488.240000000002</v>
      </c>
      <c r="D232" s="20">
        <f t="shared" si="6"/>
        <v>-2.3307903859257472E-2</v>
      </c>
      <c r="E232" s="20">
        <f t="shared" si="7"/>
        <v>-1.2422519998557096E-2</v>
      </c>
      <c r="F232" s="53"/>
    </row>
    <row r="233" spans="1:6">
      <c r="A233" s="52">
        <v>40886</v>
      </c>
      <c r="B233" s="20">
        <v>385.5</v>
      </c>
      <c r="C233" s="20">
        <v>16213.46</v>
      </c>
      <c r="D233" s="20">
        <f t="shared" si="6"/>
        <v>-1.6805638063692344E-2</v>
      </c>
      <c r="E233" s="20">
        <f t="shared" si="7"/>
        <v>-1.6720646787078363E-2</v>
      </c>
      <c r="F233" s="53"/>
    </row>
    <row r="234" spans="1:6">
      <c r="A234" s="52">
        <v>40889</v>
      </c>
      <c r="B234" s="20">
        <v>383.15</v>
      </c>
      <c r="C234" s="20">
        <v>15870.35</v>
      </c>
      <c r="D234" s="20">
        <f t="shared" si="6"/>
        <v>-2.1389172973860622E-2</v>
      </c>
      <c r="E234" s="20">
        <f t="shared" si="7"/>
        <v>-6.1146355869709478E-3</v>
      </c>
      <c r="F234" s="53"/>
    </row>
    <row r="235" spans="1:6">
      <c r="A235" s="52">
        <v>40890</v>
      </c>
      <c r="B235" s="20">
        <v>386.45</v>
      </c>
      <c r="C235" s="20">
        <v>16002.51</v>
      </c>
      <c r="D235" s="20">
        <f t="shared" si="6"/>
        <v>8.2929964507614147E-3</v>
      </c>
      <c r="E235" s="20">
        <f t="shared" si="7"/>
        <v>8.5759361364666897E-3</v>
      </c>
      <c r="F235" s="53"/>
    </row>
    <row r="236" spans="1:6">
      <c r="A236" s="52">
        <v>40891</v>
      </c>
      <c r="B236" s="20">
        <v>383.65</v>
      </c>
      <c r="C236" s="20">
        <v>15881.14</v>
      </c>
      <c r="D236" s="20">
        <f t="shared" si="6"/>
        <v>-7.6133432807621287E-3</v>
      </c>
      <c r="E236" s="20">
        <f t="shared" si="7"/>
        <v>-7.2718149292057884E-3</v>
      </c>
      <c r="F236" s="53"/>
    </row>
    <row r="237" spans="1:6">
      <c r="A237" s="52">
        <v>40892</v>
      </c>
      <c r="B237" s="20">
        <v>394.4</v>
      </c>
      <c r="C237" s="20">
        <v>15836.47</v>
      </c>
      <c r="D237" s="20">
        <f t="shared" si="6"/>
        <v>-2.8167336400357909E-3</v>
      </c>
      <c r="E237" s="20">
        <f t="shared" si="7"/>
        <v>2.7634944104806106E-2</v>
      </c>
      <c r="F237" s="53"/>
    </row>
    <row r="238" spans="1:6">
      <c r="A238" s="52">
        <v>40893</v>
      </c>
      <c r="B238" s="20">
        <v>392.05</v>
      </c>
      <c r="C238" s="20">
        <v>15491.35</v>
      </c>
      <c r="D238" s="20">
        <f t="shared" si="6"/>
        <v>-2.20337043822754E-2</v>
      </c>
      <c r="E238" s="20">
        <f t="shared" si="7"/>
        <v>-5.9762400515492968E-3</v>
      </c>
      <c r="F238" s="53"/>
    </row>
    <row r="239" spans="1:6">
      <c r="A239" s="52">
        <v>40896</v>
      </c>
      <c r="B239" s="20">
        <v>396.25</v>
      </c>
      <c r="C239" s="20">
        <v>15379.34</v>
      </c>
      <c r="D239" s="20">
        <f t="shared" si="6"/>
        <v>-7.2567533502597582E-3</v>
      </c>
      <c r="E239" s="20">
        <f t="shared" si="7"/>
        <v>1.0655942514559317E-2</v>
      </c>
      <c r="F239" s="53"/>
    </row>
    <row r="240" spans="1:6">
      <c r="A240" s="52">
        <v>40897</v>
      </c>
      <c r="B240" s="20">
        <v>396.9</v>
      </c>
      <c r="C240" s="20">
        <v>15175.08</v>
      </c>
      <c r="D240" s="20">
        <f t="shared" si="6"/>
        <v>-1.3370441522520583E-2</v>
      </c>
      <c r="E240" s="20">
        <f t="shared" si="7"/>
        <v>1.639034597529294E-3</v>
      </c>
      <c r="F240" s="53"/>
    </row>
    <row r="241" spans="1:6">
      <c r="A241" s="52">
        <v>40898</v>
      </c>
      <c r="B241" s="20">
        <v>401.2</v>
      </c>
      <c r="C241" s="20">
        <v>15685.21</v>
      </c>
      <c r="D241" s="20">
        <f t="shared" si="6"/>
        <v>3.306362138050626E-2</v>
      </c>
      <c r="E241" s="20">
        <f t="shared" si="7"/>
        <v>1.0775696298760875E-2</v>
      </c>
      <c r="F241" s="53"/>
    </row>
    <row r="242" spans="1:6">
      <c r="A242" s="52">
        <v>40899</v>
      </c>
      <c r="B242" s="20">
        <v>408.75</v>
      </c>
      <c r="C242" s="20">
        <v>15813.36</v>
      </c>
      <c r="D242" s="20">
        <f t="shared" si="6"/>
        <v>8.1369222197413757E-3</v>
      </c>
      <c r="E242" s="20">
        <f t="shared" si="7"/>
        <v>1.8643666123682717E-2</v>
      </c>
      <c r="F242" s="53"/>
    </row>
    <row r="243" spans="1:6">
      <c r="A243" s="52">
        <v>40900</v>
      </c>
      <c r="B243" s="20">
        <v>411.6</v>
      </c>
      <c r="C243" s="20">
        <v>15738.7</v>
      </c>
      <c r="D243" s="20">
        <f t="shared" si="6"/>
        <v>-4.7325049042214202E-3</v>
      </c>
      <c r="E243" s="20">
        <f t="shared" si="7"/>
        <v>6.9482817484315378E-3</v>
      </c>
      <c r="F243" s="53"/>
    </row>
    <row r="244" spans="1:6">
      <c r="A244" s="52">
        <v>40903</v>
      </c>
      <c r="B244" s="20">
        <v>419.3</v>
      </c>
      <c r="C244" s="20">
        <v>15970.75</v>
      </c>
      <c r="D244" s="20">
        <f t="shared" si="6"/>
        <v>1.4636276723562861E-2</v>
      </c>
      <c r="E244" s="20">
        <f t="shared" si="7"/>
        <v>1.8534650216822393E-2</v>
      </c>
      <c r="F244" s="53"/>
    </row>
    <row r="245" spans="1:6">
      <c r="A245" s="52">
        <v>40904</v>
      </c>
      <c r="B245" s="20">
        <v>416.4</v>
      </c>
      <c r="C245" s="20">
        <v>15873.95</v>
      </c>
      <c r="D245" s="20">
        <f t="shared" si="6"/>
        <v>-6.0795233209097093E-3</v>
      </c>
      <c r="E245" s="20">
        <f t="shared" si="7"/>
        <v>-6.9403174359032515E-3</v>
      </c>
      <c r="F245" s="53"/>
    </row>
    <row r="246" spans="1:6">
      <c r="A246" s="52">
        <v>40905</v>
      </c>
      <c r="B246" s="20">
        <v>412.35</v>
      </c>
      <c r="C246" s="20">
        <v>15727.85</v>
      </c>
      <c r="D246" s="20">
        <f t="shared" si="6"/>
        <v>-9.24637463090997E-3</v>
      </c>
      <c r="E246" s="20">
        <f t="shared" si="7"/>
        <v>-9.773833461449272E-3</v>
      </c>
      <c r="F246" s="53"/>
    </row>
    <row r="247" spans="1:6">
      <c r="A247" s="52">
        <v>40906</v>
      </c>
      <c r="B247" s="20">
        <v>413.15</v>
      </c>
      <c r="C247" s="20">
        <v>15543.93</v>
      </c>
      <c r="D247" s="20">
        <f t="shared" si="6"/>
        <v>-1.1762817508444478E-2</v>
      </c>
      <c r="E247" s="20">
        <f t="shared" si="7"/>
        <v>1.9382198678289284E-3</v>
      </c>
      <c r="F247" s="53"/>
    </row>
    <row r="248" spans="1:6">
      <c r="A248" s="52">
        <v>40907</v>
      </c>
      <c r="B248" s="20">
        <v>407.8</v>
      </c>
      <c r="C248" s="20">
        <v>15454.92</v>
      </c>
      <c r="D248" s="20">
        <f t="shared" si="6"/>
        <v>-5.7428094673177242E-3</v>
      </c>
      <c r="E248" s="20">
        <f t="shared" si="7"/>
        <v>-1.3033865006838502E-2</v>
      </c>
      <c r="F248" s="53"/>
    </row>
    <row r="249" spans="1:6">
      <c r="A249" s="52">
        <v>40910</v>
      </c>
      <c r="B249" s="20">
        <v>402.4</v>
      </c>
      <c r="C249" s="20">
        <v>15517.92</v>
      </c>
      <c r="D249" s="20">
        <f t="shared" si="6"/>
        <v>4.0680859026114768E-3</v>
      </c>
      <c r="E249" s="20">
        <f t="shared" si="7"/>
        <v>-1.3330239354825437E-2</v>
      </c>
      <c r="F249" s="53"/>
    </row>
    <row r="250" spans="1:6">
      <c r="A250" s="52">
        <v>40911</v>
      </c>
      <c r="B250" s="20">
        <v>407.7</v>
      </c>
      <c r="C250" s="20">
        <v>15939.36</v>
      </c>
      <c r="D250" s="20">
        <f t="shared" si="6"/>
        <v>2.679603683644571E-2</v>
      </c>
      <c r="E250" s="20">
        <f t="shared" si="7"/>
        <v>1.3084991039678312E-2</v>
      </c>
      <c r="F250" s="53"/>
    </row>
    <row r="251" spans="1:6">
      <c r="A251" s="52">
        <v>40912</v>
      </c>
      <c r="B251" s="20">
        <v>395.45</v>
      </c>
      <c r="C251" s="20">
        <v>15882.64</v>
      </c>
      <c r="D251" s="20">
        <f t="shared" si="6"/>
        <v>-3.5648331384975796E-3</v>
      </c>
      <c r="E251" s="20">
        <f t="shared" si="7"/>
        <v>-3.0507252859781536E-2</v>
      </c>
      <c r="F251" s="53"/>
    </row>
    <row r="252" spans="1:6">
      <c r="A252" s="52">
        <v>40913</v>
      </c>
      <c r="B252" s="20">
        <v>393.3</v>
      </c>
      <c r="C252" s="20">
        <v>15857.08</v>
      </c>
      <c r="D252" s="20">
        <f t="shared" si="6"/>
        <v>-1.61060056769831E-3</v>
      </c>
      <c r="E252" s="20">
        <f t="shared" si="7"/>
        <v>-5.4516775276622831E-3</v>
      </c>
      <c r="F252" s="53"/>
    </row>
    <row r="253" spans="1:6">
      <c r="A253" s="52">
        <v>40914</v>
      </c>
      <c r="B253" s="20">
        <v>397</v>
      </c>
      <c r="C253" s="20">
        <v>15867.73</v>
      </c>
      <c r="D253" s="20">
        <f t="shared" si="6"/>
        <v>6.7139884526101344E-4</v>
      </c>
      <c r="E253" s="20">
        <f t="shared" si="7"/>
        <v>9.3636012494265706E-3</v>
      </c>
      <c r="F253" s="53"/>
    </row>
    <row r="254" spans="1:6">
      <c r="A254" s="52">
        <v>40915</v>
      </c>
      <c r="B254" s="20">
        <v>396</v>
      </c>
      <c r="C254" s="20">
        <v>15848.8</v>
      </c>
      <c r="D254" s="20">
        <f t="shared" si="6"/>
        <v>-1.1936994524816608E-3</v>
      </c>
      <c r="E254" s="20">
        <f t="shared" si="7"/>
        <v>-2.522069432709835E-3</v>
      </c>
      <c r="F254" s="53"/>
    </row>
    <row r="255" spans="1:6">
      <c r="A255" s="52">
        <v>40917</v>
      </c>
      <c r="B255" s="20">
        <v>392.6</v>
      </c>
      <c r="C255" s="20">
        <v>15814.72</v>
      </c>
      <c r="D255" s="20">
        <f t="shared" si="6"/>
        <v>-2.1526357878155189E-3</v>
      </c>
      <c r="E255" s="20">
        <f t="shared" si="7"/>
        <v>-8.6229294121197425E-3</v>
      </c>
      <c r="F255" s="53"/>
    </row>
    <row r="256" spans="1:6">
      <c r="A256" s="52">
        <v>40918</v>
      </c>
      <c r="B256" s="20">
        <v>395.55</v>
      </c>
      <c r="C256" s="20">
        <v>16165.09</v>
      </c>
      <c r="D256" s="20">
        <f t="shared" si="6"/>
        <v>2.1912826856020213E-2</v>
      </c>
      <c r="E256" s="20">
        <f t="shared" si="7"/>
        <v>7.4859196250445697E-3</v>
      </c>
      <c r="F256" s="53"/>
    </row>
    <row r="257" spans="1:6">
      <c r="A257" s="52">
        <v>40919</v>
      </c>
      <c r="B257" s="20">
        <v>392.6</v>
      </c>
      <c r="C257" s="20">
        <v>16175.86</v>
      </c>
      <c r="D257" s="20">
        <f t="shared" si="6"/>
        <v>6.6602869724763272E-4</v>
      </c>
      <c r="E257" s="20">
        <f t="shared" si="7"/>
        <v>-7.4859196250446798E-3</v>
      </c>
      <c r="F257" s="53"/>
    </row>
    <row r="258" spans="1:6">
      <c r="A258" s="52">
        <v>40920</v>
      </c>
      <c r="B258" s="20">
        <v>393.2</v>
      </c>
      <c r="C258" s="20">
        <v>16037.51</v>
      </c>
      <c r="D258" s="20">
        <f t="shared" si="6"/>
        <v>-8.589653963290339E-3</v>
      </c>
      <c r="E258" s="20">
        <f t="shared" si="7"/>
        <v>1.5271064306508044E-3</v>
      </c>
      <c r="F258" s="53"/>
    </row>
    <row r="259" spans="1:6">
      <c r="A259" s="52">
        <v>40921</v>
      </c>
      <c r="B259" s="20">
        <v>392.25</v>
      </c>
      <c r="C259" s="20">
        <v>16154.62</v>
      </c>
      <c r="D259" s="20">
        <f t="shared" ref="D259:D322" si="8">LN(C259/C258)</f>
        <v>7.2757233902984112E-3</v>
      </c>
      <c r="E259" s="20">
        <f t="shared" ref="E259:E322" si="9">LN(B259/B258)</f>
        <v>-2.4189966598694534E-3</v>
      </c>
      <c r="F259" s="53"/>
    </row>
    <row r="260" spans="1:6">
      <c r="A260" s="52">
        <v>40924</v>
      </c>
      <c r="B260" s="20">
        <v>386.15</v>
      </c>
      <c r="C260" s="20">
        <v>16189.36</v>
      </c>
      <c r="D260" s="20">
        <f t="shared" si="8"/>
        <v>2.1481594633210579E-3</v>
      </c>
      <c r="E260" s="20">
        <f t="shared" si="9"/>
        <v>-1.5673496597869159E-2</v>
      </c>
      <c r="F260" s="53"/>
    </row>
    <row r="261" spans="1:6">
      <c r="A261" s="52">
        <v>40925</v>
      </c>
      <c r="B261" s="20">
        <v>396.75</v>
      </c>
      <c r="C261" s="20">
        <v>16466.05</v>
      </c>
      <c r="D261" s="20">
        <f t="shared" si="8"/>
        <v>1.6946449098047052E-2</v>
      </c>
      <c r="E261" s="20">
        <f t="shared" si="9"/>
        <v>2.7080464391245538E-2</v>
      </c>
      <c r="F261" s="53"/>
    </row>
    <row r="262" spans="1:6">
      <c r="A262" s="52">
        <v>40926</v>
      </c>
      <c r="B262" s="20">
        <v>392.35</v>
      </c>
      <c r="C262" s="20">
        <v>16451.47</v>
      </c>
      <c r="D262" s="20">
        <f t="shared" si="8"/>
        <v>-8.8585051081899104E-4</v>
      </c>
      <c r="E262" s="20">
        <f t="shared" si="9"/>
        <v>-1.115206083303622E-2</v>
      </c>
      <c r="F262" s="53"/>
    </row>
    <row r="263" spans="1:6">
      <c r="A263" s="52">
        <v>40927</v>
      </c>
      <c r="B263" s="20">
        <v>391.6</v>
      </c>
      <c r="C263" s="20">
        <v>16643.740000000002</v>
      </c>
      <c r="D263" s="20">
        <f t="shared" si="8"/>
        <v>1.1619334832799434E-2</v>
      </c>
      <c r="E263" s="20">
        <f t="shared" si="9"/>
        <v>-1.9133879171268607E-3</v>
      </c>
      <c r="F263" s="53"/>
    </row>
    <row r="264" spans="1:6">
      <c r="A264" s="52">
        <v>40928</v>
      </c>
      <c r="B264" s="20">
        <v>390.8</v>
      </c>
      <c r="C264" s="20">
        <v>16739.009999999998</v>
      </c>
      <c r="D264" s="20">
        <f t="shared" si="8"/>
        <v>5.7077537737679467E-3</v>
      </c>
      <c r="E264" s="20">
        <f t="shared" si="9"/>
        <v>-2.0449904877277076E-3</v>
      </c>
      <c r="F264" s="53"/>
    </row>
    <row r="265" spans="1:6">
      <c r="A265" s="52">
        <v>40931</v>
      </c>
      <c r="B265" s="20">
        <v>395.1</v>
      </c>
      <c r="C265" s="20">
        <v>16751.73</v>
      </c>
      <c r="D265" s="20">
        <f t="shared" si="8"/>
        <v>7.5961299222603073E-4</v>
      </c>
      <c r="E265" s="20">
        <f t="shared" si="9"/>
        <v>1.0942977248717321E-2</v>
      </c>
      <c r="F265" s="53"/>
    </row>
    <row r="266" spans="1:6">
      <c r="A266" s="52">
        <v>40932</v>
      </c>
      <c r="B266" s="20">
        <v>393.05</v>
      </c>
      <c r="C266" s="20">
        <v>16995.77</v>
      </c>
      <c r="D266" s="20">
        <f t="shared" si="8"/>
        <v>1.4462953045310858E-2</v>
      </c>
      <c r="E266" s="20">
        <f t="shared" si="9"/>
        <v>-5.2020671775795451E-3</v>
      </c>
      <c r="F266" s="53"/>
    </row>
    <row r="267" spans="1:6">
      <c r="A267" s="52">
        <v>40933</v>
      </c>
      <c r="B267" s="20">
        <v>392</v>
      </c>
      <c r="C267" s="20">
        <v>17077.18</v>
      </c>
      <c r="D267" s="20">
        <f t="shared" si="8"/>
        <v>4.7785797775183551E-3</v>
      </c>
      <c r="E267" s="20">
        <f t="shared" si="9"/>
        <v>-2.6749904493030014E-3</v>
      </c>
      <c r="F267" s="53"/>
    </row>
    <row r="268" spans="1:6">
      <c r="A268" s="52">
        <v>40935</v>
      </c>
      <c r="B268" s="20">
        <v>390</v>
      </c>
      <c r="C268" s="20">
        <v>17233.98</v>
      </c>
      <c r="D268" s="20">
        <f t="shared" si="8"/>
        <v>9.1399469775969543E-3</v>
      </c>
      <c r="E268" s="20">
        <f t="shared" si="9"/>
        <v>-5.1151006667703768E-3</v>
      </c>
      <c r="F268" s="53"/>
    </row>
    <row r="269" spans="1:6">
      <c r="A269" s="52">
        <v>40938</v>
      </c>
      <c r="B269" s="20">
        <v>382.25</v>
      </c>
      <c r="C269" s="20">
        <v>16863.3</v>
      </c>
      <c r="D269" s="20">
        <f t="shared" si="8"/>
        <v>-2.1743353361660004E-2</v>
      </c>
      <c r="E269" s="20">
        <f t="shared" si="9"/>
        <v>-2.0071894314520472E-2</v>
      </c>
      <c r="F269" s="53"/>
    </row>
    <row r="270" spans="1:6">
      <c r="A270" s="52">
        <v>40939</v>
      </c>
      <c r="B270" s="20">
        <v>379.35</v>
      </c>
      <c r="C270" s="20">
        <v>17193.55</v>
      </c>
      <c r="D270" s="20">
        <f t="shared" si="8"/>
        <v>1.9394650530775201E-2</v>
      </c>
      <c r="E270" s="20">
        <f t="shared" si="9"/>
        <v>-7.6155830250878055E-3</v>
      </c>
      <c r="F270" s="53"/>
    </row>
    <row r="271" spans="1:6">
      <c r="A271" s="52">
        <v>40940</v>
      </c>
      <c r="B271" s="20">
        <v>385.1</v>
      </c>
      <c r="C271" s="20">
        <v>17300.580000000002</v>
      </c>
      <c r="D271" s="20">
        <f t="shared" si="8"/>
        <v>6.2057134639855885E-3</v>
      </c>
      <c r="E271" s="20">
        <f t="shared" si="9"/>
        <v>1.5043779036779252E-2</v>
      </c>
      <c r="F271" s="53"/>
    </row>
    <row r="272" spans="1:6">
      <c r="A272" s="52">
        <v>40941</v>
      </c>
      <c r="B272" s="20">
        <v>390.2</v>
      </c>
      <c r="C272" s="20">
        <v>17431.849999999999</v>
      </c>
      <c r="D272" s="20">
        <f t="shared" si="8"/>
        <v>7.5589657873698915E-3</v>
      </c>
      <c r="E272" s="20">
        <f t="shared" si="9"/>
        <v>1.3156387368147462E-2</v>
      </c>
      <c r="F272" s="53"/>
    </row>
    <row r="273" spans="1:6">
      <c r="A273" s="52">
        <v>40942</v>
      </c>
      <c r="B273" s="20">
        <v>400.7</v>
      </c>
      <c r="C273" s="20">
        <v>17604.96</v>
      </c>
      <c r="D273" s="20">
        <f t="shared" si="8"/>
        <v>9.8816877819597835E-3</v>
      </c>
      <c r="E273" s="20">
        <f t="shared" si="9"/>
        <v>2.6553589453088125E-2</v>
      </c>
      <c r="F273" s="53"/>
    </row>
    <row r="274" spans="1:6">
      <c r="A274" s="52">
        <v>40945</v>
      </c>
      <c r="B274" s="20">
        <v>386.7</v>
      </c>
      <c r="C274" s="20">
        <v>17707.310000000001</v>
      </c>
      <c r="D274" s="20">
        <f t="shared" si="8"/>
        <v>5.7968681487330052E-3</v>
      </c>
      <c r="E274" s="20">
        <f t="shared" si="9"/>
        <v>-3.5563819028847483E-2</v>
      </c>
      <c r="F274" s="53"/>
    </row>
    <row r="275" spans="1:6">
      <c r="A275" s="52">
        <v>40946</v>
      </c>
      <c r="B275" s="20">
        <v>382</v>
      </c>
      <c r="C275" s="20">
        <v>17622.45</v>
      </c>
      <c r="D275" s="20">
        <f t="shared" si="8"/>
        <v>-4.8038912913881118E-3</v>
      </c>
      <c r="E275" s="20">
        <f t="shared" si="9"/>
        <v>-1.222859000667623E-2</v>
      </c>
      <c r="F275" s="53"/>
    </row>
    <row r="276" spans="1:6">
      <c r="A276" s="52">
        <v>40947</v>
      </c>
      <c r="B276" s="20">
        <v>388</v>
      </c>
      <c r="C276" s="20">
        <v>17707.32</v>
      </c>
      <c r="D276" s="20">
        <f t="shared" si="8"/>
        <v>4.8044560297463065E-3</v>
      </c>
      <c r="E276" s="20">
        <f t="shared" si="9"/>
        <v>1.5584731016698329E-2</v>
      </c>
      <c r="F276" s="53"/>
    </row>
    <row r="277" spans="1:6">
      <c r="A277" s="52">
        <v>40948</v>
      </c>
      <c r="B277" s="20">
        <v>392.45</v>
      </c>
      <c r="C277" s="20">
        <v>17830.75</v>
      </c>
      <c r="D277" s="20">
        <f t="shared" si="8"/>
        <v>6.9463815178401932E-3</v>
      </c>
      <c r="E277" s="20">
        <f t="shared" si="9"/>
        <v>1.1403800949549219E-2</v>
      </c>
      <c r="F277" s="53"/>
    </row>
    <row r="278" spans="1:6">
      <c r="A278" s="52">
        <v>40949</v>
      </c>
      <c r="B278" s="20">
        <v>387.75</v>
      </c>
      <c r="C278" s="20">
        <v>17748.689999999999</v>
      </c>
      <c r="D278" s="20">
        <f t="shared" si="8"/>
        <v>-4.6127845466095094E-3</v>
      </c>
      <c r="E278" s="20">
        <f t="shared" si="9"/>
        <v>-1.204833851617448E-2</v>
      </c>
      <c r="F278" s="53"/>
    </row>
    <row r="279" spans="1:6">
      <c r="A279" s="52">
        <v>40952</v>
      </c>
      <c r="B279" s="20">
        <v>391.15</v>
      </c>
      <c r="C279" s="20">
        <v>17772.84</v>
      </c>
      <c r="D279" s="20">
        <f t="shared" si="8"/>
        <v>1.3597389369711121E-3</v>
      </c>
      <c r="E279" s="20">
        <f t="shared" si="9"/>
        <v>8.7303160744414653E-3</v>
      </c>
      <c r="F279" s="53"/>
    </row>
    <row r="280" spans="1:6">
      <c r="A280" s="52">
        <v>40953</v>
      </c>
      <c r="B280" s="20">
        <v>391</v>
      </c>
      <c r="C280" s="20">
        <v>17848.57</v>
      </c>
      <c r="D280" s="20">
        <f t="shared" si="8"/>
        <v>4.251943653756419E-3</v>
      </c>
      <c r="E280" s="20">
        <f t="shared" si="9"/>
        <v>-3.8355814572384346E-4</v>
      </c>
      <c r="F280" s="53"/>
    </row>
    <row r="281" spans="1:6">
      <c r="A281" s="52">
        <v>40954</v>
      </c>
      <c r="B281" s="20">
        <v>388.05</v>
      </c>
      <c r="C281" s="20">
        <v>18202.41</v>
      </c>
      <c r="D281" s="20">
        <f t="shared" si="8"/>
        <v>1.963060992704415E-2</v>
      </c>
      <c r="E281" s="20">
        <f t="shared" si="9"/>
        <v>-7.5733626852179442E-3</v>
      </c>
      <c r="F281" s="53"/>
    </row>
    <row r="282" spans="1:6">
      <c r="A282" s="52">
        <v>40955</v>
      </c>
      <c r="B282" s="20">
        <v>383.7</v>
      </c>
      <c r="C282" s="20">
        <v>18153.990000000002</v>
      </c>
      <c r="D282" s="20">
        <f t="shared" si="8"/>
        <v>-2.663631637238604E-3</v>
      </c>
      <c r="E282" s="20">
        <f t="shared" si="9"/>
        <v>-1.1273200047241198E-2</v>
      </c>
      <c r="F282" s="53"/>
    </row>
    <row r="283" spans="1:6">
      <c r="A283" s="52">
        <v>40956</v>
      </c>
      <c r="B283" s="20">
        <v>385.25</v>
      </c>
      <c r="C283" s="20">
        <v>18289.349999999999</v>
      </c>
      <c r="D283" s="20">
        <f t="shared" si="8"/>
        <v>7.4285519641173817E-3</v>
      </c>
      <c r="E283" s="20">
        <f t="shared" si="9"/>
        <v>4.0314769473184728E-3</v>
      </c>
      <c r="F283" s="53"/>
    </row>
    <row r="284" spans="1:6">
      <c r="A284" s="52">
        <v>40960</v>
      </c>
      <c r="B284" s="20">
        <v>382.1</v>
      </c>
      <c r="C284" s="20">
        <v>18428.61</v>
      </c>
      <c r="D284" s="20">
        <f t="shared" si="8"/>
        <v>7.5854251018124012E-3</v>
      </c>
      <c r="E284" s="20">
        <f t="shared" si="9"/>
        <v>-8.2101197473707505E-3</v>
      </c>
      <c r="F284" s="53"/>
    </row>
    <row r="285" spans="1:6">
      <c r="A285" s="52">
        <v>40961</v>
      </c>
      <c r="B285" s="20">
        <v>378.4</v>
      </c>
      <c r="C285" s="20">
        <v>18145.25</v>
      </c>
      <c r="D285" s="20">
        <f t="shared" si="8"/>
        <v>-1.5495529857057044E-2</v>
      </c>
      <c r="E285" s="20">
        <f t="shared" si="9"/>
        <v>-9.730517275131122E-3</v>
      </c>
      <c r="F285" s="53"/>
    </row>
    <row r="286" spans="1:6">
      <c r="A286" s="52">
        <v>40962</v>
      </c>
      <c r="B286" s="20">
        <v>386.8</v>
      </c>
      <c r="C286" s="20">
        <v>18078.5</v>
      </c>
      <c r="D286" s="20">
        <f t="shared" si="8"/>
        <v>-3.6854315498596182E-3</v>
      </c>
      <c r="E286" s="20">
        <f t="shared" si="9"/>
        <v>2.1955926401416186E-2</v>
      </c>
      <c r="F286" s="53"/>
    </row>
    <row r="287" spans="1:6">
      <c r="A287" s="52">
        <v>40963</v>
      </c>
      <c r="B287" s="20">
        <v>385.25</v>
      </c>
      <c r="C287" s="20">
        <v>17923.57</v>
      </c>
      <c r="D287" s="20">
        <f t="shared" si="8"/>
        <v>-8.6067804651432604E-3</v>
      </c>
      <c r="E287" s="20">
        <f t="shared" si="9"/>
        <v>-4.01528937891419E-3</v>
      </c>
      <c r="F287" s="53"/>
    </row>
    <row r="288" spans="1:6">
      <c r="A288" s="52">
        <v>40966</v>
      </c>
      <c r="B288" s="20">
        <v>380.1</v>
      </c>
      <c r="C288" s="20">
        <v>17445.75</v>
      </c>
      <c r="D288" s="20">
        <f t="shared" si="8"/>
        <v>-2.7020540479374758E-2</v>
      </c>
      <c r="E288" s="20">
        <f t="shared" si="9"/>
        <v>-1.3458098205022036E-2</v>
      </c>
      <c r="F288" s="53"/>
    </row>
    <row r="289" spans="1:6">
      <c r="A289" s="52">
        <v>40967</v>
      </c>
      <c r="B289" s="20">
        <v>380.5</v>
      </c>
      <c r="C289" s="20">
        <v>17731.12</v>
      </c>
      <c r="D289" s="20">
        <f t="shared" si="8"/>
        <v>1.6225221883754623E-2</v>
      </c>
      <c r="E289" s="20">
        <f t="shared" si="9"/>
        <v>1.0518013065374332E-3</v>
      </c>
      <c r="F289" s="53"/>
    </row>
    <row r="290" spans="1:6">
      <c r="A290" s="52">
        <v>40968</v>
      </c>
      <c r="B290" s="20">
        <v>380.2</v>
      </c>
      <c r="C290" s="20">
        <v>17752.68</v>
      </c>
      <c r="D290" s="20">
        <f t="shared" si="8"/>
        <v>1.2152025799474187E-3</v>
      </c>
      <c r="E290" s="20">
        <f t="shared" si="9"/>
        <v>-7.8874724741175776E-4</v>
      </c>
      <c r="F290" s="53"/>
    </row>
    <row r="291" spans="1:6">
      <c r="A291" s="52">
        <v>40969</v>
      </c>
      <c r="B291" s="20">
        <v>380.15</v>
      </c>
      <c r="C291" s="20">
        <v>17583.97</v>
      </c>
      <c r="D291" s="20">
        <f t="shared" si="8"/>
        <v>-9.548798876332679E-3</v>
      </c>
      <c r="E291" s="20">
        <f t="shared" si="9"/>
        <v>-1.3151837988314717E-4</v>
      </c>
      <c r="F291" s="53"/>
    </row>
    <row r="292" spans="1:6">
      <c r="A292" s="52">
        <v>40970</v>
      </c>
      <c r="B292" s="20">
        <v>382.55</v>
      </c>
      <c r="C292" s="20">
        <v>17636.8</v>
      </c>
      <c r="D292" s="20">
        <f t="shared" si="8"/>
        <v>2.9999366635550294E-3</v>
      </c>
      <c r="E292" s="20">
        <f t="shared" si="9"/>
        <v>6.2934520034154196E-3</v>
      </c>
      <c r="F292" s="53"/>
    </row>
    <row r="293" spans="1:6">
      <c r="A293" s="52">
        <v>40971</v>
      </c>
      <c r="B293" s="20">
        <v>381.4</v>
      </c>
      <c r="C293" s="20">
        <v>17636.990000000002</v>
      </c>
      <c r="D293" s="20">
        <f t="shared" si="8"/>
        <v>1.0772871302130098E-5</v>
      </c>
      <c r="E293" s="20">
        <f t="shared" si="9"/>
        <v>-3.0106705115423059E-3</v>
      </c>
      <c r="F293" s="53"/>
    </row>
    <row r="294" spans="1:6">
      <c r="A294" s="52">
        <v>40973</v>
      </c>
      <c r="B294" s="20">
        <v>381.55</v>
      </c>
      <c r="C294" s="20">
        <v>17362.87</v>
      </c>
      <c r="D294" s="20">
        <f t="shared" si="8"/>
        <v>-1.5664382949638674E-2</v>
      </c>
      <c r="E294" s="20">
        <f t="shared" si="9"/>
        <v>3.9321056932361745E-4</v>
      </c>
      <c r="F294" s="53"/>
    </row>
    <row r="295" spans="1:6">
      <c r="A295" s="52">
        <v>40974</v>
      </c>
      <c r="B295" s="20">
        <v>380.85</v>
      </c>
      <c r="C295" s="20">
        <v>17173.29</v>
      </c>
      <c r="D295" s="20">
        <f t="shared" si="8"/>
        <v>-1.0978748315697749E-2</v>
      </c>
      <c r="E295" s="20">
        <f t="shared" si="9"/>
        <v>-1.8363069168450593E-3</v>
      </c>
      <c r="F295" s="53"/>
    </row>
    <row r="296" spans="1:6">
      <c r="A296" s="52">
        <v>40975</v>
      </c>
      <c r="B296" s="20">
        <v>384.3</v>
      </c>
      <c r="C296" s="20">
        <v>17145.52</v>
      </c>
      <c r="D296" s="20">
        <f t="shared" si="8"/>
        <v>-1.6183548357865424E-3</v>
      </c>
      <c r="E296" s="20">
        <f t="shared" si="9"/>
        <v>9.017900752001054E-3</v>
      </c>
      <c r="F296" s="53"/>
    </row>
    <row r="297" spans="1:6">
      <c r="A297" s="52">
        <v>40977</v>
      </c>
      <c r="B297" s="20">
        <v>382.05</v>
      </c>
      <c r="C297" s="20">
        <v>17503.240000000002</v>
      </c>
      <c r="D297" s="20">
        <f t="shared" si="8"/>
        <v>2.0649091652694646E-2</v>
      </c>
      <c r="E297" s="20">
        <f t="shared" si="9"/>
        <v>-5.8720074772225534E-3</v>
      </c>
      <c r="F297" s="53"/>
    </row>
    <row r="298" spans="1:6">
      <c r="A298" s="52">
        <v>40980</v>
      </c>
      <c r="B298" s="20">
        <v>380.55</v>
      </c>
      <c r="C298" s="20">
        <v>17587.669999999998</v>
      </c>
      <c r="D298" s="20">
        <f t="shared" si="8"/>
        <v>4.8120816999392049E-3</v>
      </c>
      <c r="E298" s="20">
        <f t="shared" si="9"/>
        <v>-3.9339153801750872E-3</v>
      </c>
      <c r="F298" s="53"/>
    </row>
    <row r="299" spans="1:6">
      <c r="A299" s="52">
        <v>40981</v>
      </c>
      <c r="B299" s="20">
        <v>381.75</v>
      </c>
      <c r="C299" s="20">
        <v>17813.62</v>
      </c>
      <c r="D299" s="20">
        <f t="shared" si="8"/>
        <v>1.2765244895436843E-2</v>
      </c>
      <c r="E299" s="20">
        <f t="shared" si="9"/>
        <v>3.1483693853412865E-3</v>
      </c>
      <c r="F299" s="53"/>
    </row>
    <row r="300" spans="1:6">
      <c r="A300" s="52">
        <v>40982</v>
      </c>
      <c r="B300" s="20">
        <v>381.3</v>
      </c>
      <c r="C300" s="20">
        <v>17919.3</v>
      </c>
      <c r="D300" s="20">
        <f t="shared" si="8"/>
        <v>5.9150110386612543E-3</v>
      </c>
      <c r="E300" s="20">
        <f t="shared" si="9"/>
        <v>-1.179477235223766E-3</v>
      </c>
      <c r="F300" s="53"/>
    </row>
    <row r="301" spans="1:6">
      <c r="A301" s="52">
        <v>40983</v>
      </c>
      <c r="B301" s="20">
        <v>388.15</v>
      </c>
      <c r="C301" s="20">
        <v>17675.849999999999</v>
      </c>
      <c r="D301" s="20">
        <f t="shared" si="8"/>
        <v>-1.3679043134162782E-2</v>
      </c>
      <c r="E301" s="20">
        <f t="shared" si="9"/>
        <v>1.7805395988171161E-2</v>
      </c>
      <c r="F301" s="53"/>
    </row>
    <row r="302" spans="1:6">
      <c r="A302" s="52">
        <v>40984</v>
      </c>
      <c r="B302" s="20">
        <v>390.45</v>
      </c>
      <c r="C302" s="20">
        <v>17466.2</v>
      </c>
      <c r="D302" s="20">
        <f t="shared" si="8"/>
        <v>-1.1931716404947688E-2</v>
      </c>
      <c r="E302" s="20">
        <f t="shared" si="9"/>
        <v>5.9080572569948052E-3</v>
      </c>
      <c r="F302" s="53"/>
    </row>
    <row r="303" spans="1:6">
      <c r="A303" s="52">
        <v>40987</v>
      </c>
      <c r="B303" s="20">
        <v>393.25</v>
      </c>
      <c r="C303" s="20">
        <v>17273.37</v>
      </c>
      <c r="D303" s="20">
        <f t="shared" si="8"/>
        <v>-1.1101575548577814E-2</v>
      </c>
      <c r="E303" s="20">
        <f t="shared" si="9"/>
        <v>7.1456218297030766E-3</v>
      </c>
      <c r="F303" s="53"/>
    </row>
    <row r="304" spans="1:6">
      <c r="A304" s="52">
        <v>40988</v>
      </c>
      <c r="B304" s="20">
        <v>394.6</v>
      </c>
      <c r="C304" s="20">
        <v>17316.18</v>
      </c>
      <c r="D304" s="20">
        <f t="shared" si="8"/>
        <v>2.4753153399644881E-3</v>
      </c>
      <c r="E304" s="20">
        <f t="shared" si="9"/>
        <v>3.427051650127765E-3</v>
      </c>
      <c r="F304" s="53"/>
    </row>
    <row r="305" spans="1:6">
      <c r="A305" s="52">
        <v>40989</v>
      </c>
      <c r="B305" s="20">
        <v>402</v>
      </c>
      <c r="C305" s="20">
        <v>17601.71</v>
      </c>
      <c r="D305" s="20">
        <f t="shared" si="8"/>
        <v>1.63547318792749E-2</v>
      </c>
      <c r="E305" s="20">
        <f t="shared" si="9"/>
        <v>1.8579495030506113E-2</v>
      </c>
      <c r="F305" s="53"/>
    </row>
    <row r="306" spans="1:6">
      <c r="A306" s="52">
        <v>40990</v>
      </c>
      <c r="B306" s="20">
        <v>396.05</v>
      </c>
      <c r="C306" s="20">
        <v>17196.47</v>
      </c>
      <c r="D306" s="20">
        <f t="shared" si="8"/>
        <v>-2.3291926217191831E-2</v>
      </c>
      <c r="E306" s="20">
        <f t="shared" si="9"/>
        <v>-1.4911622708732397E-2</v>
      </c>
      <c r="F306" s="53"/>
    </row>
    <row r="307" spans="1:6">
      <c r="A307" s="52">
        <v>40991</v>
      </c>
      <c r="B307" s="20">
        <v>403.25</v>
      </c>
      <c r="C307" s="20">
        <v>17361.740000000002</v>
      </c>
      <c r="D307" s="20">
        <f t="shared" si="8"/>
        <v>9.564804426033852E-3</v>
      </c>
      <c r="E307" s="20">
        <f t="shared" si="9"/>
        <v>1.8016251095029502E-2</v>
      </c>
      <c r="F307" s="53"/>
    </row>
    <row r="308" spans="1:6">
      <c r="A308" s="52">
        <v>40994</v>
      </c>
      <c r="B308" s="20">
        <v>402.3</v>
      </c>
      <c r="C308" s="20">
        <v>17052.78</v>
      </c>
      <c r="D308" s="20">
        <f t="shared" si="8"/>
        <v>-1.7955694332502777E-2</v>
      </c>
      <c r="E308" s="20">
        <f t="shared" si="9"/>
        <v>-2.3586380495757109E-3</v>
      </c>
      <c r="F308" s="53"/>
    </row>
    <row r="309" spans="1:6">
      <c r="A309" s="52">
        <v>40995</v>
      </c>
      <c r="B309" s="20">
        <v>416.05</v>
      </c>
      <c r="C309" s="20">
        <v>17257.36</v>
      </c>
      <c r="D309" s="20">
        <f t="shared" si="8"/>
        <v>1.1925478855980127E-2</v>
      </c>
      <c r="E309" s="20">
        <f t="shared" si="9"/>
        <v>3.3607366390696461E-2</v>
      </c>
      <c r="F309" s="53"/>
    </row>
    <row r="310" spans="1:6">
      <c r="A310" s="52">
        <v>40996</v>
      </c>
      <c r="B310" s="20">
        <v>412.3</v>
      </c>
      <c r="C310" s="20">
        <v>17121.62</v>
      </c>
      <c r="D310" s="20">
        <f t="shared" si="8"/>
        <v>-7.8967267426489022E-3</v>
      </c>
      <c r="E310" s="20">
        <f t="shared" si="9"/>
        <v>-9.0542056335845694E-3</v>
      </c>
      <c r="F310" s="53"/>
    </row>
    <row r="311" spans="1:6">
      <c r="A311" s="52">
        <v>40997</v>
      </c>
      <c r="B311" s="20">
        <v>408.4</v>
      </c>
      <c r="C311" s="20">
        <v>17058.61</v>
      </c>
      <c r="D311" s="20">
        <f t="shared" si="8"/>
        <v>-3.6869308004637844E-3</v>
      </c>
      <c r="E311" s="20">
        <f t="shared" si="9"/>
        <v>-9.5041534223439424E-3</v>
      </c>
      <c r="F311" s="53"/>
    </row>
    <row r="312" spans="1:6">
      <c r="A312" s="52">
        <v>40998</v>
      </c>
      <c r="B312" s="20">
        <v>409.9</v>
      </c>
      <c r="C312" s="20">
        <v>17404.2</v>
      </c>
      <c r="D312" s="20">
        <f t="shared" si="8"/>
        <v>2.005649479894648E-2</v>
      </c>
      <c r="E312" s="20">
        <f t="shared" si="9"/>
        <v>3.6661412197814811E-3</v>
      </c>
      <c r="F312" s="53"/>
    </row>
    <row r="313" spans="1:6">
      <c r="A313" s="52">
        <v>41001</v>
      </c>
      <c r="B313" s="20">
        <v>405.9</v>
      </c>
      <c r="C313" s="20">
        <v>17478.150000000001</v>
      </c>
      <c r="D313" s="20">
        <f t="shared" si="8"/>
        <v>4.2399729826411263E-3</v>
      </c>
      <c r="E313" s="20">
        <f t="shared" si="9"/>
        <v>-9.806403665439797E-3</v>
      </c>
      <c r="F313" s="53"/>
    </row>
    <row r="314" spans="1:6">
      <c r="A314" s="52">
        <v>41002</v>
      </c>
      <c r="B314" s="20">
        <v>403.9</v>
      </c>
      <c r="C314" s="20">
        <v>17597.419999999998</v>
      </c>
      <c r="D314" s="20">
        <f t="shared" si="8"/>
        <v>6.8007710033470368E-3</v>
      </c>
      <c r="E314" s="20">
        <f t="shared" si="9"/>
        <v>-4.9395012754848604E-3</v>
      </c>
      <c r="F314" s="53"/>
    </row>
    <row r="315" spans="1:6">
      <c r="A315" s="52">
        <v>41003</v>
      </c>
      <c r="B315" s="20">
        <v>399.55</v>
      </c>
      <c r="C315" s="20">
        <v>17486.02</v>
      </c>
      <c r="D315" s="20">
        <f t="shared" si="8"/>
        <v>-6.3505958593118887E-3</v>
      </c>
      <c r="E315" s="20">
        <f t="shared" si="9"/>
        <v>-1.0828408748895308E-2</v>
      </c>
      <c r="F315" s="53"/>
    </row>
    <row r="316" spans="1:6">
      <c r="A316" s="52">
        <v>41008</v>
      </c>
      <c r="B316" s="20">
        <v>403.8</v>
      </c>
      <c r="C316" s="20">
        <v>17222.14</v>
      </c>
      <c r="D316" s="20">
        <f t="shared" si="8"/>
        <v>-1.520593915212343E-2</v>
      </c>
      <c r="E316" s="20">
        <f t="shared" si="9"/>
        <v>1.0580792058265351E-2</v>
      </c>
      <c r="F316" s="53"/>
    </row>
    <row r="317" spans="1:6">
      <c r="A317" s="52">
        <v>41009</v>
      </c>
      <c r="B317" s="20">
        <v>414.4</v>
      </c>
      <c r="C317" s="20">
        <v>17243.84</v>
      </c>
      <c r="D317" s="20">
        <f t="shared" si="8"/>
        <v>1.2592128741050618E-3</v>
      </c>
      <c r="E317" s="20">
        <f t="shared" si="9"/>
        <v>2.5911985066536091E-2</v>
      </c>
      <c r="F317" s="53"/>
    </row>
    <row r="318" spans="1:6">
      <c r="A318" s="52">
        <v>41010</v>
      </c>
      <c r="B318" s="20">
        <v>415.3</v>
      </c>
      <c r="C318" s="20">
        <v>17199.400000000001</v>
      </c>
      <c r="D318" s="20">
        <f t="shared" si="8"/>
        <v>-2.5804787621614236E-3</v>
      </c>
      <c r="E318" s="20">
        <f t="shared" si="9"/>
        <v>2.1694596914346997E-3</v>
      </c>
      <c r="F318" s="53"/>
    </row>
    <row r="319" spans="1:6">
      <c r="A319" s="52">
        <v>41011</v>
      </c>
      <c r="B319" s="20">
        <v>420</v>
      </c>
      <c r="C319" s="20">
        <v>17332.62</v>
      </c>
      <c r="D319" s="20">
        <f t="shared" si="8"/>
        <v>7.7157757302948925E-3</v>
      </c>
      <c r="E319" s="20">
        <f t="shared" si="9"/>
        <v>1.1253560640706024E-2</v>
      </c>
      <c r="F319" s="53"/>
    </row>
    <row r="320" spans="1:6">
      <c r="A320" s="52">
        <v>41012</v>
      </c>
      <c r="B320" s="20">
        <v>424.1</v>
      </c>
      <c r="C320" s="20">
        <v>17094.509999999998</v>
      </c>
      <c r="D320" s="20">
        <f t="shared" si="8"/>
        <v>-1.3832915891715421E-2</v>
      </c>
      <c r="E320" s="20">
        <f t="shared" si="9"/>
        <v>9.7145652031311366E-3</v>
      </c>
      <c r="F320" s="53"/>
    </row>
    <row r="321" spans="1:6">
      <c r="A321" s="52">
        <v>41015</v>
      </c>
      <c r="B321" s="20">
        <v>421.2</v>
      </c>
      <c r="C321" s="20">
        <v>17150.95</v>
      </c>
      <c r="D321" s="20">
        <f t="shared" si="8"/>
        <v>3.2962063351812247E-3</v>
      </c>
      <c r="E321" s="20">
        <f t="shared" si="9"/>
        <v>-6.8614962207246321E-3</v>
      </c>
      <c r="F321" s="53"/>
    </row>
    <row r="322" spans="1:6">
      <c r="A322" s="52">
        <v>41016</v>
      </c>
      <c r="B322" s="20">
        <v>422.1</v>
      </c>
      <c r="C322" s="20">
        <v>17357.939999999999</v>
      </c>
      <c r="D322" s="20">
        <f t="shared" si="8"/>
        <v>1.1996472932865949E-2</v>
      </c>
      <c r="E322" s="20">
        <f t="shared" si="9"/>
        <v>2.1344725286326196E-3</v>
      </c>
      <c r="F322" s="53"/>
    </row>
    <row r="323" spans="1:6">
      <c r="A323" s="52">
        <v>41017</v>
      </c>
      <c r="B323" s="20">
        <v>423</v>
      </c>
      <c r="C323" s="20">
        <v>17392.39</v>
      </c>
      <c r="D323" s="20">
        <f t="shared" ref="D323:D386" si="10">LN(C323/C322)</f>
        <v>1.9827156338204283E-3</v>
      </c>
      <c r="E323" s="20">
        <f t="shared" ref="E323:E386" si="11">LN(B323/B322)</f>
        <v>2.129926257824849E-3</v>
      </c>
      <c r="F323" s="53"/>
    </row>
    <row r="324" spans="1:6">
      <c r="A324" s="52">
        <v>41018</v>
      </c>
      <c r="B324" s="20">
        <v>426.8</v>
      </c>
      <c r="C324" s="20">
        <v>17503.71</v>
      </c>
      <c r="D324" s="20">
        <f t="shared" si="10"/>
        <v>6.38010423017086E-3</v>
      </c>
      <c r="E324" s="20">
        <f t="shared" si="11"/>
        <v>8.9433403813204537E-3</v>
      </c>
      <c r="F324" s="53"/>
    </row>
    <row r="325" spans="1:6">
      <c r="A325" s="52">
        <v>41019</v>
      </c>
      <c r="B325" s="20">
        <v>422.5</v>
      </c>
      <c r="C325" s="20">
        <v>17373.84</v>
      </c>
      <c r="D325" s="20">
        <f t="shared" si="10"/>
        <v>-7.4472318284370138E-3</v>
      </c>
      <c r="E325" s="20">
        <f t="shared" si="11"/>
        <v>-1.0126072630369758E-2</v>
      </c>
      <c r="F325" s="53"/>
    </row>
    <row r="326" spans="1:6">
      <c r="A326" s="52">
        <v>41022</v>
      </c>
      <c r="B326" s="20">
        <v>416.85</v>
      </c>
      <c r="C326" s="20">
        <v>17096.68</v>
      </c>
      <c r="D326" s="20">
        <f t="shared" si="10"/>
        <v>-1.6081334020324856E-2</v>
      </c>
      <c r="E326" s="20">
        <f t="shared" si="11"/>
        <v>-1.3463001940606019E-2</v>
      </c>
      <c r="F326" s="53"/>
    </row>
    <row r="327" spans="1:6">
      <c r="A327" s="52">
        <v>41023</v>
      </c>
      <c r="B327" s="20">
        <v>420.2</v>
      </c>
      <c r="C327" s="20">
        <v>17207.29</v>
      </c>
      <c r="D327" s="20">
        <f t="shared" si="10"/>
        <v>6.4488386232086472E-3</v>
      </c>
      <c r="E327" s="20">
        <f t="shared" si="11"/>
        <v>8.0043435542776452E-3</v>
      </c>
      <c r="F327" s="53"/>
    </row>
    <row r="328" spans="1:6">
      <c r="A328" s="52">
        <v>41024</v>
      </c>
      <c r="B328" s="20">
        <v>419.1</v>
      </c>
      <c r="C328" s="20">
        <v>17151.29</v>
      </c>
      <c r="D328" s="20">
        <f t="shared" si="10"/>
        <v>-3.2597417930310952E-3</v>
      </c>
      <c r="E328" s="20">
        <f t="shared" si="11"/>
        <v>-2.6212334798740816E-3</v>
      </c>
      <c r="F328" s="53"/>
    </row>
    <row r="329" spans="1:6">
      <c r="A329" s="52">
        <v>41025</v>
      </c>
      <c r="B329" s="20">
        <v>414.85</v>
      </c>
      <c r="C329" s="20">
        <v>17130.669999999998</v>
      </c>
      <c r="D329" s="20">
        <f t="shared" si="10"/>
        <v>-1.2029652030774839E-3</v>
      </c>
      <c r="E329" s="20">
        <f t="shared" si="11"/>
        <v>-1.0192545820731499E-2</v>
      </c>
      <c r="F329" s="53"/>
    </row>
    <row r="330" spans="1:6">
      <c r="A330" s="52">
        <v>41026</v>
      </c>
      <c r="B330" s="20">
        <v>416</v>
      </c>
      <c r="C330" s="20">
        <v>17134.25</v>
      </c>
      <c r="D330" s="20">
        <f t="shared" si="10"/>
        <v>2.0896006837469244E-4</v>
      </c>
      <c r="E330" s="20">
        <f t="shared" si="11"/>
        <v>2.7682511509690218E-3</v>
      </c>
      <c r="F330" s="53"/>
    </row>
    <row r="331" spans="1:6">
      <c r="A331" s="52">
        <v>41027</v>
      </c>
      <c r="B331" s="20">
        <v>416.8</v>
      </c>
      <c r="C331" s="20">
        <v>17187.34</v>
      </c>
      <c r="D331" s="20">
        <f t="shared" si="10"/>
        <v>3.0936819851940332E-3</v>
      </c>
      <c r="E331" s="20">
        <f t="shared" si="11"/>
        <v>1.9212301778938723E-3</v>
      </c>
      <c r="F331" s="53"/>
    </row>
    <row r="332" spans="1:6">
      <c r="A332" s="52">
        <v>41029</v>
      </c>
      <c r="B332" s="20">
        <v>416.35</v>
      </c>
      <c r="C332" s="20">
        <v>17318.810000000001</v>
      </c>
      <c r="D332" s="20">
        <f t="shared" si="10"/>
        <v>7.6201277838651785E-3</v>
      </c>
      <c r="E332" s="20">
        <f t="shared" si="11"/>
        <v>-1.080237757328796E-3</v>
      </c>
      <c r="F332" s="53"/>
    </row>
    <row r="333" spans="1:6">
      <c r="A333" s="52">
        <v>41031</v>
      </c>
      <c r="B333" s="20">
        <v>425</v>
      </c>
      <c r="C333" s="20">
        <v>17301.91</v>
      </c>
      <c r="D333" s="20">
        <f t="shared" si="10"/>
        <v>-9.7629404254763246E-4</v>
      </c>
      <c r="E333" s="20">
        <f t="shared" si="11"/>
        <v>2.0562916242588394E-2</v>
      </c>
      <c r="F333" s="53"/>
    </row>
    <row r="334" spans="1:6">
      <c r="A334" s="52">
        <v>41032</v>
      </c>
      <c r="B334" s="20">
        <v>433.6</v>
      </c>
      <c r="C334" s="20">
        <v>17151.189999999999</v>
      </c>
      <c r="D334" s="20">
        <f t="shared" si="10"/>
        <v>-8.7493410740367879E-3</v>
      </c>
      <c r="E334" s="20">
        <f t="shared" si="11"/>
        <v>2.0033281201019694E-2</v>
      </c>
      <c r="F334" s="53"/>
    </row>
    <row r="335" spans="1:6">
      <c r="A335" s="52">
        <v>41033</v>
      </c>
      <c r="B335" s="20">
        <v>434.9</v>
      </c>
      <c r="C335" s="20">
        <v>16831.080000000002</v>
      </c>
      <c r="D335" s="20">
        <f t="shared" si="10"/>
        <v>-1.8840381693001038E-2</v>
      </c>
      <c r="E335" s="20">
        <f t="shared" si="11"/>
        <v>2.9936694781560981E-3</v>
      </c>
      <c r="F335" s="53"/>
    </row>
    <row r="336" spans="1:6">
      <c r="A336" s="52">
        <v>41036</v>
      </c>
      <c r="B336" s="20">
        <v>429.8</v>
      </c>
      <c r="C336" s="20">
        <v>16912.71</v>
      </c>
      <c r="D336" s="20">
        <f t="shared" si="10"/>
        <v>4.8382330044281201E-3</v>
      </c>
      <c r="E336" s="20">
        <f t="shared" si="11"/>
        <v>-1.1796135395182598E-2</v>
      </c>
      <c r="F336" s="53"/>
    </row>
    <row r="337" spans="1:6">
      <c r="A337" s="52">
        <v>41037</v>
      </c>
      <c r="B337" s="20">
        <v>431.05</v>
      </c>
      <c r="C337" s="20">
        <v>16546.18</v>
      </c>
      <c r="D337" s="20">
        <f t="shared" si="10"/>
        <v>-2.191015080020263E-2</v>
      </c>
      <c r="E337" s="20">
        <f t="shared" si="11"/>
        <v>2.9041084475239492E-3</v>
      </c>
      <c r="F337" s="53"/>
    </row>
    <row r="338" spans="1:6">
      <c r="A338" s="52">
        <v>41038</v>
      </c>
      <c r="B338" s="20">
        <v>432.2</v>
      </c>
      <c r="C338" s="20">
        <v>16479.580000000002</v>
      </c>
      <c r="D338" s="20">
        <f t="shared" si="10"/>
        <v>-4.0332207513831637E-3</v>
      </c>
      <c r="E338" s="20">
        <f t="shared" si="11"/>
        <v>2.6643514168515534E-3</v>
      </c>
      <c r="F338" s="53"/>
    </row>
    <row r="339" spans="1:6">
      <c r="A339" s="52">
        <v>41039</v>
      </c>
      <c r="B339" s="20">
        <v>432.2</v>
      </c>
      <c r="C339" s="20">
        <v>16420.05</v>
      </c>
      <c r="D339" s="20">
        <f t="shared" si="10"/>
        <v>-3.6188896330358986E-3</v>
      </c>
      <c r="E339" s="20">
        <f t="shared" si="11"/>
        <v>0</v>
      </c>
      <c r="F339" s="53"/>
    </row>
    <row r="340" spans="1:6">
      <c r="A340" s="52">
        <v>41040</v>
      </c>
      <c r="B340" s="20">
        <v>430.95</v>
      </c>
      <c r="C340" s="20">
        <v>16292.98</v>
      </c>
      <c r="D340" s="20">
        <f t="shared" si="10"/>
        <v>-7.7688088875942016E-3</v>
      </c>
      <c r="E340" s="20">
        <f t="shared" si="11"/>
        <v>-2.8963699793773264E-3</v>
      </c>
      <c r="F340" s="53"/>
    </row>
    <row r="341" spans="1:6">
      <c r="A341" s="52">
        <v>41043</v>
      </c>
      <c r="B341" s="20">
        <v>432.5</v>
      </c>
      <c r="C341" s="20">
        <v>16215.84</v>
      </c>
      <c r="D341" s="20">
        <f t="shared" si="10"/>
        <v>-4.7457978962454099E-3</v>
      </c>
      <c r="E341" s="20">
        <f t="shared" si="11"/>
        <v>3.590252278525715E-3</v>
      </c>
      <c r="F341" s="53"/>
    </row>
    <row r="342" spans="1:6">
      <c r="A342" s="52">
        <v>41044</v>
      </c>
      <c r="B342" s="20">
        <v>431.85</v>
      </c>
      <c r="C342" s="20">
        <v>16328.25</v>
      </c>
      <c r="D342" s="20">
        <f t="shared" si="10"/>
        <v>6.9081942095308947E-3</v>
      </c>
      <c r="E342" s="20">
        <f t="shared" si="11"/>
        <v>-1.504020645639358E-3</v>
      </c>
      <c r="F342" s="53"/>
    </row>
    <row r="343" spans="1:6">
      <c r="A343" s="52">
        <v>41045</v>
      </c>
      <c r="B343" s="20">
        <v>428.1</v>
      </c>
      <c r="C343" s="20">
        <v>16030.09</v>
      </c>
      <c r="D343" s="20">
        <f t="shared" si="10"/>
        <v>-1.8429155433764784E-2</v>
      </c>
      <c r="E343" s="20">
        <f t="shared" si="11"/>
        <v>-8.7214925753941724E-3</v>
      </c>
      <c r="F343" s="53"/>
    </row>
    <row r="344" spans="1:6">
      <c r="A344" s="52">
        <v>41046</v>
      </c>
      <c r="B344" s="20">
        <v>428.5</v>
      </c>
      <c r="C344" s="20">
        <v>16070.48</v>
      </c>
      <c r="D344" s="20">
        <f t="shared" si="10"/>
        <v>2.5164675464955984E-3</v>
      </c>
      <c r="E344" s="20">
        <f t="shared" si="11"/>
        <v>9.3392488693407603E-4</v>
      </c>
      <c r="F344" s="53"/>
    </row>
    <row r="345" spans="1:6">
      <c r="A345" s="52">
        <v>41047</v>
      </c>
      <c r="B345" s="20">
        <v>430.9</v>
      </c>
      <c r="C345" s="20">
        <v>16152.75</v>
      </c>
      <c r="D345" s="20">
        <f t="shared" si="10"/>
        <v>5.1062651856153204E-3</v>
      </c>
      <c r="E345" s="20">
        <f t="shared" si="11"/>
        <v>5.5853065839576816E-3</v>
      </c>
      <c r="F345" s="53"/>
    </row>
    <row r="346" spans="1:6">
      <c r="A346" s="52">
        <v>41050</v>
      </c>
      <c r="B346" s="20">
        <v>426.75</v>
      </c>
      <c r="C346" s="20">
        <v>16183.26</v>
      </c>
      <c r="D346" s="20">
        <f t="shared" si="10"/>
        <v>1.8870608373661153E-3</v>
      </c>
      <c r="E346" s="20">
        <f t="shared" si="11"/>
        <v>-9.6776829472423193E-3</v>
      </c>
      <c r="F346" s="53"/>
    </row>
    <row r="347" spans="1:6">
      <c r="A347" s="52">
        <v>41051</v>
      </c>
      <c r="B347" s="20">
        <v>422.85</v>
      </c>
      <c r="C347" s="20">
        <v>16026.41</v>
      </c>
      <c r="D347" s="20">
        <f t="shared" si="10"/>
        <v>-9.7393881924809876E-3</v>
      </c>
      <c r="E347" s="20">
        <f t="shared" si="11"/>
        <v>-9.180855446318725E-3</v>
      </c>
      <c r="F347" s="53"/>
    </row>
    <row r="348" spans="1:6">
      <c r="A348" s="52">
        <v>41052</v>
      </c>
      <c r="B348" s="20">
        <v>425.65</v>
      </c>
      <c r="C348" s="20">
        <v>15948.1</v>
      </c>
      <c r="D348" s="20">
        <f t="shared" si="10"/>
        <v>-4.8982865773789987E-3</v>
      </c>
      <c r="E348" s="20">
        <f t="shared" si="11"/>
        <v>6.599906101834618E-3</v>
      </c>
      <c r="F348" s="53"/>
    </row>
    <row r="349" spans="1:6">
      <c r="A349" s="52">
        <v>41053</v>
      </c>
      <c r="B349" s="20">
        <v>424.7</v>
      </c>
      <c r="C349" s="20">
        <v>16222.3</v>
      </c>
      <c r="D349" s="20">
        <f t="shared" si="10"/>
        <v>1.7047139002990621E-2</v>
      </c>
      <c r="E349" s="20">
        <f t="shared" si="11"/>
        <v>-2.2343750108405631E-3</v>
      </c>
      <c r="F349" s="53"/>
    </row>
    <row r="350" spans="1:6">
      <c r="A350" s="52">
        <v>41054</v>
      </c>
      <c r="B350" s="20">
        <v>420.95</v>
      </c>
      <c r="C350" s="20">
        <v>16217.82</v>
      </c>
      <c r="D350" s="20">
        <f t="shared" si="10"/>
        <v>-2.7620119953197396E-4</v>
      </c>
      <c r="E350" s="20">
        <f t="shared" si="11"/>
        <v>-8.8689755355524768E-3</v>
      </c>
      <c r="F350" s="53"/>
    </row>
    <row r="351" spans="1:6">
      <c r="A351" s="52">
        <v>41057</v>
      </c>
      <c r="B351" s="20">
        <v>417.5</v>
      </c>
      <c r="C351" s="20">
        <v>16416.84</v>
      </c>
      <c r="D351" s="20">
        <f t="shared" si="10"/>
        <v>1.2196999588244073E-2</v>
      </c>
      <c r="E351" s="20">
        <f t="shared" si="11"/>
        <v>-8.229517492762831E-3</v>
      </c>
      <c r="F351" s="53"/>
    </row>
    <row r="352" spans="1:6">
      <c r="A352" s="52">
        <v>41058</v>
      </c>
      <c r="B352" s="20">
        <v>416.9</v>
      </c>
      <c r="C352" s="20">
        <v>16438.580000000002</v>
      </c>
      <c r="D352" s="20">
        <f t="shared" si="10"/>
        <v>1.3233739317777926E-3</v>
      </c>
      <c r="E352" s="20">
        <f t="shared" si="11"/>
        <v>-1.438159404159047E-3</v>
      </c>
      <c r="F352" s="53"/>
    </row>
    <row r="353" spans="1:6">
      <c r="A353" s="52">
        <v>41059</v>
      </c>
      <c r="B353" s="20">
        <v>421.4</v>
      </c>
      <c r="C353" s="20">
        <v>16312.15</v>
      </c>
      <c r="D353" s="20">
        <f t="shared" si="10"/>
        <v>-7.720782287628499E-3</v>
      </c>
      <c r="E353" s="20">
        <f t="shared" si="11"/>
        <v>1.0736116483337553E-2</v>
      </c>
      <c r="F353" s="53"/>
    </row>
    <row r="354" spans="1:6">
      <c r="A354" s="52">
        <v>41060</v>
      </c>
      <c r="B354" s="20">
        <v>426.7</v>
      </c>
      <c r="C354" s="20">
        <v>16218.53</v>
      </c>
      <c r="D354" s="20">
        <f t="shared" si="10"/>
        <v>-5.7558131870762332E-3</v>
      </c>
      <c r="E354" s="20">
        <f t="shared" si="11"/>
        <v>1.249868882386565E-2</v>
      </c>
      <c r="F354" s="53"/>
    </row>
    <row r="355" spans="1:6">
      <c r="A355" s="52">
        <v>41061</v>
      </c>
      <c r="B355" s="20">
        <v>419</v>
      </c>
      <c r="C355" s="20">
        <v>15965.16</v>
      </c>
      <c r="D355" s="20">
        <f t="shared" si="10"/>
        <v>-1.5745567687474045E-2</v>
      </c>
      <c r="E355" s="20">
        <f t="shared" si="11"/>
        <v>-1.8210270271816556E-2</v>
      </c>
      <c r="F355" s="53"/>
    </row>
    <row r="356" spans="1:6">
      <c r="A356" s="52">
        <v>41064</v>
      </c>
      <c r="B356" s="20">
        <v>412.5</v>
      </c>
      <c r="C356" s="20">
        <v>15988.4</v>
      </c>
      <c r="D356" s="20">
        <f t="shared" si="10"/>
        <v>1.4546112607033443E-3</v>
      </c>
      <c r="E356" s="20">
        <f t="shared" si="11"/>
        <v>-1.5634714147402102E-2</v>
      </c>
      <c r="F356" s="53"/>
    </row>
    <row r="357" spans="1:6">
      <c r="A357" s="52">
        <v>41065</v>
      </c>
      <c r="B357" s="20">
        <v>408.1</v>
      </c>
      <c r="C357" s="20">
        <v>16020.64</v>
      </c>
      <c r="D357" s="20">
        <f t="shared" si="10"/>
        <v>2.0144316044665455E-3</v>
      </c>
      <c r="E357" s="20">
        <f t="shared" si="11"/>
        <v>-1.0723963362975611E-2</v>
      </c>
      <c r="F357" s="53"/>
    </row>
    <row r="358" spans="1:6">
      <c r="A358" s="52">
        <v>41066</v>
      </c>
      <c r="B358" s="20">
        <v>420.15</v>
      </c>
      <c r="C358" s="20">
        <v>16454.3</v>
      </c>
      <c r="D358" s="20">
        <f t="shared" si="10"/>
        <v>2.6708950324469335E-2</v>
      </c>
      <c r="E358" s="20">
        <f t="shared" si="11"/>
        <v>2.9099547962467023E-2</v>
      </c>
      <c r="F358" s="53"/>
    </row>
    <row r="359" spans="1:6">
      <c r="A359" s="52">
        <v>41067</v>
      </c>
      <c r="B359" s="20">
        <v>422.6</v>
      </c>
      <c r="C359" s="20">
        <v>16649.05</v>
      </c>
      <c r="D359" s="20">
        <f t="shared" si="10"/>
        <v>1.1766316512457946E-2</v>
      </c>
      <c r="E359" s="20">
        <f t="shared" si="11"/>
        <v>5.8143148077292204E-3</v>
      </c>
      <c r="F359" s="53"/>
    </row>
    <row r="360" spans="1:6">
      <c r="A360" s="52">
        <v>41068</v>
      </c>
      <c r="B360" s="20">
        <v>428.35</v>
      </c>
      <c r="C360" s="20">
        <v>16718.87</v>
      </c>
      <c r="D360" s="20">
        <f t="shared" si="10"/>
        <v>4.1848638990347707E-3</v>
      </c>
      <c r="E360" s="20">
        <f t="shared" si="11"/>
        <v>1.3514513228096532E-2</v>
      </c>
      <c r="F360" s="53"/>
    </row>
    <row r="361" spans="1:6">
      <c r="A361" s="52">
        <v>41071</v>
      </c>
      <c r="B361" s="20">
        <v>435.1</v>
      </c>
      <c r="C361" s="20">
        <v>16668.009999999998</v>
      </c>
      <c r="D361" s="20">
        <f t="shared" si="10"/>
        <v>-3.0467081285839577E-3</v>
      </c>
      <c r="E361" s="20">
        <f t="shared" si="11"/>
        <v>1.5635271316581514E-2</v>
      </c>
      <c r="F361" s="53"/>
    </row>
    <row r="362" spans="1:6">
      <c r="A362" s="52">
        <v>41072</v>
      </c>
      <c r="B362" s="20">
        <v>432.8</v>
      </c>
      <c r="C362" s="20">
        <v>16862.8</v>
      </c>
      <c r="D362" s="20">
        <f t="shared" si="10"/>
        <v>1.1618698819850152E-2</v>
      </c>
      <c r="E362" s="20">
        <f t="shared" si="11"/>
        <v>-5.3001621943627236E-3</v>
      </c>
      <c r="F362" s="53"/>
    </row>
    <row r="363" spans="1:6">
      <c r="A363" s="52">
        <v>41073</v>
      </c>
      <c r="B363" s="20">
        <v>445.9</v>
      </c>
      <c r="C363" s="20">
        <v>16880.509999999998</v>
      </c>
      <c r="D363" s="20">
        <f t="shared" si="10"/>
        <v>1.0496896496605703E-3</v>
      </c>
      <c r="E363" s="20">
        <f t="shared" si="11"/>
        <v>2.9818984101159168E-2</v>
      </c>
      <c r="F363" s="53"/>
    </row>
    <row r="364" spans="1:6">
      <c r="A364" s="52">
        <v>41074</v>
      </c>
      <c r="B364" s="20">
        <v>440.75</v>
      </c>
      <c r="C364" s="20">
        <v>16677.88</v>
      </c>
      <c r="D364" s="20">
        <f t="shared" si="10"/>
        <v>-1.2076411449959787E-2</v>
      </c>
      <c r="E364" s="20">
        <f t="shared" si="11"/>
        <v>-1.1616890355451347E-2</v>
      </c>
      <c r="F364" s="53"/>
    </row>
    <row r="365" spans="1:6">
      <c r="A365" s="52">
        <v>41075</v>
      </c>
      <c r="B365" s="20">
        <v>450.1</v>
      </c>
      <c r="C365" s="20">
        <v>16949.830000000002</v>
      </c>
      <c r="D365" s="20">
        <f t="shared" si="10"/>
        <v>1.6174513746056818E-2</v>
      </c>
      <c r="E365" s="20">
        <f t="shared" si="11"/>
        <v>2.0991959020907388E-2</v>
      </c>
      <c r="F365" s="53"/>
    </row>
    <row r="366" spans="1:6">
      <c r="A366" s="52">
        <v>41078</v>
      </c>
      <c r="B366" s="20">
        <v>445.85</v>
      </c>
      <c r="C366" s="20">
        <v>16705.830000000002</v>
      </c>
      <c r="D366" s="20">
        <f t="shared" si="10"/>
        <v>-1.4500043980375799E-2</v>
      </c>
      <c r="E366" s="20">
        <f t="shared" si="11"/>
        <v>-9.4872077179985574E-3</v>
      </c>
      <c r="F366" s="53"/>
    </row>
    <row r="367" spans="1:6">
      <c r="A367" s="52">
        <v>41079</v>
      </c>
      <c r="B367" s="20">
        <v>448.9</v>
      </c>
      <c r="C367" s="20">
        <v>16859.8</v>
      </c>
      <c r="D367" s="20">
        <f t="shared" si="10"/>
        <v>9.1743298098837505E-3</v>
      </c>
      <c r="E367" s="20">
        <f t="shared" si="11"/>
        <v>6.8175732069979825E-3</v>
      </c>
      <c r="F367" s="53"/>
    </row>
    <row r="368" spans="1:6">
      <c r="A368" s="52">
        <v>41080</v>
      </c>
      <c r="B368" s="20">
        <v>454.6</v>
      </c>
      <c r="C368" s="20">
        <v>16896.63</v>
      </c>
      <c r="D368" s="20">
        <f t="shared" si="10"/>
        <v>2.1821036533822796E-3</v>
      </c>
      <c r="E368" s="20">
        <f t="shared" si="11"/>
        <v>1.2617765630556516E-2</v>
      </c>
      <c r="F368" s="53"/>
    </row>
    <row r="369" spans="1:6">
      <c r="A369" s="52">
        <v>41081</v>
      </c>
      <c r="B369" s="20">
        <v>460.1</v>
      </c>
      <c r="C369" s="20">
        <v>17032.560000000001</v>
      </c>
      <c r="D369" s="20">
        <f t="shared" si="10"/>
        <v>8.0126125761874195E-3</v>
      </c>
      <c r="E369" s="20">
        <f t="shared" si="11"/>
        <v>1.2025945742980059E-2</v>
      </c>
      <c r="F369" s="53"/>
    </row>
    <row r="370" spans="1:6">
      <c r="A370" s="52">
        <v>41082</v>
      </c>
      <c r="B370" s="20">
        <v>460.35</v>
      </c>
      <c r="C370" s="20">
        <v>16972.509999999998</v>
      </c>
      <c r="D370" s="20">
        <f t="shared" si="10"/>
        <v>-3.5318299548318909E-3</v>
      </c>
      <c r="E370" s="20">
        <f t="shared" si="11"/>
        <v>5.4321257243204193E-4</v>
      </c>
      <c r="F370" s="53"/>
    </row>
    <row r="371" spans="1:6">
      <c r="A371" s="52">
        <v>41085</v>
      </c>
      <c r="B371" s="20">
        <v>460.35</v>
      </c>
      <c r="C371" s="20">
        <v>16882.16</v>
      </c>
      <c r="D371" s="20">
        <f t="shared" si="10"/>
        <v>-5.3375333152145439E-3</v>
      </c>
      <c r="E371" s="20">
        <f t="shared" si="11"/>
        <v>0</v>
      </c>
      <c r="F371" s="53"/>
    </row>
    <row r="372" spans="1:6">
      <c r="A372" s="52">
        <v>41086</v>
      </c>
      <c r="B372" s="20">
        <v>451.05</v>
      </c>
      <c r="C372" s="20">
        <v>16906.580000000002</v>
      </c>
      <c r="D372" s="20">
        <f t="shared" si="10"/>
        <v>1.4454521980868931E-3</v>
      </c>
      <c r="E372" s="20">
        <f t="shared" si="11"/>
        <v>-2.0408871631207123E-2</v>
      </c>
      <c r="F372" s="53"/>
    </row>
    <row r="373" spans="1:6">
      <c r="A373" s="52">
        <v>41087</v>
      </c>
      <c r="B373" s="20">
        <v>452.7</v>
      </c>
      <c r="C373" s="20">
        <v>16967.759999999998</v>
      </c>
      <c r="D373" s="20">
        <f t="shared" si="10"/>
        <v>3.6121776260234209E-3</v>
      </c>
      <c r="E373" s="20">
        <f t="shared" si="11"/>
        <v>3.6514563392651407E-3</v>
      </c>
      <c r="F373" s="53"/>
    </row>
    <row r="374" spans="1:6">
      <c r="A374" s="52">
        <v>41088</v>
      </c>
      <c r="B374" s="20">
        <v>450.4</v>
      </c>
      <c r="C374" s="20">
        <v>16990.759999999998</v>
      </c>
      <c r="D374" s="20">
        <f t="shared" si="10"/>
        <v>1.3545939880147313E-3</v>
      </c>
      <c r="E374" s="20">
        <f t="shared" si="11"/>
        <v>-5.0935776164323073E-3</v>
      </c>
      <c r="F374" s="53"/>
    </row>
    <row r="375" spans="1:6">
      <c r="A375" s="52">
        <v>41089</v>
      </c>
      <c r="B375" s="20">
        <v>454.35</v>
      </c>
      <c r="C375" s="20">
        <v>17429.98</v>
      </c>
      <c r="D375" s="20">
        <f t="shared" si="10"/>
        <v>2.552204520554582E-2</v>
      </c>
      <c r="E375" s="20">
        <f t="shared" si="11"/>
        <v>8.7317493158754478E-3</v>
      </c>
      <c r="F375" s="53"/>
    </row>
    <row r="376" spans="1:6">
      <c r="A376" s="52">
        <v>41092</v>
      </c>
      <c r="B376" s="20">
        <v>447.05</v>
      </c>
      <c r="C376" s="20">
        <v>17398.98</v>
      </c>
      <c r="D376" s="20">
        <f t="shared" si="10"/>
        <v>-1.7801282717723006E-3</v>
      </c>
      <c r="E376" s="20">
        <f t="shared" si="11"/>
        <v>-1.6197380960028932E-2</v>
      </c>
      <c r="F376" s="53"/>
    </row>
    <row r="377" spans="1:6">
      <c r="A377" s="52">
        <v>41093</v>
      </c>
      <c r="B377" s="20">
        <v>442.4</v>
      </c>
      <c r="C377" s="20">
        <v>17425.71</v>
      </c>
      <c r="D377" s="20">
        <f t="shared" si="10"/>
        <v>1.5351180584406102E-3</v>
      </c>
      <c r="E377" s="20">
        <f t="shared" si="11"/>
        <v>-1.0455994973202104E-2</v>
      </c>
      <c r="F377" s="53"/>
    </row>
    <row r="378" spans="1:6">
      <c r="A378" s="52">
        <v>41094</v>
      </c>
      <c r="B378" s="20">
        <v>438.05</v>
      </c>
      <c r="C378" s="20">
        <v>17462.810000000001</v>
      </c>
      <c r="D378" s="20">
        <f t="shared" si="10"/>
        <v>2.1267748809143962E-3</v>
      </c>
      <c r="E378" s="20">
        <f t="shared" si="11"/>
        <v>-9.8813910957520935E-3</v>
      </c>
      <c r="F378" s="53"/>
    </row>
    <row r="379" spans="1:6">
      <c r="A379" s="52">
        <v>41095</v>
      </c>
      <c r="B379" s="20">
        <v>440.15</v>
      </c>
      <c r="C379" s="20">
        <v>17538.669999999998</v>
      </c>
      <c r="D379" s="20">
        <f t="shared" si="10"/>
        <v>4.3346806352553349E-3</v>
      </c>
      <c r="E379" s="20">
        <f t="shared" si="11"/>
        <v>4.7825187945421382E-3</v>
      </c>
      <c r="F379" s="53"/>
    </row>
    <row r="380" spans="1:6">
      <c r="A380" s="52">
        <v>41096</v>
      </c>
      <c r="B380" s="20">
        <v>445.2</v>
      </c>
      <c r="C380" s="20">
        <v>17521.12</v>
      </c>
      <c r="D380" s="20">
        <f t="shared" si="10"/>
        <v>-1.0011469815338597E-3</v>
      </c>
      <c r="E380" s="20">
        <f t="shared" si="11"/>
        <v>1.1408041494474629E-2</v>
      </c>
      <c r="F380" s="53"/>
    </row>
    <row r="381" spans="1:6">
      <c r="A381" s="52">
        <v>41099</v>
      </c>
      <c r="B381" s="20">
        <v>443.65</v>
      </c>
      <c r="C381" s="20">
        <v>17391.98</v>
      </c>
      <c r="D381" s="20">
        <f t="shared" si="10"/>
        <v>-7.3978299814542459E-3</v>
      </c>
      <c r="E381" s="20">
        <f t="shared" si="11"/>
        <v>-3.4876561200430064E-3</v>
      </c>
      <c r="F381" s="53"/>
    </row>
    <row r="382" spans="1:6">
      <c r="A382" s="52">
        <v>41100</v>
      </c>
      <c r="B382" s="20">
        <v>446.3</v>
      </c>
      <c r="C382" s="20">
        <v>17618.349999999999</v>
      </c>
      <c r="D382" s="20">
        <f t="shared" si="10"/>
        <v>1.2931792112175201E-2</v>
      </c>
      <c r="E382" s="20">
        <f t="shared" si="11"/>
        <v>5.9554083538775945E-3</v>
      </c>
      <c r="F382" s="53"/>
    </row>
    <row r="383" spans="1:6">
      <c r="A383" s="52">
        <v>41101</v>
      </c>
      <c r="B383" s="20">
        <v>441.3</v>
      </c>
      <c r="C383" s="20">
        <v>17489.14</v>
      </c>
      <c r="D383" s="20">
        <f t="shared" si="10"/>
        <v>-7.3608556696174565E-3</v>
      </c>
      <c r="E383" s="20">
        <f t="shared" si="11"/>
        <v>-1.1266455359722717E-2</v>
      </c>
      <c r="F383" s="53"/>
    </row>
    <row r="384" spans="1:6">
      <c r="A384" s="52">
        <v>41102</v>
      </c>
      <c r="B384" s="20">
        <v>442.85</v>
      </c>
      <c r="C384" s="20">
        <v>17232.55</v>
      </c>
      <c r="D384" s="20">
        <f t="shared" si="10"/>
        <v>-1.4780079599018331E-2</v>
      </c>
      <c r="E384" s="20">
        <f t="shared" si="11"/>
        <v>3.5061959800904421E-3</v>
      </c>
      <c r="F384" s="53"/>
    </row>
    <row r="385" spans="1:6">
      <c r="A385" s="52">
        <v>41103</v>
      </c>
      <c r="B385" s="20">
        <v>441</v>
      </c>
      <c r="C385" s="20">
        <v>17213.7</v>
      </c>
      <c r="D385" s="20">
        <f t="shared" si="10"/>
        <v>-1.0944588674590716E-3</v>
      </c>
      <c r="E385" s="20">
        <f t="shared" si="11"/>
        <v>-4.1862368087460496E-3</v>
      </c>
      <c r="F385" s="53"/>
    </row>
    <row r="386" spans="1:6">
      <c r="A386" s="52">
        <v>41106</v>
      </c>
      <c r="B386" s="20">
        <v>441.3</v>
      </c>
      <c r="C386" s="20">
        <v>17103.310000000001</v>
      </c>
      <c r="D386" s="20">
        <f t="shared" si="10"/>
        <v>-6.43356637191794E-3</v>
      </c>
      <c r="E386" s="20">
        <f t="shared" si="11"/>
        <v>6.8004082865546665E-4</v>
      </c>
      <c r="F386" s="53"/>
    </row>
    <row r="387" spans="1:6">
      <c r="A387" s="52">
        <v>41107</v>
      </c>
      <c r="B387" s="20">
        <v>445.3</v>
      </c>
      <c r="C387" s="20">
        <v>17105.3</v>
      </c>
      <c r="D387" s="20">
        <f t="shared" ref="D387:D450" si="12">LN(C387/C386)</f>
        <v>1.1634497877835373E-4</v>
      </c>
      <c r="E387" s="20">
        <f t="shared" ref="E387:E450" si="13">LN(B387/B386)</f>
        <v>9.0232960521551501E-3</v>
      </c>
      <c r="F387" s="53"/>
    </row>
    <row r="388" spans="1:6">
      <c r="A388" s="52">
        <v>41108</v>
      </c>
      <c r="B388" s="20">
        <v>445.55</v>
      </c>
      <c r="C388" s="20">
        <v>17185.009999999998</v>
      </c>
      <c r="D388" s="20">
        <f t="shared" si="12"/>
        <v>4.649135197318765E-3</v>
      </c>
      <c r="E388" s="20">
        <f t="shared" si="13"/>
        <v>5.6126173107217618E-4</v>
      </c>
      <c r="F388" s="53"/>
    </row>
    <row r="389" spans="1:6">
      <c r="A389" s="52">
        <v>41109</v>
      </c>
      <c r="B389" s="20">
        <v>446.4</v>
      </c>
      <c r="C389" s="20">
        <v>17278.849999999999</v>
      </c>
      <c r="D389" s="20">
        <f t="shared" si="12"/>
        <v>5.4457180309224898E-3</v>
      </c>
      <c r="E389" s="20">
        <f t="shared" si="13"/>
        <v>1.9059370083723815E-3</v>
      </c>
      <c r="F389" s="53"/>
    </row>
    <row r="390" spans="1:6">
      <c r="A390" s="52">
        <v>41110</v>
      </c>
      <c r="B390" s="20">
        <v>445.85</v>
      </c>
      <c r="C390" s="20">
        <v>17158.439999999999</v>
      </c>
      <c r="D390" s="20">
        <f t="shared" si="12"/>
        <v>-6.993029398947242E-3</v>
      </c>
      <c r="E390" s="20">
        <f t="shared" si="13"/>
        <v>-1.2328384862126886E-3</v>
      </c>
      <c r="F390" s="53"/>
    </row>
    <row r="391" spans="1:6">
      <c r="A391" s="52">
        <v>41113</v>
      </c>
      <c r="B391" s="20">
        <v>442.85</v>
      </c>
      <c r="C391" s="20">
        <v>16877.349999999999</v>
      </c>
      <c r="D391" s="20">
        <f t="shared" si="12"/>
        <v>-1.6517694514242991E-2</v>
      </c>
      <c r="E391" s="20">
        <f t="shared" si="13"/>
        <v>-6.7514603252964624E-3</v>
      </c>
      <c r="F391" s="53"/>
    </row>
    <row r="392" spans="1:6">
      <c r="A392" s="52">
        <v>41114</v>
      </c>
      <c r="B392" s="20">
        <v>476.05</v>
      </c>
      <c r="C392" s="20">
        <v>16918.080000000002</v>
      </c>
      <c r="D392" s="20">
        <f t="shared" si="12"/>
        <v>2.410386239795048E-3</v>
      </c>
      <c r="E392" s="20">
        <f t="shared" si="13"/>
        <v>7.2291778476108431E-2</v>
      </c>
      <c r="F392" s="53"/>
    </row>
    <row r="393" spans="1:6">
      <c r="A393" s="52">
        <v>41115</v>
      </c>
      <c r="B393" s="20">
        <v>464.55</v>
      </c>
      <c r="C393" s="20">
        <v>16846.05</v>
      </c>
      <c r="D393" s="20">
        <f t="shared" si="12"/>
        <v>-4.2666646095747968E-3</v>
      </c>
      <c r="E393" s="20">
        <f t="shared" si="13"/>
        <v>-2.4453695644378937E-2</v>
      </c>
      <c r="F393" s="53"/>
    </row>
    <row r="394" spans="1:6">
      <c r="A394" s="52">
        <v>41116</v>
      </c>
      <c r="B394" s="20">
        <v>461.95</v>
      </c>
      <c r="C394" s="20">
        <v>16639.82</v>
      </c>
      <c r="D394" s="20">
        <f t="shared" si="12"/>
        <v>-1.2317589925539746E-2</v>
      </c>
      <c r="E394" s="20">
        <f t="shared" si="13"/>
        <v>-5.61253497056741E-3</v>
      </c>
      <c r="F394" s="53"/>
    </row>
    <row r="395" spans="1:6">
      <c r="A395" s="52">
        <v>41117</v>
      </c>
      <c r="B395" s="20">
        <v>464.7</v>
      </c>
      <c r="C395" s="20">
        <v>16839.189999999999</v>
      </c>
      <c r="D395" s="20">
        <f t="shared" si="12"/>
        <v>1.1910289868016821E-2</v>
      </c>
      <c r="E395" s="20">
        <f t="shared" si="13"/>
        <v>5.9353759741784355E-3</v>
      </c>
      <c r="F395" s="53"/>
    </row>
    <row r="396" spans="1:6">
      <c r="A396" s="52">
        <v>41120</v>
      </c>
      <c r="B396" s="20">
        <v>466.25</v>
      </c>
      <c r="C396" s="20">
        <v>17143.68</v>
      </c>
      <c r="D396" s="20">
        <f t="shared" si="12"/>
        <v>1.7920684679889918E-2</v>
      </c>
      <c r="E396" s="20">
        <f t="shared" si="13"/>
        <v>3.3299348670926261E-3</v>
      </c>
      <c r="F396" s="53"/>
    </row>
    <row r="397" spans="1:6">
      <c r="A397" s="52">
        <v>41121</v>
      </c>
      <c r="B397" s="20">
        <v>466.95</v>
      </c>
      <c r="C397" s="20">
        <v>17236.18</v>
      </c>
      <c r="D397" s="20">
        <f t="shared" si="12"/>
        <v>5.381070382588192E-3</v>
      </c>
      <c r="E397" s="20">
        <f t="shared" si="13"/>
        <v>1.5002145977015084E-3</v>
      </c>
      <c r="F397" s="53"/>
    </row>
    <row r="398" spans="1:6">
      <c r="A398" s="52">
        <v>41122</v>
      </c>
      <c r="B398" s="20">
        <v>470.25</v>
      </c>
      <c r="C398" s="20">
        <v>17257.38</v>
      </c>
      <c r="D398" s="20">
        <f t="shared" si="12"/>
        <v>1.2292151154812672E-3</v>
      </c>
      <c r="E398" s="20">
        <f t="shared" si="13"/>
        <v>7.042282625412951E-3</v>
      </c>
      <c r="F398" s="53"/>
    </row>
    <row r="399" spans="1:6">
      <c r="A399" s="52">
        <v>41123</v>
      </c>
      <c r="B399" s="20">
        <v>468.5</v>
      </c>
      <c r="C399" s="20">
        <v>17224.36</v>
      </c>
      <c r="D399" s="20">
        <f t="shared" si="12"/>
        <v>-1.9152171609245431E-3</v>
      </c>
      <c r="E399" s="20">
        <f t="shared" si="13"/>
        <v>-3.7283665026628843E-3</v>
      </c>
      <c r="F399" s="53"/>
    </row>
    <row r="400" spans="1:6">
      <c r="A400" s="52">
        <v>41124</v>
      </c>
      <c r="B400" s="20">
        <v>467.15</v>
      </c>
      <c r="C400" s="20">
        <v>17197.93</v>
      </c>
      <c r="D400" s="20">
        <f t="shared" si="12"/>
        <v>-1.5356331722188041E-3</v>
      </c>
      <c r="E400" s="20">
        <f t="shared" si="13"/>
        <v>-2.885696439512309E-3</v>
      </c>
      <c r="F400" s="53"/>
    </row>
    <row r="401" spans="1:6">
      <c r="A401" s="52">
        <v>41127</v>
      </c>
      <c r="B401" s="20">
        <v>466.5</v>
      </c>
      <c r="C401" s="20">
        <v>17412.96</v>
      </c>
      <c r="D401" s="20">
        <f t="shared" si="12"/>
        <v>1.2425728820586577E-2</v>
      </c>
      <c r="E401" s="20">
        <f t="shared" si="13"/>
        <v>-1.3923849515661267E-3</v>
      </c>
      <c r="F401" s="53"/>
    </row>
    <row r="402" spans="1:6">
      <c r="A402" s="52">
        <v>41128</v>
      </c>
      <c r="B402" s="20">
        <v>470.3</v>
      </c>
      <c r="C402" s="20">
        <v>17601.78</v>
      </c>
      <c r="D402" s="20">
        <f t="shared" si="12"/>
        <v>1.0785276733522886E-2</v>
      </c>
      <c r="E402" s="20">
        <f t="shared" si="13"/>
        <v>8.1127686636037286E-3</v>
      </c>
      <c r="F402" s="53"/>
    </row>
    <row r="403" spans="1:6">
      <c r="A403" s="52">
        <v>41129</v>
      </c>
      <c r="B403" s="20">
        <v>475.95</v>
      </c>
      <c r="C403" s="20">
        <v>17600.560000000001</v>
      </c>
      <c r="D403" s="20">
        <f t="shared" si="12"/>
        <v>-6.9313574068476924E-5</v>
      </c>
      <c r="E403" s="20">
        <f t="shared" si="13"/>
        <v>1.1942017746311947E-2</v>
      </c>
      <c r="F403" s="53"/>
    </row>
    <row r="404" spans="1:6">
      <c r="A404" s="52">
        <v>41130</v>
      </c>
      <c r="B404" s="20">
        <v>487.3</v>
      </c>
      <c r="C404" s="20">
        <v>17560.87</v>
      </c>
      <c r="D404" s="20">
        <f t="shared" si="12"/>
        <v>-2.2575883209160564E-3</v>
      </c>
      <c r="E404" s="20">
        <f t="shared" si="13"/>
        <v>2.3567143152146371E-2</v>
      </c>
      <c r="F404" s="53"/>
    </row>
    <row r="405" spans="1:6">
      <c r="A405" s="52">
        <v>41131</v>
      </c>
      <c r="B405" s="20">
        <v>497.7</v>
      </c>
      <c r="C405" s="20">
        <v>17557.740000000002</v>
      </c>
      <c r="D405" s="20">
        <f t="shared" si="12"/>
        <v>-1.7825306914397566E-4</v>
      </c>
      <c r="E405" s="20">
        <f t="shared" si="13"/>
        <v>2.1117536015048025E-2</v>
      </c>
      <c r="F405" s="53"/>
    </row>
    <row r="406" spans="1:6">
      <c r="A406" s="52">
        <v>41134</v>
      </c>
      <c r="B406" s="20">
        <v>490.6</v>
      </c>
      <c r="C406" s="20">
        <v>17633.45</v>
      </c>
      <c r="D406" s="20">
        <f t="shared" si="12"/>
        <v>4.3027881016688115E-3</v>
      </c>
      <c r="E406" s="20">
        <f t="shared" si="13"/>
        <v>-1.4368354040119463E-2</v>
      </c>
      <c r="F406" s="53"/>
    </row>
    <row r="407" spans="1:6">
      <c r="A407" s="52">
        <v>41135</v>
      </c>
      <c r="B407" s="20">
        <v>495.05</v>
      </c>
      <c r="C407" s="20">
        <v>17728.2</v>
      </c>
      <c r="D407" s="20">
        <f t="shared" si="12"/>
        <v>5.3589256583387521E-3</v>
      </c>
      <c r="E407" s="20">
        <f t="shared" si="13"/>
        <v>9.0296357441348035E-3</v>
      </c>
      <c r="F407" s="53"/>
    </row>
    <row r="408" spans="1:6">
      <c r="A408" s="52">
        <v>41137</v>
      </c>
      <c r="B408" s="20">
        <v>494.55</v>
      </c>
      <c r="C408" s="20">
        <v>17657.21</v>
      </c>
      <c r="D408" s="20">
        <f t="shared" si="12"/>
        <v>-4.0123935396404005E-3</v>
      </c>
      <c r="E408" s="20">
        <f t="shared" si="13"/>
        <v>-1.0105093826738801E-3</v>
      </c>
      <c r="F408" s="53"/>
    </row>
    <row r="409" spans="1:6">
      <c r="A409" s="52">
        <v>41138</v>
      </c>
      <c r="B409" s="20">
        <v>502.1</v>
      </c>
      <c r="C409" s="20">
        <v>17691.080000000002</v>
      </c>
      <c r="D409" s="20">
        <f t="shared" si="12"/>
        <v>1.9163591995789077E-3</v>
      </c>
      <c r="E409" s="20">
        <f t="shared" si="13"/>
        <v>1.5151044854810038E-2</v>
      </c>
      <c r="F409" s="53"/>
    </row>
    <row r="410" spans="1:6">
      <c r="A410" s="52">
        <v>41142</v>
      </c>
      <c r="B410" s="20">
        <v>513.5</v>
      </c>
      <c r="C410" s="20">
        <v>17885.259999999998</v>
      </c>
      <c r="D410" s="20">
        <f t="shared" si="12"/>
        <v>1.0916352177470211E-2</v>
      </c>
      <c r="E410" s="20">
        <f t="shared" si="13"/>
        <v>2.2450726327953058E-2</v>
      </c>
      <c r="F410" s="53"/>
    </row>
    <row r="411" spans="1:6">
      <c r="A411" s="52">
        <v>41143</v>
      </c>
      <c r="B411" s="20">
        <v>511.55</v>
      </c>
      <c r="C411" s="20">
        <v>17846.86</v>
      </c>
      <c r="D411" s="20">
        <f t="shared" si="12"/>
        <v>-2.149327539633553E-3</v>
      </c>
      <c r="E411" s="20">
        <f t="shared" si="13"/>
        <v>-3.8046970436639714E-3</v>
      </c>
      <c r="F411" s="53"/>
    </row>
    <row r="412" spans="1:6">
      <c r="A412" s="52">
        <v>41144</v>
      </c>
      <c r="B412" s="20">
        <v>518.95000000000005</v>
      </c>
      <c r="C412" s="20">
        <v>17850.22</v>
      </c>
      <c r="D412" s="20">
        <f t="shared" si="12"/>
        <v>1.8825069220926917E-4</v>
      </c>
      <c r="E412" s="20">
        <f t="shared" si="13"/>
        <v>1.4362207086349096E-2</v>
      </c>
      <c r="F412" s="53"/>
    </row>
    <row r="413" spans="1:6">
      <c r="A413" s="52">
        <v>41145</v>
      </c>
      <c r="B413" s="20">
        <v>518.85</v>
      </c>
      <c r="C413" s="20">
        <v>17783.21</v>
      </c>
      <c r="D413" s="20">
        <f t="shared" si="12"/>
        <v>-3.7610793567742851E-3</v>
      </c>
      <c r="E413" s="20">
        <f t="shared" si="13"/>
        <v>-1.9271536001066797E-4</v>
      </c>
      <c r="F413" s="53"/>
    </row>
    <row r="414" spans="1:6">
      <c r="A414" s="52">
        <v>41148</v>
      </c>
      <c r="B414" s="20">
        <v>521</v>
      </c>
      <c r="C414" s="20">
        <v>17678.810000000001</v>
      </c>
      <c r="D414" s="20">
        <f t="shared" si="12"/>
        <v>-5.8880064709691694E-3</v>
      </c>
      <c r="E414" s="20">
        <f t="shared" si="13"/>
        <v>4.1352177020794424E-3</v>
      </c>
      <c r="F414" s="53"/>
    </row>
    <row r="415" spans="1:6">
      <c r="A415" s="52">
        <v>41149</v>
      </c>
      <c r="B415" s="20">
        <v>523.29999999999995</v>
      </c>
      <c r="C415" s="20">
        <v>17631.71</v>
      </c>
      <c r="D415" s="20">
        <f t="shared" si="12"/>
        <v>-2.6677617851019906E-3</v>
      </c>
      <c r="E415" s="20">
        <f t="shared" si="13"/>
        <v>4.4048716247950467E-3</v>
      </c>
      <c r="F415" s="53"/>
    </row>
    <row r="416" spans="1:6">
      <c r="A416" s="52">
        <v>41150</v>
      </c>
      <c r="B416" s="20">
        <v>522.85</v>
      </c>
      <c r="C416" s="20">
        <v>17490.810000000001</v>
      </c>
      <c r="D416" s="20">
        <f t="shared" si="12"/>
        <v>-8.0233853303008067E-3</v>
      </c>
      <c r="E416" s="20">
        <f t="shared" si="13"/>
        <v>-8.6029733356428307E-4</v>
      </c>
      <c r="F416" s="53"/>
    </row>
    <row r="417" spans="1:6">
      <c r="A417" s="52">
        <v>41151</v>
      </c>
      <c r="B417" s="20">
        <v>526.5</v>
      </c>
      <c r="C417" s="20">
        <v>17541.64</v>
      </c>
      <c r="D417" s="20">
        <f t="shared" si="12"/>
        <v>2.9018830067340262E-3</v>
      </c>
      <c r="E417" s="20">
        <f t="shared" si="13"/>
        <v>6.956715529432415E-3</v>
      </c>
      <c r="F417" s="53"/>
    </row>
    <row r="418" spans="1:6">
      <c r="A418" s="52">
        <v>41152</v>
      </c>
      <c r="B418" s="20">
        <v>518.25</v>
      </c>
      <c r="C418" s="20">
        <v>17429.560000000001</v>
      </c>
      <c r="D418" s="20">
        <f t="shared" si="12"/>
        <v>-6.4098677624305767E-3</v>
      </c>
      <c r="E418" s="20">
        <f t="shared" si="13"/>
        <v>-1.5793580258141243E-2</v>
      </c>
      <c r="F418" s="53"/>
    </row>
    <row r="419" spans="1:6">
      <c r="A419" s="52">
        <v>41155</v>
      </c>
      <c r="B419" s="20">
        <v>515.20000000000005</v>
      </c>
      <c r="C419" s="20">
        <v>17384.400000000001</v>
      </c>
      <c r="D419" s="20">
        <f t="shared" si="12"/>
        <v>-2.5943630273567407E-3</v>
      </c>
      <c r="E419" s="20">
        <f t="shared" si="13"/>
        <v>-5.9025765257450088E-3</v>
      </c>
      <c r="F419" s="53"/>
    </row>
    <row r="420" spans="1:6">
      <c r="A420" s="52">
        <v>41156</v>
      </c>
      <c r="B420" s="20">
        <v>521.29999999999995</v>
      </c>
      <c r="C420" s="20">
        <v>17440.87</v>
      </c>
      <c r="D420" s="20">
        <f t="shared" si="12"/>
        <v>3.2430502042338316E-3</v>
      </c>
      <c r="E420" s="20">
        <f t="shared" si="13"/>
        <v>1.1770516983916247E-2</v>
      </c>
      <c r="F420" s="53"/>
    </row>
    <row r="421" spans="1:6">
      <c r="A421" s="52">
        <v>41157</v>
      </c>
      <c r="B421" s="20">
        <v>530.9</v>
      </c>
      <c r="C421" s="20">
        <v>17313.34</v>
      </c>
      <c r="D421" s="20">
        <f t="shared" si="12"/>
        <v>-7.3389999316003729E-3</v>
      </c>
      <c r="E421" s="20">
        <f t="shared" si="13"/>
        <v>1.8247987815565612E-2</v>
      </c>
      <c r="F421" s="53"/>
    </row>
    <row r="422" spans="1:6">
      <c r="A422" s="52">
        <v>41158</v>
      </c>
      <c r="B422" s="20">
        <v>525.70000000000005</v>
      </c>
      <c r="C422" s="20">
        <v>17346.27</v>
      </c>
      <c r="D422" s="20">
        <f t="shared" si="12"/>
        <v>1.9001950632725755E-3</v>
      </c>
      <c r="E422" s="20">
        <f t="shared" si="13"/>
        <v>-9.842971764223319E-3</v>
      </c>
      <c r="F422" s="53"/>
    </row>
    <row r="423" spans="1:6">
      <c r="A423" s="52">
        <v>41159</v>
      </c>
      <c r="B423" s="20">
        <v>537.9</v>
      </c>
      <c r="C423" s="20">
        <v>17683.73</v>
      </c>
      <c r="D423" s="20">
        <f t="shared" si="12"/>
        <v>1.9267510119158424E-2</v>
      </c>
      <c r="E423" s="20">
        <f t="shared" si="13"/>
        <v>2.2941961453794294E-2</v>
      </c>
      <c r="F423" s="53"/>
    </row>
    <row r="424" spans="1:6">
      <c r="A424" s="52">
        <v>41160</v>
      </c>
      <c r="B424" s="20">
        <v>540</v>
      </c>
      <c r="C424" s="20">
        <v>17749.650000000001</v>
      </c>
      <c r="D424" s="20">
        <f t="shared" si="12"/>
        <v>3.7207896086234428E-3</v>
      </c>
      <c r="E424" s="20">
        <f t="shared" si="13"/>
        <v>3.8964702791231594E-3</v>
      </c>
      <c r="F424" s="53"/>
    </row>
    <row r="425" spans="1:6">
      <c r="A425" s="52">
        <v>41162</v>
      </c>
      <c r="B425" s="20">
        <v>535.25</v>
      </c>
      <c r="C425" s="20">
        <v>17766.78</v>
      </c>
      <c r="D425" s="20">
        <f t="shared" si="12"/>
        <v>9.6462405305299123E-4</v>
      </c>
      <c r="E425" s="20">
        <f t="shared" si="13"/>
        <v>-8.8352120885278954E-3</v>
      </c>
      <c r="F425" s="53"/>
    </row>
    <row r="426" spans="1:6">
      <c r="A426" s="52">
        <v>41163</v>
      </c>
      <c r="B426" s="20">
        <v>532.15</v>
      </c>
      <c r="C426" s="20">
        <v>17852.95</v>
      </c>
      <c r="D426" s="20">
        <f t="shared" si="12"/>
        <v>4.8383392069418999E-3</v>
      </c>
      <c r="E426" s="20">
        <f t="shared" si="13"/>
        <v>-5.8085229827389388E-3</v>
      </c>
      <c r="F426" s="53"/>
    </row>
    <row r="427" spans="1:6">
      <c r="A427" s="52">
        <v>41164</v>
      </c>
      <c r="B427" s="20">
        <v>540.25</v>
      </c>
      <c r="C427" s="20">
        <v>18000.03</v>
      </c>
      <c r="D427" s="20">
        <f t="shared" si="12"/>
        <v>8.2046638842902843E-3</v>
      </c>
      <c r="E427" s="20">
        <f t="shared" si="13"/>
        <v>1.5106590899942188E-2</v>
      </c>
      <c r="F427" s="53"/>
    </row>
    <row r="428" spans="1:6">
      <c r="A428" s="52">
        <v>41165</v>
      </c>
      <c r="B428" s="20">
        <v>546.6</v>
      </c>
      <c r="C428" s="20">
        <v>18021.16</v>
      </c>
      <c r="D428" s="20">
        <f t="shared" si="12"/>
        <v>1.1731984658809099E-3</v>
      </c>
      <c r="E428" s="20">
        <f t="shared" si="13"/>
        <v>1.1685278106972239E-2</v>
      </c>
      <c r="F428" s="53"/>
    </row>
    <row r="429" spans="1:6">
      <c r="A429" s="52">
        <v>41166</v>
      </c>
      <c r="B429" s="20">
        <v>547.4</v>
      </c>
      <c r="C429" s="20">
        <v>18464.27</v>
      </c>
      <c r="D429" s="20">
        <f t="shared" si="12"/>
        <v>2.4290890241709991E-2</v>
      </c>
      <c r="E429" s="20">
        <f t="shared" si="13"/>
        <v>1.4625231126109499E-3</v>
      </c>
      <c r="F429" s="53"/>
    </row>
    <row r="430" spans="1:6">
      <c r="A430" s="52">
        <v>41169</v>
      </c>
      <c r="B430" s="20">
        <v>532.29999999999995</v>
      </c>
      <c r="C430" s="20">
        <v>18542.310000000001</v>
      </c>
      <c r="D430" s="20">
        <f t="shared" si="12"/>
        <v>4.2176345765607597E-3</v>
      </c>
      <c r="E430" s="20">
        <f t="shared" si="13"/>
        <v>-2.7972556427867019E-2</v>
      </c>
      <c r="F430" s="53"/>
    </row>
    <row r="431" spans="1:6">
      <c r="A431" s="52">
        <v>41170</v>
      </c>
      <c r="B431" s="20">
        <v>531.20000000000005</v>
      </c>
      <c r="C431" s="20">
        <v>18496.009999999998</v>
      </c>
      <c r="D431" s="20">
        <f t="shared" si="12"/>
        <v>-2.5001146983338906E-3</v>
      </c>
      <c r="E431" s="20">
        <f t="shared" si="13"/>
        <v>-2.0686420164874294E-3</v>
      </c>
      <c r="F431" s="53"/>
    </row>
    <row r="432" spans="1:6">
      <c r="A432" s="52">
        <v>41172</v>
      </c>
      <c r="B432" s="20">
        <v>527.75</v>
      </c>
      <c r="C432" s="20">
        <v>18349.25</v>
      </c>
      <c r="D432" s="20">
        <f t="shared" si="12"/>
        <v>-7.9663314165660509E-3</v>
      </c>
      <c r="E432" s="20">
        <f t="shared" si="13"/>
        <v>-6.5159114337941726E-3</v>
      </c>
      <c r="F432" s="53"/>
    </row>
    <row r="433" spans="1:6">
      <c r="A433" s="52">
        <v>41173</v>
      </c>
      <c r="B433" s="20">
        <v>529.54999999999995</v>
      </c>
      <c r="C433" s="20">
        <v>18752.830000000002</v>
      </c>
      <c r="D433" s="20">
        <f t="shared" si="12"/>
        <v>2.1755972629769547E-2</v>
      </c>
      <c r="E433" s="20">
        <f t="shared" si="13"/>
        <v>3.4049025612481812E-3</v>
      </c>
      <c r="F433" s="53"/>
    </row>
    <row r="434" spans="1:6">
      <c r="A434" s="52">
        <v>41176</v>
      </c>
      <c r="B434" s="20">
        <v>518.1</v>
      </c>
      <c r="C434" s="20">
        <v>18673.34</v>
      </c>
      <c r="D434" s="20">
        <f t="shared" si="12"/>
        <v>-4.2478361813229355E-3</v>
      </c>
      <c r="E434" s="20">
        <f t="shared" si="13"/>
        <v>-2.1859315468935523E-2</v>
      </c>
      <c r="F434" s="53"/>
    </row>
    <row r="435" spans="1:6">
      <c r="A435" s="52">
        <v>41177</v>
      </c>
      <c r="B435" s="20">
        <v>527.15</v>
      </c>
      <c r="C435" s="20">
        <v>18694.41</v>
      </c>
      <c r="D435" s="20">
        <f t="shared" si="12"/>
        <v>1.1277105114944018E-3</v>
      </c>
      <c r="E435" s="20">
        <f t="shared" si="13"/>
        <v>1.7316864202215961E-2</v>
      </c>
      <c r="F435" s="53"/>
    </row>
    <row r="436" spans="1:6">
      <c r="A436" s="52">
        <v>41178</v>
      </c>
      <c r="B436" s="20">
        <v>527.75</v>
      </c>
      <c r="C436" s="20">
        <v>18632.169999999998</v>
      </c>
      <c r="D436" s="20">
        <f t="shared" si="12"/>
        <v>-3.3348920626283464E-3</v>
      </c>
      <c r="E436" s="20">
        <f t="shared" si="13"/>
        <v>1.1375487054713252E-3</v>
      </c>
      <c r="F436" s="53"/>
    </row>
    <row r="437" spans="1:6">
      <c r="A437" s="52">
        <v>41179</v>
      </c>
      <c r="B437" s="20">
        <v>536.15</v>
      </c>
      <c r="C437" s="20">
        <v>18579.5</v>
      </c>
      <c r="D437" s="20">
        <f t="shared" si="12"/>
        <v>-2.8308342610325384E-3</v>
      </c>
      <c r="E437" s="20">
        <f t="shared" si="13"/>
        <v>1.5791285937724688E-2</v>
      </c>
      <c r="F437" s="53"/>
    </row>
    <row r="438" spans="1:6">
      <c r="A438" s="52">
        <v>41180</v>
      </c>
      <c r="B438" s="20">
        <v>544.54999999999995</v>
      </c>
      <c r="C438" s="20">
        <v>18762.740000000002</v>
      </c>
      <c r="D438" s="20">
        <f t="shared" si="12"/>
        <v>9.814165983147799E-3</v>
      </c>
      <c r="E438" s="20">
        <f t="shared" si="13"/>
        <v>1.5545792855540823E-2</v>
      </c>
      <c r="F438" s="53"/>
    </row>
    <row r="439" spans="1:6">
      <c r="A439" s="52">
        <v>41183</v>
      </c>
      <c r="B439" s="20">
        <v>542.65</v>
      </c>
      <c r="C439" s="20">
        <v>18823.91</v>
      </c>
      <c r="D439" s="20">
        <f t="shared" si="12"/>
        <v>3.254881933037931E-3</v>
      </c>
      <c r="E439" s="20">
        <f t="shared" si="13"/>
        <v>-3.495220629671393E-3</v>
      </c>
      <c r="F439" s="53"/>
    </row>
    <row r="440" spans="1:6">
      <c r="A440" s="52">
        <v>41185</v>
      </c>
      <c r="B440" s="20">
        <v>555.5</v>
      </c>
      <c r="C440" s="20">
        <v>18869.689999999999</v>
      </c>
      <c r="D440" s="20">
        <f t="shared" si="12"/>
        <v>2.4290607694557823E-3</v>
      </c>
      <c r="E440" s="20">
        <f t="shared" si="13"/>
        <v>2.3404064187660785E-2</v>
      </c>
      <c r="F440" s="53"/>
    </row>
    <row r="441" spans="1:6">
      <c r="A441" s="52">
        <v>41186</v>
      </c>
      <c r="B441" s="20">
        <v>555.6</v>
      </c>
      <c r="C441" s="20">
        <v>19058.150000000001</v>
      </c>
      <c r="D441" s="20">
        <f t="shared" si="12"/>
        <v>9.93790055286972E-3</v>
      </c>
      <c r="E441" s="20">
        <f t="shared" si="13"/>
        <v>1.8000180050395438E-4</v>
      </c>
      <c r="F441" s="53"/>
    </row>
    <row r="442" spans="1:6">
      <c r="A442" s="52">
        <v>41187</v>
      </c>
      <c r="B442" s="20">
        <v>564.5</v>
      </c>
      <c r="C442" s="20">
        <v>18938.46</v>
      </c>
      <c r="D442" s="20">
        <f t="shared" si="12"/>
        <v>-6.3000565514409572E-3</v>
      </c>
      <c r="E442" s="20">
        <f t="shared" si="13"/>
        <v>1.5891772709528001E-2</v>
      </c>
      <c r="F442" s="53"/>
    </row>
    <row r="443" spans="1:6">
      <c r="A443" s="52">
        <v>41190</v>
      </c>
      <c r="B443" s="20">
        <v>559.9</v>
      </c>
      <c r="C443" s="20">
        <v>18708.98</v>
      </c>
      <c r="D443" s="20">
        <f t="shared" si="12"/>
        <v>-1.2191152555556962E-2</v>
      </c>
      <c r="E443" s="20">
        <f t="shared" si="13"/>
        <v>-8.1821872348691281E-3</v>
      </c>
      <c r="F443" s="53"/>
    </row>
    <row r="444" spans="1:6">
      <c r="A444" s="52">
        <v>41191</v>
      </c>
      <c r="B444" s="20">
        <v>568.1</v>
      </c>
      <c r="C444" s="20">
        <v>18793.36</v>
      </c>
      <c r="D444" s="20">
        <f t="shared" si="12"/>
        <v>4.4999934612502106E-3</v>
      </c>
      <c r="E444" s="20">
        <f t="shared" si="13"/>
        <v>1.4539263208233583E-2</v>
      </c>
      <c r="F444" s="53"/>
    </row>
    <row r="445" spans="1:6">
      <c r="A445" s="52">
        <v>41192</v>
      </c>
      <c r="B445" s="20">
        <v>564.29999999999995</v>
      </c>
      <c r="C445" s="20">
        <v>18631.099999999999</v>
      </c>
      <c r="D445" s="20">
        <f t="shared" si="12"/>
        <v>-8.6713885375034033E-3</v>
      </c>
      <c r="E445" s="20">
        <f t="shared" si="13"/>
        <v>-6.7114345879869157E-3</v>
      </c>
      <c r="F445" s="53"/>
    </row>
    <row r="446" spans="1:6">
      <c r="A446" s="52">
        <v>41193</v>
      </c>
      <c r="B446" s="20">
        <v>570.29999999999995</v>
      </c>
      <c r="C446" s="20">
        <v>18804.75</v>
      </c>
      <c r="D446" s="20">
        <f t="shared" si="12"/>
        <v>9.2772700750824791E-3</v>
      </c>
      <c r="E446" s="20">
        <f t="shared" si="13"/>
        <v>1.0576513187398854E-2</v>
      </c>
      <c r="F446" s="53"/>
    </row>
    <row r="447" spans="1:6">
      <c r="A447" s="52">
        <v>41194</v>
      </c>
      <c r="B447" s="20">
        <v>573.75</v>
      </c>
      <c r="C447" s="20">
        <v>18675.18</v>
      </c>
      <c r="D447" s="20">
        <f t="shared" si="12"/>
        <v>-6.9141279706692697E-3</v>
      </c>
      <c r="E447" s="20">
        <f t="shared" si="13"/>
        <v>6.0312232122618154E-3</v>
      </c>
      <c r="F447" s="53"/>
    </row>
    <row r="448" spans="1:6">
      <c r="A448" s="52">
        <v>41197</v>
      </c>
      <c r="B448" s="20">
        <v>577.9</v>
      </c>
      <c r="C448" s="20">
        <v>18713.55</v>
      </c>
      <c r="D448" s="20">
        <f t="shared" si="12"/>
        <v>2.0524908693163803E-3</v>
      </c>
      <c r="E448" s="20">
        <f t="shared" si="13"/>
        <v>7.20708194897734E-3</v>
      </c>
      <c r="F448" s="53"/>
    </row>
    <row r="449" spans="1:6">
      <c r="A449" s="52">
        <v>41198</v>
      </c>
      <c r="B449" s="20">
        <v>574.25</v>
      </c>
      <c r="C449" s="20">
        <v>18577.7</v>
      </c>
      <c r="D449" s="20">
        <f t="shared" si="12"/>
        <v>-7.2859236932164215E-3</v>
      </c>
      <c r="E449" s="20">
        <f t="shared" si="13"/>
        <v>-6.336001754524625E-3</v>
      </c>
      <c r="F449" s="53"/>
    </row>
    <row r="450" spans="1:6">
      <c r="A450" s="52">
        <v>41199</v>
      </c>
      <c r="B450" s="20">
        <v>573</v>
      </c>
      <c r="C450" s="20">
        <v>18610.77</v>
      </c>
      <c r="D450" s="20">
        <f t="shared" si="12"/>
        <v>1.7785086999791055E-3</v>
      </c>
      <c r="E450" s="20">
        <f t="shared" si="13"/>
        <v>-2.1791248544680568E-3</v>
      </c>
      <c r="F450" s="53"/>
    </row>
    <row r="451" spans="1:6">
      <c r="A451" s="52">
        <v>41200</v>
      </c>
      <c r="B451" s="20">
        <v>575.65</v>
      </c>
      <c r="C451" s="20">
        <v>18791.93</v>
      </c>
      <c r="D451" s="20">
        <f t="shared" ref="D451:D514" si="14">LN(C451/C450)</f>
        <v>9.687076957590298E-3</v>
      </c>
      <c r="E451" s="20">
        <f t="shared" ref="E451:E514" si="15">LN(B451/B450)</f>
        <v>4.6141204049339156E-3</v>
      </c>
      <c r="F451" s="53"/>
    </row>
    <row r="452" spans="1:6">
      <c r="A452" s="52">
        <v>41201</v>
      </c>
      <c r="B452" s="20">
        <v>566.54999999999995</v>
      </c>
      <c r="C452" s="20">
        <v>18682.310000000001</v>
      </c>
      <c r="D452" s="20">
        <f t="shared" si="14"/>
        <v>-5.8504355348585951E-3</v>
      </c>
      <c r="E452" s="20">
        <f t="shared" si="15"/>
        <v>-1.5934499293097915E-2</v>
      </c>
      <c r="F452" s="53"/>
    </row>
    <row r="453" spans="1:6">
      <c r="A453" s="52">
        <v>41204</v>
      </c>
      <c r="B453" s="20">
        <v>569.15</v>
      </c>
      <c r="C453" s="20">
        <v>18793.439999999999</v>
      </c>
      <c r="D453" s="20">
        <f t="shared" si="14"/>
        <v>5.9307859478417669E-3</v>
      </c>
      <c r="E453" s="20">
        <f t="shared" si="15"/>
        <v>4.5786819446501214E-3</v>
      </c>
      <c r="F453" s="53"/>
    </row>
    <row r="454" spans="1:6">
      <c r="A454" s="52">
        <v>41205</v>
      </c>
      <c r="B454" s="20">
        <v>570.4</v>
      </c>
      <c r="C454" s="20">
        <v>18710.02</v>
      </c>
      <c r="D454" s="20">
        <f t="shared" si="14"/>
        <v>-4.4486635407856804E-3</v>
      </c>
      <c r="E454" s="20">
        <f t="shared" si="15"/>
        <v>2.1938493288605246E-3</v>
      </c>
      <c r="F454" s="53"/>
    </row>
    <row r="455" spans="1:6">
      <c r="A455" s="52">
        <v>41207</v>
      </c>
      <c r="B455" s="20">
        <v>563.79999999999995</v>
      </c>
      <c r="C455" s="20">
        <v>18758.63</v>
      </c>
      <c r="D455" s="20">
        <f t="shared" si="14"/>
        <v>2.5947039603609174E-3</v>
      </c>
      <c r="E455" s="20">
        <f t="shared" si="15"/>
        <v>-1.163829042007407E-2</v>
      </c>
      <c r="F455" s="53"/>
    </row>
    <row r="456" spans="1:6">
      <c r="A456" s="52">
        <v>41208</v>
      </c>
      <c r="B456" s="20">
        <v>551.75</v>
      </c>
      <c r="C456" s="20">
        <v>18625.34</v>
      </c>
      <c r="D456" s="20">
        <f t="shared" si="14"/>
        <v>-7.1308940603157242E-3</v>
      </c>
      <c r="E456" s="20">
        <f t="shared" si="15"/>
        <v>-2.1604533543166327E-2</v>
      </c>
      <c r="F456" s="53"/>
    </row>
    <row r="457" spans="1:6">
      <c r="A457" s="52">
        <v>41211</v>
      </c>
      <c r="B457" s="20">
        <v>546.1</v>
      </c>
      <c r="C457" s="20">
        <v>18635.82</v>
      </c>
      <c r="D457" s="20">
        <f t="shared" si="14"/>
        <v>5.6251605029709472E-4</v>
      </c>
      <c r="E457" s="20">
        <f t="shared" si="15"/>
        <v>-1.0292935978737684E-2</v>
      </c>
      <c r="F457" s="53"/>
    </row>
    <row r="458" spans="1:6">
      <c r="A458" s="52">
        <v>41212</v>
      </c>
      <c r="B458" s="20">
        <v>550.45000000000005</v>
      </c>
      <c r="C458" s="20">
        <v>18430.849999999999</v>
      </c>
      <c r="D458" s="20">
        <f t="shared" si="14"/>
        <v>-1.1059644108861313E-2</v>
      </c>
      <c r="E458" s="20">
        <f t="shared" si="15"/>
        <v>7.9340163583041107E-3</v>
      </c>
      <c r="F458" s="53"/>
    </row>
    <row r="459" spans="1:6">
      <c r="A459" s="52">
        <v>41213</v>
      </c>
      <c r="B459" s="20">
        <v>547.45000000000005</v>
      </c>
      <c r="C459" s="20">
        <v>18505.38</v>
      </c>
      <c r="D459" s="20">
        <f t="shared" si="14"/>
        <v>4.035609543827378E-3</v>
      </c>
      <c r="E459" s="20">
        <f t="shared" si="15"/>
        <v>-5.4649921969782871E-3</v>
      </c>
      <c r="F459" s="53"/>
    </row>
    <row r="460" spans="1:6">
      <c r="A460" s="52">
        <v>41214</v>
      </c>
      <c r="B460" s="20">
        <v>537.4</v>
      </c>
      <c r="C460" s="20">
        <v>18561.7</v>
      </c>
      <c r="D460" s="20">
        <f t="shared" si="14"/>
        <v>3.038817373268333E-3</v>
      </c>
      <c r="E460" s="20">
        <f t="shared" si="15"/>
        <v>-1.8528437138043131E-2</v>
      </c>
      <c r="F460" s="53"/>
    </row>
    <row r="461" spans="1:6">
      <c r="A461" s="52">
        <v>41215</v>
      </c>
      <c r="B461" s="20">
        <v>533.1</v>
      </c>
      <c r="C461" s="20">
        <v>18755.45</v>
      </c>
      <c r="D461" s="20">
        <f t="shared" si="14"/>
        <v>1.0384058856624462E-2</v>
      </c>
      <c r="E461" s="20">
        <f t="shared" si="15"/>
        <v>-8.0336723526754483E-3</v>
      </c>
      <c r="F461" s="53"/>
    </row>
    <row r="462" spans="1:6">
      <c r="A462" s="52">
        <v>41218</v>
      </c>
      <c r="B462" s="20">
        <v>533.54999999999995</v>
      </c>
      <c r="C462" s="20">
        <v>18762.87</v>
      </c>
      <c r="D462" s="20">
        <f t="shared" si="14"/>
        <v>3.9554010396712917E-4</v>
      </c>
      <c r="E462" s="20">
        <f t="shared" si="15"/>
        <v>8.4376323385848084E-4</v>
      </c>
      <c r="F462" s="53"/>
    </row>
    <row r="463" spans="1:6">
      <c r="A463" s="52">
        <v>41219</v>
      </c>
      <c r="B463" s="20">
        <v>532.70000000000005</v>
      </c>
      <c r="C463" s="20">
        <v>18817.38</v>
      </c>
      <c r="D463" s="20">
        <f t="shared" si="14"/>
        <v>2.9009939118878536E-3</v>
      </c>
      <c r="E463" s="20">
        <f t="shared" si="15"/>
        <v>-1.5943731396202917E-3</v>
      </c>
      <c r="F463" s="53"/>
    </row>
    <row r="464" spans="1:6">
      <c r="A464" s="52">
        <v>41220</v>
      </c>
      <c r="B464" s="20">
        <v>534.4</v>
      </c>
      <c r="C464" s="20">
        <v>18902.41</v>
      </c>
      <c r="D464" s="20">
        <f t="shared" si="14"/>
        <v>4.5085163004192795E-3</v>
      </c>
      <c r="E464" s="20">
        <f t="shared" si="15"/>
        <v>3.1862082994824365E-3</v>
      </c>
      <c r="F464" s="53"/>
    </row>
    <row r="465" spans="1:6">
      <c r="A465" s="52">
        <v>41221</v>
      </c>
      <c r="B465" s="20">
        <v>533.5</v>
      </c>
      <c r="C465" s="20">
        <v>18846.259999999998</v>
      </c>
      <c r="D465" s="20">
        <f t="shared" si="14"/>
        <v>-2.974941443601328E-3</v>
      </c>
      <c r="E465" s="20">
        <f t="shared" si="15"/>
        <v>-1.6855514806278955E-3</v>
      </c>
      <c r="F465" s="53"/>
    </row>
    <row r="466" spans="1:6">
      <c r="A466" s="52">
        <v>41222</v>
      </c>
      <c r="B466" s="20">
        <v>529.79999999999995</v>
      </c>
      <c r="C466" s="20">
        <v>18683.68</v>
      </c>
      <c r="D466" s="20">
        <f t="shared" si="14"/>
        <v>-8.6640701807375112E-3</v>
      </c>
      <c r="E466" s="20">
        <f t="shared" si="15"/>
        <v>-6.9594939038387831E-3</v>
      </c>
      <c r="F466" s="53"/>
    </row>
    <row r="467" spans="1:6">
      <c r="A467" s="52">
        <v>41225</v>
      </c>
      <c r="B467" s="20">
        <v>529.20000000000005</v>
      </c>
      <c r="C467" s="20">
        <v>18670.34</v>
      </c>
      <c r="D467" s="20">
        <f t="shared" si="14"/>
        <v>-7.142471180941601E-4</v>
      </c>
      <c r="E467" s="20">
        <f t="shared" si="15"/>
        <v>-1.1331445971685091E-3</v>
      </c>
      <c r="F467" s="53"/>
    </row>
    <row r="468" spans="1:6">
      <c r="A468" s="52">
        <v>41226</v>
      </c>
      <c r="B468" s="20">
        <v>529.15</v>
      </c>
      <c r="C468" s="20">
        <v>18618.87</v>
      </c>
      <c r="D468" s="20">
        <f t="shared" si="14"/>
        <v>-2.7605858470600283E-3</v>
      </c>
      <c r="E468" s="20">
        <f t="shared" si="15"/>
        <v>-9.4486701067294295E-5</v>
      </c>
      <c r="F468" s="53"/>
    </row>
    <row r="469" spans="1:6">
      <c r="A469" s="52">
        <v>41228</v>
      </c>
      <c r="B469" s="20">
        <v>533.45000000000005</v>
      </c>
      <c r="C469" s="20">
        <v>18471.37</v>
      </c>
      <c r="D469" s="20">
        <f t="shared" si="14"/>
        <v>-7.9536167773655748E-3</v>
      </c>
      <c r="E469" s="20">
        <f t="shared" si="15"/>
        <v>8.0934000977369996E-3</v>
      </c>
      <c r="F469" s="53"/>
    </row>
    <row r="470" spans="1:6">
      <c r="A470" s="52">
        <v>41229</v>
      </c>
      <c r="B470" s="20">
        <v>521.35</v>
      </c>
      <c r="C470" s="20">
        <v>18309.37</v>
      </c>
      <c r="D470" s="20">
        <f t="shared" si="14"/>
        <v>-8.8090151302957463E-3</v>
      </c>
      <c r="E470" s="20">
        <f t="shared" si="15"/>
        <v>-2.2943744401868197E-2</v>
      </c>
      <c r="F470" s="53"/>
    </row>
    <row r="471" spans="1:6">
      <c r="A471" s="52">
        <v>41232</v>
      </c>
      <c r="B471" s="20">
        <v>517.15</v>
      </c>
      <c r="C471" s="20">
        <v>18339</v>
      </c>
      <c r="D471" s="20">
        <f t="shared" si="14"/>
        <v>1.6169890478630665E-3</v>
      </c>
      <c r="E471" s="20">
        <f t="shared" si="15"/>
        <v>-8.0886334117895534E-3</v>
      </c>
      <c r="F471" s="53"/>
    </row>
    <row r="472" spans="1:6">
      <c r="A472" s="52">
        <v>41233</v>
      </c>
      <c r="B472" s="20">
        <v>519.9</v>
      </c>
      <c r="C472" s="20">
        <v>18329.32</v>
      </c>
      <c r="D472" s="20">
        <f t="shared" si="14"/>
        <v>-5.2797620533838441E-4</v>
      </c>
      <c r="E472" s="20">
        <f t="shared" si="15"/>
        <v>5.3035175658573755E-3</v>
      </c>
      <c r="F472" s="53"/>
    </row>
    <row r="473" spans="1:6">
      <c r="A473" s="52">
        <v>41234</v>
      </c>
      <c r="B473" s="20">
        <v>523.95000000000005</v>
      </c>
      <c r="C473" s="20">
        <v>18460.38</v>
      </c>
      <c r="D473" s="20">
        <f t="shared" si="14"/>
        <v>7.1248504022313518E-3</v>
      </c>
      <c r="E473" s="20">
        <f t="shared" si="15"/>
        <v>7.7597745312807005E-3</v>
      </c>
      <c r="F473" s="53"/>
    </row>
    <row r="474" spans="1:6">
      <c r="A474" s="52">
        <v>41235</v>
      </c>
      <c r="B474" s="20">
        <v>524.20000000000005</v>
      </c>
      <c r="C474" s="20">
        <v>18517.34</v>
      </c>
      <c r="D474" s="20">
        <f t="shared" si="14"/>
        <v>3.0807764811608394E-3</v>
      </c>
      <c r="E474" s="20">
        <f t="shared" si="15"/>
        <v>4.7703096835529355E-4</v>
      </c>
      <c r="F474" s="53"/>
    </row>
    <row r="475" spans="1:6">
      <c r="A475" s="52">
        <v>41236</v>
      </c>
      <c r="B475" s="20">
        <v>529.65</v>
      </c>
      <c r="C475" s="20">
        <v>18506.57</v>
      </c>
      <c r="D475" s="20">
        <f t="shared" si="14"/>
        <v>-5.8178621889373543E-4</v>
      </c>
      <c r="E475" s="20">
        <f t="shared" si="15"/>
        <v>1.034312015319905E-2</v>
      </c>
      <c r="F475" s="53"/>
    </row>
    <row r="476" spans="1:6">
      <c r="A476" s="52">
        <v>41239</v>
      </c>
      <c r="B476" s="20">
        <v>537.35</v>
      </c>
      <c r="C476" s="20">
        <v>18537.009999999998</v>
      </c>
      <c r="D476" s="20">
        <f t="shared" si="14"/>
        <v>1.6434700345656732E-3</v>
      </c>
      <c r="E476" s="20">
        <f t="shared" si="15"/>
        <v>1.4433240244657333E-2</v>
      </c>
      <c r="F476" s="53"/>
    </row>
    <row r="477" spans="1:6">
      <c r="A477" s="52">
        <v>41240</v>
      </c>
      <c r="B477" s="20">
        <v>541.25</v>
      </c>
      <c r="C477" s="20">
        <v>18842.080000000002</v>
      </c>
      <c r="D477" s="20">
        <f t="shared" si="14"/>
        <v>1.6323392242814361E-2</v>
      </c>
      <c r="E477" s="20">
        <f t="shared" si="15"/>
        <v>7.2316280295373313E-3</v>
      </c>
      <c r="F477" s="53"/>
    </row>
    <row r="478" spans="1:6">
      <c r="A478" s="52">
        <v>41242</v>
      </c>
      <c r="B478" s="20">
        <v>547.75</v>
      </c>
      <c r="C478" s="20">
        <v>19170.91</v>
      </c>
      <c r="D478" s="20">
        <f t="shared" si="14"/>
        <v>1.7301359484866486E-2</v>
      </c>
      <c r="E478" s="20">
        <f t="shared" si="15"/>
        <v>1.1937699158876353E-2</v>
      </c>
      <c r="F478" s="53"/>
    </row>
    <row r="479" spans="1:6">
      <c r="A479" s="52">
        <v>41243</v>
      </c>
      <c r="B479" s="20">
        <v>538.35</v>
      </c>
      <c r="C479" s="20">
        <v>19339.900000000001</v>
      </c>
      <c r="D479" s="20">
        <f t="shared" si="14"/>
        <v>8.7762934448591071E-3</v>
      </c>
      <c r="E479" s="20">
        <f t="shared" si="15"/>
        <v>-1.7310072213849847E-2</v>
      </c>
      <c r="F479" s="53"/>
    </row>
    <row r="480" spans="1:6">
      <c r="A480" s="52">
        <v>41246</v>
      </c>
      <c r="B480" s="20">
        <v>536.04999999999995</v>
      </c>
      <c r="C480" s="20">
        <v>19305.32</v>
      </c>
      <c r="D480" s="20">
        <f t="shared" si="14"/>
        <v>-1.7896137855685458E-3</v>
      </c>
      <c r="E480" s="20">
        <f t="shared" si="15"/>
        <v>-4.2814659594772953E-3</v>
      </c>
      <c r="F480" s="53"/>
    </row>
    <row r="481" spans="1:6">
      <c r="A481" s="52">
        <v>41247</v>
      </c>
      <c r="B481" s="20">
        <v>532.85</v>
      </c>
      <c r="C481" s="20">
        <v>19348.12</v>
      </c>
      <c r="D481" s="20">
        <f t="shared" si="14"/>
        <v>2.214551537549049E-3</v>
      </c>
      <c r="E481" s="20">
        <f t="shared" si="15"/>
        <v>-5.9874816352834719E-3</v>
      </c>
      <c r="F481" s="53"/>
    </row>
    <row r="482" spans="1:6">
      <c r="A482" s="52">
        <v>41248</v>
      </c>
      <c r="B482" s="20">
        <v>532.1</v>
      </c>
      <c r="C482" s="20">
        <v>19391.86</v>
      </c>
      <c r="D482" s="20">
        <f t="shared" si="14"/>
        <v>2.2581332559520532E-3</v>
      </c>
      <c r="E482" s="20">
        <f t="shared" si="15"/>
        <v>-1.4085170646415694E-3</v>
      </c>
      <c r="F482" s="53"/>
    </row>
    <row r="483" spans="1:6">
      <c r="A483" s="52">
        <v>41249</v>
      </c>
      <c r="B483" s="20">
        <v>534.35</v>
      </c>
      <c r="C483" s="20">
        <v>19486.8</v>
      </c>
      <c r="D483" s="20">
        <f t="shared" si="14"/>
        <v>4.8839228880087817E-3</v>
      </c>
      <c r="E483" s="20">
        <f t="shared" si="15"/>
        <v>4.2196133685821566E-3</v>
      </c>
      <c r="F483" s="53"/>
    </row>
    <row r="484" spans="1:6">
      <c r="A484" s="52">
        <v>41250</v>
      </c>
      <c r="B484" s="20">
        <v>530.9</v>
      </c>
      <c r="C484" s="20">
        <v>19424.099999999999</v>
      </c>
      <c r="D484" s="20">
        <f t="shared" si="14"/>
        <v>-3.2227501428885104E-3</v>
      </c>
      <c r="E484" s="20">
        <f t="shared" si="15"/>
        <v>-6.4773753812800514E-3</v>
      </c>
      <c r="F484" s="53"/>
    </row>
    <row r="485" spans="1:6">
      <c r="A485" s="52">
        <v>41253</v>
      </c>
      <c r="B485" s="20">
        <v>533.20000000000005</v>
      </c>
      <c r="C485" s="20">
        <v>19409.689999999999</v>
      </c>
      <c r="D485" s="20">
        <f t="shared" si="14"/>
        <v>-7.4213722953026158E-4</v>
      </c>
      <c r="E485" s="20">
        <f t="shared" si="15"/>
        <v>4.322908714927895E-3</v>
      </c>
      <c r="F485" s="53"/>
    </row>
    <row r="486" spans="1:6">
      <c r="A486" s="52">
        <v>41254</v>
      </c>
      <c r="B486" s="20">
        <v>544.29999999999995</v>
      </c>
      <c r="C486" s="20">
        <v>19387.14</v>
      </c>
      <c r="D486" s="20">
        <f t="shared" si="14"/>
        <v>-1.1624662396061819E-3</v>
      </c>
      <c r="E486" s="20">
        <f t="shared" si="15"/>
        <v>2.0603977135600634E-2</v>
      </c>
      <c r="F486" s="53"/>
    </row>
    <row r="487" spans="1:6">
      <c r="A487" s="52">
        <v>41255</v>
      </c>
      <c r="B487" s="20">
        <v>529.9</v>
      </c>
      <c r="C487" s="20">
        <v>19355.259999999998</v>
      </c>
      <c r="D487" s="20">
        <f t="shared" si="14"/>
        <v>-1.6457425041039454E-3</v>
      </c>
      <c r="E487" s="20">
        <f t="shared" si="15"/>
        <v>-2.6812255941437931E-2</v>
      </c>
      <c r="F487" s="53"/>
    </row>
    <row r="488" spans="1:6">
      <c r="A488" s="52">
        <v>41256</v>
      </c>
      <c r="B488" s="20">
        <v>519.79999999999995</v>
      </c>
      <c r="C488" s="20">
        <v>19229.259999999998</v>
      </c>
      <c r="D488" s="20">
        <f t="shared" si="14"/>
        <v>-6.5311398397829628E-3</v>
      </c>
      <c r="E488" s="20">
        <f t="shared" si="15"/>
        <v>-1.9244187291326546E-2</v>
      </c>
      <c r="F488" s="53"/>
    </row>
    <row r="489" spans="1:6">
      <c r="A489" s="52">
        <v>41257</v>
      </c>
      <c r="B489" s="20">
        <v>518.15</v>
      </c>
      <c r="C489" s="20">
        <v>19317.25</v>
      </c>
      <c r="D489" s="20">
        <f t="shared" si="14"/>
        <v>4.565401787630808E-3</v>
      </c>
      <c r="E489" s="20">
        <f t="shared" si="15"/>
        <v>-3.1793465771634182E-3</v>
      </c>
      <c r="F489" s="53"/>
    </row>
    <row r="490" spans="1:6">
      <c r="A490" s="52">
        <v>41260</v>
      </c>
      <c r="B490" s="20">
        <v>522.65</v>
      </c>
      <c r="C490" s="20">
        <v>19244.419999999998</v>
      </c>
      <c r="D490" s="20">
        <f t="shared" si="14"/>
        <v>-3.7773305251676812E-3</v>
      </c>
      <c r="E490" s="20">
        <f t="shared" si="15"/>
        <v>8.6472483484897333E-3</v>
      </c>
      <c r="F490" s="53"/>
    </row>
    <row r="491" spans="1:6">
      <c r="A491" s="52">
        <v>41261</v>
      </c>
      <c r="B491" s="20">
        <v>524.54999999999995</v>
      </c>
      <c r="C491" s="20">
        <v>19364.75</v>
      </c>
      <c r="D491" s="20">
        <f t="shared" si="14"/>
        <v>6.2332544109507167E-3</v>
      </c>
      <c r="E491" s="20">
        <f t="shared" si="15"/>
        <v>3.628728198778337E-3</v>
      </c>
      <c r="F491" s="53"/>
    </row>
    <row r="492" spans="1:6">
      <c r="A492" s="52">
        <v>41262</v>
      </c>
      <c r="B492" s="20">
        <v>522.9</v>
      </c>
      <c r="C492" s="20">
        <v>19476</v>
      </c>
      <c r="D492" s="20">
        <f t="shared" si="14"/>
        <v>5.7285353260471536E-3</v>
      </c>
      <c r="E492" s="20">
        <f t="shared" si="15"/>
        <v>-3.1505109834095288E-3</v>
      </c>
      <c r="F492" s="53"/>
    </row>
    <row r="493" spans="1:6">
      <c r="A493" s="52">
        <v>41263</v>
      </c>
      <c r="B493" s="20">
        <v>529.45000000000005</v>
      </c>
      <c r="C493" s="20">
        <v>19453.919999999998</v>
      </c>
      <c r="D493" s="20">
        <f t="shared" si="14"/>
        <v>-1.1343461464912257E-3</v>
      </c>
      <c r="E493" s="20">
        <f t="shared" si="15"/>
        <v>1.2448490682378646E-2</v>
      </c>
      <c r="F493" s="53"/>
    </row>
    <row r="494" spans="1:6">
      <c r="A494" s="52">
        <v>41264</v>
      </c>
      <c r="B494" s="20">
        <v>526.6</v>
      </c>
      <c r="C494" s="20">
        <v>19242</v>
      </c>
      <c r="D494" s="20">
        <f t="shared" si="14"/>
        <v>-1.0953202234890389E-2</v>
      </c>
      <c r="E494" s="20">
        <f t="shared" si="15"/>
        <v>-5.3974848142544704E-3</v>
      </c>
      <c r="F494" s="53"/>
    </row>
    <row r="495" spans="1:6">
      <c r="A495" s="52">
        <v>41267</v>
      </c>
      <c r="B495" s="20">
        <v>530.65</v>
      </c>
      <c r="C495" s="20">
        <v>19255.09</v>
      </c>
      <c r="D495" s="20">
        <f t="shared" si="14"/>
        <v>6.8005142749646291E-4</v>
      </c>
      <c r="E495" s="20">
        <f t="shared" si="15"/>
        <v>7.6614231456223767E-3</v>
      </c>
      <c r="F495" s="53"/>
    </row>
    <row r="496" spans="1:6">
      <c r="A496" s="52">
        <v>41269</v>
      </c>
      <c r="B496" s="20">
        <v>523.20000000000005</v>
      </c>
      <c r="C496" s="20">
        <v>19417.46</v>
      </c>
      <c r="D496" s="20">
        <f t="shared" si="14"/>
        <v>8.3972199455492058E-3</v>
      </c>
      <c r="E496" s="20">
        <f t="shared" si="15"/>
        <v>-1.4138870064842452E-2</v>
      </c>
      <c r="F496" s="53"/>
    </row>
    <row r="497" spans="1:6">
      <c r="A497" s="52">
        <v>41270</v>
      </c>
      <c r="B497" s="20">
        <v>518.15</v>
      </c>
      <c r="C497" s="20">
        <v>19323.8</v>
      </c>
      <c r="D497" s="20">
        <f t="shared" si="14"/>
        <v>-4.8351644975711044E-3</v>
      </c>
      <c r="E497" s="20">
        <f t="shared" si="15"/>
        <v>-9.6990245127626176E-3</v>
      </c>
      <c r="F497" s="53"/>
    </row>
    <row r="498" spans="1:6">
      <c r="A498" s="52">
        <v>41271</v>
      </c>
      <c r="B498" s="20">
        <v>520.70000000000005</v>
      </c>
      <c r="C498" s="20">
        <v>19444.84</v>
      </c>
      <c r="D498" s="20">
        <f t="shared" si="14"/>
        <v>6.2442424229770749E-3</v>
      </c>
      <c r="E498" s="20">
        <f t="shared" si="15"/>
        <v>4.9092845386270222E-3</v>
      </c>
      <c r="F498" s="53"/>
    </row>
    <row r="499" spans="1:6">
      <c r="A499" s="52">
        <v>41274</v>
      </c>
      <c r="B499" s="20">
        <v>524.70000000000005</v>
      </c>
      <c r="C499" s="20">
        <v>19426.71</v>
      </c>
      <c r="D499" s="20">
        <f t="shared" si="14"/>
        <v>-9.328159702736593E-4</v>
      </c>
      <c r="E499" s="20">
        <f t="shared" si="15"/>
        <v>7.6526105238126545E-3</v>
      </c>
      <c r="F499" s="53"/>
    </row>
    <row r="500" spans="1:6">
      <c r="A500" s="52">
        <v>41275</v>
      </c>
      <c r="B500" s="20">
        <v>530.6</v>
      </c>
      <c r="C500" s="20">
        <v>19580.810000000001</v>
      </c>
      <c r="D500" s="20">
        <f t="shared" si="14"/>
        <v>7.9010817230666663E-3</v>
      </c>
      <c r="E500" s="20">
        <f t="shared" si="15"/>
        <v>1.1181771010973066E-2</v>
      </c>
      <c r="F500" s="53"/>
    </row>
    <row r="501" spans="1:6">
      <c r="A501" s="52">
        <v>41276</v>
      </c>
      <c r="B501" s="20">
        <v>529.85</v>
      </c>
      <c r="C501" s="20">
        <v>19714.240000000002</v>
      </c>
      <c r="D501" s="20">
        <f t="shared" si="14"/>
        <v>6.7912122683058138E-3</v>
      </c>
      <c r="E501" s="20">
        <f t="shared" si="15"/>
        <v>-1.4144940827942115E-3</v>
      </c>
      <c r="F501" s="53"/>
    </row>
    <row r="502" spans="1:6">
      <c r="A502" s="52">
        <v>41277</v>
      </c>
      <c r="B502" s="20">
        <v>531.25</v>
      </c>
      <c r="C502" s="20">
        <v>19764.78</v>
      </c>
      <c r="D502" s="20">
        <f t="shared" si="14"/>
        <v>2.5603486413335566E-3</v>
      </c>
      <c r="E502" s="20">
        <f t="shared" si="15"/>
        <v>2.638772617781426E-3</v>
      </c>
      <c r="F502" s="53"/>
    </row>
    <row r="503" spans="1:6">
      <c r="A503" s="52">
        <v>41278</v>
      </c>
      <c r="B503" s="20">
        <v>533.75</v>
      </c>
      <c r="C503" s="20">
        <v>19784.080000000002</v>
      </c>
      <c r="D503" s="20">
        <f t="shared" si="14"/>
        <v>9.7600798263662017E-4</v>
      </c>
      <c r="E503" s="20">
        <f t="shared" si="15"/>
        <v>4.6948443042076635E-3</v>
      </c>
      <c r="F503" s="53"/>
    </row>
    <row r="504" spans="1:6">
      <c r="A504" s="52">
        <v>41281</v>
      </c>
      <c r="B504" s="20">
        <v>525.5</v>
      </c>
      <c r="C504" s="20">
        <v>19691.419999999998</v>
      </c>
      <c r="D504" s="20">
        <f t="shared" si="14"/>
        <v>-4.6945660056169321E-3</v>
      </c>
      <c r="E504" s="20">
        <f t="shared" si="15"/>
        <v>-1.5577374225828442E-2</v>
      </c>
      <c r="F504" s="53"/>
    </row>
    <row r="505" spans="1:6">
      <c r="A505" s="52">
        <v>41282</v>
      </c>
      <c r="B505" s="20">
        <v>525.15</v>
      </c>
      <c r="C505" s="20">
        <v>19742.52</v>
      </c>
      <c r="D505" s="20">
        <f t="shared" si="14"/>
        <v>2.5916775550371401E-3</v>
      </c>
      <c r="E505" s="20">
        <f t="shared" si="15"/>
        <v>-6.6625424822145264E-4</v>
      </c>
      <c r="F505" s="53"/>
    </row>
    <row r="506" spans="1:6">
      <c r="A506" s="52">
        <v>41283</v>
      </c>
      <c r="B506" s="20">
        <v>520.35</v>
      </c>
      <c r="C506" s="20">
        <v>19666.59</v>
      </c>
      <c r="D506" s="20">
        <f t="shared" si="14"/>
        <v>-3.8534285070869504E-3</v>
      </c>
      <c r="E506" s="20">
        <f t="shared" si="15"/>
        <v>-9.182273984915933E-3</v>
      </c>
      <c r="F506" s="53"/>
    </row>
    <row r="507" spans="1:6">
      <c r="A507" s="52">
        <v>41284</v>
      </c>
      <c r="B507" s="20">
        <v>516.65</v>
      </c>
      <c r="C507" s="20">
        <v>19663.55</v>
      </c>
      <c r="D507" s="20">
        <f t="shared" si="14"/>
        <v>-1.5458882201054198E-4</v>
      </c>
      <c r="E507" s="20">
        <f t="shared" si="15"/>
        <v>-7.1359994235045731E-3</v>
      </c>
      <c r="F507" s="53"/>
    </row>
    <row r="508" spans="1:6">
      <c r="A508" s="52">
        <v>41285</v>
      </c>
      <c r="B508" s="20">
        <v>498.5</v>
      </c>
      <c r="C508" s="20">
        <v>19663.64</v>
      </c>
      <c r="D508" s="20">
        <f t="shared" si="14"/>
        <v>4.5769860495917068E-6</v>
      </c>
      <c r="E508" s="20">
        <f t="shared" si="15"/>
        <v>-3.576207325847091E-2</v>
      </c>
      <c r="F508" s="53"/>
    </row>
    <row r="509" spans="1:6">
      <c r="A509" s="52">
        <v>41288</v>
      </c>
      <c r="B509" s="20">
        <v>505.15</v>
      </c>
      <c r="C509" s="20">
        <v>19906.41</v>
      </c>
      <c r="D509" s="20">
        <f t="shared" si="14"/>
        <v>1.2270545327778284E-2</v>
      </c>
      <c r="E509" s="20">
        <f t="shared" si="15"/>
        <v>1.3251825471848238E-2</v>
      </c>
      <c r="F509" s="53"/>
    </row>
    <row r="510" spans="1:6">
      <c r="A510" s="52">
        <v>41289</v>
      </c>
      <c r="B510" s="20">
        <v>504.65</v>
      </c>
      <c r="C510" s="20">
        <v>19986.82</v>
      </c>
      <c r="D510" s="20">
        <f t="shared" si="14"/>
        <v>4.0312659013027842E-3</v>
      </c>
      <c r="E510" s="20">
        <f t="shared" si="15"/>
        <v>-9.90295188872808E-4</v>
      </c>
      <c r="F510" s="53"/>
    </row>
    <row r="511" spans="1:6">
      <c r="A511" s="52">
        <v>41290</v>
      </c>
      <c r="B511" s="20">
        <v>499.2</v>
      </c>
      <c r="C511" s="20">
        <v>19817.63</v>
      </c>
      <c r="D511" s="20">
        <f t="shared" si="14"/>
        <v>-8.5011107516779084E-3</v>
      </c>
      <c r="E511" s="20">
        <f t="shared" si="15"/>
        <v>-1.0858302629650592E-2</v>
      </c>
      <c r="F511" s="53"/>
    </row>
    <row r="512" spans="1:6">
      <c r="A512" s="52">
        <v>41291</v>
      </c>
      <c r="B512" s="20">
        <v>500.55</v>
      </c>
      <c r="C512" s="20">
        <v>19964.03</v>
      </c>
      <c r="D512" s="20">
        <f t="shared" si="14"/>
        <v>7.3602087447335665E-3</v>
      </c>
      <c r="E512" s="20">
        <f t="shared" si="15"/>
        <v>2.7006768102747457E-3</v>
      </c>
      <c r="F512" s="53"/>
    </row>
    <row r="513" spans="1:6">
      <c r="A513" s="52">
        <v>41292</v>
      </c>
      <c r="B513" s="20">
        <v>490.05</v>
      </c>
      <c r="C513" s="20">
        <v>20039.04</v>
      </c>
      <c r="D513" s="20">
        <f t="shared" si="14"/>
        <v>3.7502165665023496E-3</v>
      </c>
      <c r="E513" s="20">
        <f t="shared" si="15"/>
        <v>-2.120006715030387E-2</v>
      </c>
      <c r="F513" s="53"/>
    </row>
    <row r="514" spans="1:6">
      <c r="A514" s="52">
        <v>41295</v>
      </c>
      <c r="B514" s="20">
        <v>495.85</v>
      </c>
      <c r="C514" s="20">
        <v>20101.82</v>
      </c>
      <c r="D514" s="20">
        <f t="shared" si="14"/>
        <v>3.1279873519506722E-3</v>
      </c>
      <c r="E514" s="20">
        <f t="shared" si="15"/>
        <v>1.1766034916945355E-2</v>
      </c>
      <c r="F514" s="53"/>
    </row>
    <row r="515" spans="1:6">
      <c r="A515" s="52">
        <v>41296</v>
      </c>
      <c r="B515" s="20">
        <v>481.55</v>
      </c>
      <c r="C515" s="20">
        <v>19981.57</v>
      </c>
      <c r="D515" s="20">
        <f t="shared" ref="D515:D578" si="16">LN(C515/C514)</f>
        <v>-6.0000095177043392E-3</v>
      </c>
      <c r="E515" s="20">
        <f t="shared" ref="E515:E578" si="17">LN(B515/B514)</f>
        <v>-2.9263393625260817E-2</v>
      </c>
      <c r="F515" s="53"/>
    </row>
    <row r="516" spans="1:6">
      <c r="A516" s="52">
        <v>41297</v>
      </c>
      <c r="B516" s="20">
        <v>460.2</v>
      </c>
      <c r="C516" s="20">
        <v>20026.61</v>
      </c>
      <c r="D516" s="20">
        <f t="shared" si="16"/>
        <v>2.2515405113291988E-3</v>
      </c>
      <c r="E516" s="20">
        <f t="shared" si="17"/>
        <v>-4.5348890405607793E-2</v>
      </c>
      <c r="F516" s="53"/>
    </row>
    <row r="517" spans="1:6">
      <c r="A517" s="52">
        <v>41298</v>
      </c>
      <c r="B517" s="20">
        <v>468.75</v>
      </c>
      <c r="C517" s="20">
        <v>19923.78</v>
      </c>
      <c r="D517" s="20">
        <f t="shared" si="16"/>
        <v>-5.1478960325524251E-3</v>
      </c>
      <c r="E517" s="20">
        <f t="shared" si="17"/>
        <v>1.8408399683355069E-2</v>
      </c>
      <c r="F517" s="53"/>
    </row>
    <row r="518" spans="1:6">
      <c r="A518" s="52">
        <v>41299</v>
      </c>
      <c r="B518" s="20">
        <v>475.15</v>
      </c>
      <c r="C518" s="20">
        <v>20103.53</v>
      </c>
      <c r="D518" s="20">
        <f t="shared" si="16"/>
        <v>8.9814283452303457E-3</v>
      </c>
      <c r="E518" s="20">
        <f t="shared" si="17"/>
        <v>1.3560966372703638E-2</v>
      </c>
      <c r="F518" s="53"/>
    </row>
    <row r="519" spans="1:6">
      <c r="A519" s="52">
        <v>41302</v>
      </c>
      <c r="B519" s="20">
        <v>470.5</v>
      </c>
      <c r="C519" s="20">
        <v>20103.349999999999</v>
      </c>
      <c r="D519" s="20">
        <f t="shared" si="16"/>
        <v>-8.9536915075696103E-6</v>
      </c>
      <c r="E519" s="20">
        <f t="shared" si="17"/>
        <v>-9.8345846318899192E-3</v>
      </c>
      <c r="F519" s="53"/>
    </row>
    <row r="520" spans="1:6">
      <c r="A520" s="52">
        <v>41303</v>
      </c>
      <c r="B520" s="20">
        <v>468.5</v>
      </c>
      <c r="C520" s="20">
        <v>19990.900000000001</v>
      </c>
      <c r="D520" s="20">
        <f t="shared" si="16"/>
        <v>-5.6092978342692232E-3</v>
      </c>
      <c r="E520" s="20">
        <f t="shared" si="17"/>
        <v>-4.2598573469574521E-3</v>
      </c>
      <c r="F520" s="53"/>
    </row>
    <row r="521" spans="1:6">
      <c r="A521" s="52">
        <v>41304</v>
      </c>
      <c r="B521" s="20">
        <v>477.75</v>
      </c>
      <c r="C521" s="20">
        <v>20005</v>
      </c>
      <c r="D521" s="20">
        <f t="shared" si="16"/>
        <v>7.0507229911685179E-4</v>
      </c>
      <c r="E521" s="20">
        <f t="shared" si="17"/>
        <v>1.9551481441905577E-2</v>
      </c>
      <c r="F521" s="53"/>
    </row>
    <row r="522" spans="1:6">
      <c r="A522" s="52">
        <v>41305</v>
      </c>
      <c r="B522" s="20">
        <v>472.95</v>
      </c>
      <c r="C522" s="20">
        <v>19894.98</v>
      </c>
      <c r="D522" s="20">
        <f t="shared" si="16"/>
        <v>-5.5148037085196704E-3</v>
      </c>
      <c r="E522" s="20">
        <f t="shared" si="17"/>
        <v>-1.0097908461202948E-2</v>
      </c>
      <c r="F522" s="53"/>
    </row>
    <row r="523" spans="1:6">
      <c r="A523" s="52">
        <v>41306</v>
      </c>
      <c r="B523" s="20">
        <v>465</v>
      </c>
      <c r="C523" s="20">
        <v>19781.189999999999</v>
      </c>
      <c r="D523" s="20">
        <f t="shared" si="16"/>
        <v>-5.7359524361846551E-3</v>
      </c>
      <c r="E523" s="20">
        <f t="shared" si="17"/>
        <v>-1.6952269071823137E-2</v>
      </c>
      <c r="F523" s="53"/>
    </row>
    <row r="524" spans="1:6">
      <c r="A524" s="52">
        <v>41309</v>
      </c>
      <c r="B524" s="20">
        <v>466.25</v>
      </c>
      <c r="C524" s="20">
        <v>19751.189999999999</v>
      </c>
      <c r="D524" s="20">
        <f t="shared" si="16"/>
        <v>-1.5177434679552551E-3</v>
      </c>
      <c r="E524" s="20">
        <f t="shared" si="17"/>
        <v>2.6845653706689828E-3</v>
      </c>
      <c r="F524" s="53"/>
    </row>
    <row r="525" spans="1:6">
      <c r="A525" s="52">
        <v>41310</v>
      </c>
      <c r="B525" s="20">
        <v>462.3</v>
      </c>
      <c r="C525" s="20">
        <v>19659.82</v>
      </c>
      <c r="D525" s="20">
        <f t="shared" si="16"/>
        <v>-4.636783665413105E-3</v>
      </c>
      <c r="E525" s="20">
        <f t="shared" si="17"/>
        <v>-8.5079399638455268E-3</v>
      </c>
      <c r="F525" s="53"/>
    </row>
    <row r="526" spans="1:6">
      <c r="A526" s="52">
        <v>41311</v>
      </c>
      <c r="B526" s="20">
        <v>454.9</v>
      </c>
      <c r="C526" s="20">
        <v>19639.72</v>
      </c>
      <c r="D526" s="20">
        <f t="shared" si="16"/>
        <v>-1.0229128255768744E-3</v>
      </c>
      <c r="E526" s="20">
        <f t="shared" si="17"/>
        <v>-1.6136416418221458E-2</v>
      </c>
      <c r="F526" s="53"/>
    </row>
    <row r="527" spans="1:6">
      <c r="A527" s="52">
        <v>41312</v>
      </c>
      <c r="B527" s="20">
        <v>456.7</v>
      </c>
      <c r="C527" s="20">
        <v>19580.32</v>
      </c>
      <c r="D527" s="20">
        <f t="shared" si="16"/>
        <v>-3.0290660293786878E-3</v>
      </c>
      <c r="E527" s="20">
        <f t="shared" si="17"/>
        <v>3.9491056149948984E-3</v>
      </c>
      <c r="F527" s="53"/>
    </row>
    <row r="528" spans="1:6">
      <c r="A528" s="52">
        <v>41313</v>
      </c>
      <c r="B528" s="20">
        <v>452.3</v>
      </c>
      <c r="C528" s="20">
        <v>19484.77</v>
      </c>
      <c r="D528" s="20">
        <f t="shared" si="16"/>
        <v>-4.8918454069223349E-3</v>
      </c>
      <c r="E528" s="20">
        <f t="shared" si="17"/>
        <v>-9.6810437071557561E-3</v>
      </c>
      <c r="F528" s="53"/>
    </row>
    <row r="529" spans="1:6">
      <c r="A529" s="52">
        <v>41316</v>
      </c>
      <c r="B529" s="20">
        <v>460.8</v>
      </c>
      <c r="C529" s="20">
        <v>19460.57</v>
      </c>
      <c r="D529" s="20">
        <f t="shared" si="16"/>
        <v>-1.2427675873254716E-3</v>
      </c>
      <c r="E529" s="20">
        <f t="shared" si="17"/>
        <v>1.8618432897884018E-2</v>
      </c>
      <c r="F529" s="53"/>
    </row>
    <row r="530" spans="1:6">
      <c r="A530" s="52">
        <v>41317</v>
      </c>
      <c r="B530" s="20">
        <v>459.9</v>
      </c>
      <c r="C530" s="20">
        <v>19561.04</v>
      </c>
      <c r="D530" s="20">
        <f t="shared" si="16"/>
        <v>5.149465745440251E-3</v>
      </c>
      <c r="E530" s="20">
        <f t="shared" si="17"/>
        <v>-1.9550348358034616E-3</v>
      </c>
      <c r="F530" s="53"/>
    </row>
    <row r="531" spans="1:6">
      <c r="A531" s="52">
        <v>41318</v>
      </c>
      <c r="B531" s="20">
        <v>454.1</v>
      </c>
      <c r="C531" s="20">
        <v>19608.080000000002</v>
      </c>
      <c r="D531" s="20">
        <f t="shared" si="16"/>
        <v>2.4018932574863552E-3</v>
      </c>
      <c r="E531" s="20">
        <f t="shared" si="17"/>
        <v>-1.2691636441972578E-2</v>
      </c>
      <c r="F531" s="53"/>
    </row>
    <row r="532" spans="1:6">
      <c r="A532" s="52">
        <v>41319</v>
      </c>
      <c r="B532" s="20">
        <v>464.25</v>
      </c>
      <c r="C532" s="20">
        <v>19497.18</v>
      </c>
      <c r="D532" s="20">
        <f t="shared" si="16"/>
        <v>-5.671886457576044E-3</v>
      </c>
      <c r="E532" s="20">
        <f t="shared" si="17"/>
        <v>2.2105762128909603E-2</v>
      </c>
      <c r="F532" s="53"/>
    </row>
    <row r="533" spans="1:6">
      <c r="A533" s="52">
        <v>41320</v>
      </c>
      <c r="B533" s="20">
        <v>461.4</v>
      </c>
      <c r="C533" s="20">
        <v>19468.150000000001</v>
      </c>
      <c r="D533" s="20">
        <f t="shared" si="16"/>
        <v>-1.4900428340321322E-3</v>
      </c>
      <c r="E533" s="20">
        <f t="shared" si="17"/>
        <v>-6.1578544931619487E-3</v>
      </c>
      <c r="F533" s="53"/>
    </row>
    <row r="534" spans="1:6">
      <c r="A534" s="52">
        <v>41323</v>
      </c>
      <c r="B534" s="20">
        <v>470.1</v>
      </c>
      <c r="C534" s="20">
        <v>19501.080000000002</v>
      </c>
      <c r="D534" s="20">
        <f t="shared" si="16"/>
        <v>1.6900517581740445E-3</v>
      </c>
      <c r="E534" s="20">
        <f t="shared" si="17"/>
        <v>1.8680092290431719E-2</v>
      </c>
      <c r="F534" s="53"/>
    </row>
    <row r="535" spans="1:6">
      <c r="A535" s="52">
        <v>41324</v>
      </c>
      <c r="B535" s="20">
        <v>477</v>
      </c>
      <c r="C535" s="20">
        <v>19635.72</v>
      </c>
      <c r="D535" s="20">
        <f t="shared" si="16"/>
        <v>6.8805079193989304E-3</v>
      </c>
      <c r="E535" s="20">
        <f t="shared" si="17"/>
        <v>1.4571052858256285E-2</v>
      </c>
      <c r="F535" s="53"/>
    </row>
    <row r="536" spans="1:6">
      <c r="A536" s="52">
        <v>41325</v>
      </c>
      <c r="B536" s="20">
        <v>476.7</v>
      </c>
      <c r="C536" s="20">
        <v>19642.75</v>
      </c>
      <c r="D536" s="20">
        <f t="shared" si="16"/>
        <v>3.5795692016847032E-4</v>
      </c>
      <c r="E536" s="20">
        <f t="shared" si="17"/>
        <v>-6.291286775612293E-4</v>
      </c>
      <c r="F536" s="53"/>
    </row>
    <row r="537" spans="1:6">
      <c r="A537" s="52">
        <v>41326</v>
      </c>
      <c r="B537" s="20">
        <v>467.55</v>
      </c>
      <c r="C537" s="20">
        <v>19325.36</v>
      </c>
      <c r="D537" s="20">
        <f t="shared" si="16"/>
        <v>-1.6290090471733264E-2</v>
      </c>
      <c r="E537" s="20">
        <f t="shared" si="17"/>
        <v>-1.9381067329324115E-2</v>
      </c>
      <c r="F537" s="53"/>
    </row>
    <row r="538" spans="1:6">
      <c r="A538" s="52">
        <v>41327</v>
      </c>
      <c r="B538" s="20">
        <v>455.4</v>
      </c>
      <c r="C538" s="20">
        <v>19317.009999999998</v>
      </c>
      <c r="D538" s="20">
        <f t="shared" si="16"/>
        <v>-4.3216811649810985E-4</v>
      </c>
      <c r="E538" s="20">
        <f t="shared" si="17"/>
        <v>-2.633014125181667E-2</v>
      </c>
      <c r="F538" s="53"/>
    </row>
    <row r="539" spans="1:6">
      <c r="A539" s="52">
        <v>41330</v>
      </c>
      <c r="B539" s="20">
        <v>452</v>
      </c>
      <c r="C539" s="20">
        <v>19331.689999999999</v>
      </c>
      <c r="D539" s="20">
        <f t="shared" si="16"/>
        <v>7.5966336285420203E-4</v>
      </c>
      <c r="E539" s="20">
        <f t="shared" si="17"/>
        <v>-7.493973797407987E-3</v>
      </c>
      <c r="F539" s="53"/>
    </row>
    <row r="540" spans="1:6">
      <c r="A540" s="52">
        <v>41331</v>
      </c>
      <c r="B540" s="20">
        <v>452.5</v>
      </c>
      <c r="C540" s="20">
        <v>19015.14</v>
      </c>
      <c r="D540" s="20">
        <f t="shared" si="16"/>
        <v>-1.651021430401883E-2</v>
      </c>
      <c r="E540" s="20">
        <f t="shared" si="17"/>
        <v>1.1055833077496541E-3</v>
      </c>
      <c r="F540" s="53"/>
    </row>
    <row r="541" spans="1:6">
      <c r="A541" s="52">
        <v>41332</v>
      </c>
      <c r="B541" s="20">
        <v>453.75</v>
      </c>
      <c r="C541" s="20">
        <v>19152.41</v>
      </c>
      <c r="D541" s="20">
        <f t="shared" si="16"/>
        <v>7.1930523107714426E-3</v>
      </c>
      <c r="E541" s="20">
        <f t="shared" si="17"/>
        <v>2.7586224390796607E-3</v>
      </c>
      <c r="F541" s="53"/>
    </row>
    <row r="542" spans="1:6">
      <c r="A542" s="52">
        <v>41333</v>
      </c>
      <c r="B542" s="20">
        <v>443.9</v>
      </c>
      <c r="C542" s="20">
        <v>18861.54</v>
      </c>
      <c r="D542" s="20">
        <f t="shared" si="16"/>
        <v>-1.5303628105772592E-2</v>
      </c>
      <c r="E542" s="20">
        <f t="shared" si="17"/>
        <v>-2.194707373907108E-2</v>
      </c>
      <c r="F542" s="53"/>
    </row>
    <row r="543" spans="1:6">
      <c r="A543" s="52">
        <v>41334</v>
      </c>
      <c r="B543" s="20">
        <v>452.95</v>
      </c>
      <c r="C543" s="20">
        <v>18918.52</v>
      </c>
      <c r="D543" s="20">
        <f t="shared" si="16"/>
        <v>3.0164082960029335E-3</v>
      </c>
      <c r="E543" s="20">
        <f t="shared" si="17"/>
        <v>2.0182432275307163E-2</v>
      </c>
      <c r="F543" s="53"/>
    </row>
    <row r="544" spans="1:6">
      <c r="A544" s="52">
        <v>41337</v>
      </c>
      <c r="B544" s="20">
        <v>441.05</v>
      </c>
      <c r="C544" s="20">
        <v>18877.96</v>
      </c>
      <c r="D544" s="20">
        <f t="shared" si="16"/>
        <v>-2.1462324306041206E-3</v>
      </c>
      <c r="E544" s="20">
        <f t="shared" si="17"/>
        <v>-2.6623496410520829E-2</v>
      </c>
      <c r="F544" s="53"/>
    </row>
    <row r="545" spans="1:6">
      <c r="A545" s="52">
        <v>41338</v>
      </c>
      <c r="B545" s="20">
        <v>449.55</v>
      </c>
      <c r="C545" s="20">
        <v>19143.169999999998</v>
      </c>
      <c r="D545" s="20">
        <f t="shared" si="16"/>
        <v>1.3950890013646388E-2</v>
      </c>
      <c r="E545" s="20">
        <f t="shared" si="17"/>
        <v>1.9088834726006022E-2</v>
      </c>
      <c r="F545" s="53"/>
    </row>
    <row r="546" spans="1:6">
      <c r="A546" s="52">
        <v>41339</v>
      </c>
      <c r="B546" s="20">
        <v>440.65</v>
      </c>
      <c r="C546" s="20">
        <v>19252.61</v>
      </c>
      <c r="D546" s="20">
        <f t="shared" si="16"/>
        <v>5.7006419130113967E-3</v>
      </c>
      <c r="E546" s="20">
        <f t="shared" si="17"/>
        <v>-1.9996172885112504E-2</v>
      </c>
      <c r="F546" s="53"/>
    </row>
    <row r="547" spans="1:6">
      <c r="A547" s="52">
        <v>41340</v>
      </c>
      <c r="B547" s="20">
        <v>433.2</v>
      </c>
      <c r="C547" s="20">
        <v>19413.54</v>
      </c>
      <c r="D547" s="20">
        <f t="shared" si="16"/>
        <v>8.3241248094109502E-3</v>
      </c>
      <c r="E547" s="20">
        <f t="shared" si="17"/>
        <v>-1.7051394418833889E-2</v>
      </c>
      <c r="F547" s="53"/>
    </row>
    <row r="548" spans="1:6">
      <c r="A548" s="52">
        <v>41341</v>
      </c>
      <c r="B548" s="20">
        <v>438.25</v>
      </c>
      <c r="C548" s="20">
        <v>19683.23</v>
      </c>
      <c r="D548" s="20">
        <f t="shared" si="16"/>
        <v>1.3796243405113989E-2</v>
      </c>
      <c r="E548" s="20">
        <f t="shared" si="17"/>
        <v>1.1590008674508361E-2</v>
      </c>
      <c r="F548" s="53"/>
    </row>
    <row r="549" spans="1:6">
      <c r="A549" s="52">
        <v>41344</v>
      </c>
      <c r="B549" s="20">
        <v>439</v>
      </c>
      <c r="C549" s="20">
        <v>19646.21</v>
      </c>
      <c r="D549" s="20">
        <f t="shared" si="16"/>
        <v>-1.8825597787985816E-3</v>
      </c>
      <c r="E549" s="20">
        <f t="shared" si="17"/>
        <v>1.7098892738274267E-3</v>
      </c>
      <c r="F549" s="53"/>
    </row>
    <row r="550" spans="1:6">
      <c r="A550" s="52">
        <v>41345</v>
      </c>
      <c r="B550" s="20">
        <v>444.1</v>
      </c>
      <c r="C550" s="20">
        <v>19564.919999999998</v>
      </c>
      <c r="D550" s="20">
        <f t="shared" si="16"/>
        <v>-4.1462776746733643E-3</v>
      </c>
      <c r="E550" s="20">
        <f t="shared" si="17"/>
        <v>1.1550349222885368E-2</v>
      </c>
      <c r="F550" s="53"/>
    </row>
    <row r="551" spans="1:6">
      <c r="A551" s="52">
        <v>41346</v>
      </c>
      <c r="B551" s="20">
        <v>446.7</v>
      </c>
      <c r="C551" s="20">
        <v>19362.55</v>
      </c>
      <c r="D551" s="20">
        <f t="shared" si="16"/>
        <v>-1.0397378668873129E-2</v>
      </c>
      <c r="E551" s="20">
        <f t="shared" si="17"/>
        <v>5.8374660600163707E-3</v>
      </c>
      <c r="F551" s="53"/>
    </row>
    <row r="552" spans="1:6">
      <c r="A552" s="52">
        <v>41347</v>
      </c>
      <c r="B552" s="20">
        <v>455.8</v>
      </c>
      <c r="C552" s="20">
        <v>19570.439999999999</v>
      </c>
      <c r="D552" s="20">
        <f t="shared" si="16"/>
        <v>1.0679476497364207E-2</v>
      </c>
      <c r="E552" s="20">
        <f t="shared" si="17"/>
        <v>2.0166888453510841E-2</v>
      </c>
      <c r="F552" s="53"/>
    </row>
    <row r="553" spans="1:6">
      <c r="A553" s="52">
        <v>41348</v>
      </c>
      <c r="B553" s="20">
        <v>458.05</v>
      </c>
      <c r="C553" s="20">
        <v>19427.560000000001</v>
      </c>
      <c r="D553" s="20">
        <f t="shared" si="16"/>
        <v>-7.3275880460837543E-3</v>
      </c>
      <c r="E553" s="20">
        <f t="shared" si="17"/>
        <v>4.92423164963369E-3</v>
      </c>
      <c r="F553" s="53"/>
    </row>
    <row r="554" spans="1:6">
      <c r="A554" s="52">
        <v>41351</v>
      </c>
      <c r="B554" s="20">
        <v>463.55</v>
      </c>
      <c r="C554" s="20">
        <v>19293.2</v>
      </c>
      <c r="D554" s="20">
        <f t="shared" si="16"/>
        <v>-6.9399742808428783E-3</v>
      </c>
      <c r="E554" s="20">
        <f t="shared" si="17"/>
        <v>1.1935905591773708E-2</v>
      </c>
      <c r="F554" s="53"/>
    </row>
    <row r="555" spans="1:6">
      <c r="A555" s="52">
        <v>41352</v>
      </c>
      <c r="B555" s="20">
        <v>453.4</v>
      </c>
      <c r="C555" s="20">
        <v>19008.099999999999</v>
      </c>
      <c r="D555" s="20">
        <f t="shared" si="16"/>
        <v>-1.4887498112102346E-2</v>
      </c>
      <c r="E555" s="20">
        <f t="shared" si="17"/>
        <v>-2.2139515979562846E-2</v>
      </c>
      <c r="F555" s="53"/>
    </row>
    <row r="556" spans="1:6">
      <c r="A556" s="52">
        <v>41353</v>
      </c>
      <c r="B556" s="20">
        <v>468.7</v>
      </c>
      <c r="C556" s="20">
        <v>18884.189999999999</v>
      </c>
      <c r="D556" s="20">
        <f t="shared" si="16"/>
        <v>-6.5401400480685091E-3</v>
      </c>
      <c r="E556" s="20">
        <f t="shared" si="17"/>
        <v>3.3188166855231814E-2</v>
      </c>
      <c r="F556" s="53"/>
    </row>
    <row r="557" spans="1:6">
      <c r="A557" s="52">
        <v>41354</v>
      </c>
      <c r="B557" s="20">
        <v>459.8</v>
      </c>
      <c r="C557" s="20">
        <v>18792.87</v>
      </c>
      <c r="D557" s="20">
        <f t="shared" si="16"/>
        <v>-4.8475214798206351E-3</v>
      </c>
      <c r="E557" s="20">
        <f t="shared" si="17"/>
        <v>-1.9171292599579177E-2</v>
      </c>
      <c r="F557" s="53"/>
    </row>
    <row r="558" spans="1:6">
      <c r="A558" s="52">
        <v>41355</v>
      </c>
      <c r="B558" s="20">
        <v>459.2</v>
      </c>
      <c r="C558" s="20">
        <v>18735.599999999999</v>
      </c>
      <c r="D558" s="20">
        <f t="shared" si="16"/>
        <v>-3.0520852279296391E-3</v>
      </c>
      <c r="E558" s="20">
        <f t="shared" si="17"/>
        <v>-1.3057673237245884E-3</v>
      </c>
      <c r="F558" s="53"/>
    </row>
    <row r="559" spans="1:6">
      <c r="A559" s="52">
        <v>41358</v>
      </c>
      <c r="B559" s="20">
        <v>462.5</v>
      </c>
      <c r="C559" s="20">
        <v>18681.419999999998</v>
      </c>
      <c r="D559" s="20">
        <f t="shared" si="16"/>
        <v>-2.8960103111759848E-3</v>
      </c>
      <c r="E559" s="20">
        <f t="shared" si="17"/>
        <v>7.1607119471233148E-3</v>
      </c>
      <c r="F559" s="53"/>
    </row>
    <row r="560" spans="1:6">
      <c r="A560" s="52">
        <v>41359</v>
      </c>
      <c r="B560" s="20">
        <v>472.45</v>
      </c>
      <c r="C560" s="20">
        <v>18704.53</v>
      </c>
      <c r="D560" s="20">
        <f t="shared" si="16"/>
        <v>1.2362934708618455E-3</v>
      </c>
      <c r="E560" s="20">
        <f t="shared" si="17"/>
        <v>2.1285364276154909E-2</v>
      </c>
      <c r="F560" s="53"/>
    </row>
    <row r="561" spans="1:6">
      <c r="A561" s="52">
        <v>41361</v>
      </c>
      <c r="B561" s="20">
        <v>466.1</v>
      </c>
      <c r="C561" s="20">
        <v>18835.77</v>
      </c>
      <c r="D561" s="20">
        <f t="shared" si="16"/>
        <v>6.9919811332961766E-3</v>
      </c>
      <c r="E561" s="20">
        <f t="shared" si="17"/>
        <v>-1.3531717849939624E-2</v>
      </c>
      <c r="F561" s="53"/>
    </row>
    <row r="562" spans="1:6">
      <c r="A562" s="52">
        <v>41365</v>
      </c>
      <c r="B562" s="20">
        <v>471.55</v>
      </c>
      <c r="C562" s="20">
        <v>18864.75</v>
      </c>
      <c r="D562" s="20">
        <f t="shared" si="16"/>
        <v>1.5373796280761457E-3</v>
      </c>
      <c r="E562" s="20">
        <f t="shared" si="17"/>
        <v>1.1624937611198455E-2</v>
      </c>
      <c r="F562" s="53"/>
    </row>
    <row r="563" spans="1:6">
      <c r="A563" s="52">
        <v>41366</v>
      </c>
      <c r="B563" s="20">
        <v>470.35</v>
      </c>
      <c r="C563" s="20">
        <v>19040.95</v>
      </c>
      <c r="D563" s="20">
        <f t="shared" si="16"/>
        <v>9.2968218020942541E-3</v>
      </c>
      <c r="E563" s="20">
        <f t="shared" si="17"/>
        <v>-2.5480425719333361E-3</v>
      </c>
      <c r="F563" s="53"/>
    </row>
    <row r="564" spans="1:6">
      <c r="A564" s="52">
        <v>41367</v>
      </c>
      <c r="B564" s="20">
        <v>462.15</v>
      </c>
      <c r="C564" s="20">
        <v>18801.64</v>
      </c>
      <c r="D564" s="20">
        <f t="shared" si="16"/>
        <v>-1.2647823002701663E-2</v>
      </c>
      <c r="E564" s="20">
        <f t="shared" si="17"/>
        <v>-1.7587584707173875E-2</v>
      </c>
      <c r="F564" s="53"/>
    </row>
    <row r="565" spans="1:6">
      <c r="A565" s="52">
        <v>41368</v>
      </c>
      <c r="B565" s="20">
        <v>469.9</v>
      </c>
      <c r="C565" s="20">
        <v>18509.7</v>
      </c>
      <c r="D565" s="20">
        <f t="shared" si="16"/>
        <v>-1.5649181075154454E-2</v>
      </c>
      <c r="E565" s="20">
        <f t="shared" si="17"/>
        <v>1.6630392397983359E-2</v>
      </c>
      <c r="F565" s="53"/>
    </row>
    <row r="566" spans="1:6">
      <c r="A566" s="52">
        <v>41369</v>
      </c>
      <c r="B566" s="20">
        <v>471.1</v>
      </c>
      <c r="C566" s="20">
        <v>18450.23</v>
      </c>
      <c r="D566" s="20">
        <f t="shared" si="16"/>
        <v>-3.2180824651385693E-3</v>
      </c>
      <c r="E566" s="20">
        <f t="shared" si="17"/>
        <v>2.5504795972255494E-3</v>
      </c>
      <c r="F566" s="53"/>
    </row>
    <row r="567" spans="1:6">
      <c r="A567" s="52">
        <v>41372</v>
      </c>
      <c r="B567" s="20">
        <v>478.2</v>
      </c>
      <c r="C567" s="20">
        <v>18437.78</v>
      </c>
      <c r="D567" s="20">
        <f t="shared" si="16"/>
        <v>-6.7501610809226893E-4</v>
      </c>
      <c r="E567" s="20">
        <f t="shared" si="17"/>
        <v>1.4958669318228878E-2</v>
      </c>
      <c r="F567" s="53"/>
    </row>
    <row r="568" spans="1:6">
      <c r="A568" s="52">
        <v>41373</v>
      </c>
      <c r="B568" s="20">
        <v>471.45</v>
      </c>
      <c r="C568" s="20">
        <v>18226.48</v>
      </c>
      <c r="D568" s="20">
        <f t="shared" si="16"/>
        <v>-1.1526338694743623E-2</v>
      </c>
      <c r="E568" s="20">
        <f t="shared" si="17"/>
        <v>-1.4216003112538048E-2</v>
      </c>
      <c r="F568" s="53"/>
    </row>
    <row r="569" spans="1:6">
      <c r="A569" s="52">
        <v>41374</v>
      </c>
      <c r="B569" s="20">
        <v>467.6</v>
      </c>
      <c r="C569" s="20">
        <v>18414.45</v>
      </c>
      <c r="D569" s="20">
        <f t="shared" si="16"/>
        <v>1.0260200764056485E-2</v>
      </c>
      <c r="E569" s="20">
        <f t="shared" si="17"/>
        <v>-8.1998223137728782E-3</v>
      </c>
      <c r="F569" s="53"/>
    </row>
    <row r="570" spans="1:6">
      <c r="A570" s="52">
        <v>41375</v>
      </c>
      <c r="B570" s="20">
        <v>471</v>
      </c>
      <c r="C570" s="20">
        <v>18542.2</v>
      </c>
      <c r="D570" s="20">
        <f t="shared" si="16"/>
        <v>6.9135329548445298E-3</v>
      </c>
      <c r="E570" s="20">
        <f t="shared" si="17"/>
        <v>7.2448644185043563E-3</v>
      </c>
      <c r="F570" s="53"/>
    </row>
    <row r="571" spans="1:6">
      <c r="A571" s="52">
        <v>41376</v>
      </c>
      <c r="B571" s="20">
        <v>478</v>
      </c>
      <c r="C571" s="20">
        <v>18242.560000000001</v>
      </c>
      <c r="D571" s="20">
        <f t="shared" si="16"/>
        <v>-1.6291889774445803E-2</v>
      </c>
      <c r="E571" s="20">
        <f t="shared" si="17"/>
        <v>1.4752638475038224E-2</v>
      </c>
      <c r="F571" s="53"/>
    </row>
    <row r="572" spans="1:6">
      <c r="A572" s="52">
        <v>41379</v>
      </c>
      <c r="B572" s="20">
        <v>474.95</v>
      </c>
      <c r="C572" s="20">
        <v>18357.8</v>
      </c>
      <c r="D572" s="20">
        <f t="shared" si="16"/>
        <v>6.2972266294941499E-3</v>
      </c>
      <c r="E572" s="20">
        <f t="shared" si="17"/>
        <v>-6.4011971552644991E-3</v>
      </c>
      <c r="F572" s="53"/>
    </row>
    <row r="573" spans="1:6">
      <c r="A573" s="52">
        <v>41380</v>
      </c>
      <c r="B573" s="20">
        <v>485.5</v>
      </c>
      <c r="C573" s="20">
        <v>18744.93</v>
      </c>
      <c r="D573" s="20">
        <f t="shared" si="16"/>
        <v>2.0868763547138597E-2</v>
      </c>
      <c r="E573" s="20">
        <f t="shared" si="17"/>
        <v>2.1969752395188093E-2</v>
      </c>
      <c r="F573" s="53"/>
    </row>
    <row r="574" spans="1:6">
      <c r="A574" s="52">
        <v>41381</v>
      </c>
      <c r="B574" s="20">
        <v>482.7</v>
      </c>
      <c r="C574" s="20">
        <v>18731.16</v>
      </c>
      <c r="D574" s="20">
        <f t="shared" si="16"/>
        <v>-7.3486858525997391E-4</v>
      </c>
      <c r="E574" s="20">
        <f t="shared" si="17"/>
        <v>-5.7839450649324617E-3</v>
      </c>
      <c r="F574" s="53"/>
    </row>
    <row r="575" spans="1:6">
      <c r="A575" s="52">
        <v>41382</v>
      </c>
      <c r="B575" s="20">
        <v>482.95</v>
      </c>
      <c r="C575" s="20">
        <v>19016.46</v>
      </c>
      <c r="D575" s="20">
        <f t="shared" si="16"/>
        <v>1.5116472654485763E-2</v>
      </c>
      <c r="E575" s="20">
        <f t="shared" si="17"/>
        <v>5.1778595885768779E-4</v>
      </c>
      <c r="F575" s="53"/>
    </row>
    <row r="576" spans="1:6">
      <c r="A576" s="52">
        <v>41386</v>
      </c>
      <c r="B576" s="20">
        <v>482.5</v>
      </c>
      <c r="C576" s="20">
        <v>19169.830000000002</v>
      </c>
      <c r="D576" s="20">
        <f t="shared" si="16"/>
        <v>8.0327690743054216E-3</v>
      </c>
      <c r="E576" s="20">
        <f t="shared" si="17"/>
        <v>-9.3220784626421203E-4</v>
      </c>
      <c r="F576" s="53"/>
    </row>
    <row r="577" spans="1:6">
      <c r="A577" s="52">
        <v>41387</v>
      </c>
      <c r="B577" s="20">
        <v>479.7</v>
      </c>
      <c r="C577" s="20">
        <v>19179.36</v>
      </c>
      <c r="D577" s="20">
        <f t="shared" si="16"/>
        <v>4.9701181152320205E-4</v>
      </c>
      <c r="E577" s="20">
        <f t="shared" si="17"/>
        <v>-5.820012271022381E-3</v>
      </c>
      <c r="F577" s="53"/>
    </row>
    <row r="578" spans="1:6">
      <c r="A578" s="52">
        <v>41389</v>
      </c>
      <c r="B578" s="20">
        <v>478.05</v>
      </c>
      <c r="C578" s="20">
        <v>19406.849999999999</v>
      </c>
      <c r="D578" s="20">
        <f t="shared" si="16"/>
        <v>1.1791395723397791E-2</v>
      </c>
      <c r="E578" s="20">
        <f t="shared" si="17"/>
        <v>-3.4455789765630409E-3</v>
      </c>
      <c r="F578" s="53"/>
    </row>
    <row r="579" spans="1:6">
      <c r="A579" s="52">
        <v>41390</v>
      </c>
      <c r="B579" s="20">
        <v>465.15</v>
      </c>
      <c r="C579" s="20">
        <v>19286.72</v>
      </c>
      <c r="D579" s="20">
        <f t="shared" ref="D579:D642" si="18">LN(C579/C578)</f>
        <v>-6.2093203586036996E-3</v>
      </c>
      <c r="E579" s="20">
        <f t="shared" ref="E579:E642" si="19">LN(B579/B578)</f>
        <v>-2.7355395316887576E-2</v>
      </c>
      <c r="F579" s="53"/>
    </row>
    <row r="580" spans="1:6">
      <c r="A580" s="52">
        <v>41393</v>
      </c>
      <c r="B580" s="20">
        <v>497.6</v>
      </c>
      <c r="C580" s="20">
        <v>19387.5</v>
      </c>
      <c r="D580" s="20">
        <f t="shared" si="18"/>
        <v>5.2117523310601984E-3</v>
      </c>
      <c r="E580" s="20">
        <f t="shared" si="19"/>
        <v>6.7436607210402233E-2</v>
      </c>
      <c r="F580" s="53"/>
    </row>
    <row r="581" spans="1:6">
      <c r="A581" s="52">
        <v>41394</v>
      </c>
      <c r="B581" s="20">
        <v>583.6</v>
      </c>
      <c r="C581" s="20">
        <v>19504.18</v>
      </c>
      <c r="D581" s="20">
        <f t="shared" si="18"/>
        <v>6.0002730698006258E-3</v>
      </c>
      <c r="E581" s="20">
        <f t="shared" si="19"/>
        <v>0.15941927522366078</v>
      </c>
      <c r="F581" s="53"/>
    </row>
    <row r="582" spans="1:6">
      <c r="A582" s="52">
        <v>41396</v>
      </c>
      <c r="B582" s="20">
        <v>572.35</v>
      </c>
      <c r="C582" s="20">
        <v>19735.77</v>
      </c>
      <c r="D582" s="20">
        <f t="shared" si="18"/>
        <v>1.1803923756127783E-2</v>
      </c>
      <c r="E582" s="20">
        <f t="shared" si="19"/>
        <v>-1.9465124284145215E-2</v>
      </c>
      <c r="F582" s="53"/>
    </row>
    <row r="583" spans="1:6">
      <c r="A583" s="52">
        <v>41397</v>
      </c>
      <c r="B583" s="20">
        <v>572.4</v>
      </c>
      <c r="C583" s="20">
        <v>19575.64</v>
      </c>
      <c r="D583" s="20">
        <f t="shared" si="18"/>
        <v>-8.1467892224519143E-3</v>
      </c>
      <c r="E583" s="20">
        <f t="shared" si="19"/>
        <v>8.7355317810535287E-5</v>
      </c>
      <c r="F583" s="53"/>
    </row>
    <row r="584" spans="1:6">
      <c r="A584" s="52">
        <v>41400</v>
      </c>
      <c r="B584" s="20">
        <v>573.29999999999995</v>
      </c>
      <c r="C584" s="20">
        <v>19673.64</v>
      </c>
      <c r="D584" s="20">
        <f t="shared" si="18"/>
        <v>4.9937325553518807E-3</v>
      </c>
      <c r="E584" s="20">
        <f t="shared" si="19"/>
        <v>1.5710922320411461E-3</v>
      </c>
      <c r="F584" s="53"/>
    </row>
    <row r="585" spans="1:6">
      <c r="A585" s="52">
        <v>41401</v>
      </c>
      <c r="B585" s="20">
        <v>579.54999999999995</v>
      </c>
      <c r="C585" s="20">
        <v>19888.95</v>
      </c>
      <c r="D585" s="20">
        <f t="shared" si="18"/>
        <v>1.088463246402761E-2</v>
      </c>
      <c r="E585" s="20">
        <f t="shared" si="19"/>
        <v>1.0842800420416899E-2</v>
      </c>
      <c r="F585" s="53"/>
    </row>
    <row r="586" spans="1:6">
      <c r="A586" s="52">
        <v>41402</v>
      </c>
      <c r="B586" s="20">
        <v>586.70000000000005</v>
      </c>
      <c r="C586" s="20">
        <v>19990.18</v>
      </c>
      <c r="D586" s="20">
        <f t="shared" si="18"/>
        <v>5.0768518485061614E-3</v>
      </c>
      <c r="E586" s="20">
        <f t="shared" si="19"/>
        <v>1.226167559706033E-2</v>
      </c>
      <c r="F586" s="53"/>
    </row>
    <row r="587" spans="1:6">
      <c r="A587" s="52">
        <v>41403</v>
      </c>
      <c r="B587" s="20">
        <v>584.85</v>
      </c>
      <c r="C587" s="20">
        <v>19939.04</v>
      </c>
      <c r="D587" s="20">
        <f t="shared" si="18"/>
        <v>-2.5615340326075866E-3</v>
      </c>
      <c r="E587" s="20">
        <f t="shared" si="19"/>
        <v>-3.1582118350982563E-3</v>
      </c>
      <c r="F587" s="53"/>
    </row>
    <row r="588" spans="1:6">
      <c r="A588" s="52">
        <v>41404</v>
      </c>
      <c r="B588" s="20">
        <v>584.9</v>
      </c>
      <c r="C588" s="20">
        <v>20082.62</v>
      </c>
      <c r="D588" s="20">
        <f t="shared" si="18"/>
        <v>7.1751454582405306E-3</v>
      </c>
      <c r="E588" s="20">
        <f t="shared" si="19"/>
        <v>8.5488352263894885E-5</v>
      </c>
      <c r="F588" s="53"/>
    </row>
    <row r="589" spans="1:6">
      <c r="A589" s="52">
        <v>41405</v>
      </c>
      <c r="B589" s="20">
        <v>586</v>
      </c>
      <c r="C589" s="20">
        <v>20122.32</v>
      </c>
      <c r="D589" s="20">
        <f t="shared" si="18"/>
        <v>1.974882335505611E-3</v>
      </c>
      <c r="E589" s="20">
        <f t="shared" si="19"/>
        <v>1.8788971280326522E-3</v>
      </c>
      <c r="F589" s="53"/>
    </row>
    <row r="590" spans="1:6">
      <c r="A590" s="52">
        <v>41407</v>
      </c>
      <c r="B590" s="20">
        <v>582.54999999999995</v>
      </c>
      <c r="C590" s="20">
        <v>19691.669999999998</v>
      </c>
      <c r="D590" s="20">
        <f t="shared" si="18"/>
        <v>-2.1633943053966945E-2</v>
      </c>
      <c r="E590" s="20">
        <f t="shared" si="19"/>
        <v>-5.9047709110625806E-3</v>
      </c>
      <c r="F590" s="53"/>
    </row>
    <row r="591" spans="1:6">
      <c r="A591" s="52">
        <v>41408</v>
      </c>
      <c r="B591" s="20">
        <v>583.6</v>
      </c>
      <c r="C591" s="20">
        <v>19722.29</v>
      </c>
      <c r="D591" s="20">
        <f t="shared" si="18"/>
        <v>1.5537645118731303E-3</v>
      </c>
      <c r="E591" s="20">
        <f t="shared" si="19"/>
        <v>1.8007979826806717E-3</v>
      </c>
      <c r="F591" s="53"/>
    </row>
    <row r="592" spans="1:6">
      <c r="A592" s="52">
        <v>41409</v>
      </c>
      <c r="B592" s="20">
        <v>586.1</v>
      </c>
      <c r="C592" s="20">
        <v>20212.96</v>
      </c>
      <c r="D592" s="20">
        <f t="shared" si="18"/>
        <v>2.4574514645383957E-2</v>
      </c>
      <c r="E592" s="20">
        <f t="shared" si="19"/>
        <v>4.2746068337529541E-3</v>
      </c>
      <c r="F592" s="53"/>
    </row>
    <row r="593" spans="1:6">
      <c r="A593" s="52">
        <v>41410</v>
      </c>
      <c r="B593" s="20">
        <v>582.85</v>
      </c>
      <c r="C593" s="20">
        <v>20247.330000000002</v>
      </c>
      <c r="D593" s="20">
        <f t="shared" si="18"/>
        <v>1.6989501690285924E-3</v>
      </c>
      <c r="E593" s="20">
        <f t="shared" si="19"/>
        <v>-5.5605601165421934E-3</v>
      </c>
      <c r="F593" s="53"/>
    </row>
    <row r="594" spans="1:6">
      <c r="A594" s="52">
        <v>41411</v>
      </c>
      <c r="B594" s="20">
        <v>585.85</v>
      </c>
      <c r="C594" s="20">
        <v>20286.12</v>
      </c>
      <c r="D594" s="20">
        <f t="shared" si="18"/>
        <v>1.9139753384733059E-3</v>
      </c>
      <c r="E594" s="20">
        <f t="shared" si="19"/>
        <v>5.1339207483232698E-3</v>
      </c>
      <c r="F594" s="53"/>
    </row>
    <row r="595" spans="1:6">
      <c r="A595" s="52">
        <v>41414</v>
      </c>
      <c r="B595" s="20">
        <v>586.29999999999995</v>
      </c>
      <c r="C595" s="20">
        <v>20223.98</v>
      </c>
      <c r="D595" s="20">
        <f t="shared" si="18"/>
        <v>-3.0678793060427718E-3</v>
      </c>
      <c r="E595" s="20">
        <f t="shared" si="19"/>
        <v>7.6781985600479514E-4</v>
      </c>
      <c r="F595" s="53"/>
    </row>
    <row r="596" spans="1:6">
      <c r="A596" s="52">
        <v>41415</v>
      </c>
      <c r="B596" s="20">
        <v>585.79999999999995</v>
      </c>
      <c r="C596" s="20">
        <v>20111.61</v>
      </c>
      <c r="D596" s="20">
        <f t="shared" si="18"/>
        <v>-5.5717687881459994E-3</v>
      </c>
      <c r="E596" s="20">
        <f t="shared" si="19"/>
        <v>-8.5316957653634078E-4</v>
      </c>
      <c r="F596" s="53"/>
    </row>
    <row r="597" spans="1:6">
      <c r="A597" s="52">
        <v>41416</v>
      </c>
      <c r="B597" s="20">
        <v>585.29999999999995</v>
      </c>
      <c r="C597" s="20">
        <v>20062.240000000002</v>
      </c>
      <c r="D597" s="20">
        <f t="shared" si="18"/>
        <v>-2.4578189470592826E-3</v>
      </c>
      <c r="E597" s="20">
        <f t="shared" si="19"/>
        <v>-8.5389809645791649E-4</v>
      </c>
      <c r="F597" s="53"/>
    </row>
    <row r="598" spans="1:6">
      <c r="A598" s="52">
        <v>41417</v>
      </c>
      <c r="B598" s="20">
        <v>585.25</v>
      </c>
      <c r="C598" s="20">
        <v>19674.330000000002</v>
      </c>
      <c r="D598" s="20">
        <f t="shared" si="18"/>
        <v>-1.9524700948281293E-2</v>
      </c>
      <c r="E598" s="20">
        <f t="shared" si="19"/>
        <v>-8.5429926154941718E-5</v>
      </c>
      <c r="F598" s="53"/>
    </row>
    <row r="599" spans="1:6">
      <c r="A599" s="52">
        <v>41418</v>
      </c>
      <c r="B599" s="20">
        <v>586.35</v>
      </c>
      <c r="C599" s="20">
        <v>19704.330000000002</v>
      </c>
      <c r="D599" s="20">
        <f t="shared" si="18"/>
        <v>1.5236681900253539E-3</v>
      </c>
      <c r="E599" s="20">
        <f t="shared" si="19"/>
        <v>1.8777745360534412E-3</v>
      </c>
      <c r="F599" s="53"/>
    </row>
    <row r="600" spans="1:6">
      <c r="A600" s="52">
        <v>41421</v>
      </c>
      <c r="B600" s="20">
        <v>591.6</v>
      </c>
      <c r="C600" s="20">
        <v>20030.77</v>
      </c>
      <c r="D600" s="20">
        <f t="shared" si="18"/>
        <v>1.6431182728888521E-2</v>
      </c>
      <c r="E600" s="20">
        <f t="shared" si="19"/>
        <v>8.9138499295713051E-3</v>
      </c>
      <c r="F600" s="53"/>
    </row>
    <row r="601" spans="1:6">
      <c r="A601" s="52">
        <v>41422</v>
      </c>
      <c r="B601" s="20">
        <v>591.20000000000005</v>
      </c>
      <c r="C601" s="20">
        <v>20160.82</v>
      </c>
      <c r="D601" s="20">
        <f t="shared" si="18"/>
        <v>6.4715257038187599E-3</v>
      </c>
      <c r="E601" s="20">
        <f t="shared" si="19"/>
        <v>-6.7636120265270126E-4</v>
      </c>
      <c r="F601" s="53"/>
    </row>
    <row r="602" spans="1:6">
      <c r="A602" s="52">
        <v>41423</v>
      </c>
      <c r="B602" s="20">
        <v>594.1</v>
      </c>
      <c r="C602" s="20">
        <v>20147.64</v>
      </c>
      <c r="D602" s="20">
        <f t="shared" si="18"/>
        <v>-6.5395703381939166E-4</v>
      </c>
      <c r="E602" s="20">
        <f t="shared" si="19"/>
        <v>4.8932857277037842E-3</v>
      </c>
      <c r="F602" s="53"/>
    </row>
    <row r="603" spans="1:6">
      <c r="A603" s="52">
        <v>41424</v>
      </c>
      <c r="B603" s="20">
        <v>594.54999999999995</v>
      </c>
      <c r="C603" s="20">
        <v>20215.400000000001</v>
      </c>
      <c r="D603" s="20">
        <f t="shared" si="18"/>
        <v>3.3575302383030549E-3</v>
      </c>
      <c r="E603" s="20">
        <f t="shared" si="19"/>
        <v>7.571615218920656E-4</v>
      </c>
      <c r="F603" s="53"/>
    </row>
    <row r="604" spans="1:6">
      <c r="A604" s="52">
        <v>41425</v>
      </c>
      <c r="B604" s="20">
        <v>592.5</v>
      </c>
      <c r="C604" s="20">
        <v>19760.3</v>
      </c>
      <c r="D604" s="20">
        <f t="shared" si="18"/>
        <v>-2.2769815792928451E-2</v>
      </c>
      <c r="E604" s="20">
        <f t="shared" si="19"/>
        <v>-3.4539438743015432E-3</v>
      </c>
      <c r="F604" s="53"/>
    </row>
    <row r="605" spans="1:6">
      <c r="A605" s="52">
        <v>41428</v>
      </c>
      <c r="B605" s="20">
        <v>592.15</v>
      </c>
      <c r="C605" s="20">
        <v>19610.48</v>
      </c>
      <c r="D605" s="20">
        <f t="shared" si="18"/>
        <v>-7.6107571745216967E-3</v>
      </c>
      <c r="E605" s="20">
        <f t="shared" si="19"/>
        <v>-5.908918417821755E-4</v>
      </c>
      <c r="F605" s="53"/>
    </row>
    <row r="606" spans="1:6">
      <c r="A606" s="52">
        <v>41429</v>
      </c>
      <c r="B606" s="20">
        <v>590.75</v>
      </c>
      <c r="C606" s="20">
        <v>19545.78</v>
      </c>
      <c r="D606" s="20">
        <f t="shared" si="18"/>
        <v>-3.3047108627328715E-3</v>
      </c>
      <c r="E606" s="20">
        <f t="shared" si="19"/>
        <v>-2.3670651004867884E-3</v>
      </c>
      <c r="F606" s="53"/>
    </row>
    <row r="607" spans="1:6">
      <c r="A607" s="52">
        <v>41430</v>
      </c>
      <c r="B607" s="20">
        <v>590.29999999999995</v>
      </c>
      <c r="C607" s="20">
        <v>19568.22</v>
      </c>
      <c r="D607" s="20">
        <f t="shared" si="18"/>
        <v>1.1474153736244354E-3</v>
      </c>
      <c r="E607" s="20">
        <f t="shared" si="19"/>
        <v>-7.620338203736481E-4</v>
      </c>
      <c r="F607" s="53"/>
    </row>
    <row r="608" spans="1:6">
      <c r="A608" s="52">
        <v>41431</v>
      </c>
      <c r="B608" s="20">
        <v>590.9</v>
      </c>
      <c r="C608" s="20">
        <v>19519.490000000002</v>
      </c>
      <c r="D608" s="20">
        <f t="shared" si="18"/>
        <v>-2.493368132629395E-3</v>
      </c>
      <c r="E608" s="20">
        <f t="shared" si="19"/>
        <v>1.01591610498526E-3</v>
      </c>
      <c r="F608" s="53"/>
    </row>
    <row r="609" spans="1:6">
      <c r="A609" s="52">
        <v>41432</v>
      </c>
      <c r="B609" s="20">
        <v>591.15</v>
      </c>
      <c r="C609" s="20">
        <v>19429.23</v>
      </c>
      <c r="D609" s="20">
        <f t="shared" si="18"/>
        <v>-4.6348204293790163E-3</v>
      </c>
      <c r="E609" s="20">
        <f t="shared" si="19"/>
        <v>4.2299395749355827E-4</v>
      </c>
      <c r="F609" s="53"/>
    </row>
    <row r="610" spans="1:6">
      <c r="A610" s="52">
        <v>41435</v>
      </c>
      <c r="B610" s="20">
        <v>592.75</v>
      </c>
      <c r="C610" s="20">
        <v>19441.07</v>
      </c>
      <c r="D610" s="20">
        <f t="shared" si="18"/>
        <v>6.0920550477792511E-4</v>
      </c>
      <c r="E610" s="20">
        <f t="shared" si="19"/>
        <v>2.7029326363926017E-3</v>
      </c>
      <c r="F610" s="53"/>
    </row>
    <row r="611" spans="1:6">
      <c r="A611" s="52">
        <v>41436</v>
      </c>
      <c r="B611" s="20">
        <v>593.04999999999995</v>
      </c>
      <c r="C611" s="20">
        <v>19143</v>
      </c>
      <c r="D611" s="20">
        <f t="shared" si="18"/>
        <v>-1.5450725115528238E-2</v>
      </c>
      <c r="E611" s="20">
        <f t="shared" si="19"/>
        <v>5.0598752976982074E-4</v>
      </c>
      <c r="F611" s="53"/>
    </row>
    <row r="612" spans="1:6">
      <c r="A612" s="52">
        <v>41437</v>
      </c>
      <c r="B612" s="20">
        <v>593.65</v>
      </c>
      <c r="C612" s="20">
        <v>19041.13</v>
      </c>
      <c r="D612" s="20">
        <f t="shared" si="18"/>
        <v>-5.3357372126712193E-3</v>
      </c>
      <c r="E612" s="20">
        <f t="shared" si="19"/>
        <v>1.0112076365165518E-3</v>
      </c>
      <c r="F612" s="53"/>
    </row>
    <row r="613" spans="1:6">
      <c r="A613" s="52">
        <v>41438</v>
      </c>
      <c r="B613" s="20">
        <v>594.75</v>
      </c>
      <c r="C613" s="20">
        <v>18827.16</v>
      </c>
      <c r="D613" s="20">
        <f t="shared" si="18"/>
        <v>-1.1300868202083697E-2</v>
      </c>
      <c r="E613" s="20">
        <f t="shared" si="19"/>
        <v>1.8512290712658884E-3</v>
      </c>
      <c r="F613" s="53"/>
    </row>
    <row r="614" spans="1:6">
      <c r="A614" s="52">
        <v>41439</v>
      </c>
      <c r="B614" s="20">
        <v>593.29999999999995</v>
      </c>
      <c r="C614" s="20">
        <v>19177.93</v>
      </c>
      <c r="D614" s="20">
        <f t="shared" si="18"/>
        <v>1.8459630569620505E-2</v>
      </c>
      <c r="E614" s="20">
        <f t="shared" si="19"/>
        <v>-2.4409759184696187E-3</v>
      </c>
      <c r="F614" s="53"/>
    </row>
    <row r="615" spans="1:6">
      <c r="A615" s="52">
        <v>41442</v>
      </c>
      <c r="B615" s="20">
        <v>595.5</v>
      </c>
      <c r="C615" s="20">
        <v>19325.87</v>
      </c>
      <c r="D615" s="20">
        <f t="shared" si="18"/>
        <v>7.684474155873363E-3</v>
      </c>
      <c r="E615" s="20">
        <f t="shared" si="19"/>
        <v>3.7012155307572024E-3</v>
      </c>
      <c r="F615" s="53"/>
    </row>
    <row r="616" spans="1:6">
      <c r="A616" s="52">
        <v>41443</v>
      </c>
      <c r="B616" s="20">
        <v>595.6</v>
      </c>
      <c r="C616" s="20">
        <v>19223.28</v>
      </c>
      <c r="D616" s="20">
        <f t="shared" si="18"/>
        <v>-5.3225683157993448E-3</v>
      </c>
      <c r="E616" s="20">
        <f t="shared" si="19"/>
        <v>1.6791201449911514E-4</v>
      </c>
      <c r="F616" s="53"/>
    </row>
    <row r="617" spans="1:6">
      <c r="A617" s="52">
        <v>41444</v>
      </c>
      <c r="B617" s="20">
        <v>594.75</v>
      </c>
      <c r="C617" s="20">
        <v>19245.7</v>
      </c>
      <c r="D617" s="20">
        <f t="shared" si="18"/>
        <v>1.1656146088836505E-3</v>
      </c>
      <c r="E617" s="20">
        <f t="shared" si="19"/>
        <v>-1.4281516267869352E-3</v>
      </c>
      <c r="F617" s="53"/>
    </row>
    <row r="618" spans="1:6">
      <c r="A618" s="52">
        <v>41445</v>
      </c>
      <c r="B618" s="20">
        <v>593.15</v>
      </c>
      <c r="C618" s="20">
        <v>18719.29</v>
      </c>
      <c r="D618" s="20">
        <f t="shared" si="18"/>
        <v>-2.7733116178384247E-2</v>
      </c>
      <c r="E618" s="20">
        <f t="shared" si="19"/>
        <v>-2.6938310759548468E-3</v>
      </c>
      <c r="F618" s="53"/>
    </row>
    <row r="619" spans="1:6">
      <c r="A619" s="52">
        <v>41446</v>
      </c>
      <c r="B619" s="20">
        <v>590.85</v>
      </c>
      <c r="C619" s="20">
        <v>18774.240000000002</v>
      </c>
      <c r="D619" s="20">
        <f t="shared" si="18"/>
        <v>2.9311744902763286E-3</v>
      </c>
      <c r="E619" s="20">
        <f t="shared" si="19"/>
        <v>-3.885140022087597E-3</v>
      </c>
      <c r="F619" s="53"/>
    </row>
    <row r="620" spans="1:6">
      <c r="A620" s="52">
        <v>41449</v>
      </c>
      <c r="B620" s="20">
        <v>584.4</v>
      </c>
      <c r="C620" s="20">
        <v>18540.89</v>
      </c>
      <c r="D620" s="20">
        <f t="shared" si="18"/>
        <v>-1.2507154169501477E-2</v>
      </c>
      <c r="E620" s="20">
        <f t="shared" si="19"/>
        <v>-1.0976498208480198E-2</v>
      </c>
      <c r="F620" s="53"/>
    </row>
    <row r="621" spans="1:6">
      <c r="A621" s="52">
        <v>41450</v>
      </c>
      <c r="B621" s="20">
        <v>587.6</v>
      </c>
      <c r="C621" s="20">
        <v>18629.150000000001</v>
      </c>
      <c r="D621" s="20">
        <f t="shared" si="18"/>
        <v>4.7489949366160602E-3</v>
      </c>
      <c r="E621" s="20">
        <f t="shared" si="19"/>
        <v>5.4607644231779769E-3</v>
      </c>
      <c r="F621" s="53"/>
    </row>
    <row r="622" spans="1:6">
      <c r="A622" s="52">
        <v>41451</v>
      </c>
      <c r="B622" s="20">
        <v>588.29999999999995</v>
      </c>
      <c r="C622" s="20">
        <v>18552.12</v>
      </c>
      <c r="D622" s="20">
        <f t="shared" si="18"/>
        <v>-4.1434899995343687E-3</v>
      </c>
      <c r="E622" s="20">
        <f t="shared" si="19"/>
        <v>1.1905775706878734E-3</v>
      </c>
      <c r="F622" s="53"/>
    </row>
    <row r="623" spans="1:6">
      <c r="A623" s="52">
        <v>41452</v>
      </c>
      <c r="B623" s="20">
        <v>589</v>
      </c>
      <c r="C623" s="20">
        <v>18875.95</v>
      </c>
      <c r="D623" s="20">
        <f t="shared" si="18"/>
        <v>1.7304556756732589E-2</v>
      </c>
      <c r="E623" s="20">
        <f t="shared" si="19"/>
        <v>1.1891617811764497E-3</v>
      </c>
      <c r="F623" s="53"/>
    </row>
    <row r="624" spans="1:6">
      <c r="A624" s="52">
        <v>41453</v>
      </c>
      <c r="B624" s="20">
        <v>585.04999999999995</v>
      </c>
      <c r="C624" s="20">
        <v>19395.810000000001</v>
      </c>
      <c r="D624" s="20">
        <f t="shared" si="18"/>
        <v>2.7168438366586129E-2</v>
      </c>
      <c r="E624" s="20">
        <f t="shared" si="19"/>
        <v>-6.7288699866197964E-3</v>
      </c>
      <c r="F624" s="53"/>
    </row>
    <row r="625" spans="1:6">
      <c r="A625" s="52">
        <v>41456</v>
      </c>
      <c r="B625" s="20">
        <v>587.65</v>
      </c>
      <c r="C625" s="20">
        <v>19577.39</v>
      </c>
      <c r="D625" s="20">
        <f t="shared" si="18"/>
        <v>9.3182655713065065E-3</v>
      </c>
      <c r="E625" s="20">
        <f t="shared" si="19"/>
        <v>4.4342189138962557E-3</v>
      </c>
      <c r="F625" s="53"/>
    </row>
    <row r="626" spans="1:6">
      <c r="A626" s="52">
        <v>41457</v>
      </c>
      <c r="B626" s="20">
        <v>587.95000000000005</v>
      </c>
      <c r="C626" s="20">
        <v>19463.82</v>
      </c>
      <c r="D626" s="20">
        <f t="shared" si="18"/>
        <v>-5.8179713359506119E-3</v>
      </c>
      <c r="E626" s="20">
        <f t="shared" si="19"/>
        <v>5.1037769056174582E-4</v>
      </c>
      <c r="F626" s="53"/>
    </row>
    <row r="627" spans="1:6">
      <c r="A627" s="52">
        <v>41458</v>
      </c>
      <c r="B627" s="20">
        <v>587.4</v>
      </c>
      <c r="C627" s="20">
        <v>19177.759999999998</v>
      </c>
      <c r="D627" s="20">
        <f t="shared" si="18"/>
        <v>-1.480608328245258E-2</v>
      </c>
      <c r="E627" s="20">
        <f t="shared" si="19"/>
        <v>-9.3589150490520261E-4</v>
      </c>
      <c r="F627" s="53"/>
    </row>
    <row r="628" spans="1:6">
      <c r="A628" s="52">
        <v>41459</v>
      </c>
      <c r="B628" s="20">
        <v>600.75</v>
      </c>
      <c r="C628" s="20">
        <v>19410.84</v>
      </c>
      <c r="D628" s="20">
        <f t="shared" si="18"/>
        <v>1.2080398592188775E-2</v>
      </c>
      <c r="E628" s="20">
        <f t="shared" si="19"/>
        <v>2.2472855852058576E-2</v>
      </c>
      <c r="F628" s="53"/>
    </row>
    <row r="629" spans="1:6">
      <c r="A629" s="52">
        <v>41460</v>
      </c>
      <c r="B629" s="20">
        <v>609.15</v>
      </c>
      <c r="C629" s="20">
        <v>19495.82</v>
      </c>
      <c r="D629" s="20">
        <f t="shared" si="18"/>
        <v>4.3684107111474323E-3</v>
      </c>
      <c r="E629" s="20">
        <f t="shared" si="19"/>
        <v>1.3885668183838141E-2</v>
      </c>
      <c r="F629" s="53"/>
    </row>
    <row r="630" spans="1:6">
      <c r="A630" s="52">
        <v>41463</v>
      </c>
      <c r="B630" s="20">
        <v>609.5</v>
      </c>
      <c r="C630" s="20">
        <v>19324.77</v>
      </c>
      <c r="D630" s="20">
        <f t="shared" si="18"/>
        <v>-8.8123908962726809E-3</v>
      </c>
      <c r="E630" s="20">
        <f t="shared" si="19"/>
        <v>5.7440612090984893E-4</v>
      </c>
      <c r="F630" s="53"/>
    </row>
    <row r="631" spans="1:6">
      <c r="A631" s="52">
        <v>41464</v>
      </c>
      <c r="B631" s="20">
        <v>604.85</v>
      </c>
      <c r="C631" s="20">
        <v>19439.48</v>
      </c>
      <c r="D631" s="20">
        <f t="shared" si="18"/>
        <v>5.9183569824387793E-3</v>
      </c>
      <c r="E631" s="20">
        <f t="shared" si="19"/>
        <v>-7.6584555154689538E-3</v>
      </c>
      <c r="F631" s="53"/>
    </row>
    <row r="632" spans="1:6">
      <c r="A632" s="52">
        <v>41465</v>
      </c>
      <c r="B632" s="20">
        <v>595</v>
      </c>
      <c r="C632" s="20">
        <v>19294.12</v>
      </c>
      <c r="D632" s="20">
        <f t="shared" si="18"/>
        <v>-7.5056634241997718E-3</v>
      </c>
      <c r="E632" s="20">
        <f t="shared" si="19"/>
        <v>-1.6419087860227471E-2</v>
      </c>
      <c r="F632" s="53"/>
    </row>
    <row r="633" spans="1:6">
      <c r="A633" s="52">
        <v>41466</v>
      </c>
      <c r="B633" s="20">
        <v>600.9</v>
      </c>
      <c r="C633" s="20">
        <v>19676.060000000001</v>
      </c>
      <c r="D633" s="20">
        <f t="shared" si="18"/>
        <v>1.9602282049588911E-2</v>
      </c>
      <c r="E633" s="20">
        <f t="shared" si="19"/>
        <v>9.8671257942525535E-3</v>
      </c>
      <c r="F633" s="53"/>
    </row>
    <row r="634" spans="1:6">
      <c r="A634" s="52">
        <v>41467</v>
      </c>
      <c r="B634" s="20">
        <v>601.4</v>
      </c>
      <c r="C634" s="20">
        <v>19958.47</v>
      </c>
      <c r="D634" s="20">
        <f t="shared" si="18"/>
        <v>1.4250946309961323E-2</v>
      </c>
      <c r="E634" s="20">
        <f t="shared" si="19"/>
        <v>8.3173921454641087E-4</v>
      </c>
      <c r="F634" s="53"/>
    </row>
    <row r="635" spans="1:6">
      <c r="A635" s="52">
        <v>41470</v>
      </c>
      <c r="B635" s="20">
        <v>613.79999999999995</v>
      </c>
      <c r="C635" s="20">
        <v>20034.48</v>
      </c>
      <c r="D635" s="20">
        <f t="shared" si="18"/>
        <v>3.8011745331062263E-3</v>
      </c>
      <c r="E635" s="20">
        <f t="shared" si="19"/>
        <v>2.0408871631207033E-2</v>
      </c>
      <c r="F635" s="53"/>
    </row>
    <row r="636" spans="1:6">
      <c r="A636" s="52">
        <v>41471</v>
      </c>
      <c r="B636" s="20">
        <v>623.29999999999995</v>
      </c>
      <c r="C636" s="20">
        <v>19851.23</v>
      </c>
      <c r="D636" s="20">
        <f t="shared" si="18"/>
        <v>-9.1888192228151283E-3</v>
      </c>
      <c r="E636" s="20">
        <f t="shared" si="19"/>
        <v>1.5358801629169168E-2</v>
      </c>
      <c r="F636" s="53"/>
    </row>
    <row r="637" spans="1:6">
      <c r="A637" s="52">
        <v>41472</v>
      </c>
      <c r="B637" s="20">
        <v>684.75</v>
      </c>
      <c r="C637" s="20">
        <v>19948.73</v>
      </c>
      <c r="D637" s="20">
        <f t="shared" si="18"/>
        <v>4.8995122126924322E-3</v>
      </c>
      <c r="E637" s="20">
        <f t="shared" si="19"/>
        <v>9.4025864328382627E-2</v>
      </c>
      <c r="F637" s="53"/>
    </row>
    <row r="638" spans="1:6">
      <c r="A638" s="52">
        <v>41473</v>
      </c>
      <c r="B638" s="20">
        <v>688.5</v>
      </c>
      <c r="C638" s="20">
        <v>20128.41</v>
      </c>
      <c r="D638" s="20">
        <f t="shared" si="18"/>
        <v>8.9667677832388978E-3</v>
      </c>
      <c r="E638" s="20">
        <f t="shared" si="19"/>
        <v>5.4615100255219432E-3</v>
      </c>
      <c r="F638" s="53"/>
    </row>
    <row r="639" spans="1:6">
      <c r="A639" s="52">
        <v>41474</v>
      </c>
      <c r="B639" s="20">
        <v>686.6</v>
      </c>
      <c r="C639" s="20">
        <v>20149.849999999999</v>
      </c>
      <c r="D639" s="20">
        <f t="shared" si="18"/>
        <v>1.0645942513373039E-3</v>
      </c>
      <c r="E639" s="20">
        <f t="shared" si="19"/>
        <v>-2.7634371451178705E-3</v>
      </c>
      <c r="F639" s="53"/>
    </row>
    <row r="640" spans="1:6">
      <c r="A640" s="52">
        <v>41477</v>
      </c>
      <c r="B640" s="20">
        <v>696.7</v>
      </c>
      <c r="C640" s="20">
        <v>20159.12</v>
      </c>
      <c r="D640" s="20">
        <f t="shared" si="18"/>
        <v>4.5994726054387916E-4</v>
      </c>
      <c r="E640" s="20">
        <f t="shared" si="19"/>
        <v>1.460302101248165E-2</v>
      </c>
      <c r="F640" s="53"/>
    </row>
    <row r="641" spans="1:6">
      <c r="A641" s="52">
        <v>41478</v>
      </c>
      <c r="B641" s="20">
        <v>718.9</v>
      </c>
      <c r="C641" s="20">
        <v>20302.13</v>
      </c>
      <c r="D641" s="20">
        <f t="shared" si="18"/>
        <v>7.0690151949635476E-3</v>
      </c>
      <c r="E641" s="20">
        <f t="shared" si="19"/>
        <v>3.1367363953752551E-2</v>
      </c>
      <c r="F641" s="53"/>
    </row>
    <row r="642" spans="1:6">
      <c r="A642" s="52">
        <v>41479</v>
      </c>
      <c r="B642" s="20">
        <v>709.25</v>
      </c>
      <c r="C642" s="20">
        <v>20090.68</v>
      </c>
      <c r="D642" s="20">
        <f t="shared" si="18"/>
        <v>-1.0469780712318258E-2</v>
      </c>
      <c r="E642" s="20">
        <f t="shared" si="19"/>
        <v>-1.3514192300865051E-2</v>
      </c>
      <c r="F642" s="53"/>
    </row>
    <row r="643" spans="1:6">
      <c r="A643" s="52">
        <v>41480</v>
      </c>
      <c r="B643" s="20">
        <v>686.5</v>
      </c>
      <c r="C643" s="20">
        <v>19804.759999999998</v>
      </c>
      <c r="D643" s="20">
        <f t="shared" ref="D643:D706" si="20">LN(C643/C642)</f>
        <v>-1.4333713090966003E-2</v>
      </c>
      <c r="E643" s="20">
        <f t="shared" ref="E643:E706" si="21">LN(B643/B642)</f>
        <v>-3.2601848480934989E-2</v>
      </c>
      <c r="F643" s="53"/>
    </row>
    <row r="644" spans="1:6">
      <c r="A644" s="52">
        <v>41481</v>
      </c>
      <c r="B644" s="20">
        <v>663.3</v>
      </c>
      <c r="C644" s="20">
        <v>19748.189999999999</v>
      </c>
      <c r="D644" s="20">
        <f t="shared" si="20"/>
        <v>-2.860471270673895E-3</v>
      </c>
      <c r="E644" s="20">
        <f t="shared" si="21"/>
        <v>-3.4378848676515465E-2</v>
      </c>
      <c r="F644" s="53"/>
    </row>
    <row r="645" spans="1:6">
      <c r="A645" s="52">
        <v>41484</v>
      </c>
      <c r="B645" s="20">
        <v>638.70000000000005</v>
      </c>
      <c r="C645" s="20">
        <v>19593.28</v>
      </c>
      <c r="D645" s="20">
        <f t="shared" si="20"/>
        <v>-7.8751912731324335E-3</v>
      </c>
      <c r="E645" s="20">
        <f t="shared" si="21"/>
        <v>-3.7792515963966648E-2</v>
      </c>
      <c r="F645" s="53"/>
    </row>
    <row r="646" spans="1:6">
      <c r="A646" s="52">
        <v>41485</v>
      </c>
      <c r="B646" s="20">
        <v>625.75</v>
      </c>
      <c r="C646" s="20">
        <v>19348.34</v>
      </c>
      <c r="D646" s="20">
        <f t="shared" si="20"/>
        <v>-1.2580022622581238E-2</v>
      </c>
      <c r="E646" s="20">
        <f t="shared" si="21"/>
        <v>-2.0483930255659945E-2</v>
      </c>
      <c r="F646" s="53"/>
    </row>
    <row r="647" spans="1:6">
      <c r="A647" s="52">
        <v>41486</v>
      </c>
      <c r="B647" s="20">
        <v>613.45000000000005</v>
      </c>
      <c r="C647" s="20">
        <v>19345.7</v>
      </c>
      <c r="D647" s="20">
        <f t="shared" si="20"/>
        <v>-1.3645512353302767E-4</v>
      </c>
      <c r="E647" s="20">
        <f t="shared" si="21"/>
        <v>-1.9852169074691658E-2</v>
      </c>
      <c r="F647" s="53"/>
    </row>
    <row r="648" spans="1:6">
      <c r="A648" s="52">
        <v>41487</v>
      </c>
      <c r="B648" s="20">
        <v>634.15</v>
      </c>
      <c r="C648" s="20">
        <v>19317.189999999999</v>
      </c>
      <c r="D648" s="20">
        <f t="shared" si="20"/>
        <v>-1.4747994869250406E-3</v>
      </c>
      <c r="E648" s="20">
        <f t="shared" si="21"/>
        <v>3.3186758276246571E-2</v>
      </c>
      <c r="F648" s="53"/>
    </row>
    <row r="649" spans="1:6">
      <c r="A649" s="52">
        <v>41488</v>
      </c>
      <c r="B649" s="20">
        <v>615.45000000000005</v>
      </c>
      <c r="C649" s="20">
        <v>19164.02</v>
      </c>
      <c r="D649" s="20">
        <f t="shared" si="20"/>
        <v>-7.9608104278351636E-3</v>
      </c>
      <c r="E649" s="20">
        <f t="shared" si="21"/>
        <v>-2.9931811957133646E-2</v>
      </c>
      <c r="F649" s="53"/>
    </row>
    <row r="650" spans="1:6">
      <c r="A650" s="52">
        <v>41491</v>
      </c>
      <c r="B650" s="20">
        <v>618.4</v>
      </c>
      <c r="C650" s="20">
        <v>19182.259999999998</v>
      </c>
      <c r="D650" s="20">
        <f t="shared" si="20"/>
        <v>9.513309439999893E-4</v>
      </c>
      <c r="E650" s="20">
        <f t="shared" si="21"/>
        <v>4.7817897169073918E-3</v>
      </c>
      <c r="F650" s="53"/>
    </row>
    <row r="651" spans="1:6">
      <c r="A651" s="52">
        <v>41492</v>
      </c>
      <c r="B651" s="20">
        <v>608.04999999999995</v>
      </c>
      <c r="C651" s="20">
        <v>18733.04</v>
      </c>
      <c r="D651" s="20">
        <f t="shared" si="20"/>
        <v>-2.3697083841838881E-2</v>
      </c>
      <c r="E651" s="20">
        <f t="shared" si="21"/>
        <v>-1.6878381846203716E-2</v>
      </c>
      <c r="F651" s="53"/>
    </row>
    <row r="652" spans="1:6">
      <c r="A652" s="52">
        <v>41493</v>
      </c>
      <c r="B652" s="20">
        <v>603.20000000000005</v>
      </c>
      <c r="C652" s="20">
        <v>18664.88</v>
      </c>
      <c r="D652" s="20">
        <f t="shared" si="20"/>
        <v>-3.6451265455322516E-3</v>
      </c>
      <c r="E652" s="20">
        <f t="shared" si="21"/>
        <v>-8.0082987332620263E-3</v>
      </c>
      <c r="F652" s="53"/>
    </row>
    <row r="653" spans="1:6">
      <c r="A653" s="52">
        <v>41494</v>
      </c>
      <c r="B653" s="20">
        <v>599.54999999999995</v>
      </c>
      <c r="C653" s="20">
        <v>18789.34</v>
      </c>
      <c r="D653" s="20">
        <f t="shared" si="20"/>
        <v>6.6460045415288405E-3</v>
      </c>
      <c r="E653" s="20">
        <f t="shared" si="21"/>
        <v>-6.0694428683042527E-3</v>
      </c>
      <c r="F653" s="53"/>
    </row>
    <row r="654" spans="1:6">
      <c r="A654" s="52">
        <v>41498</v>
      </c>
      <c r="B654" s="20">
        <v>614.75</v>
      </c>
      <c r="C654" s="20">
        <v>18946.98</v>
      </c>
      <c r="D654" s="20">
        <f t="shared" si="20"/>
        <v>8.3548643316377867E-3</v>
      </c>
      <c r="E654" s="20">
        <f t="shared" si="21"/>
        <v>2.5036307270859804E-2</v>
      </c>
      <c r="F654" s="53"/>
    </row>
    <row r="655" spans="1:6">
      <c r="A655" s="52">
        <v>41499</v>
      </c>
      <c r="B655" s="20">
        <v>621.29999999999995</v>
      </c>
      <c r="C655" s="20">
        <v>19229.84</v>
      </c>
      <c r="D655" s="20">
        <f t="shared" si="20"/>
        <v>1.4818687159673634E-2</v>
      </c>
      <c r="E655" s="20">
        <f t="shared" si="21"/>
        <v>1.0598375973346215E-2</v>
      </c>
      <c r="F655" s="53"/>
    </row>
    <row r="656" spans="1:6">
      <c r="A656" s="52">
        <v>41500</v>
      </c>
      <c r="B656" s="20">
        <v>615.75</v>
      </c>
      <c r="C656" s="20">
        <v>19367.59</v>
      </c>
      <c r="D656" s="20">
        <f t="shared" si="20"/>
        <v>7.1378112399760624E-3</v>
      </c>
      <c r="E656" s="20">
        <f t="shared" si="21"/>
        <v>-8.973020069000779E-3</v>
      </c>
      <c r="F656" s="53"/>
    </row>
    <row r="657" spans="1:6">
      <c r="A657" s="52">
        <v>41502</v>
      </c>
      <c r="B657" s="20">
        <v>598.5</v>
      </c>
      <c r="C657" s="20">
        <v>18598.18</v>
      </c>
      <c r="D657" s="20">
        <f t="shared" si="20"/>
        <v>-4.0537324004018056E-2</v>
      </c>
      <c r="E657" s="20">
        <f t="shared" si="21"/>
        <v>-2.8414512002619487E-2</v>
      </c>
      <c r="F657" s="53"/>
    </row>
    <row r="658" spans="1:6">
      <c r="A658" s="52">
        <v>41505</v>
      </c>
      <c r="B658" s="20">
        <v>588.75</v>
      </c>
      <c r="C658" s="20">
        <v>18307.52</v>
      </c>
      <c r="D658" s="20">
        <f t="shared" si="20"/>
        <v>-1.5751822068277858E-2</v>
      </c>
      <c r="E658" s="20">
        <f t="shared" si="21"/>
        <v>-1.6424879667400305E-2</v>
      </c>
      <c r="F658" s="53"/>
    </row>
    <row r="659" spans="1:6">
      <c r="A659" s="52">
        <v>41506</v>
      </c>
      <c r="B659" s="20">
        <v>591.25</v>
      </c>
      <c r="C659" s="20">
        <v>18246.04</v>
      </c>
      <c r="D659" s="20">
        <f t="shared" si="20"/>
        <v>-3.3638342187439392E-3</v>
      </c>
      <c r="E659" s="20">
        <f t="shared" si="21"/>
        <v>4.2372944755152174E-3</v>
      </c>
      <c r="F659" s="53"/>
    </row>
    <row r="660" spans="1:6">
      <c r="A660" s="52">
        <v>41507</v>
      </c>
      <c r="B660" s="20">
        <v>587.79999999999995</v>
      </c>
      <c r="C660" s="20">
        <v>17905.91</v>
      </c>
      <c r="D660" s="20">
        <f t="shared" si="20"/>
        <v>-1.881724423104959E-2</v>
      </c>
      <c r="E660" s="20">
        <f t="shared" si="21"/>
        <v>-5.8521858213257802E-3</v>
      </c>
      <c r="F660" s="53"/>
    </row>
    <row r="661" spans="1:6">
      <c r="A661" s="52">
        <v>41508</v>
      </c>
      <c r="B661" s="20">
        <v>592.35</v>
      </c>
      <c r="C661" s="20">
        <v>18312.939999999999</v>
      </c>
      <c r="D661" s="20">
        <f t="shared" si="20"/>
        <v>2.2477087841241639E-2</v>
      </c>
      <c r="E661" s="20">
        <f t="shared" si="21"/>
        <v>7.7109224159512789E-3</v>
      </c>
      <c r="F661" s="53"/>
    </row>
    <row r="662" spans="1:6">
      <c r="A662" s="52">
        <v>41509</v>
      </c>
      <c r="B662" s="20">
        <v>601.54999999999995</v>
      </c>
      <c r="C662" s="20">
        <v>18519.439999999999</v>
      </c>
      <c r="D662" s="20">
        <f t="shared" si="20"/>
        <v>1.1213077387485545E-2</v>
      </c>
      <c r="E662" s="20">
        <f t="shared" si="21"/>
        <v>1.5411981078765341E-2</v>
      </c>
      <c r="F662" s="53"/>
    </row>
    <row r="663" spans="1:6">
      <c r="A663" s="52">
        <v>41512</v>
      </c>
      <c r="B663" s="20">
        <v>608.65</v>
      </c>
      <c r="C663" s="20">
        <v>18558.13</v>
      </c>
      <c r="D663" s="20">
        <f t="shared" si="20"/>
        <v>2.0869767917783811E-3</v>
      </c>
      <c r="E663" s="20">
        <f t="shared" si="21"/>
        <v>1.1733732376071955E-2</v>
      </c>
      <c r="F663" s="53"/>
    </row>
    <row r="664" spans="1:6">
      <c r="A664" s="52">
        <v>41513</v>
      </c>
      <c r="B664" s="20">
        <v>594.04999999999995</v>
      </c>
      <c r="C664" s="20">
        <v>17968.080000000002</v>
      </c>
      <c r="D664" s="20">
        <f t="shared" si="20"/>
        <v>-3.2311117625726818E-2</v>
      </c>
      <c r="E664" s="20">
        <f t="shared" si="21"/>
        <v>-2.4279898951309022E-2</v>
      </c>
      <c r="F664" s="53"/>
    </row>
    <row r="665" spans="1:6">
      <c r="A665" s="52">
        <v>41514</v>
      </c>
      <c r="B665" s="20">
        <v>593</v>
      </c>
      <c r="C665" s="20">
        <v>17996.150000000001</v>
      </c>
      <c r="D665" s="20">
        <f t="shared" si="20"/>
        <v>1.5609957838588495E-3</v>
      </c>
      <c r="E665" s="20">
        <f t="shared" si="21"/>
        <v>-1.7690919065708412E-3</v>
      </c>
      <c r="F665" s="53"/>
    </row>
    <row r="666" spans="1:6">
      <c r="A666" s="52">
        <v>41515</v>
      </c>
      <c r="B666" s="20">
        <v>606.15</v>
      </c>
      <c r="C666" s="20">
        <v>18401.04</v>
      </c>
      <c r="D666" s="20">
        <f t="shared" si="20"/>
        <v>2.2249338626991778E-2</v>
      </c>
      <c r="E666" s="20">
        <f t="shared" si="21"/>
        <v>2.19330811948669E-2</v>
      </c>
      <c r="F666" s="53"/>
    </row>
    <row r="667" spans="1:6">
      <c r="A667" s="52">
        <v>41516</v>
      </c>
      <c r="B667" s="20">
        <v>628.54999999999995</v>
      </c>
      <c r="C667" s="20">
        <v>18619.72</v>
      </c>
      <c r="D667" s="20">
        <f t="shared" si="20"/>
        <v>1.181404938509318E-2</v>
      </c>
      <c r="E667" s="20">
        <f t="shared" si="21"/>
        <v>3.6288099168247719E-2</v>
      </c>
      <c r="F667" s="53"/>
    </row>
    <row r="668" spans="1:6">
      <c r="A668" s="52">
        <v>41519</v>
      </c>
      <c r="B668" s="20">
        <v>638.65</v>
      </c>
      <c r="C668" s="20">
        <v>18886.13</v>
      </c>
      <c r="D668" s="20">
        <f t="shared" si="20"/>
        <v>1.4206556081014033E-2</v>
      </c>
      <c r="E668" s="20">
        <f t="shared" si="21"/>
        <v>1.5940994127945838E-2</v>
      </c>
      <c r="F668" s="53"/>
    </row>
    <row r="669" spans="1:6">
      <c r="A669" s="52">
        <v>41520</v>
      </c>
      <c r="B669" s="20">
        <v>614.4</v>
      </c>
      <c r="C669" s="20">
        <v>18234.66</v>
      </c>
      <c r="D669" s="20">
        <f t="shared" si="20"/>
        <v>-3.5103611598093137E-2</v>
      </c>
      <c r="E669" s="20">
        <f t="shared" si="21"/>
        <v>-3.8710391655323376E-2</v>
      </c>
      <c r="F669" s="53"/>
    </row>
    <row r="670" spans="1:6">
      <c r="A670" s="52">
        <v>41521</v>
      </c>
      <c r="B670" s="20">
        <v>615.70000000000005</v>
      </c>
      <c r="C670" s="20">
        <v>18567.55</v>
      </c>
      <c r="D670" s="20">
        <f t="shared" si="20"/>
        <v>1.8091254810236823E-2</v>
      </c>
      <c r="E670" s="20">
        <f t="shared" si="21"/>
        <v>2.1136500837021098E-3</v>
      </c>
      <c r="F670" s="53"/>
    </row>
    <row r="671" spans="1:6">
      <c r="A671" s="52">
        <v>41522</v>
      </c>
      <c r="B671" s="20">
        <v>627.35</v>
      </c>
      <c r="C671" s="20">
        <v>18979.759999999998</v>
      </c>
      <c r="D671" s="20">
        <f t="shared" si="20"/>
        <v>2.1957714777449216E-2</v>
      </c>
      <c r="E671" s="20">
        <f t="shared" si="21"/>
        <v>1.8744766688544218E-2</v>
      </c>
      <c r="F671" s="53"/>
    </row>
    <row r="672" spans="1:6">
      <c r="A672" s="52">
        <v>41523</v>
      </c>
      <c r="B672" s="20">
        <v>617.20000000000005</v>
      </c>
      <c r="C672" s="20">
        <v>19270.060000000001</v>
      </c>
      <c r="D672" s="20">
        <f t="shared" si="20"/>
        <v>1.5179447857108213E-2</v>
      </c>
      <c r="E672" s="20">
        <f t="shared" si="21"/>
        <v>-1.6311478116702926E-2</v>
      </c>
      <c r="F672" s="53"/>
    </row>
    <row r="673" spans="1:6">
      <c r="A673" s="52">
        <v>41527</v>
      </c>
      <c r="B673" s="20">
        <v>654.5</v>
      </c>
      <c r="C673" s="20">
        <v>19997.09</v>
      </c>
      <c r="D673" s="20">
        <f t="shared" si="20"/>
        <v>3.7034166898253576E-2</v>
      </c>
      <c r="E673" s="20">
        <f t="shared" si="21"/>
        <v>5.8678464860948742E-2</v>
      </c>
      <c r="F673" s="53"/>
    </row>
    <row r="674" spans="1:6">
      <c r="A674" s="52">
        <v>41528</v>
      </c>
      <c r="B674" s="20">
        <v>642.95000000000005</v>
      </c>
      <c r="C674" s="20">
        <v>19997.45</v>
      </c>
      <c r="D674" s="20">
        <f t="shared" si="20"/>
        <v>1.8002457336022464E-5</v>
      </c>
      <c r="E674" s="20">
        <f t="shared" si="21"/>
        <v>-1.7804624633506592E-2</v>
      </c>
      <c r="F674" s="53"/>
    </row>
    <row r="675" spans="1:6">
      <c r="A675" s="52">
        <v>41529</v>
      </c>
      <c r="B675" s="20">
        <v>626.75</v>
      </c>
      <c r="C675" s="20">
        <v>19781.88</v>
      </c>
      <c r="D675" s="20">
        <f t="shared" si="20"/>
        <v>-1.0838398246640797E-2</v>
      </c>
      <c r="E675" s="20">
        <f t="shared" si="21"/>
        <v>-2.5519223678045305E-2</v>
      </c>
      <c r="F675" s="53"/>
    </row>
    <row r="676" spans="1:6">
      <c r="A676" s="52">
        <v>41530</v>
      </c>
      <c r="B676" s="20">
        <v>621.54999999999995</v>
      </c>
      <c r="C676" s="20">
        <v>19732.759999999998</v>
      </c>
      <c r="D676" s="20">
        <f t="shared" si="20"/>
        <v>-2.4861684328153456E-3</v>
      </c>
      <c r="E676" s="20">
        <f t="shared" si="21"/>
        <v>-8.3313788006784371E-3</v>
      </c>
      <c r="F676" s="53"/>
    </row>
    <row r="677" spans="1:6">
      <c r="A677" s="52">
        <v>41533</v>
      </c>
      <c r="B677" s="20">
        <v>621.04999999999995</v>
      </c>
      <c r="C677" s="20">
        <v>19742.47</v>
      </c>
      <c r="D677" s="20">
        <f t="shared" si="20"/>
        <v>4.919540783339157E-4</v>
      </c>
      <c r="E677" s="20">
        <f t="shared" si="21"/>
        <v>-8.0476424752173371E-4</v>
      </c>
      <c r="F677" s="53"/>
    </row>
    <row r="678" spans="1:6">
      <c r="A678" s="52">
        <v>41534</v>
      </c>
      <c r="B678" s="20">
        <v>628.25</v>
      </c>
      <c r="C678" s="20">
        <v>19804.03</v>
      </c>
      <c r="D678" s="20">
        <f t="shared" si="20"/>
        <v>3.1132995194618996E-3</v>
      </c>
      <c r="E678" s="20">
        <f t="shared" si="21"/>
        <v>1.1526582433498932E-2</v>
      </c>
      <c r="F678" s="53"/>
    </row>
    <row r="679" spans="1:6">
      <c r="A679" s="52">
        <v>41535</v>
      </c>
      <c r="B679" s="20">
        <v>642.15</v>
      </c>
      <c r="C679" s="20">
        <v>19962.16</v>
      </c>
      <c r="D679" s="20">
        <f t="shared" si="20"/>
        <v>7.9530291176929512E-3</v>
      </c>
      <c r="E679" s="20">
        <f t="shared" si="21"/>
        <v>2.1883744835363161E-2</v>
      </c>
      <c r="F679" s="53"/>
    </row>
    <row r="680" spans="1:6">
      <c r="A680" s="52">
        <v>41536</v>
      </c>
      <c r="B680" s="20">
        <v>677</v>
      </c>
      <c r="C680" s="20">
        <v>20646.64</v>
      </c>
      <c r="D680" s="20">
        <f t="shared" si="20"/>
        <v>3.3714112842415524E-2</v>
      </c>
      <c r="E680" s="20">
        <f t="shared" si="21"/>
        <v>5.2849351653210183E-2</v>
      </c>
      <c r="F680" s="53"/>
    </row>
    <row r="681" spans="1:6">
      <c r="A681" s="52">
        <v>41537</v>
      </c>
      <c r="B681" s="20">
        <v>651.25</v>
      </c>
      <c r="C681" s="20">
        <v>20263.71</v>
      </c>
      <c r="D681" s="20">
        <f t="shared" si="20"/>
        <v>-1.872099280021898E-2</v>
      </c>
      <c r="E681" s="20">
        <f t="shared" si="21"/>
        <v>-3.8777679844698376E-2</v>
      </c>
      <c r="F681" s="53"/>
    </row>
    <row r="682" spans="1:6">
      <c r="A682" s="52">
        <v>41540</v>
      </c>
      <c r="B682" s="20">
        <v>644.25</v>
      </c>
      <c r="C682" s="20">
        <v>19900.96</v>
      </c>
      <c r="D682" s="20">
        <f t="shared" si="20"/>
        <v>-1.806362973049716E-2</v>
      </c>
      <c r="E682" s="20">
        <f t="shared" si="21"/>
        <v>-1.0806743535102284E-2</v>
      </c>
      <c r="F682" s="53"/>
    </row>
    <row r="683" spans="1:6">
      <c r="A683" s="52">
        <v>41541</v>
      </c>
      <c r="B683" s="20">
        <v>643.29999999999995</v>
      </c>
      <c r="C683" s="20">
        <v>19920.21</v>
      </c>
      <c r="D683" s="20">
        <f t="shared" si="20"/>
        <v>9.6682249665140327E-4</v>
      </c>
      <c r="E683" s="20">
        <f t="shared" si="21"/>
        <v>-1.4756711155198745E-3</v>
      </c>
      <c r="F683" s="53"/>
    </row>
    <row r="684" spans="1:6">
      <c r="A684" s="52">
        <v>41542</v>
      </c>
      <c r="B684" s="20">
        <v>633.5</v>
      </c>
      <c r="C684" s="20">
        <v>19856.240000000002</v>
      </c>
      <c r="D684" s="20">
        <f t="shared" si="20"/>
        <v>-3.2164788537631748E-3</v>
      </c>
      <c r="E684" s="20">
        <f t="shared" si="21"/>
        <v>-1.5351178655760909E-2</v>
      </c>
      <c r="F684" s="53"/>
    </row>
    <row r="685" spans="1:6">
      <c r="A685" s="52">
        <v>41543</v>
      </c>
      <c r="B685" s="20">
        <v>628.9</v>
      </c>
      <c r="C685" s="20">
        <v>19893.849999999999</v>
      </c>
      <c r="D685" s="20">
        <f t="shared" si="20"/>
        <v>1.8923233242036121E-3</v>
      </c>
      <c r="E685" s="20">
        <f t="shared" si="21"/>
        <v>-7.2877382117360499E-3</v>
      </c>
      <c r="F685" s="53"/>
    </row>
    <row r="686" spans="1:6">
      <c r="A686" s="52">
        <v>41544</v>
      </c>
      <c r="B686" s="20">
        <v>620.85</v>
      </c>
      <c r="C686" s="20">
        <v>19727.27</v>
      </c>
      <c r="D686" s="20">
        <f t="shared" si="20"/>
        <v>-8.4086962467673776E-3</v>
      </c>
      <c r="E686" s="20">
        <f t="shared" si="21"/>
        <v>-1.2882754686606494E-2</v>
      </c>
      <c r="F686" s="53"/>
    </row>
    <row r="687" spans="1:6">
      <c r="A687" s="52">
        <v>41547</v>
      </c>
      <c r="B687" s="20">
        <v>627.4</v>
      </c>
      <c r="C687" s="20">
        <v>19379.77</v>
      </c>
      <c r="D687" s="20">
        <f t="shared" si="20"/>
        <v>-1.7772204006092258E-2</v>
      </c>
      <c r="E687" s="20">
        <f t="shared" si="21"/>
        <v>1.0494788893726568E-2</v>
      </c>
      <c r="F687" s="53"/>
    </row>
    <row r="688" spans="1:6">
      <c r="A688" s="52">
        <v>41548</v>
      </c>
      <c r="B688" s="20">
        <v>619.29999999999995</v>
      </c>
      <c r="C688" s="20">
        <v>19517.150000000001</v>
      </c>
      <c r="D688" s="20">
        <f t="shared" si="20"/>
        <v>7.0638277398106181E-3</v>
      </c>
      <c r="E688" s="20">
        <f t="shared" si="21"/>
        <v>-1.2994487812562561E-2</v>
      </c>
      <c r="F688" s="53"/>
    </row>
    <row r="689" spans="1:6">
      <c r="A689" s="52">
        <v>41550</v>
      </c>
      <c r="B689" s="20">
        <v>609.29999999999995</v>
      </c>
      <c r="C689" s="20">
        <v>19902.07</v>
      </c>
      <c r="D689" s="20">
        <f t="shared" si="20"/>
        <v>1.953018019428384E-2</v>
      </c>
      <c r="E689" s="20">
        <f t="shared" si="21"/>
        <v>-1.6279050689566539E-2</v>
      </c>
      <c r="F689" s="53"/>
    </row>
    <row r="690" spans="1:6">
      <c r="A690" s="52">
        <v>41551</v>
      </c>
      <c r="B690" s="20">
        <v>608.04999999999995</v>
      </c>
      <c r="C690" s="20">
        <v>19915.95</v>
      </c>
      <c r="D690" s="20">
        <f t="shared" si="20"/>
        <v>6.9717181126529801E-4</v>
      </c>
      <c r="E690" s="20">
        <f t="shared" si="21"/>
        <v>-2.0536418274401543E-3</v>
      </c>
      <c r="F690" s="53"/>
    </row>
    <row r="691" spans="1:6">
      <c r="A691" s="52">
        <v>41554</v>
      </c>
      <c r="B691" s="20">
        <v>610.35</v>
      </c>
      <c r="C691" s="20">
        <v>19895.099999999999</v>
      </c>
      <c r="D691" s="20">
        <f t="shared" si="20"/>
        <v>-1.047447977699401E-3</v>
      </c>
      <c r="E691" s="20">
        <f t="shared" si="21"/>
        <v>3.7754476888002776E-3</v>
      </c>
      <c r="F691" s="53"/>
    </row>
    <row r="692" spans="1:6">
      <c r="A692" s="52">
        <v>41555</v>
      </c>
      <c r="B692" s="20">
        <v>607.29999999999995</v>
      </c>
      <c r="C692" s="20">
        <v>19983.61</v>
      </c>
      <c r="D692" s="20">
        <f t="shared" si="20"/>
        <v>4.4389673255003865E-3</v>
      </c>
      <c r="E692" s="20">
        <f t="shared" si="21"/>
        <v>-5.0096602122790511E-3</v>
      </c>
      <c r="F692" s="53"/>
    </row>
    <row r="693" spans="1:6">
      <c r="A693" s="52">
        <v>41556</v>
      </c>
      <c r="B693" s="20">
        <v>610.29999999999995</v>
      </c>
      <c r="C693" s="20">
        <v>20249.259999999998</v>
      </c>
      <c r="D693" s="20">
        <f t="shared" si="20"/>
        <v>1.3205812094652261E-2</v>
      </c>
      <c r="E693" s="20">
        <f t="shared" si="21"/>
        <v>4.9277366469195278E-3</v>
      </c>
      <c r="F693" s="53"/>
    </row>
    <row r="694" spans="1:6">
      <c r="A694" s="52">
        <v>41557</v>
      </c>
      <c r="B694" s="20">
        <v>602.70000000000005</v>
      </c>
      <c r="C694" s="20">
        <v>20272.91</v>
      </c>
      <c r="D694" s="20">
        <f t="shared" si="20"/>
        <v>1.1672623990899827E-3</v>
      </c>
      <c r="E694" s="20">
        <f t="shared" si="21"/>
        <v>-1.253107906145071E-2</v>
      </c>
      <c r="F694" s="53"/>
    </row>
    <row r="695" spans="1:6">
      <c r="A695" s="52">
        <v>41558</v>
      </c>
      <c r="B695" s="20">
        <v>603.70000000000005</v>
      </c>
      <c r="C695" s="20">
        <v>20528.59</v>
      </c>
      <c r="D695" s="20">
        <f t="shared" si="20"/>
        <v>1.2533036617705903E-2</v>
      </c>
      <c r="E695" s="20">
        <f t="shared" si="21"/>
        <v>1.6578253133820698E-3</v>
      </c>
      <c r="F695" s="53"/>
    </row>
    <row r="696" spans="1:6">
      <c r="A696" s="52">
        <v>41561</v>
      </c>
      <c r="B696" s="20">
        <v>598.04999999999995</v>
      </c>
      <c r="C696" s="20">
        <v>20607.54</v>
      </c>
      <c r="D696" s="20">
        <f t="shared" si="20"/>
        <v>3.8384795524968114E-3</v>
      </c>
      <c r="E696" s="20">
        <f t="shared" si="21"/>
        <v>-9.4030233069069356E-3</v>
      </c>
      <c r="F696" s="53"/>
    </row>
    <row r="697" spans="1:6">
      <c r="A697" s="52">
        <v>41562</v>
      </c>
      <c r="B697" s="20">
        <v>603</v>
      </c>
      <c r="C697" s="20">
        <v>20547.62</v>
      </c>
      <c r="D697" s="20">
        <f t="shared" si="20"/>
        <v>-2.9119090942443747E-3</v>
      </c>
      <c r="E697" s="20">
        <f t="shared" si="21"/>
        <v>8.2428342317118226E-3</v>
      </c>
      <c r="F697" s="53"/>
    </row>
    <row r="698" spans="1:6">
      <c r="A698" s="52">
        <v>41564</v>
      </c>
      <c r="B698" s="20">
        <v>605.54999999999995</v>
      </c>
      <c r="C698" s="20">
        <v>20415.509999999998</v>
      </c>
      <c r="D698" s="20">
        <f t="shared" si="20"/>
        <v>-6.4502130593437311E-3</v>
      </c>
      <c r="E698" s="20">
        <f t="shared" si="21"/>
        <v>4.2199392398740137E-3</v>
      </c>
      <c r="F698" s="53"/>
    </row>
    <row r="699" spans="1:6">
      <c r="A699" s="52">
        <v>41565</v>
      </c>
      <c r="B699" s="20">
        <v>606.4</v>
      </c>
      <c r="C699" s="20">
        <v>20882.89</v>
      </c>
      <c r="D699" s="20">
        <f t="shared" si="20"/>
        <v>2.2635257307691968E-2</v>
      </c>
      <c r="E699" s="20">
        <f t="shared" si="21"/>
        <v>1.4026983611024185E-3</v>
      </c>
      <c r="F699" s="53"/>
    </row>
    <row r="700" spans="1:6">
      <c r="A700" s="52">
        <v>41568</v>
      </c>
      <c r="B700" s="20">
        <v>608.54999999999995</v>
      </c>
      <c r="C700" s="20">
        <v>20893.89</v>
      </c>
      <c r="D700" s="20">
        <f t="shared" si="20"/>
        <v>5.2660833382591106E-4</v>
      </c>
      <c r="E700" s="20">
        <f t="shared" si="21"/>
        <v>3.5392439924039174E-3</v>
      </c>
      <c r="F700" s="53"/>
    </row>
    <row r="701" spans="1:6">
      <c r="A701" s="52">
        <v>41569</v>
      </c>
      <c r="B701" s="20">
        <v>608.85</v>
      </c>
      <c r="C701" s="20">
        <v>20864.97</v>
      </c>
      <c r="D701" s="20">
        <f t="shared" si="20"/>
        <v>-1.3850955042143099E-3</v>
      </c>
      <c r="E701" s="20">
        <f t="shared" si="21"/>
        <v>4.9285363245060775E-4</v>
      </c>
      <c r="F701" s="53"/>
    </row>
    <row r="702" spans="1:6">
      <c r="A702" s="52">
        <v>41570</v>
      </c>
      <c r="B702" s="20">
        <v>614.29999999999995</v>
      </c>
      <c r="C702" s="20">
        <v>20767.88</v>
      </c>
      <c r="D702" s="20">
        <f t="shared" si="20"/>
        <v>-4.6641138431591364E-3</v>
      </c>
      <c r="E702" s="20">
        <f t="shared" si="21"/>
        <v>8.9114762168652495E-3</v>
      </c>
      <c r="F702" s="53"/>
    </row>
    <row r="703" spans="1:6">
      <c r="A703" s="52">
        <v>41571</v>
      </c>
      <c r="B703" s="20">
        <v>608.4</v>
      </c>
      <c r="C703" s="20">
        <v>20725.43</v>
      </c>
      <c r="D703" s="20">
        <f t="shared" si="20"/>
        <v>-2.0461136896541333E-3</v>
      </c>
      <c r="E703" s="20">
        <f t="shared" si="21"/>
        <v>-9.6508477847438781E-3</v>
      </c>
      <c r="F703" s="53"/>
    </row>
    <row r="704" spans="1:6">
      <c r="A704" s="52">
        <v>41572</v>
      </c>
      <c r="B704" s="20">
        <v>594.20000000000005</v>
      </c>
      <c r="C704" s="20">
        <v>20683.52</v>
      </c>
      <c r="D704" s="20">
        <f t="shared" si="20"/>
        <v>-2.0242007735104721E-3</v>
      </c>
      <c r="E704" s="20">
        <f t="shared" si="21"/>
        <v>-2.3616597356630454E-2</v>
      </c>
      <c r="F704" s="53"/>
    </row>
    <row r="705" spans="1:6">
      <c r="A705" s="52">
        <v>41575</v>
      </c>
      <c r="B705" s="20">
        <v>589.35</v>
      </c>
      <c r="C705" s="20">
        <v>20570.28</v>
      </c>
      <c r="D705" s="20">
        <f t="shared" si="20"/>
        <v>-5.4899322930212421E-3</v>
      </c>
      <c r="E705" s="20">
        <f t="shared" si="21"/>
        <v>-8.1957283559288968E-3</v>
      </c>
      <c r="F705" s="53"/>
    </row>
    <row r="706" spans="1:6">
      <c r="A706" s="52">
        <v>41576</v>
      </c>
      <c r="B706" s="20">
        <v>604.79999999999995</v>
      </c>
      <c r="C706" s="20">
        <v>20929.009999999998</v>
      </c>
      <c r="D706" s="20">
        <f t="shared" si="20"/>
        <v>1.7288919185026383E-2</v>
      </c>
      <c r="E706" s="20">
        <f t="shared" si="21"/>
        <v>2.5877590192744639E-2</v>
      </c>
      <c r="F706" s="53"/>
    </row>
    <row r="707" spans="1:6">
      <c r="A707" s="52">
        <v>41577</v>
      </c>
      <c r="B707" s="20">
        <v>613.35</v>
      </c>
      <c r="C707" s="20">
        <v>21033.97</v>
      </c>
      <c r="D707" s="20">
        <f t="shared" ref="D707:D770" si="22">LN(C707/C706)</f>
        <v>5.0025150209358762E-3</v>
      </c>
      <c r="E707" s="20">
        <f t="shared" ref="E707:E770" si="23">LN(B707/B706)</f>
        <v>1.4037910613437876E-2</v>
      </c>
      <c r="F707" s="53"/>
    </row>
    <row r="708" spans="1:6">
      <c r="A708" s="52">
        <v>41578</v>
      </c>
      <c r="B708" s="20">
        <v>609.25</v>
      </c>
      <c r="C708" s="20">
        <v>21164.52</v>
      </c>
      <c r="D708" s="20">
        <f t="shared" si="22"/>
        <v>6.1874449300396888E-3</v>
      </c>
      <c r="E708" s="20">
        <f t="shared" si="23"/>
        <v>-6.7070429734454803E-3</v>
      </c>
      <c r="F708" s="53"/>
    </row>
    <row r="709" spans="1:6">
      <c r="A709" s="52">
        <v>41579</v>
      </c>
      <c r="B709" s="20">
        <v>607.85</v>
      </c>
      <c r="C709" s="20">
        <v>21196.81</v>
      </c>
      <c r="D709" s="20">
        <f t="shared" si="22"/>
        <v>1.5245038932345679E-3</v>
      </c>
      <c r="E709" s="20">
        <f t="shared" si="23"/>
        <v>-2.3005515035125872E-3</v>
      </c>
      <c r="F709" s="53"/>
    </row>
    <row r="710" spans="1:6">
      <c r="A710" s="52">
        <v>41581</v>
      </c>
      <c r="B710" s="20">
        <v>608.35</v>
      </c>
      <c r="C710" s="20">
        <v>21239.360000000001</v>
      </c>
      <c r="D710" s="20">
        <f t="shared" si="22"/>
        <v>2.0053654351715414E-3</v>
      </c>
      <c r="E710" s="20">
        <f t="shared" si="23"/>
        <v>8.2223323165521228E-4</v>
      </c>
      <c r="F710" s="53"/>
    </row>
    <row r="711" spans="1:6">
      <c r="A711" s="52">
        <v>41583</v>
      </c>
      <c r="B711" s="20">
        <v>596.85</v>
      </c>
      <c r="C711" s="20">
        <v>20974.79</v>
      </c>
      <c r="D711" s="20">
        <f t="shared" si="22"/>
        <v>-1.2534823708824304E-2</v>
      </c>
      <c r="E711" s="20">
        <f t="shared" si="23"/>
        <v>-1.9084548692410701E-2</v>
      </c>
      <c r="F711" s="53"/>
    </row>
    <row r="712" spans="1:6">
      <c r="A712" s="52">
        <v>41584</v>
      </c>
      <c r="B712" s="20">
        <v>589.29999999999995</v>
      </c>
      <c r="C712" s="20">
        <v>20894.939999999999</v>
      </c>
      <c r="D712" s="20">
        <f t="shared" si="22"/>
        <v>-3.8142159888021935E-3</v>
      </c>
      <c r="E712" s="20">
        <f t="shared" si="23"/>
        <v>-1.2730433697179811E-2</v>
      </c>
      <c r="F712" s="53"/>
    </row>
    <row r="713" spans="1:6">
      <c r="A713" s="52">
        <v>41585</v>
      </c>
      <c r="B713" s="20">
        <v>589.85</v>
      </c>
      <c r="C713" s="20">
        <v>20822.77</v>
      </c>
      <c r="D713" s="20">
        <f t="shared" si="22"/>
        <v>-3.4599249093997253E-3</v>
      </c>
      <c r="E713" s="20">
        <f t="shared" si="23"/>
        <v>9.3287544398387105E-4</v>
      </c>
      <c r="F713" s="53"/>
    </row>
    <row r="714" spans="1:6">
      <c r="A714" s="52">
        <v>41586</v>
      </c>
      <c r="B714" s="20">
        <v>584.75</v>
      </c>
      <c r="C714" s="20">
        <v>20666.150000000001</v>
      </c>
      <c r="D714" s="20">
        <f t="shared" si="22"/>
        <v>-7.550003421520477E-3</v>
      </c>
      <c r="E714" s="20">
        <f t="shared" si="23"/>
        <v>-8.6838618235631458E-3</v>
      </c>
      <c r="F714" s="53"/>
    </row>
    <row r="715" spans="1:6">
      <c r="A715" s="52">
        <v>41589</v>
      </c>
      <c r="B715" s="20">
        <v>576.15</v>
      </c>
      <c r="C715" s="20">
        <v>20490.96</v>
      </c>
      <c r="D715" s="20">
        <f t="shared" si="22"/>
        <v>-8.5132827882079386E-3</v>
      </c>
      <c r="E715" s="20">
        <f t="shared" si="23"/>
        <v>-1.4816362004264977E-2</v>
      </c>
      <c r="F715" s="53"/>
    </row>
    <row r="716" spans="1:6">
      <c r="A716" s="52">
        <v>41590</v>
      </c>
      <c r="B716" s="20">
        <v>574.54999999999995</v>
      </c>
      <c r="C716" s="20">
        <v>20281.91</v>
      </c>
      <c r="D716" s="20">
        <f t="shared" si="22"/>
        <v>-1.0254457528515476E-2</v>
      </c>
      <c r="E716" s="20">
        <f t="shared" si="23"/>
        <v>-2.7809177563808099E-3</v>
      </c>
      <c r="F716" s="53"/>
    </row>
    <row r="717" spans="1:6">
      <c r="A717" s="52">
        <v>41591</v>
      </c>
      <c r="B717" s="20">
        <v>582.9</v>
      </c>
      <c r="C717" s="20">
        <v>20194.400000000001</v>
      </c>
      <c r="D717" s="20">
        <f t="shared" si="22"/>
        <v>-4.3240174980751066E-3</v>
      </c>
      <c r="E717" s="20">
        <f t="shared" si="23"/>
        <v>1.4428519347861391E-2</v>
      </c>
      <c r="F717" s="53"/>
    </row>
    <row r="718" spans="1:6">
      <c r="A718" s="52">
        <v>41592</v>
      </c>
      <c r="B718" s="20">
        <v>580.29999999999995</v>
      </c>
      <c r="C718" s="20">
        <v>20399.419999999998</v>
      </c>
      <c r="D718" s="20">
        <f t="shared" si="22"/>
        <v>1.0101130823764364E-2</v>
      </c>
      <c r="E718" s="20">
        <f t="shared" si="23"/>
        <v>-4.4704338549415397E-3</v>
      </c>
      <c r="F718" s="53"/>
    </row>
    <row r="719" spans="1:6">
      <c r="A719" s="52">
        <v>41596</v>
      </c>
      <c r="B719" s="20">
        <v>595.15</v>
      </c>
      <c r="C719" s="20">
        <v>20850.740000000002</v>
      </c>
      <c r="D719" s="20">
        <f t="shared" si="22"/>
        <v>2.1882970148270522E-2</v>
      </c>
      <c r="E719" s="20">
        <f t="shared" si="23"/>
        <v>2.5268263417326221E-2</v>
      </c>
      <c r="F719" s="53"/>
    </row>
    <row r="720" spans="1:6">
      <c r="A720" s="52">
        <v>41597</v>
      </c>
      <c r="B720" s="20">
        <v>591.70000000000005</v>
      </c>
      <c r="C720" s="20">
        <v>20890.82</v>
      </c>
      <c r="D720" s="20">
        <f t="shared" si="22"/>
        <v>1.9203888075845291E-3</v>
      </c>
      <c r="E720" s="20">
        <f t="shared" si="23"/>
        <v>-5.8137249312403237E-3</v>
      </c>
      <c r="F720" s="53"/>
    </row>
    <row r="721" spans="1:6">
      <c r="A721" s="52">
        <v>41598</v>
      </c>
      <c r="B721" s="20">
        <v>581.70000000000005</v>
      </c>
      <c r="C721" s="20">
        <v>20635.13</v>
      </c>
      <c r="D721" s="20">
        <f t="shared" si="22"/>
        <v>-1.2314864868827885E-2</v>
      </c>
      <c r="E721" s="20">
        <f t="shared" si="23"/>
        <v>-1.7044898765932542E-2</v>
      </c>
      <c r="F721" s="53"/>
    </row>
    <row r="722" spans="1:6">
      <c r="A722" s="52">
        <v>41599</v>
      </c>
      <c r="B722" s="20">
        <v>575.54999999999995</v>
      </c>
      <c r="C722" s="20">
        <v>20229.05</v>
      </c>
      <c r="D722" s="20">
        <f t="shared" si="22"/>
        <v>-1.987527304392394E-2</v>
      </c>
      <c r="E722" s="20">
        <f t="shared" si="23"/>
        <v>-1.0628745555644869E-2</v>
      </c>
      <c r="F722" s="53"/>
    </row>
    <row r="723" spans="1:6">
      <c r="A723" s="52">
        <v>41600</v>
      </c>
      <c r="B723" s="20">
        <v>571.95000000000005</v>
      </c>
      <c r="C723" s="20">
        <v>20217.39</v>
      </c>
      <c r="D723" s="20">
        <f t="shared" si="22"/>
        <v>-5.7656497447030339E-4</v>
      </c>
      <c r="E723" s="20">
        <f t="shared" si="23"/>
        <v>-6.2745303893885131E-3</v>
      </c>
      <c r="F723" s="53"/>
    </row>
    <row r="724" spans="1:6">
      <c r="A724" s="52">
        <v>41603</v>
      </c>
      <c r="B724" s="20">
        <v>581.4</v>
      </c>
      <c r="C724" s="20">
        <v>20605.080000000002</v>
      </c>
      <c r="D724" s="20">
        <f t="shared" si="22"/>
        <v>1.8994522193946629E-2</v>
      </c>
      <c r="E724" s="20">
        <f t="shared" si="23"/>
        <v>1.6387413153092962E-2</v>
      </c>
      <c r="F724" s="53"/>
    </row>
    <row r="725" spans="1:6">
      <c r="A725" s="52">
        <v>41604</v>
      </c>
      <c r="B725" s="20">
        <v>587.54999999999995</v>
      </c>
      <c r="C725" s="20">
        <v>20425.02</v>
      </c>
      <c r="D725" s="20">
        <f t="shared" si="22"/>
        <v>-8.7770273982684267E-3</v>
      </c>
      <c r="E725" s="20">
        <f t="shared" si="23"/>
        <v>1.0522360655174428E-2</v>
      </c>
      <c r="F725" s="53"/>
    </row>
    <row r="726" spans="1:6">
      <c r="A726" s="52">
        <v>41605</v>
      </c>
      <c r="B726" s="20">
        <v>584.25</v>
      </c>
      <c r="C726" s="20">
        <v>20420.259999999998</v>
      </c>
      <c r="D726" s="20">
        <f t="shared" si="22"/>
        <v>-2.3307466721004584E-4</v>
      </c>
      <c r="E726" s="20">
        <f t="shared" si="23"/>
        <v>-5.6323753609825548E-3</v>
      </c>
      <c r="F726" s="53"/>
    </row>
    <row r="727" spans="1:6">
      <c r="A727" s="52">
        <v>41606</v>
      </c>
      <c r="B727" s="20">
        <v>590.4</v>
      </c>
      <c r="C727" s="20">
        <v>20534.91</v>
      </c>
      <c r="D727" s="20">
        <f t="shared" si="22"/>
        <v>5.5988193672343372E-3</v>
      </c>
      <c r="E727" s="20">
        <f t="shared" si="23"/>
        <v>1.0471299867295437E-2</v>
      </c>
      <c r="F727" s="53"/>
    </row>
    <row r="728" spans="1:6">
      <c r="A728" s="52">
        <v>41607</v>
      </c>
      <c r="B728" s="20">
        <v>594.45000000000005</v>
      </c>
      <c r="C728" s="20">
        <v>20791.93</v>
      </c>
      <c r="D728" s="20">
        <f t="shared" si="22"/>
        <v>1.243856601625162E-2</v>
      </c>
      <c r="E728" s="20">
        <f t="shared" si="23"/>
        <v>6.836335018291167E-3</v>
      </c>
      <c r="F728" s="53"/>
    </row>
    <row r="729" spans="1:6">
      <c r="A729" s="52">
        <v>41610</v>
      </c>
      <c r="B729" s="20">
        <v>583.25</v>
      </c>
      <c r="C729" s="20">
        <v>20898.009999999998</v>
      </c>
      <c r="D729" s="20">
        <f t="shared" si="22"/>
        <v>5.0890084724651606E-3</v>
      </c>
      <c r="E729" s="20">
        <f t="shared" si="23"/>
        <v>-1.9020697403014444E-2</v>
      </c>
      <c r="F729" s="53"/>
    </row>
    <row r="730" spans="1:6">
      <c r="A730" s="52">
        <v>41611</v>
      </c>
      <c r="B730" s="20">
        <v>579.45000000000005</v>
      </c>
      <c r="C730" s="20">
        <v>20854.919999999998</v>
      </c>
      <c r="D730" s="20">
        <f t="shared" si="22"/>
        <v>-2.0640474954929907E-3</v>
      </c>
      <c r="E730" s="20">
        <f t="shared" si="23"/>
        <v>-6.5365331211392876E-3</v>
      </c>
      <c r="F730" s="53"/>
    </row>
    <row r="731" spans="1:6">
      <c r="A731" s="52">
        <v>41612</v>
      </c>
      <c r="B731" s="20">
        <v>571.54999999999995</v>
      </c>
      <c r="C731" s="20">
        <v>20708.71</v>
      </c>
      <c r="D731" s="20">
        <f t="shared" si="22"/>
        <v>-7.0355069129303836E-3</v>
      </c>
      <c r="E731" s="20">
        <f t="shared" si="23"/>
        <v>-1.3727409308612732E-2</v>
      </c>
      <c r="F731" s="53"/>
    </row>
    <row r="732" spans="1:6">
      <c r="A732" s="52">
        <v>41613</v>
      </c>
      <c r="B732" s="20">
        <v>566.4</v>
      </c>
      <c r="C732" s="20">
        <v>20957.810000000001</v>
      </c>
      <c r="D732" s="20">
        <f t="shared" si="22"/>
        <v>1.1956984543035461E-2</v>
      </c>
      <c r="E732" s="20">
        <f t="shared" si="23"/>
        <v>-9.0514260922774301E-3</v>
      </c>
      <c r="F732" s="53"/>
    </row>
    <row r="733" spans="1:6">
      <c r="A733" s="52">
        <v>41614</v>
      </c>
      <c r="B733" s="20">
        <v>560.85</v>
      </c>
      <c r="C733" s="20">
        <v>20996.53</v>
      </c>
      <c r="D733" s="20">
        <f t="shared" si="22"/>
        <v>1.8458167137595316E-3</v>
      </c>
      <c r="E733" s="20">
        <f t="shared" si="23"/>
        <v>-9.8470522882775201E-3</v>
      </c>
      <c r="F733" s="53"/>
    </row>
    <row r="734" spans="1:6">
      <c r="A734" s="52">
        <v>41617</v>
      </c>
      <c r="B734" s="20">
        <v>560.1</v>
      </c>
      <c r="C734" s="20">
        <v>21326.42</v>
      </c>
      <c r="D734" s="20">
        <f t="shared" si="22"/>
        <v>1.5589493697096715E-2</v>
      </c>
      <c r="E734" s="20">
        <f t="shared" si="23"/>
        <v>-1.3381508754457432E-3</v>
      </c>
      <c r="F734" s="53"/>
    </row>
    <row r="735" spans="1:6">
      <c r="A735" s="52">
        <v>41618</v>
      </c>
      <c r="B735" s="20">
        <v>564.35</v>
      </c>
      <c r="C735" s="20">
        <v>21255.26</v>
      </c>
      <c r="D735" s="20">
        <f t="shared" si="22"/>
        <v>-3.3422855201233172E-3</v>
      </c>
      <c r="E735" s="20">
        <f t="shared" si="23"/>
        <v>7.5592871858487249E-3</v>
      </c>
      <c r="F735" s="53"/>
    </row>
    <row r="736" spans="1:6">
      <c r="A736" s="52">
        <v>41619</v>
      </c>
      <c r="B736" s="20">
        <v>565.65</v>
      </c>
      <c r="C736" s="20">
        <v>21171.41</v>
      </c>
      <c r="D736" s="20">
        <f t="shared" si="22"/>
        <v>-3.9527075385341597E-3</v>
      </c>
      <c r="E736" s="20">
        <f t="shared" si="23"/>
        <v>2.3008859708404036E-3</v>
      </c>
      <c r="F736" s="53"/>
    </row>
    <row r="737" spans="1:6">
      <c r="A737" s="52">
        <v>41620</v>
      </c>
      <c r="B737" s="20">
        <v>563.04999999999995</v>
      </c>
      <c r="C737" s="20">
        <v>20925.61</v>
      </c>
      <c r="D737" s="20">
        <f t="shared" si="22"/>
        <v>-1.1677918930292908E-2</v>
      </c>
      <c r="E737" s="20">
        <f t="shared" si="23"/>
        <v>-4.6070782294413146E-3</v>
      </c>
      <c r="F737" s="53"/>
    </row>
    <row r="738" spans="1:6">
      <c r="A738" s="52">
        <v>41621</v>
      </c>
      <c r="B738" s="20">
        <v>561</v>
      </c>
      <c r="C738" s="20">
        <v>20715.580000000002</v>
      </c>
      <c r="D738" s="20">
        <f t="shared" si="22"/>
        <v>-1.0087693511097425E-2</v>
      </c>
      <c r="E738" s="20">
        <f t="shared" si="23"/>
        <v>-3.6475286203382054E-3</v>
      </c>
      <c r="F738" s="53"/>
    </row>
    <row r="739" spans="1:6">
      <c r="A739" s="52">
        <v>41624</v>
      </c>
      <c r="B739" s="20">
        <v>557.85</v>
      </c>
      <c r="C739" s="20">
        <v>20659.52</v>
      </c>
      <c r="D739" s="20">
        <f t="shared" si="22"/>
        <v>-2.7098440513852753E-3</v>
      </c>
      <c r="E739" s="20">
        <f t="shared" si="23"/>
        <v>-5.6307964835075747E-3</v>
      </c>
      <c r="F739" s="53"/>
    </row>
    <row r="740" spans="1:6">
      <c r="A740" s="52">
        <v>41625</v>
      </c>
      <c r="B740" s="20">
        <v>557.15</v>
      </c>
      <c r="C740" s="20">
        <v>20612.14</v>
      </c>
      <c r="D740" s="20">
        <f t="shared" si="22"/>
        <v>-2.2960075177122885E-3</v>
      </c>
      <c r="E740" s="20">
        <f t="shared" si="23"/>
        <v>-1.2556055461259189E-3</v>
      </c>
      <c r="F740" s="53"/>
    </row>
    <row r="741" spans="1:6">
      <c r="A741" s="52">
        <v>41626</v>
      </c>
      <c r="B741" s="20">
        <v>558.45000000000005</v>
      </c>
      <c r="C741" s="20">
        <v>20859.86</v>
      </c>
      <c r="D741" s="20">
        <f t="shared" si="22"/>
        <v>1.1946515537890874E-2</v>
      </c>
      <c r="E741" s="20">
        <f t="shared" si="23"/>
        <v>2.330585493772761E-3</v>
      </c>
      <c r="F741" s="53"/>
    </row>
    <row r="742" spans="1:6">
      <c r="A742" s="52">
        <v>41627</v>
      </c>
      <c r="B742" s="20">
        <v>554.54999999999995</v>
      </c>
      <c r="C742" s="20">
        <v>20708.62</v>
      </c>
      <c r="D742" s="20">
        <f t="shared" si="22"/>
        <v>-7.2766994294898935E-3</v>
      </c>
      <c r="E742" s="20">
        <f t="shared" si="23"/>
        <v>-7.0081149360851644E-3</v>
      </c>
      <c r="F742" s="53"/>
    </row>
    <row r="743" spans="1:6">
      <c r="A743" s="52">
        <v>41628</v>
      </c>
      <c r="B743" s="20">
        <v>567.95000000000005</v>
      </c>
      <c r="C743" s="20">
        <v>21079.72</v>
      </c>
      <c r="D743" s="20">
        <f t="shared" si="22"/>
        <v>1.7761402141278575E-2</v>
      </c>
      <c r="E743" s="20">
        <f t="shared" si="23"/>
        <v>2.3876412626680169E-2</v>
      </c>
      <c r="F743" s="53"/>
    </row>
    <row r="744" spans="1:6">
      <c r="A744" s="52">
        <v>41631</v>
      </c>
      <c r="B744" s="20">
        <v>565.45000000000005</v>
      </c>
      <c r="C744" s="20">
        <v>21101.03</v>
      </c>
      <c r="D744" s="20">
        <f t="shared" si="22"/>
        <v>1.0104136039785991E-3</v>
      </c>
      <c r="E744" s="20">
        <f t="shared" si="23"/>
        <v>-4.4115123600946583E-3</v>
      </c>
      <c r="F744" s="53"/>
    </row>
    <row r="745" spans="1:6">
      <c r="A745" s="52">
        <v>41632</v>
      </c>
      <c r="B745" s="20">
        <v>565.70000000000005</v>
      </c>
      <c r="C745" s="20">
        <v>21032.71</v>
      </c>
      <c r="D745" s="20">
        <f t="shared" si="22"/>
        <v>-3.2430095157660673E-3</v>
      </c>
      <c r="E745" s="20">
        <f t="shared" si="23"/>
        <v>4.4202803177410284E-4</v>
      </c>
      <c r="F745" s="53"/>
    </row>
    <row r="746" spans="1:6">
      <c r="A746" s="52">
        <v>41634</v>
      </c>
      <c r="B746" s="20">
        <v>563.75</v>
      </c>
      <c r="C746" s="20">
        <v>21074.59</v>
      </c>
      <c r="D746" s="20">
        <f t="shared" si="22"/>
        <v>1.9892044281966427E-3</v>
      </c>
      <c r="E746" s="20">
        <f t="shared" si="23"/>
        <v>-3.4530115322220015E-3</v>
      </c>
      <c r="F746" s="53"/>
    </row>
    <row r="747" spans="1:6">
      <c r="A747" s="52">
        <v>41635</v>
      </c>
      <c r="B747" s="20">
        <v>568.85</v>
      </c>
      <c r="C747" s="20">
        <v>21193.58</v>
      </c>
      <c r="D747" s="20">
        <f t="shared" si="22"/>
        <v>5.6302562580602027E-3</v>
      </c>
      <c r="E747" s="20">
        <f t="shared" si="23"/>
        <v>9.0058881688374077E-3</v>
      </c>
      <c r="F747" s="53"/>
    </row>
    <row r="748" spans="1:6">
      <c r="A748" s="52">
        <v>41638</v>
      </c>
      <c r="B748" s="20">
        <v>573.15</v>
      </c>
      <c r="C748" s="20">
        <v>21143.01</v>
      </c>
      <c r="D748" s="20">
        <f t="shared" si="22"/>
        <v>-2.388951214569732E-3</v>
      </c>
      <c r="E748" s="20">
        <f t="shared" si="23"/>
        <v>7.5306835752931281E-3</v>
      </c>
      <c r="F748" s="53"/>
    </row>
    <row r="749" spans="1:6">
      <c r="A749" s="52">
        <v>41639</v>
      </c>
      <c r="B749" s="20">
        <v>570.95000000000005</v>
      </c>
      <c r="C749" s="20">
        <v>21170.68</v>
      </c>
      <c r="D749" s="20">
        <f t="shared" si="22"/>
        <v>1.3078511443493923E-3</v>
      </c>
      <c r="E749" s="20">
        <f t="shared" si="23"/>
        <v>-3.8458224133614597E-3</v>
      </c>
      <c r="F749" s="53"/>
    </row>
    <row r="750" spans="1:6">
      <c r="A750" s="52">
        <v>41640</v>
      </c>
      <c r="B750" s="20">
        <v>571.79999999999995</v>
      </c>
      <c r="C750" s="20">
        <v>21140.48</v>
      </c>
      <c r="D750" s="20">
        <f t="shared" si="22"/>
        <v>-1.4275196013768048E-3</v>
      </c>
      <c r="E750" s="20">
        <f t="shared" si="23"/>
        <v>1.4876397405541252E-3</v>
      </c>
      <c r="F750" s="53"/>
    </row>
    <row r="751" spans="1:6">
      <c r="A751" s="52">
        <v>41641</v>
      </c>
      <c r="B751" s="20">
        <v>562.75</v>
      </c>
      <c r="C751" s="20">
        <v>20888.330000000002</v>
      </c>
      <c r="D751" s="20">
        <f t="shared" si="22"/>
        <v>-1.1999056138718552E-2</v>
      </c>
      <c r="E751" s="20">
        <f t="shared" si="23"/>
        <v>-1.5953800101369733E-2</v>
      </c>
      <c r="F751" s="53"/>
    </row>
    <row r="752" spans="1:6">
      <c r="A752" s="52">
        <v>41642</v>
      </c>
      <c r="B752" s="20">
        <v>565.29999999999995</v>
      </c>
      <c r="C752" s="20">
        <v>20851.330000000002</v>
      </c>
      <c r="D752" s="20">
        <f t="shared" si="22"/>
        <v>-1.7728946374453425E-3</v>
      </c>
      <c r="E752" s="20">
        <f t="shared" si="23"/>
        <v>4.5210838944033964E-3</v>
      </c>
      <c r="F752" s="53"/>
    </row>
    <row r="753" spans="1:6">
      <c r="A753" s="52">
        <v>41645</v>
      </c>
      <c r="B753" s="20">
        <v>563.75</v>
      </c>
      <c r="C753" s="20">
        <v>20787.3</v>
      </c>
      <c r="D753" s="20">
        <f t="shared" si="22"/>
        <v>-3.0755118730098376E-3</v>
      </c>
      <c r="E753" s="20">
        <f t="shared" si="23"/>
        <v>-2.7456728643569413E-3</v>
      </c>
      <c r="F753" s="53"/>
    </row>
    <row r="754" spans="1:6">
      <c r="A754" s="52">
        <v>41646</v>
      </c>
      <c r="B754" s="20">
        <v>559.29999999999995</v>
      </c>
      <c r="C754" s="20">
        <v>20693.240000000002</v>
      </c>
      <c r="D754" s="20">
        <f t="shared" si="22"/>
        <v>-4.5351464187920474E-3</v>
      </c>
      <c r="E754" s="20">
        <f t="shared" si="23"/>
        <v>-7.9248889893458532E-3</v>
      </c>
      <c r="F754" s="53"/>
    </row>
    <row r="755" spans="1:6">
      <c r="A755" s="52">
        <v>41647</v>
      </c>
      <c r="B755" s="20">
        <v>559.15</v>
      </c>
      <c r="C755" s="20">
        <v>20729.38</v>
      </c>
      <c r="D755" s="20">
        <f t="shared" si="22"/>
        <v>1.7449407676278226E-3</v>
      </c>
      <c r="E755" s="20">
        <f t="shared" si="23"/>
        <v>-2.6822835334494604E-4</v>
      </c>
      <c r="F755" s="53"/>
    </row>
    <row r="756" spans="1:6">
      <c r="A756" s="52">
        <v>41648</v>
      </c>
      <c r="B756" s="20">
        <v>554.75</v>
      </c>
      <c r="C756" s="20">
        <v>20713.37</v>
      </c>
      <c r="D756" s="20">
        <f t="shared" si="22"/>
        <v>-7.7263216347593969E-4</v>
      </c>
      <c r="E756" s="20">
        <f t="shared" si="23"/>
        <v>-7.9002116614939766E-3</v>
      </c>
      <c r="F756" s="53"/>
    </row>
    <row r="757" spans="1:6">
      <c r="A757" s="52">
        <v>41649</v>
      </c>
      <c r="B757" s="20">
        <v>550.29999999999995</v>
      </c>
      <c r="C757" s="20">
        <v>20758.490000000002</v>
      </c>
      <c r="D757" s="20">
        <f t="shared" si="22"/>
        <v>2.1759341299103902E-3</v>
      </c>
      <c r="E757" s="20">
        <f t="shared" si="23"/>
        <v>-8.053977746990305E-3</v>
      </c>
      <c r="F757" s="53"/>
    </row>
    <row r="758" spans="1:6">
      <c r="A758" s="52">
        <v>41652</v>
      </c>
      <c r="B758" s="20">
        <v>546.4</v>
      </c>
      <c r="C758" s="20">
        <v>21134.21</v>
      </c>
      <c r="D758" s="20">
        <f t="shared" si="22"/>
        <v>1.7937734943065321E-2</v>
      </c>
      <c r="E758" s="20">
        <f t="shared" si="23"/>
        <v>-7.1122758091327768E-3</v>
      </c>
      <c r="F758" s="53"/>
    </row>
    <row r="759" spans="1:6">
      <c r="A759" s="52">
        <v>41653</v>
      </c>
      <c r="B759" s="20">
        <v>538.85</v>
      </c>
      <c r="C759" s="20">
        <v>21032.880000000001</v>
      </c>
      <c r="D759" s="20">
        <f t="shared" si="22"/>
        <v>-4.8061270080775884E-3</v>
      </c>
      <c r="E759" s="20">
        <f t="shared" si="23"/>
        <v>-1.391406921373947E-2</v>
      </c>
      <c r="F759" s="53"/>
    </row>
    <row r="760" spans="1:6">
      <c r="A760" s="52">
        <v>41654</v>
      </c>
      <c r="B760" s="20">
        <v>545.29999999999995</v>
      </c>
      <c r="C760" s="20">
        <v>21289.49</v>
      </c>
      <c r="D760" s="20">
        <f t="shared" si="22"/>
        <v>1.2126596153603323E-2</v>
      </c>
      <c r="E760" s="20">
        <f t="shared" si="23"/>
        <v>1.189886288917503E-2</v>
      </c>
      <c r="F760" s="53"/>
    </row>
    <row r="761" spans="1:6">
      <c r="A761" s="52">
        <v>41655</v>
      </c>
      <c r="B761" s="20">
        <v>552</v>
      </c>
      <c r="C761" s="20">
        <v>21265.18</v>
      </c>
      <c r="D761" s="20">
        <f t="shared" si="22"/>
        <v>-1.142530427070622E-3</v>
      </c>
      <c r="E761" s="20">
        <f t="shared" si="23"/>
        <v>1.2211944345079419E-2</v>
      </c>
      <c r="F761" s="53"/>
    </row>
    <row r="762" spans="1:6">
      <c r="A762" s="52">
        <v>41656</v>
      </c>
      <c r="B762" s="20">
        <v>559</v>
      </c>
      <c r="C762" s="20">
        <v>21063.62</v>
      </c>
      <c r="D762" s="20">
        <f t="shared" si="22"/>
        <v>-9.5236115099661678E-3</v>
      </c>
      <c r="E762" s="20">
        <f t="shared" si="23"/>
        <v>1.2601426878003795E-2</v>
      </c>
      <c r="F762" s="53"/>
    </row>
    <row r="763" spans="1:6">
      <c r="A763" s="52">
        <v>41659</v>
      </c>
      <c r="B763" s="20">
        <v>555.25</v>
      </c>
      <c r="C763" s="20">
        <v>21205.05</v>
      </c>
      <c r="D763" s="20">
        <f t="shared" si="22"/>
        <v>6.6919790852031707E-3</v>
      </c>
      <c r="E763" s="20">
        <f t="shared" si="23"/>
        <v>-6.731010380562296E-3</v>
      </c>
      <c r="F763" s="53"/>
    </row>
    <row r="764" spans="1:6">
      <c r="A764" s="52">
        <v>41660</v>
      </c>
      <c r="B764" s="20">
        <v>560.54999999999995</v>
      </c>
      <c r="C764" s="20">
        <v>21251.119999999999</v>
      </c>
      <c r="D764" s="20">
        <f t="shared" si="22"/>
        <v>2.1702390056489228E-3</v>
      </c>
      <c r="E764" s="20">
        <f t="shared" si="23"/>
        <v>9.4999818250656697E-3</v>
      </c>
      <c r="F764" s="53"/>
    </row>
    <row r="765" spans="1:6">
      <c r="A765" s="52">
        <v>41661</v>
      </c>
      <c r="B765" s="20">
        <v>565.95000000000005</v>
      </c>
      <c r="C765" s="20">
        <v>21337.67</v>
      </c>
      <c r="D765" s="20">
        <f t="shared" si="22"/>
        <v>4.0644554188558881E-3</v>
      </c>
      <c r="E765" s="20">
        <f t="shared" si="23"/>
        <v>9.587290478826763E-3</v>
      </c>
      <c r="F765" s="53"/>
    </row>
    <row r="766" spans="1:6">
      <c r="A766" s="52">
        <v>41662</v>
      </c>
      <c r="B766" s="20">
        <v>567.25</v>
      </c>
      <c r="C766" s="20">
        <v>21373.66</v>
      </c>
      <c r="D766" s="20">
        <f t="shared" si="22"/>
        <v>1.6852675165121651E-3</v>
      </c>
      <c r="E766" s="20">
        <f t="shared" si="23"/>
        <v>2.2943885815219279E-3</v>
      </c>
      <c r="F766" s="53"/>
    </row>
    <row r="767" spans="1:6">
      <c r="A767" s="52">
        <v>41663</v>
      </c>
      <c r="B767" s="20">
        <v>565.9</v>
      </c>
      <c r="C767" s="20">
        <v>21133.56</v>
      </c>
      <c r="D767" s="20">
        <f t="shared" si="22"/>
        <v>-1.1297024529637822E-2</v>
      </c>
      <c r="E767" s="20">
        <f t="shared" si="23"/>
        <v>-2.3827395114729712E-3</v>
      </c>
      <c r="F767" s="53"/>
    </row>
    <row r="768" spans="1:6">
      <c r="A768" s="52">
        <v>41666</v>
      </c>
      <c r="B768" s="20">
        <v>575.54999999999995</v>
      </c>
      <c r="C768" s="20">
        <v>20707.45</v>
      </c>
      <c r="D768" s="20">
        <f t="shared" si="22"/>
        <v>-2.0368759366323645E-2</v>
      </c>
      <c r="E768" s="20">
        <f t="shared" si="23"/>
        <v>1.6908721212592986E-2</v>
      </c>
      <c r="F768" s="53"/>
    </row>
    <row r="769" spans="1:6">
      <c r="A769" s="52">
        <v>41667</v>
      </c>
      <c r="B769" s="20">
        <v>570.15</v>
      </c>
      <c r="C769" s="20">
        <v>20683.509999999998</v>
      </c>
      <c r="D769" s="20">
        <f t="shared" si="22"/>
        <v>-1.1567744584598026E-3</v>
      </c>
      <c r="E769" s="20">
        <f t="shared" si="23"/>
        <v>-9.4266212577035578E-3</v>
      </c>
      <c r="F769" s="53"/>
    </row>
    <row r="770" spans="1:6">
      <c r="A770" s="52">
        <v>41668</v>
      </c>
      <c r="B770" s="20">
        <v>569.95000000000005</v>
      </c>
      <c r="C770" s="20">
        <v>20647.3</v>
      </c>
      <c r="D770" s="20">
        <f t="shared" si="22"/>
        <v>-1.75220419171007E-3</v>
      </c>
      <c r="E770" s="20">
        <f t="shared" si="23"/>
        <v>-3.5084642057970803E-4</v>
      </c>
      <c r="F770" s="53"/>
    </row>
    <row r="771" spans="1:6">
      <c r="A771" s="52">
        <v>41669</v>
      </c>
      <c r="B771" s="20">
        <v>570.45000000000005</v>
      </c>
      <c r="C771" s="20">
        <v>20498.25</v>
      </c>
      <c r="D771" s="20">
        <f t="shared" ref="D771:D834" si="24">LN(C771/C770)</f>
        <v>-7.2450436062771757E-3</v>
      </c>
      <c r="E771" s="20">
        <f t="shared" ref="E771:E834" si="25">LN(B771/B770)</f>
        <v>8.7688535959086597E-4</v>
      </c>
      <c r="F771" s="53"/>
    </row>
    <row r="772" spans="1:6">
      <c r="A772" s="52">
        <v>41670</v>
      </c>
      <c r="B772" s="20">
        <v>570.35</v>
      </c>
      <c r="C772" s="20">
        <v>20513.849999999999</v>
      </c>
      <c r="D772" s="20">
        <f t="shared" si="24"/>
        <v>7.6075113209824797E-4</v>
      </c>
      <c r="E772" s="20">
        <f t="shared" si="25"/>
        <v>-1.7531556847152894E-4</v>
      </c>
      <c r="F772" s="53"/>
    </row>
    <row r="773" spans="1:6">
      <c r="A773" s="52">
        <v>41673</v>
      </c>
      <c r="B773" s="20">
        <v>570.04999999999995</v>
      </c>
      <c r="C773" s="20">
        <v>20209.259999999998</v>
      </c>
      <c r="D773" s="20">
        <f t="shared" si="24"/>
        <v>-1.4959352570628828E-2</v>
      </c>
      <c r="E773" s="20">
        <f t="shared" si="25"/>
        <v>-5.2613119417825008E-4</v>
      </c>
      <c r="F773" s="53"/>
    </row>
    <row r="774" spans="1:6">
      <c r="A774" s="52">
        <v>41674</v>
      </c>
      <c r="B774" s="20">
        <v>570.75</v>
      </c>
      <c r="C774" s="20">
        <v>20211.93</v>
      </c>
      <c r="D774" s="20">
        <f t="shared" si="24"/>
        <v>1.3210892622821438E-4</v>
      </c>
      <c r="E774" s="20">
        <f t="shared" si="25"/>
        <v>1.2272091301763165E-3</v>
      </c>
      <c r="F774" s="53"/>
    </row>
    <row r="775" spans="1:6">
      <c r="A775" s="52">
        <v>41675</v>
      </c>
      <c r="B775" s="20">
        <v>570</v>
      </c>
      <c r="C775" s="20">
        <v>20261.03</v>
      </c>
      <c r="D775" s="20">
        <f t="shared" si="24"/>
        <v>2.4263124855510992E-3</v>
      </c>
      <c r="E775" s="20">
        <f t="shared" si="25"/>
        <v>-1.3149245813090288E-3</v>
      </c>
      <c r="F775" s="53"/>
    </row>
    <row r="776" spans="1:6">
      <c r="A776" s="52">
        <v>41676</v>
      </c>
      <c r="B776" s="20">
        <v>586.54999999999995</v>
      </c>
      <c r="C776" s="20">
        <v>20310.740000000002</v>
      </c>
      <c r="D776" s="20">
        <f t="shared" si="24"/>
        <v>2.4504735620343959E-3</v>
      </c>
      <c r="E776" s="20">
        <f t="shared" si="25"/>
        <v>2.8621555123133455E-2</v>
      </c>
      <c r="F776" s="53"/>
    </row>
    <row r="777" spans="1:6">
      <c r="A777" s="52">
        <v>41677</v>
      </c>
      <c r="B777" s="20">
        <v>577.65</v>
      </c>
      <c r="C777" s="20">
        <v>20376.560000000001</v>
      </c>
      <c r="D777" s="20">
        <f t="shared" si="24"/>
        <v>3.2354104310836486E-3</v>
      </c>
      <c r="E777" s="20">
        <f t="shared" si="25"/>
        <v>-1.5289767022701716E-2</v>
      </c>
      <c r="F777" s="53"/>
    </row>
    <row r="778" spans="1:6">
      <c r="A778" s="52">
        <v>41680</v>
      </c>
      <c r="B778" s="20">
        <v>564.85</v>
      </c>
      <c r="C778" s="20">
        <v>20334.27</v>
      </c>
      <c r="D778" s="20">
        <f t="shared" si="24"/>
        <v>-2.0775805952129387E-3</v>
      </c>
      <c r="E778" s="20">
        <f t="shared" si="25"/>
        <v>-2.2407939756089755E-2</v>
      </c>
      <c r="F778" s="53"/>
    </row>
    <row r="779" spans="1:6">
      <c r="A779" s="52">
        <v>41681</v>
      </c>
      <c r="B779" s="20">
        <v>562.9</v>
      </c>
      <c r="C779" s="20">
        <v>20363.37</v>
      </c>
      <c r="D779" s="20">
        <f t="shared" si="24"/>
        <v>1.4300585959916528E-3</v>
      </c>
      <c r="E779" s="20">
        <f t="shared" si="25"/>
        <v>-3.458216702956941E-3</v>
      </c>
      <c r="F779" s="53"/>
    </row>
    <row r="780" spans="1:6">
      <c r="A780" s="52">
        <v>41682</v>
      </c>
      <c r="B780" s="20">
        <v>569.35</v>
      </c>
      <c r="C780" s="20">
        <v>20448.490000000002</v>
      </c>
      <c r="D780" s="20">
        <f t="shared" si="24"/>
        <v>4.171342517820328E-3</v>
      </c>
      <c r="E780" s="20">
        <f t="shared" si="25"/>
        <v>1.1393366786633165E-2</v>
      </c>
      <c r="F780" s="53"/>
    </row>
    <row r="781" spans="1:6">
      <c r="A781" s="52">
        <v>41683</v>
      </c>
      <c r="B781" s="20">
        <v>557.85</v>
      </c>
      <c r="C781" s="20">
        <v>20193.349999999999</v>
      </c>
      <c r="D781" s="20">
        <f t="shared" si="24"/>
        <v>-1.2555698846254586E-2</v>
      </c>
      <c r="E781" s="20">
        <f t="shared" si="25"/>
        <v>-2.0405250217425269E-2</v>
      </c>
      <c r="F781" s="53"/>
    </row>
    <row r="782" spans="1:6">
      <c r="A782" s="52">
        <v>41684</v>
      </c>
      <c r="B782" s="20">
        <v>560</v>
      </c>
      <c r="C782" s="20">
        <v>20366.82</v>
      </c>
      <c r="D782" s="20">
        <f t="shared" si="24"/>
        <v>8.5537638371276249E-3</v>
      </c>
      <c r="E782" s="20">
        <f t="shared" si="25"/>
        <v>3.8466746900061434E-3</v>
      </c>
      <c r="F782" s="53"/>
    </row>
    <row r="783" spans="1:6">
      <c r="A783" s="52">
        <v>41687</v>
      </c>
      <c r="B783" s="20">
        <v>560.25</v>
      </c>
      <c r="C783" s="20">
        <v>20464.060000000001</v>
      </c>
      <c r="D783" s="20">
        <f t="shared" si="24"/>
        <v>4.7630706876255662E-3</v>
      </c>
      <c r="E783" s="20">
        <f t="shared" si="25"/>
        <v>4.4632895184140437E-4</v>
      </c>
      <c r="F783" s="53"/>
    </row>
    <row r="784" spans="1:6">
      <c r="A784" s="52">
        <v>41688</v>
      </c>
      <c r="B784" s="20">
        <v>561.6</v>
      </c>
      <c r="C784" s="20">
        <v>20634.21</v>
      </c>
      <c r="D784" s="20">
        <f t="shared" si="24"/>
        <v>8.2802011932429226E-3</v>
      </c>
      <c r="E784" s="20">
        <f t="shared" si="25"/>
        <v>2.4067400305650593E-3</v>
      </c>
      <c r="F784" s="53"/>
    </row>
    <row r="785" spans="1:6">
      <c r="A785" s="52">
        <v>41689</v>
      </c>
      <c r="B785" s="20">
        <v>558.4</v>
      </c>
      <c r="C785" s="20">
        <v>20722.97</v>
      </c>
      <c r="D785" s="20">
        <f t="shared" si="24"/>
        <v>4.2923688839197616E-3</v>
      </c>
      <c r="E785" s="20">
        <f t="shared" si="25"/>
        <v>-5.7143012634387758E-3</v>
      </c>
      <c r="F785" s="53"/>
    </row>
    <row r="786" spans="1:6">
      <c r="A786" s="52">
        <v>41690</v>
      </c>
      <c r="B786" s="20">
        <v>554.85</v>
      </c>
      <c r="C786" s="20">
        <v>20536.64</v>
      </c>
      <c r="D786" s="20">
        <f t="shared" si="24"/>
        <v>-9.0321390204373929E-3</v>
      </c>
      <c r="E786" s="20">
        <f t="shared" si="25"/>
        <v>-6.3777445015899817E-3</v>
      </c>
      <c r="F786" s="53"/>
    </row>
    <row r="787" spans="1:6">
      <c r="A787" s="52">
        <v>41691</v>
      </c>
      <c r="B787" s="20">
        <v>554.6</v>
      </c>
      <c r="C787" s="20">
        <v>20700.75</v>
      </c>
      <c r="D787" s="20">
        <f t="shared" si="24"/>
        <v>7.9593236320006124E-3</v>
      </c>
      <c r="E787" s="20">
        <f t="shared" si="25"/>
        <v>-4.5067376489503231E-4</v>
      </c>
      <c r="F787" s="53"/>
    </row>
    <row r="788" spans="1:6">
      <c r="A788" s="52">
        <v>41694</v>
      </c>
      <c r="B788" s="20">
        <v>554.79999999999995</v>
      </c>
      <c r="C788" s="20">
        <v>20811.439999999999</v>
      </c>
      <c r="D788" s="20">
        <f t="shared" si="24"/>
        <v>5.3329040136852824E-3</v>
      </c>
      <c r="E788" s="20">
        <f t="shared" si="25"/>
        <v>3.6055525899876566E-4</v>
      </c>
      <c r="F788" s="53"/>
    </row>
    <row r="789" spans="1:6">
      <c r="A789" s="52">
        <v>41695</v>
      </c>
      <c r="B789" s="20">
        <v>554.20000000000005</v>
      </c>
      <c r="C789" s="20">
        <v>20852.47</v>
      </c>
      <c r="D789" s="20">
        <f t="shared" si="24"/>
        <v>1.9695709434696175E-3</v>
      </c>
      <c r="E789" s="20">
        <f t="shared" si="25"/>
        <v>-1.0820560117982896E-3</v>
      </c>
      <c r="F789" s="53"/>
    </row>
    <row r="790" spans="1:6">
      <c r="A790" s="52">
        <v>41696</v>
      </c>
      <c r="B790" s="20">
        <v>554.95000000000005</v>
      </c>
      <c r="C790" s="20">
        <v>20986.99</v>
      </c>
      <c r="D790" s="20">
        <f t="shared" si="24"/>
        <v>6.4303154735499968E-3</v>
      </c>
      <c r="E790" s="20">
        <f t="shared" si="25"/>
        <v>1.3523871691104531E-3</v>
      </c>
      <c r="F790" s="53"/>
    </row>
    <row r="791" spans="1:6">
      <c r="A791" s="52">
        <v>41698</v>
      </c>
      <c r="B791" s="20">
        <v>548.79999999999995</v>
      </c>
      <c r="C791" s="20">
        <v>21120.12</v>
      </c>
      <c r="D791" s="20">
        <f t="shared" si="24"/>
        <v>6.3234187103736409E-3</v>
      </c>
      <c r="E791" s="20">
        <f t="shared" si="25"/>
        <v>-1.1143943186313192E-2</v>
      </c>
      <c r="F791" s="53"/>
    </row>
    <row r="792" spans="1:6">
      <c r="A792" s="52">
        <v>41701</v>
      </c>
      <c r="B792" s="20">
        <v>543</v>
      </c>
      <c r="C792" s="20">
        <v>20946.650000000001</v>
      </c>
      <c r="D792" s="20">
        <f t="shared" si="24"/>
        <v>-8.2474115926535491E-3</v>
      </c>
      <c r="E792" s="20">
        <f t="shared" si="25"/>
        <v>-1.0624756477739942E-2</v>
      </c>
      <c r="F792" s="53"/>
    </row>
    <row r="793" spans="1:6">
      <c r="A793" s="52">
        <v>41702</v>
      </c>
      <c r="B793" s="20">
        <v>554.20000000000005</v>
      </c>
      <c r="C793" s="20">
        <v>21209.73</v>
      </c>
      <c r="D793" s="20">
        <f t="shared" si="24"/>
        <v>1.2481309603705465E-2</v>
      </c>
      <c r="E793" s="20">
        <f t="shared" si="25"/>
        <v>2.0416312494942593E-2</v>
      </c>
      <c r="F793" s="53"/>
    </row>
    <row r="794" spans="1:6">
      <c r="A794" s="52">
        <v>41703</v>
      </c>
      <c r="B794" s="20">
        <v>551.45000000000005</v>
      </c>
      <c r="C794" s="20">
        <v>21276.86</v>
      </c>
      <c r="D794" s="20">
        <f t="shared" si="24"/>
        <v>3.1600585437980048E-3</v>
      </c>
      <c r="E794" s="20">
        <f t="shared" si="25"/>
        <v>-4.9744596767221077E-3</v>
      </c>
      <c r="F794" s="53"/>
    </row>
    <row r="795" spans="1:6">
      <c r="A795" s="52">
        <v>41704</v>
      </c>
      <c r="B795" s="20">
        <v>549.85</v>
      </c>
      <c r="C795" s="20">
        <v>21513.87</v>
      </c>
      <c r="D795" s="20">
        <f t="shared" si="24"/>
        <v>1.1077746219679547E-2</v>
      </c>
      <c r="E795" s="20">
        <f t="shared" si="25"/>
        <v>-2.9056589952124847E-3</v>
      </c>
      <c r="F795" s="53"/>
    </row>
    <row r="796" spans="1:6">
      <c r="A796" s="52">
        <v>41705</v>
      </c>
      <c r="B796" s="20">
        <v>550.20000000000005</v>
      </c>
      <c r="C796" s="20">
        <v>21919.79</v>
      </c>
      <c r="D796" s="20">
        <f t="shared" si="24"/>
        <v>1.8692038327322177E-2</v>
      </c>
      <c r="E796" s="20">
        <f t="shared" si="25"/>
        <v>6.3633473353071057E-4</v>
      </c>
      <c r="F796" s="53"/>
    </row>
    <row r="797" spans="1:6">
      <c r="A797" s="52">
        <v>41708</v>
      </c>
      <c r="B797" s="20">
        <v>556.9</v>
      </c>
      <c r="C797" s="20">
        <v>21934.83</v>
      </c>
      <c r="D797" s="20">
        <f t="shared" si="24"/>
        <v>6.8590267523231869E-4</v>
      </c>
      <c r="E797" s="20">
        <f t="shared" si="25"/>
        <v>1.2103842105148602E-2</v>
      </c>
      <c r="F797" s="53"/>
    </row>
    <row r="798" spans="1:6">
      <c r="A798" s="52">
        <v>41709</v>
      </c>
      <c r="B798" s="20">
        <v>560.95000000000005</v>
      </c>
      <c r="C798" s="20">
        <v>21826.42</v>
      </c>
      <c r="D798" s="20">
        <f t="shared" si="24"/>
        <v>-4.9546218068789076E-3</v>
      </c>
      <c r="E798" s="20">
        <f t="shared" si="25"/>
        <v>7.2460843953509515E-3</v>
      </c>
      <c r="F798" s="53"/>
    </row>
    <row r="799" spans="1:6">
      <c r="A799" s="52">
        <v>41710</v>
      </c>
      <c r="B799" s="20">
        <v>559.4</v>
      </c>
      <c r="C799" s="20">
        <v>21856.22</v>
      </c>
      <c r="D799" s="20">
        <f t="shared" si="24"/>
        <v>1.3643866132108436E-3</v>
      </c>
      <c r="E799" s="20">
        <f t="shared" si="25"/>
        <v>-2.7669942231144814E-3</v>
      </c>
      <c r="F799" s="53"/>
    </row>
    <row r="800" spans="1:6">
      <c r="A800" s="52">
        <v>41711</v>
      </c>
      <c r="B800" s="20">
        <v>561.25</v>
      </c>
      <c r="C800" s="20">
        <v>21774.61</v>
      </c>
      <c r="D800" s="20">
        <f t="shared" si="24"/>
        <v>-3.7409370931054992E-3</v>
      </c>
      <c r="E800" s="20">
        <f t="shared" si="25"/>
        <v>3.3016582886047493E-3</v>
      </c>
      <c r="F800" s="53"/>
    </row>
    <row r="801" spans="1:6">
      <c r="A801" s="52">
        <v>41712</v>
      </c>
      <c r="B801" s="20">
        <v>554.29999999999995</v>
      </c>
      <c r="C801" s="20">
        <v>21809.8</v>
      </c>
      <c r="D801" s="20">
        <f t="shared" si="24"/>
        <v>1.6147979356245102E-3</v>
      </c>
      <c r="E801" s="20">
        <f t="shared" si="25"/>
        <v>-1.2460382630705152E-2</v>
      </c>
      <c r="F801" s="53"/>
    </row>
    <row r="802" spans="1:6">
      <c r="A802" s="52">
        <v>41716</v>
      </c>
      <c r="B802" s="20">
        <v>556.35</v>
      </c>
      <c r="C802" s="20">
        <v>21832.61</v>
      </c>
      <c r="D802" s="20">
        <f t="shared" si="24"/>
        <v>1.0453135872653737E-3</v>
      </c>
      <c r="E802" s="20">
        <f t="shared" si="25"/>
        <v>3.6915361779506686E-3</v>
      </c>
      <c r="F802" s="53"/>
    </row>
    <row r="803" spans="1:6">
      <c r="A803" s="52">
        <v>41717</v>
      </c>
      <c r="B803" s="20">
        <v>561.54999999999995</v>
      </c>
      <c r="C803" s="20">
        <v>21832.86</v>
      </c>
      <c r="D803" s="20">
        <f t="shared" si="24"/>
        <v>1.1450695481013087E-5</v>
      </c>
      <c r="E803" s="20">
        <f t="shared" si="25"/>
        <v>9.3032248053355766E-3</v>
      </c>
      <c r="F803" s="53"/>
    </row>
    <row r="804" spans="1:6">
      <c r="A804" s="52">
        <v>41718</v>
      </c>
      <c r="B804" s="20">
        <v>572.85</v>
      </c>
      <c r="C804" s="20">
        <v>21740.09</v>
      </c>
      <c r="D804" s="20">
        <f t="shared" si="24"/>
        <v>-4.2581528298813462E-3</v>
      </c>
      <c r="E804" s="20">
        <f t="shared" si="25"/>
        <v>1.9923084930589897E-2</v>
      </c>
      <c r="F804" s="53"/>
    </row>
    <row r="805" spans="1:6">
      <c r="A805" s="52">
        <v>41719</v>
      </c>
      <c r="B805" s="20">
        <v>572.9</v>
      </c>
      <c r="C805" s="20">
        <v>21753.75</v>
      </c>
      <c r="D805" s="20">
        <f t="shared" si="24"/>
        <v>6.2813494734569964E-4</v>
      </c>
      <c r="E805" s="20">
        <f t="shared" si="25"/>
        <v>8.7279074897041859E-5</v>
      </c>
      <c r="F805" s="53"/>
    </row>
    <row r="806" spans="1:6">
      <c r="A806" s="52">
        <v>41720</v>
      </c>
      <c r="B806" s="20">
        <v>572.65</v>
      </c>
      <c r="C806" s="20">
        <v>21755.32</v>
      </c>
      <c r="D806" s="20">
        <f t="shared" si="24"/>
        <v>7.2168860455216414E-5</v>
      </c>
      <c r="E806" s="20">
        <f t="shared" si="25"/>
        <v>-4.3647157080690116E-4</v>
      </c>
      <c r="F806" s="53"/>
    </row>
    <row r="807" spans="1:6">
      <c r="A807" s="52">
        <v>41722</v>
      </c>
      <c r="B807" s="20">
        <v>581.95000000000005</v>
      </c>
      <c r="C807" s="20">
        <v>22055.48</v>
      </c>
      <c r="D807" s="20">
        <f t="shared" si="24"/>
        <v>1.3702771765760881E-2</v>
      </c>
      <c r="E807" s="20">
        <f t="shared" si="25"/>
        <v>1.610982354426025E-2</v>
      </c>
      <c r="F807" s="53"/>
    </row>
    <row r="808" spans="1:6">
      <c r="A808" s="52">
        <v>41723</v>
      </c>
      <c r="B808" s="20">
        <v>592</v>
      </c>
      <c r="C808" s="20">
        <v>22055.21</v>
      </c>
      <c r="D808" s="20">
        <f t="shared" si="24"/>
        <v>-1.2241930470955449E-5</v>
      </c>
      <c r="E808" s="20">
        <f t="shared" si="25"/>
        <v>1.7122101496020264E-2</v>
      </c>
      <c r="F808" s="53"/>
    </row>
    <row r="809" spans="1:6">
      <c r="A809" s="52">
        <v>41724</v>
      </c>
      <c r="B809" s="20">
        <v>590.45000000000005</v>
      </c>
      <c r="C809" s="20">
        <v>22095.3</v>
      </c>
      <c r="D809" s="20">
        <f t="shared" si="24"/>
        <v>1.8160610610535837E-3</v>
      </c>
      <c r="E809" s="20">
        <f t="shared" si="25"/>
        <v>-2.6216768367149385E-3</v>
      </c>
      <c r="F809" s="53"/>
    </row>
    <row r="810" spans="1:6">
      <c r="A810" s="52">
        <v>41725</v>
      </c>
      <c r="B810" s="20">
        <v>598.54999999999995</v>
      </c>
      <c r="C810" s="20">
        <v>22214.37</v>
      </c>
      <c r="D810" s="20">
        <f t="shared" si="24"/>
        <v>5.3744605459507154E-3</v>
      </c>
      <c r="E810" s="20">
        <f t="shared" si="25"/>
        <v>1.3625105650088025E-2</v>
      </c>
      <c r="F810" s="53"/>
    </row>
    <row r="811" spans="1:6">
      <c r="A811" s="52">
        <v>41726</v>
      </c>
      <c r="B811" s="20">
        <v>597.79999999999995</v>
      </c>
      <c r="C811" s="20">
        <v>22339.97</v>
      </c>
      <c r="D811" s="20">
        <f t="shared" si="24"/>
        <v>5.6380739884353001E-3</v>
      </c>
      <c r="E811" s="20">
        <f t="shared" si="25"/>
        <v>-1.2538138475414416E-3</v>
      </c>
      <c r="F811" s="53"/>
    </row>
    <row r="812" spans="1:6">
      <c r="A812" s="52">
        <v>41729</v>
      </c>
      <c r="B812" s="20">
        <v>603.65</v>
      </c>
      <c r="C812" s="20">
        <v>22386.27</v>
      </c>
      <c r="D812" s="20">
        <f t="shared" si="24"/>
        <v>2.0703737465318198E-3</v>
      </c>
      <c r="E812" s="20">
        <f t="shared" si="25"/>
        <v>9.7383099285588744E-3</v>
      </c>
      <c r="F812" s="53"/>
    </row>
    <row r="813" spans="1:6">
      <c r="A813" s="52">
        <v>41730</v>
      </c>
      <c r="B813" s="20">
        <v>601.6</v>
      </c>
      <c r="C813" s="20">
        <v>22446.44</v>
      </c>
      <c r="D813" s="20">
        <f t="shared" si="24"/>
        <v>2.6842024997721604E-3</v>
      </c>
      <c r="E813" s="20">
        <f t="shared" si="25"/>
        <v>-3.4017871427662223E-3</v>
      </c>
      <c r="F813" s="53"/>
    </row>
    <row r="814" spans="1:6">
      <c r="A814" s="52">
        <v>41731</v>
      </c>
      <c r="B814" s="20">
        <v>595.65</v>
      </c>
      <c r="C814" s="20">
        <v>22551.49</v>
      </c>
      <c r="D814" s="20">
        <f t="shared" si="24"/>
        <v>4.6691121500963117E-3</v>
      </c>
      <c r="E814" s="20">
        <f t="shared" si="25"/>
        <v>-9.9395263902599326E-3</v>
      </c>
      <c r="F814" s="53"/>
    </row>
    <row r="815" spans="1:6">
      <c r="A815" s="52">
        <v>41732</v>
      </c>
      <c r="B815" s="20">
        <v>606.9</v>
      </c>
      <c r="C815" s="20">
        <v>22509.07</v>
      </c>
      <c r="D815" s="20">
        <f t="shared" si="24"/>
        <v>-1.8828000598017354E-3</v>
      </c>
      <c r="E815" s="20">
        <f t="shared" si="25"/>
        <v>1.8710786596439252E-2</v>
      </c>
      <c r="F815" s="53"/>
    </row>
    <row r="816" spans="1:6">
      <c r="A816" s="52">
        <v>41733</v>
      </c>
      <c r="B816" s="20">
        <v>604.25</v>
      </c>
      <c r="C816" s="20">
        <v>22359.5</v>
      </c>
      <c r="D816" s="20">
        <f t="shared" si="24"/>
        <v>-6.6670524167211686E-3</v>
      </c>
      <c r="E816" s="20">
        <f t="shared" si="25"/>
        <v>-4.3760132582170248E-3</v>
      </c>
      <c r="F816" s="53"/>
    </row>
    <row r="817" spans="1:6">
      <c r="A817" s="52">
        <v>41736</v>
      </c>
      <c r="B817" s="20">
        <v>604.5</v>
      </c>
      <c r="C817" s="20">
        <v>22343.45</v>
      </c>
      <c r="D817" s="20">
        <f t="shared" si="24"/>
        <v>-7.1807344659145734E-4</v>
      </c>
      <c r="E817" s="20">
        <f t="shared" si="25"/>
        <v>4.1365047125490722E-4</v>
      </c>
      <c r="F817" s="53"/>
    </row>
    <row r="818" spans="1:6">
      <c r="A818" s="52">
        <v>41738</v>
      </c>
      <c r="B818" s="20">
        <v>608.25</v>
      </c>
      <c r="C818" s="20">
        <v>22702.34</v>
      </c>
      <c r="D818" s="20">
        <f t="shared" si="24"/>
        <v>1.593478964432055E-2</v>
      </c>
      <c r="E818" s="20">
        <f t="shared" si="25"/>
        <v>6.1843116087845224E-3</v>
      </c>
      <c r="F818" s="53"/>
    </row>
    <row r="819" spans="1:6">
      <c r="A819" s="52">
        <v>41739</v>
      </c>
      <c r="B819" s="20">
        <v>617.45000000000005</v>
      </c>
      <c r="C819" s="20">
        <v>22715.33</v>
      </c>
      <c r="D819" s="20">
        <f t="shared" si="24"/>
        <v>5.7202407583681488E-4</v>
      </c>
      <c r="E819" s="20">
        <f t="shared" si="25"/>
        <v>1.5012111900199538E-2</v>
      </c>
      <c r="F819" s="53"/>
    </row>
    <row r="820" spans="1:6">
      <c r="A820" s="52">
        <v>41740</v>
      </c>
      <c r="B820" s="20">
        <v>608.9</v>
      </c>
      <c r="C820" s="20">
        <v>22628.959999999999</v>
      </c>
      <c r="D820" s="20">
        <f t="shared" si="24"/>
        <v>-3.8095250561232699E-3</v>
      </c>
      <c r="E820" s="20">
        <f t="shared" si="25"/>
        <v>-1.3944042949303105E-2</v>
      </c>
      <c r="F820" s="53"/>
    </row>
    <row r="821" spans="1:6">
      <c r="A821" s="52">
        <v>41744</v>
      </c>
      <c r="B821" s="20">
        <v>612.29999999999995</v>
      </c>
      <c r="C821" s="20">
        <v>22484.93</v>
      </c>
      <c r="D821" s="20">
        <f t="shared" si="24"/>
        <v>-6.3851948634956607E-3</v>
      </c>
      <c r="E821" s="20">
        <f t="shared" si="25"/>
        <v>5.5683078693804467E-3</v>
      </c>
      <c r="F821" s="53"/>
    </row>
    <row r="822" spans="1:6">
      <c r="A822" s="52">
        <v>41745</v>
      </c>
      <c r="B822" s="20">
        <v>607.54999999999995</v>
      </c>
      <c r="C822" s="20">
        <v>22277.23</v>
      </c>
      <c r="D822" s="20">
        <f t="shared" si="24"/>
        <v>-9.2802264518326346E-3</v>
      </c>
      <c r="E822" s="20">
        <f t="shared" si="25"/>
        <v>-7.7878821292880858E-3</v>
      </c>
      <c r="F822" s="53"/>
    </row>
    <row r="823" spans="1:6">
      <c r="A823" s="52">
        <v>41746</v>
      </c>
      <c r="B823" s="20">
        <v>609.5</v>
      </c>
      <c r="C823" s="20">
        <v>22628.84</v>
      </c>
      <c r="D823" s="20">
        <f t="shared" si="24"/>
        <v>1.5660118362025115E-2</v>
      </c>
      <c r="E823" s="20">
        <f t="shared" si="25"/>
        <v>3.2044725667055743E-3</v>
      </c>
      <c r="F823" s="53"/>
    </row>
    <row r="824" spans="1:6">
      <c r="A824" s="52">
        <v>41750</v>
      </c>
      <c r="B824" s="20">
        <v>599.20000000000005</v>
      </c>
      <c r="C824" s="20">
        <v>22764.83</v>
      </c>
      <c r="D824" s="20">
        <f t="shared" si="24"/>
        <v>5.9916022136364501E-3</v>
      </c>
      <c r="E824" s="20">
        <f t="shared" si="25"/>
        <v>-1.7043516718316394E-2</v>
      </c>
      <c r="F824" s="53"/>
    </row>
    <row r="825" spans="1:6">
      <c r="A825" s="52">
        <v>41751</v>
      </c>
      <c r="B825" s="20">
        <v>596.29999999999995</v>
      </c>
      <c r="C825" s="20">
        <v>22758.37</v>
      </c>
      <c r="D825" s="20">
        <f t="shared" si="24"/>
        <v>-2.8381133327025907E-4</v>
      </c>
      <c r="E825" s="20">
        <f t="shared" si="25"/>
        <v>-4.8515360739496225E-3</v>
      </c>
      <c r="F825" s="53"/>
    </row>
    <row r="826" spans="1:6">
      <c r="A826" s="52">
        <v>41752</v>
      </c>
      <c r="B826" s="20">
        <v>596.1</v>
      </c>
      <c r="C826" s="20">
        <v>22876.54</v>
      </c>
      <c r="D826" s="20">
        <f t="shared" si="24"/>
        <v>5.1789414780903844E-3</v>
      </c>
      <c r="E826" s="20">
        <f t="shared" si="25"/>
        <v>-3.3545790317920829E-4</v>
      </c>
      <c r="F826" s="53"/>
    </row>
    <row r="827" spans="1:6">
      <c r="A827" s="52">
        <v>41754</v>
      </c>
      <c r="B827" s="20">
        <v>580.70000000000005</v>
      </c>
      <c r="C827" s="20">
        <v>22688.07</v>
      </c>
      <c r="D827" s="20">
        <f t="shared" si="24"/>
        <v>-8.2726956234952069E-3</v>
      </c>
      <c r="E827" s="20">
        <f t="shared" si="25"/>
        <v>-2.6174165847876674E-2</v>
      </c>
      <c r="F827" s="53"/>
    </row>
    <row r="828" spans="1:6">
      <c r="A828" s="52">
        <v>41757</v>
      </c>
      <c r="B828" s="20">
        <v>580.6</v>
      </c>
      <c r="C828" s="20">
        <v>22631.61</v>
      </c>
      <c r="D828" s="20">
        <f t="shared" si="24"/>
        <v>-2.4916340631605063E-3</v>
      </c>
      <c r="E828" s="20">
        <f t="shared" si="25"/>
        <v>-1.7222078747474364E-4</v>
      </c>
      <c r="F828" s="53"/>
    </row>
    <row r="829" spans="1:6">
      <c r="A829" s="52">
        <v>41758</v>
      </c>
      <c r="B829" s="20">
        <v>563.15</v>
      </c>
      <c r="C829" s="20">
        <v>22466.19</v>
      </c>
      <c r="D829" s="20">
        <f t="shared" si="24"/>
        <v>-7.3360892053842457E-3</v>
      </c>
      <c r="E829" s="20">
        <f t="shared" si="25"/>
        <v>-3.0516029096824038E-2</v>
      </c>
      <c r="F829" s="53"/>
    </row>
    <row r="830" spans="1:6">
      <c r="A830" s="52">
        <v>41759</v>
      </c>
      <c r="B830" s="20">
        <v>566.9</v>
      </c>
      <c r="C830" s="20">
        <v>22417.8</v>
      </c>
      <c r="D830" s="20">
        <f t="shared" si="24"/>
        <v>-2.1562262512021214E-3</v>
      </c>
      <c r="E830" s="20">
        <f t="shared" si="25"/>
        <v>6.6368988365524857E-3</v>
      </c>
      <c r="F830" s="53"/>
    </row>
    <row r="831" spans="1:6">
      <c r="A831" s="52">
        <v>41761</v>
      </c>
      <c r="B831" s="20">
        <v>562.35</v>
      </c>
      <c r="C831" s="20">
        <v>22403.89</v>
      </c>
      <c r="D831" s="20">
        <f t="shared" si="24"/>
        <v>-6.2068165865965881E-4</v>
      </c>
      <c r="E831" s="20">
        <f t="shared" si="25"/>
        <v>-8.0584894802271743E-3</v>
      </c>
      <c r="F831" s="53"/>
    </row>
    <row r="832" spans="1:6">
      <c r="A832" s="52">
        <v>41764</v>
      </c>
      <c r="B832" s="20">
        <v>557</v>
      </c>
      <c r="C832" s="20">
        <v>22445.119999999999</v>
      </c>
      <c r="D832" s="20">
        <f t="shared" si="24"/>
        <v>1.8386141239166009E-3</v>
      </c>
      <c r="E832" s="20">
        <f t="shared" si="25"/>
        <v>-9.5591919227467209E-3</v>
      </c>
      <c r="F832" s="53"/>
    </row>
    <row r="833" spans="1:6">
      <c r="A833" s="52">
        <v>41765</v>
      </c>
      <c r="B833" s="20">
        <v>553.6</v>
      </c>
      <c r="C833" s="20">
        <v>22508.42</v>
      </c>
      <c r="D833" s="20">
        <f t="shared" si="24"/>
        <v>2.8162428070046203E-3</v>
      </c>
      <c r="E833" s="20">
        <f t="shared" si="25"/>
        <v>-6.1228356238241808E-3</v>
      </c>
      <c r="F833" s="53"/>
    </row>
    <row r="834" spans="1:6">
      <c r="A834" s="52">
        <v>41766</v>
      </c>
      <c r="B834" s="20">
        <v>554.4</v>
      </c>
      <c r="C834" s="20">
        <v>22323.9</v>
      </c>
      <c r="D834" s="20">
        <f t="shared" si="24"/>
        <v>-8.2316079967340063E-3</v>
      </c>
      <c r="E834" s="20">
        <f t="shared" si="25"/>
        <v>1.4440435722336239E-3</v>
      </c>
      <c r="F834" s="53"/>
    </row>
    <row r="835" spans="1:6">
      <c r="A835" s="52">
        <v>41767</v>
      </c>
      <c r="B835" s="20">
        <v>553</v>
      </c>
      <c r="C835" s="20">
        <v>22344.04</v>
      </c>
      <c r="D835" s="20">
        <f t="shared" ref="D835:D898" si="26">LN(C835/C834)</f>
        <v>9.0176539884267363E-4</v>
      </c>
      <c r="E835" s="20">
        <f t="shared" ref="E835:E898" si="27">LN(B835/B834)</f>
        <v>-2.5284463533586377E-3</v>
      </c>
      <c r="F835" s="53"/>
    </row>
    <row r="836" spans="1:6">
      <c r="A836" s="52">
        <v>41768</v>
      </c>
      <c r="B836" s="20">
        <v>557.15</v>
      </c>
      <c r="C836" s="20">
        <v>22994.23</v>
      </c>
      <c r="D836" s="20">
        <f t="shared" si="26"/>
        <v>2.8683696059865555E-2</v>
      </c>
      <c r="E836" s="20">
        <f t="shared" si="27"/>
        <v>7.4765019707279824E-3</v>
      </c>
      <c r="F836" s="53"/>
    </row>
    <row r="837" spans="1:6">
      <c r="A837" s="52">
        <v>41771</v>
      </c>
      <c r="B837" s="20">
        <v>570.04999999999995</v>
      </c>
      <c r="C837" s="20">
        <v>23551</v>
      </c>
      <c r="D837" s="20">
        <f t="shared" si="26"/>
        <v>2.3924967515017263E-2</v>
      </c>
      <c r="E837" s="20">
        <f t="shared" si="27"/>
        <v>2.2889572786665757E-2</v>
      </c>
      <c r="F837" s="53"/>
    </row>
    <row r="838" spans="1:6">
      <c r="A838" s="52">
        <v>41772</v>
      </c>
      <c r="B838" s="20">
        <v>577.75</v>
      </c>
      <c r="C838" s="20">
        <v>23871.23</v>
      </c>
      <c r="D838" s="20">
        <f t="shared" si="26"/>
        <v>1.3505685733288347E-2</v>
      </c>
      <c r="E838" s="20">
        <f t="shared" si="27"/>
        <v>1.3417172874761421E-2</v>
      </c>
      <c r="F838" s="53"/>
    </row>
    <row r="839" spans="1:6">
      <c r="A839" s="52">
        <v>41773</v>
      </c>
      <c r="B839" s="20">
        <v>576.35</v>
      </c>
      <c r="C839" s="20">
        <v>23815.119999999999</v>
      </c>
      <c r="D839" s="20">
        <f t="shared" si="26"/>
        <v>-2.3532950580093838E-3</v>
      </c>
      <c r="E839" s="20">
        <f t="shared" si="27"/>
        <v>-2.4261341074684703E-3</v>
      </c>
      <c r="F839" s="53"/>
    </row>
    <row r="840" spans="1:6">
      <c r="A840" s="52">
        <v>41774</v>
      </c>
      <c r="B840" s="20">
        <v>588.35</v>
      </c>
      <c r="C840" s="20">
        <v>23905.599999999999</v>
      </c>
      <c r="D840" s="20">
        <f t="shared" si="26"/>
        <v>3.7920680334879663E-3</v>
      </c>
      <c r="E840" s="20">
        <f t="shared" si="27"/>
        <v>2.0606893862916406E-2</v>
      </c>
      <c r="F840" s="53"/>
    </row>
    <row r="841" spans="1:6">
      <c r="A841" s="52">
        <v>41775</v>
      </c>
      <c r="B841" s="20">
        <v>580.70000000000005</v>
      </c>
      <c r="C841" s="20">
        <v>24121.74</v>
      </c>
      <c r="D841" s="20">
        <f t="shared" si="26"/>
        <v>9.0007674458697229E-3</v>
      </c>
      <c r="E841" s="20">
        <f t="shared" si="27"/>
        <v>-1.3087736531933685E-2</v>
      </c>
      <c r="F841" s="53"/>
    </row>
    <row r="842" spans="1:6">
      <c r="A842" s="52">
        <v>41778</v>
      </c>
      <c r="B842" s="20">
        <v>557.04999999999995</v>
      </c>
      <c r="C842" s="20">
        <v>24363.05</v>
      </c>
      <c r="D842" s="20">
        <f t="shared" si="26"/>
        <v>9.9541316981351709E-3</v>
      </c>
      <c r="E842" s="20">
        <f t="shared" si="27"/>
        <v>-4.1579269872678841E-2</v>
      </c>
      <c r="F842" s="53"/>
    </row>
    <row r="843" spans="1:6">
      <c r="A843" s="52">
        <v>41779</v>
      </c>
      <c r="B843" s="20">
        <v>563.15</v>
      </c>
      <c r="C843" s="20">
        <v>24376.880000000001</v>
      </c>
      <c r="D843" s="20">
        <f t="shared" si="26"/>
        <v>5.6750185612391448E-4</v>
      </c>
      <c r="E843" s="20">
        <f t="shared" si="27"/>
        <v>1.0891019988379994E-2</v>
      </c>
      <c r="F843" s="53"/>
    </row>
    <row r="844" spans="1:6">
      <c r="A844" s="52">
        <v>41780</v>
      </c>
      <c r="B844" s="20">
        <v>562.25</v>
      </c>
      <c r="C844" s="20">
        <v>24298.02</v>
      </c>
      <c r="D844" s="20">
        <f t="shared" si="26"/>
        <v>-3.2402765695869608E-3</v>
      </c>
      <c r="E844" s="20">
        <f t="shared" si="27"/>
        <v>-1.5994316542804064E-3</v>
      </c>
      <c r="F844" s="53"/>
    </row>
    <row r="845" spans="1:6">
      <c r="A845" s="52">
        <v>41781</v>
      </c>
      <c r="B845" s="20">
        <v>562.5</v>
      </c>
      <c r="C845" s="20">
        <v>24374.400000000001</v>
      </c>
      <c r="D845" s="20">
        <f t="shared" si="26"/>
        <v>3.1385356511068616E-3</v>
      </c>
      <c r="E845" s="20">
        <f t="shared" si="27"/>
        <v>4.4454323915017123E-4</v>
      </c>
      <c r="F845" s="53"/>
    </row>
    <row r="846" spans="1:6">
      <c r="A846" s="52">
        <v>41782</v>
      </c>
      <c r="B846" s="20">
        <v>561.25</v>
      </c>
      <c r="C846" s="20">
        <v>24693.35</v>
      </c>
      <c r="D846" s="20">
        <f t="shared" si="26"/>
        <v>1.300057541925871E-2</v>
      </c>
      <c r="E846" s="20">
        <f t="shared" si="27"/>
        <v>-2.2246950221111624E-3</v>
      </c>
      <c r="F846" s="53"/>
    </row>
    <row r="847" spans="1:6">
      <c r="A847" s="52">
        <v>41785</v>
      </c>
      <c r="B847" s="20">
        <v>560.70000000000005</v>
      </c>
      <c r="C847" s="20">
        <v>24716.880000000001</v>
      </c>
      <c r="D847" s="20">
        <f t="shared" si="26"/>
        <v>9.5243441606063879E-4</v>
      </c>
      <c r="E847" s="20">
        <f t="shared" si="27"/>
        <v>-9.804359268370871E-4</v>
      </c>
      <c r="F847" s="53"/>
    </row>
    <row r="848" spans="1:6">
      <c r="A848" s="52">
        <v>41786</v>
      </c>
      <c r="B848" s="20">
        <v>560.45000000000005</v>
      </c>
      <c r="C848" s="20">
        <v>24549.51</v>
      </c>
      <c r="D848" s="20">
        <f t="shared" si="26"/>
        <v>-6.7945162571130552E-3</v>
      </c>
      <c r="E848" s="20">
        <f t="shared" si="27"/>
        <v>-4.4597066252243157E-4</v>
      </c>
      <c r="F848" s="53"/>
    </row>
    <row r="849" spans="1:6">
      <c r="A849" s="52">
        <v>41787</v>
      </c>
      <c r="B849" s="20">
        <v>561.70000000000005</v>
      </c>
      <c r="C849" s="20">
        <v>24556.09</v>
      </c>
      <c r="D849" s="20">
        <f t="shared" si="26"/>
        <v>2.6799387602979586E-4</v>
      </c>
      <c r="E849" s="20">
        <f t="shared" si="27"/>
        <v>2.2278670712826978E-3</v>
      </c>
      <c r="F849" s="53"/>
    </row>
    <row r="850" spans="1:6">
      <c r="A850" s="52">
        <v>41788</v>
      </c>
      <c r="B850" s="20">
        <v>557.1</v>
      </c>
      <c r="C850" s="20">
        <v>24234.15</v>
      </c>
      <c r="D850" s="20">
        <f t="shared" si="26"/>
        <v>-1.3197093209489284E-2</v>
      </c>
      <c r="E850" s="20">
        <f t="shared" si="27"/>
        <v>-8.2231425116172183E-3</v>
      </c>
      <c r="F850" s="53"/>
    </row>
    <row r="851" spans="1:6">
      <c r="A851" s="52">
        <v>41789</v>
      </c>
      <c r="B851" s="20">
        <v>600.95000000000005</v>
      </c>
      <c r="C851" s="20">
        <v>24217.34</v>
      </c>
      <c r="D851" s="20">
        <f t="shared" si="26"/>
        <v>-6.9388993710945031E-4</v>
      </c>
      <c r="E851" s="20">
        <f t="shared" si="27"/>
        <v>7.5766979372028156E-2</v>
      </c>
      <c r="F851" s="53"/>
    </row>
    <row r="852" spans="1:6">
      <c r="A852" s="52">
        <v>41792</v>
      </c>
      <c r="B852" s="20">
        <v>601.04999999999995</v>
      </c>
      <c r="C852" s="20">
        <v>24684.85</v>
      </c>
      <c r="D852" s="20">
        <f t="shared" si="26"/>
        <v>1.9120789623679097E-2</v>
      </c>
      <c r="E852" s="20">
        <f t="shared" si="27"/>
        <v>1.6638935146516827E-4</v>
      </c>
      <c r="F852" s="53"/>
    </row>
    <row r="853" spans="1:6">
      <c r="A853" s="52">
        <v>41793</v>
      </c>
      <c r="B853" s="20">
        <v>592</v>
      </c>
      <c r="C853" s="20">
        <v>24858.59</v>
      </c>
      <c r="D853" s="20">
        <f t="shared" si="26"/>
        <v>7.0136717277472886E-3</v>
      </c>
      <c r="E853" s="20">
        <f t="shared" si="27"/>
        <v>-1.5171490866257501E-2</v>
      </c>
      <c r="F853" s="53"/>
    </row>
    <row r="854" spans="1:6">
      <c r="A854" s="52">
        <v>41794</v>
      </c>
      <c r="B854" s="20">
        <v>605.35</v>
      </c>
      <c r="C854" s="20">
        <v>24805.83</v>
      </c>
      <c r="D854" s="20">
        <f t="shared" si="26"/>
        <v>-2.124660666422916E-3</v>
      </c>
      <c r="E854" s="20">
        <f t="shared" si="27"/>
        <v>2.2300168269743653E-2</v>
      </c>
      <c r="F854" s="53"/>
    </row>
    <row r="855" spans="1:6">
      <c r="A855" s="52">
        <v>41795</v>
      </c>
      <c r="B855" s="20">
        <v>631.20000000000005</v>
      </c>
      <c r="C855" s="20">
        <v>25019.51</v>
      </c>
      <c r="D855" s="20">
        <f t="shared" si="26"/>
        <v>8.5772143254828574E-3</v>
      </c>
      <c r="E855" s="20">
        <f t="shared" si="27"/>
        <v>4.1815966377915272E-2</v>
      </c>
      <c r="F855" s="53"/>
    </row>
    <row r="856" spans="1:6">
      <c r="A856" s="52">
        <v>41796</v>
      </c>
      <c r="B856" s="20">
        <v>638.4</v>
      </c>
      <c r="C856" s="20">
        <v>25396.46</v>
      </c>
      <c r="D856" s="20">
        <f t="shared" si="26"/>
        <v>1.4953873718383312E-2</v>
      </c>
      <c r="E856" s="20">
        <f t="shared" si="27"/>
        <v>1.134227660393451E-2</v>
      </c>
      <c r="F856" s="53"/>
    </row>
    <row r="857" spans="1:6">
      <c r="A857" s="52">
        <v>41799</v>
      </c>
      <c r="B857" s="20">
        <v>632.04999999999995</v>
      </c>
      <c r="C857" s="20">
        <v>25580.21</v>
      </c>
      <c r="D857" s="20">
        <f t="shared" si="26"/>
        <v>7.209211422861829E-3</v>
      </c>
      <c r="E857" s="20">
        <f t="shared" si="27"/>
        <v>-9.996541194032425E-3</v>
      </c>
      <c r="F857" s="53"/>
    </row>
    <row r="858" spans="1:6">
      <c r="A858" s="52">
        <v>41800</v>
      </c>
      <c r="B858" s="20">
        <v>638.75</v>
      </c>
      <c r="C858" s="20">
        <v>25583.69</v>
      </c>
      <c r="D858" s="20">
        <f t="shared" si="26"/>
        <v>1.3603341439441131E-4</v>
      </c>
      <c r="E858" s="20">
        <f t="shared" si="27"/>
        <v>1.0544636576347676E-2</v>
      </c>
      <c r="F858" s="53"/>
    </row>
    <row r="859" spans="1:6">
      <c r="A859" s="52">
        <v>41801</v>
      </c>
      <c r="B859" s="20">
        <v>625.4</v>
      </c>
      <c r="C859" s="20">
        <v>25473.89</v>
      </c>
      <c r="D859" s="20">
        <f t="shared" si="26"/>
        <v>-4.3010330401381403E-3</v>
      </c>
      <c r="E859" s="20">
        <f t="shared" si="27"/>
        <v>-2.1121696494173278E-2</v>
      </c>
      <c r="F859" s="53"/>
    </row>
    <row r="860" spans="1:6">
      <c r="A860" s="52">
        <v>41802</v>
      </c>
      <c r="B860" s="20">
        <v>629.54999999999995</v>
      </c>
      <c r="C860" s="20">
        <v>25576.21</v>
      </c>
      <c r="D860" s="20">
        <f t="shared" si="26"/>
        <v>4.0086165165209003E-3</v>
      </c>
      <c r="E860" s="20">
        <f t="shared" si="27"/>
        <v>6.6138334239685291E-3</v>
      </c>
      <c r="F860" s="53"/>
    </row>
    <row r="861" spans="1:6">
      <c r="A861" s="52">
        <v>41803</v>
      </c>
      <c r="B861" s="20">
        <v>634.04999999999995</v>
      </c>
      <c r="C861" s="20">
        <v>25228.17</v>
      </c>
      <c r="D861" s="20">
        <f t="shared" si="26"/>
        <v>-1.3701395223302716E-2</v>
      </c>
      <c r="E861" s="20">
        <f t="shared" si="27"/>
        <v>7.1225372331990295E-3</v>
      </c>
      <c r="F861" s="53"/>
    </row>
    <row r="862" spans="1:6">
      <c r="A862" s="52">
        <v>41806</v>
      </c>
      <c r="B862" s="20">
        <v>633.29999999999995</v>
      </c>
      <c r="C862" s="20">
        <v>25190.48</v>
      </c>
      <c r="D862" s="20">
        <f t="shared" si="26"/>
        <v>-1.4950819595768649E-3</v>
      </c>
      <c r="E862" s="20">
        <f t="shared" si="27"/>
        <v>-1.1835721585240044E-3</v>
      </c>
      <c r="F862" s="53"/>
    </row>
    <row r="863" spans="1:6">
      <c r="A863" s="52">
        <v>41807</v>
      </c>
      <c r="B863" s="20">
        <v>629.95000000000005</v>
      </c>
      <c r="C863" s="20">
        <v>25521.19</v>
      </c>
      <c r="D863" s="20">
        <f t="shared" si="26"/>
        <v>1.304294211988543E-2</v>
      </c>
      <c r="E863" s="20">
        <f t="shared" si="27"/>
        <v>-5.303792365745773E-3</v>
      </c>
      <c r="F863" s="53"/>
    </row>
    <row r="864" spans="1:6">
      <c r="A864" s="52">
        <v>41808</v>
      </c>
      <c r="B864" s="20">
        <v>619.20000000000005</v>
      </c>
      <c r="C864" s="20">
        <v>25246.25</v>
      </c>
      <c r="D864" s="20">
        <f t="shared" si="26"/>
        <v>-1.0831457643022832E-2</v>
      </c>
      <c r="E864" s="20">
        <f t="shared" si="27"/>
        <v>-1.7212128881121409E-2</v>
      </c>
      <c r="F864" s="53"/>
    </row>
    <row r="865" spans="1:6">
      <c r="A865" s="52">
        <v>41809</v>
      </c>
      <c r="B865" s="20">
        <v>625.70000000000005</v>
      </c>
      <c r="C865" s="20">
        <v>25201.8</v>
      </c>
      <c r="D865" s="20">
        <f t="shared" si="26"/>
        <v>-1.7622093025538763E-3</v>
      </c>
      <c r="E865" s="20">
        <f t="shared" si="27"/>
        <v>1.04427007288005E-2</v>
      </c>
      <c r="F865" s="53"/>
    </row>
    <row r="866" spans="1:6">
      <c r="A866" s="52">
        <v>41810</v>
      </c>
      <c r="B866" s="20">
        <v>623.65</v>
      </c>
      <c r="C866" s="20">
        <v>25105.51</v>
      </c>
      <c r="D866" s="20">
        <f t="shared" si="26"/>
        <v>-3.8280765792278494E-3</v>
      </c>
      <c r="E866" s="20">
        <f t="shared" si="27"/>
        <v>-3.2817094325998082E-3</v>
      </c>
      <c r="F866" s="53"/>
    </row>
    <row r="867" spans="1:6">
      <c r="A867" s="52">
        <v>41813</v>
      </c>
      <c r="B867" s="20">
        <v>617.25</v>
      </c>
      <c r="C867" s="20">
        <v>25031.32</v>
      </c>
      <c r="D867" s="20">
        <f t="shared" si="26"/>
        <v>-2.9595031895874248E-3</v>
      </c>
      <c r="E867" s="20">
        <f t="shared" si="27"/>
        <v>-1.0315185346429234E-2</v>
      </c>
      <c r="F867" s="53"/>
    </row>
    <row r="868" spans="1:6">
      <c r="A868" s="52">
        <v>41814</v>
      </c>
      <c r="B868" s="20">
        <v>617.20000000000005</v>
      </c>
      <c r="C868" s="20">
        <v>25368.9</v>
      </c>
      <c r="D868" s="20">
        <f t="shared" si="26"/>
        <v>1.3396173604899069E-2</v>
      </c>
      <c r="E868" s="20">
        <f t="shared" si="27"/>
        <v>-8.1007736283020249E-5</v>
      </c>
      <c r="F868" s="53"/>
    </row>
    <row r="869" spans="1:6">
      <c r="A869" s="52">
        <v>41815</v>
      </c>
      <c r="B869" s="20">
        <v>624.5</v>
      </c>
      <c r="C869" s="20">
        <v>25313.74</v>
      </c>
      <c r="D869" s="20">
        <f t="shared" si="26"/>
        <v>-2.1766830527680499E-3</v>
      </c>
      <c r="E869" s="20">
        <f t="shared" si="27"/>
        <v>1.1758209076626426E-2</v>
      </c>
      <c r="F869" s="53"/>
    </row>
    <row r="870" spans="1:6">
      <c r="A870" s="52">
        <v>41816</v>
      </c>
      <c r="B870" s="20">
        <v>617.25</v>
      </c>
      <c r="C870" s="20">
        <v>25062.67</v>
      </c>
      <c r="D870" s="20">
        <f t="shared" si="26"/>
        <v>-9.9678432350458618E-3</v>
      </c>
      <c r="E870" s="20">
        <f t="shared" si="27"/>
        <v>-1.1677201340343463E-2</v>
      </c>
      <c r="F870" s="53"/>
    </row>
    <row r="871" spans="1:6">
      <c r="A871" s="52">
        <v>41817</v>
      </c>
      <c r="B871" s="20">
        <v>616.95000000000005</v>
      </c>
      <c r="C871" s="20">
        <v>25099.919999999998</v>
      </c>
      <c r="D871" s="20">
        <f t="shared" si="26"/>
        <v>1.4851707954856939E-3</v>
      </c>
      <c r="E871" s="20">
        <f t="shared" si="27"/>
        <v>-4.8614488074600861E-4</v>
      </c>
      <c r="F871" s="53"/>
    </row>
    <row r="872" spans="1:6">
      <c r="A872" s="52">
        <v>41820</v>
      </c>
      <c r="B872" s="20">
        <v>619.5</v>
      </c>
      <c r="C872" s="20">
        <v>25413.78</v>
      </c>
      <c r="D872" s="20">
        <f t="shared" si="26"/>
        <v>1.2426887717267594E-2</v>
      </c>
      <c r="E872" s="20">
        <f t="shared" si="27"/>
        <v>4.1247177246542715E-3</v>
      </c>
      <c r="F872" s="53"/>
    </row>
    <row r="873" spans="1:6">
      <c r="A873" s="52">
        <v>41821</v>
      </c>
      <c r="B873" s="20">
        <v>628.25</v>
      </c>
      <c r="C873" s="20">
        <v>25516.35</v>
      </c>
      <c r="D873" s="20">
        <f t="shared" si="26"/>
        <v>4.0278765702267639E-3</v>
      </c>
      <c r="E873" s="20">
        <f t="shared" si="27"/>
        <v>1.4025475354504458E-2</v>
      </c>
      <c r="F873" s="53"/>
    </row>
    <row r="874" spans="1:6">
      <c r="A874" s="52">
        <v>41822</v>
      </c>
      <c r="B874" s="20">
        <v>630.45000000000005</v>
      </c>
      <c r="C874" s="20">
        <v>25841.21</v>
      </c>
      <c r="D874" s="20">
        <f t="shared" si="26"/>
        <v>1.2651081274298663E-2</v>
      </c>
      <c r="E874" s="20">
        <f t="shared" si="27"/>
        <v>3.4956736955338878E-3</v>
      </c>
      <c r="F874" s="53"/>
    </row>
    <row r="875" spans="1:6">
      <c r="A875" s="52">
        <v>41823</v>
      </c>
      <c r="B875" s="20">
        <v>623.70000000000005</v>
      </c>
      <c r="C875" s="20">
        <v>25823.75</v>
      </c>
      <c r="D875" s="20">
        <f t="shared" si="26"/>
        <v>-6.7589331975440395E-4</v>
      </c>
      <c r="E875" s="20">
        <f t="shared" si="27"/>
        <v>-1.076436658715843E-2</v>
      </c>
      <c r="F875" s="53"/>
    </row>
    <row r="876" spans="1:6">
      <c r="A876" s="52">
        <v>41824</v>
      </c>
      <c r="B876" s="20">
        <v>624.35</v>
      </c>
      <c r="C876" s="20">
        <v>25962.06</v>
      </c>
      <c r="D876" s="20">
        <f t="shared" si="26"/>
        <v>5.341630414456163E-3</v>
      </c>
      <c r="E876" s="20">
        <f t="shared" si="27"/>
        <v>1.0416250290771801E-3</v>
      </c>
      <c r="F876" s="53"/>
    </row>
    <row r="877" spans="1:6">
      <c r="A877" s="52">
        <v>41827</v>
      </c>
      <c r="B877" s="20">
        <v>626.20000000000005</v>
      </c>
      <c r="C877" s="20">
        <v>26100.080000000002</v>
      </c>
      <c r="D877" s="20">
        <f t="shared" si="26"/>
        <v>5.3021379198922598E-3</v>
      </c>
      <c r="E877" s="20">
        <f t="shared" si="27"/>
        <v>2.9587003311512677E-3</v>
      </c>
      <c r="F877" s="53"/>
    </row>
    <row r="878" spans="1:6">
      <c r="A878" s="52">
        <v>41828</v>
      </c>
      <c r="B878" s="20">
        <v>626.1</v>
      </c>
      <c r="C878" s="20">
        <v>25582.11</v>
      </c>
      <c r="D878" s="20">
        <f t="shared" si="26"/>
        <v>-2.0045100391727008E-2</v>
      </c>
      <c r="E878" s="20">
        <f t="shared" si="27"/>
        <v>-1.597061410405626E-4</v>
      </c>
      <c r="F878" s="53"/>
    </row>
    <row r="879" spans="1:6">
      <c r="A879" s="52">
        <v>41829</v>
      </c>
      <c r="B879" s="20">
        <v>627.95000000000005</v>
      </c>
      <c r="C879" s="20">
        <v>25444.81</v>
      </c>
      <c r="D879" s="20">
        <f t="shared" si="26"/>
        <v>-5.3814861392772395E-3</v>
      </c>
      <c r="E879" s="20">
        <f t="shared" si="27"/>
        <v>2.9504427128711139E-3</v>
      </c>
      <c r="F879" s="53"/>
    </row>
    <row r="880" spans="1:6">
      <c r="A880" s="52">
        <v>41830</v>
      </c>
      <c r="B880" s="20">
        <v>631.9</v>
      </c>
      <c r="C880" s="20">
        <v>25372.75</v>
      </c>
      <c r="D880" s="20">
        <f t="shared" si="26"/>
        <v>-2.8360294472456961E-3</v>
      </c>
      <c r="E880" s="20">
        <f t="shared" si="27"/>
        <v>6.2706083152738144E-3</v>
      </c>
      <c r="F880" s="53"/>
    </row>
    <row r="881" spans="1:6">
      <c r="A881" s="52">
        <v>41831</v>
      </c>
      <c r="B881" s="20">
        <v>640.9</v>
      </c>
      <c r="C881" s="20">
        <v>25024.35</v>
      </c>
      <c r="D881" s="20">
        <f t="shared" si="26"/>
        <v>-1.3826412641820635E-2</v>
      </c>
      <c r="E881" s="20">
        <f t="shared" si="27"/>
        <v>1.4142284730771575E-2</v>
      </c>
      <c r="F881" s="53"/>
    </row>
    <row r="882" spans="1:6">
      <c r="A882" s="52">
        <v>41834</v>
      </c>
      <c r="B882" s="20">
        <v>624</v>
      </c>
      <c r="C882" s="20">
        <v>25006.98</v>
      </c>
      <c r="D882" s="20">
        <f t="shared" si="26"/>
        <v>-6.9436493884537888E-4</v>
      </c>
      <c r="E882" s="20">
        <f t="shared" si="27"/>
        <v>-2.6723070140753508E-2</v>
      </c>
      <c r="F882" s="53"/>
    </row>
    <row r="883" spans="1:6">
      <c r="A883" s="52">
        <v>41835</v>
      </c>
      <c r="B883" s="20">
        <v>618.85</v>
      </c>
      <c r="C883" s="20">
        <v>25228.65</v>
      </c>
      <c r="D883" s="20">
        <f t="shared" si="26"/>
        <v>8.8252675933487082E-3</v>
      </c>
      <c r="E883" s="20">
        <f t="shared" si="27"/>
        <v>-8.2874513833962535E-3</v>
      </c>
      <c r="F883" s="53"/>
    </row>
    <row r="884" spans="1:6">
      <c r="A884" s="52">
        <v>41836</v>
      </c>
      <c r="B884" s="20">
        <v>622.45000000000005</v>
      </c>
      <c r="C884" s="20">
        <v>25549.72</v>
      </c>
      <c r="D884" s="20">
        <f t="shared" si="26"/>
        <v>1.2646104193072069E-2</v>
      </c>
      <c r="E884" s="20">
        <f t="shared" si="27"/>
        <v>5.8003868417636165E-3</v>
      </c>
      <c r="F884" s="53"/>
    </row>
    <row r="885" spans="1:6">
      <c r="A885" s="52">
        <v>41837</v>
      </c>
      <c r="B885" s="20">
        <v>625.45000000000005</v>
      </c>
      <c r="C885" s="20">
        <v>25561.16</v>
      </c>
      <c r="D885" s="20">
        <f t="shared" si="26"/>
        <v>4.476542055640955E-4</v>
      </c>
      <c r="E885" s="20">
        <f t="shared" si="27"/>
        <v>4.8080868329554004E-3</v>
      </c>
      <c r="F885" s="53"/>
    </row>
    <row r="886" spans="1:6">
      <c r="A886" s="52">
        <v>41838</v>
      </c>
      <c r="B886" s="20">
        <v>622</v>
      </c>
      <c r="C886" s="20">
        <v>25641.56</v>
      </c>
      <c r="D886" s="20">
        <f t="shared" si="26"/>
        <v>3.1404607442220294E-3</v>
      </c>
      <c r="E886" s="20">
        <f t="shared" si="27"/>
        <v>-5.5312979215710262E-3</v>
      </c>
      <c r="F886" s="53"/>
    </row>
    <row r="887" spans="1:6">
      <c r="A887" s="52">
        <v>41841</v>
      </c>
      <c r="B887" s="20">
        <v>627.29999999999995</v>
      </c>
      <c r="C887" s="20">
        <v>25715.17</v>
      </c>
      <c r="D887" s="20">
        <f t="shared" si="26"/>
        <v>2.8666174971606435E-3</v>
      </c>
      <c r="E887" s="20">
        <f t="shared" si="27"/>
        <v>8.4848023635181319E-3</v>
      </c>
      <c r="F887" s="53"/>
    </row>
    <row r="888" spans="1:6">
      <c r="A888" s="52">
        <v>41842</v>
      </c>
      <c r="B888" s="20">
        <v>632.54999999999995</v>
      </c>
      <c r="C888" s="20">
        <v>26025.8</v>
      </c>
      <c r="D888" s="20">
        <f t="shared" si="26"/>
        <v>1.2007263569467798E-2</v>
      </c>
      <c r="E888" s="20">
        <f t="shared" si="27"/>
        <v>8.3343737579809132E-3</v>
      </c>
      <c r="F888" s="53"/>
    </row>
    <row r="889" spans="1:6">
      <c r="A889" s="52">
        <v>41843</v>
      </c>
      <c r="B889" s="20">
        <v>632.5</v>
      </c>
      <c r="C889" s="20">
        <v>26147.33</v>
      </c>
      <c r="D889" s="20">
        <f t="shared" si="26"/>
        <v>4.6587283455928712E-3</v>
      </c>
      <c r="E889" s="20">
        <f t="shared" si="27"/>
        <v>-7.9048259003163635E-5</v>
      </c>
      <c r="F889" s="53"/>
    </row>
    <row r="890" spans="1:6">
      <c r="A890" s="52">
        <v>41844</v>
      </c>
      <c r="B890" s="20">
        <v>642.29999999999995</v>
      </c>
      <c r="C890" s="20">
        <v>26271.85</v>
      </c>
      <c r="D890" s="20">
        <f t="shared" si="26"/>
        <v>4.7509417055472472E-3</v>
      </c>
      <c r="E890" s="20">
        <f t="shared" si="27"/>
        <v>1.537526366207146E-2</v>
      </c>
      <c r="F890" s="53"/>
    </row>
    <row r="891" spans="1:6">
      <c r="A891" s="52">
        <v>41845</v>
      </c>
      <c r="B891" s="20">
        <v>662</v>
      </c>
      <c r="C891" s="20">
        <v>26126.75</v>
      </c>
      <c r="D891" s="20">
        <f t="shared" si="26"/>
        <v>-5.5383300656394801E-3</v>
      </c>
      <c r="E891" s="20">
        <f t="shared" si="27"/>
        <v>3.0210071673261379E-2</v>
      </c>
      <c r="F891" s="53"/>
    </row>
    <row r="892" spans="1:6">
      <c r="A892" s="52">
        <v>41848</v>
      </c>
      <c r="B892" s="20">
        <v>686.45</v>
      </c>
      <c r="C892" s="20">
        <v>25991.23</v>
      </c>
      <c r="D892" s="20">
        <f t="shared" si="26"/>
        <v>-5.2005202593309856E-3</v>
      </c>
      <c r="E892" s="20">
        <f t="shared" si="27"/>
        <v>3.6267833406605776E-2</v>
      </c>
      <c r="F892" s="53"/>
    </row>
    <row r="893" spans="1:6">
      <c r="A893" s="52">
        <v>41850</v>
      </c>
      <c r="B893" s="20">
        <v>692.7</v>
      </c>
      <c r="C893" s="20">
        <v>26087.42</v>
      </c>
      <c r="D893" s="20">
        <f t="shared" si="26"/>
        <v>3.6940323676991128E-3</v>
      </c>
      <c r="E893" s="20">
        <f t="shared" si="27"/>
        <v>9.0636156849454638E-3</v>
      </c>
      <c r="F893" s="53"/>
    </row>
    <row r="894" spans="1:6">
      <c r="A894" s="52">
        <v>41851</v>
      </c>
      <c r="B894" s="20">
        <v>685.5</v>
      </c>
      <c r="C894" s="20">
        <v>25894.97</v>
      </c>
      <c r="D894" s="20">
        <f t="shared" si="26"/>
        <v>-7.4044644454659041E-3</v>
      </c>
      <c r="E894" s="20">
        <f t="shared" si="27"/>
        <v>-1.0448506026190397E-2</v>
      </c>
      <c r="F894" s="53"/>
    </row>
    <row r="895" spans="1:6">
      <c r="A895" s="52">
        <v>41852</v>
      </c>
      <c r="B895" s="20">
        <v>693.85</v>
      </c>
      <c r="C895" s="20">
        <v>25480.84</v>
      </c>
      <c r="D895" s="20">
        <f t="shared" si="26"/>
        <v>-1.6121944156843065E-2</v>
      </c>
      <c r="E895" s="20">
        <f t="shared" si="27"/>
        <v>1.2107299814650448E-2</v>
      </c>
      <c r="F895" s="53"/>
    </row>
    <row r="896" spans="1:6">
      <c r="A896" s="52">
        <v>41855</v>
      </c>
      <c r="B896" s="20">
        <v>698.8</v>
      </c>
      <c r="C896" s="20">
        <v>25723.16</v>
      </c>
      <c r="D896" s="20">
        <f t="shared" si="26"/>
        <v>9.4649562153372637E-3</v>
      </c>
      <c r="E896" s="20">
        <f t="shared" si="27"/>
        <v>7.1087794428818527E-3</v>
      </c>
      <c r="F896" s="53"/>
    </row>
    <row r="897" spans="1:6">
      <c r="A897" s="52">
        <v>41856</v>
      </c>
      <c r="B897" s="20">
        <v>704.1</v>
      </c>
      <c r="C897" s="20">
        <v>25908.01</v>
      </c>
      <c r="D897" s="20">
        <f t="shared" si="26"/>
        <v>7.1604338928940138E-3</v>
      </c>
      <c r="E897" s="20">
        <f t="shared" si="27"/>
        <v>7.5558132651861584E-3</v>
      </c>
      <c r="F897" s="53"/>
    </row>
    <row r="898" spans="1:6">
      <c r="A898" s="52">
        <v>41857</v>
      </c>
      <c r="B898" s="20">
        <v>706.55</v>
      </c>
      <c r="C898" s="20">
        <v>25665.27</v>
      </c>
      <c r="D898" s="20">
        <f t="shared" si="26"/>
        <v>-9.4134711811831567E-3</v>
      </c>
      <c r="E898" s="20">
        <f t="shared" si="27"/>
        <v>3.4735795036675708E-3</v>
      </c>
      <c r="F898" s="53"/>
    </row>
    <row r="899" spans="1:6">
      <c r="A899" s="52">
        <v>41858</v>
      </c>
      <c r="B899" s="20">
        <v>702.05</v>
      </c>
      <c r="C899" s="20">
        <v>25589.01</v>
      </c>
      <c r="D899" s="20">
        <f t="shared" ref="D899:D962" si="28">LN(C899/C898)</f>
        <v>-2.975753684344766E-3</v>
      </c>
      <c r="E899" s="20">
        <f t="shared" ref="E899:E962" si="29">LN(B899/B898)</f>
        <v>-6.3893444681039583E-3</v>
      </c>
      <c r="F899" s="53"/>
    </row>
    <row r="900" spans="1:6">
      <c r="A900" s="52">
        <v>41859</v>
      </c>
      <c r="B900" s="20">
        <v>701.95</v>
      </c>
      <c r="C900" s="20">
        <v>25329.14</v>
      </c>
      <c r="D900" s="20">
        <f t="shared" si="28"/>
        <v>-1.0207450834792854E-2</v>
      </c>
      <c r="E900" s="20">
        <f t="shared" si="29"/>
        <v>-1.4245014269084869E-4</v>
      </c>
      <c r="F900" s="53"/>
    </row>
    <row r="901" spans="1:6">
      <c r="A901" s="52">
        <v>41862</v>
      </c>
      <c r="B901" s="20">
        <v>696.2</v>
      </c>
      <c r="C901" s="20">
        <v>25519.24</v>
      </c>
      <c r="D901" s="20">
        <f t="shared" si="28"/>
        <v>7.4771658674366876E-3</v>
      </c>
      <c r="E901" s="20">
        <f t="shared" si="29"/>
        <v>-8.2252010406216325E-3</v>
      </c>
      <c r="F901" s="53"/>
    </row>
    <row r="902" spans="1:6">
      <c r="A902" s="52">
        <v>41863</v>
      </c>
      <c r="B902" s="20">
        <v>700.95</v>
      </c>
      <c r="C902" s="20">
        <v>25880.77</v>
      </c>
      <c r="D902" s="20">
        <f t="shared" si="28"/>
        <v>1.4067544426012258E-2</v>
      </c>
      <c r="E902" s="20">
        <f t="shared" si="29"/>
        <v>6.7995824372063573E-3</v>
      </c>
      <c r="F902" s="53"/>
    </row>
    <row r="903" spans="1:6">
      <c r="A903" s="52">
        <v>41864</v>
      </c>
      <c r="B903" s="20">
        <v>718.4</v>
      </c>
      <c r="C903" s="20">
        <v>25918.95</v>
      </c>
      <c r="D903" s="20">
        <f t="shared" si="28"/>
        <v>1.474139509404324E-3</v>
      </c>
      <c r="E903" s="20">
        <f t="shared" si="29"/>
        <v>2.4589959173444937E-2</v>
      </c>
      <c r="F903" s="53"/>
    </row>
    <row r="904" spans="1:6">
      <c r="A904" s="52">
        <v>41865</v>
      </c>
      <c r="B904" s="20">
        <v>714.05</v>
      </c>
      <c r="C904" s="20">
        <v>26103.23</v>
      </c>
      <c r="D904" s="20">
        <f t="shared" si="28"/>
        <v>7.0847000566349192E-3</v>
      </c>
      <c r="E904" s="20">
        <f t="shared" si="29"/>
        <v>-6.0735290890476948E-3</v>
      </c>
      <c r="F904" s="53"/>
    </row>
    <row r="905" spans="1:6">
      <c r="A905" s="52">
        <v>41869</v>
      </c>
      <c r="B905" s="20">
        <v>724.6</v>
      </c>
      <c r="C905" s="20">
        <v>26390.959999999999</v>
      </c>
      <c r="D905" s="20">
        <f t="shared" si="28"/>
        <v>1.0962465808350742E-2</v>
      </c>
      <c r="E905" s="20">
        <f t="shared" si="29"/>
        <v>1.4666790562034794E-2</v>
      </c>
      <c r="F905" s="53"/>
    </row>
    <row r="906" spans="1:6">
      <c r="A906" s="52">
        <v>41870</v>
      </c>
      <c r="B906" s="20">
        <v>719.1</v>
      </c>
      <c r="C906" s="20">
        <v>26420.67</v>
      </c>
      <c r="D906" s="20">
        <f t="shared" si="28"/>
        <v>1.1251310794311248E-3</v>
      </c>
      <c r="E906" s="20">
        <f t="shared" si="29"/>
        <v>-7.6193483525285365E-3</v>
      </c>
      <c r="F906" s="53"/>
    </row>
    <row r="907" spans="1:6">
      <c r="A907" s="52">
        <v>41871</v>
      </c>
      <c r="B907" s="20">
        <v>711.9</v>
      </c>
      <c r="C907" s="20">
        <v>26314.29</v>
      </c>
      <c r="D907" s="20">
        <f t="shared" si="28"/>
        <v>-4.0345207163798589E-3</v>
      </c>
      <c r="E907" s="20">
        <f t="shared" si="29"/>
        <v>-1.0062977998620841E-2</v>
      </c>
      <c r="F907" s="53"/>
    </row>
    <row r="908" spans="1:6">
      <c r="A908" s="52">
        <v>41872</v>
      </c>
      <c r="B908" s="20">
        <v>710.2</v>
      </c>
      <c r="C908" s="20">
        <v>26360.11</v>
      </c>
      <c r="D908" s="20">
        <f t="shared" si="28"/>
        <v>1.7397449826479431E-3</v>
      </c>
      <c r="E908" s="20">
        <f t="shared" si="29"/>
        <v>-2.3908316008399494E-3</v>
      </c>
      <c r="F908" s="53"/>
    </row>
    <row r="909" spans="1:6">
      <c r="A909" s="52">
        <v>41873</v>
      </c>
      <c r="B909" s="20">
        <v>704.35</v>
      </c>
      <c r="C909" s="20">
        <v>26419.55</v>
      </c>
      <c r="D909" s="20">
        <f t="shared" si="28"/>
        <v>2.2523837830485862E-3</v>
      </c>
      <c r="E909" s="20">
        <f t="shared" si="29"/>
        <v>-8.2712288026716759E-3</v>
      </c>
      <c r="F909" s="53"/>
    </row>
    <row r="910" spans="1:6">
      <c r="A910" s="52">
        <v>41876</v>
      </c>
      <c r="B910" s="20">
        <v>717.1</v>
      </c>
      <c r="C910" s="20">
        <v>26437.02</v>
      </c>
      <c r="D910" s="20">
        <f t="shared" si="28"/>
        <v>6.6103421527926817E-4</v>
      </c>
      <c r="E910" s="20">
        <f t="shared" si="29"/>
        <v>1.7939909182213422E-2</v>
      </c>
      <c r="F910" s="53"/>
    </row>
    <row r="911" spans="1:6">
      <c r="A911" s="52">
        <v>41877</v>
      </c>
      <c r="B911" s="20">
        <v>727.15</v>
      </c>
      <c r="C911" s="20">
        <v>26442.81</v>
      </c>
      <c r="D911" s="20">
        <f t="shared" si="28"/>
        <v>2.1898708914683843E-4</v>
      </c>
      <c r="E911" s="20">
        <f t="shared" si="29"/>
        <v>1.3917482735190008E-2</v>
      </c>
      <c r="F911" s="53"/>
    </row>
    <row r="912" spans="1:6">
      <c r="A912" s="52">
        <v>41878</v>
      </c>
      <c r="B912" s="20">
        <v>734.6</v>
      </c>
      <c r="C912" s="20">
        <v>26560.15</v>
      </c>
      <c r="D912" s="20">
        <f t="shared" si="28"/>
        <v>4.4276844801949908E-3</v>
      </c>
      <c r="E912" s="20">
        <f t="shared" si="29"/>
        <v>1.0193349761847745E-2</v>
      </c>
      <c r="F912" s="53"/>
    </row>
    <row r="913" spans="1:6">
      <c r="A913" s="52">
        <v>41879</v>
      </c>
      <c r="B913" s="20">
        <v>741.25</v>
      </c>
      <c r="C913" s="20">
        <v>26638.11</v>
      </c>
      <c r="D913" s="20">
        <f t="shared" si="28"/>
        <v>2.9309250268128627E-3</v>
      </c>
      <c r="E913" s="20">
        <f t="shared" si="29"/>
        <v>9.0118169263682379E-3</v>
      </c>
      <c r="F913" s="53"/>
    </row>
    <row r="914" spans="1:6">
      <c r="A914" s="52">
        <v>41883</v>
      </c>
      <c r="B914" s="20">
        <v>740.15</v>
      </c>
      <c r="C914" s="20">
        <v>26867.55</v>
      </c>
      <c r="D914" s="20">
        <f t="shared" si="28"/>
        <v>8.5763415064406753E-3</v>
      </c>
      <c r="E914" s="20">
        <f t="shared" si="29"/>
        <v>-1.4850819524341251E-3</v>
      </c>
      <c r="F914" s="53"/>
    </row>
    <row r="915" spans="1:6">
      <c r="A915" s="52">
        <v>41884</v>
      </c>
      <c r="B915" s="20">
        <v>733.9</v>
      </c>
      <c r="C915" s="20">
        <v>27019.39</v>
      </c>
      <c r="D915" s="20">
        <f t="shared" si="28"/>
        <v>5.6355176915874163E-3</v>
      </c>
      <c r="E915" s="20">
        <f t="shared" si="29"/>
        <v>-8.4800888084840542E-3</v>
      </c>
      <c r="F915" s="53"/>
    </row>
    <row r="916" spans="1:6">
      <c r="A916" s="52">
        <v>41885</v>
      </c>
      <c r="B916" s="20">
        <v>733.6</v>
      </c>
      <c r="C916" s="20">
        <v>27139.94</v>
      </c>
      <c r="D916" s="20">
        <f t="shared" si="28"/>
        <v>4.4516872377641029E-3</v>
      </c>
      <c r="E916" s="20">
        <f t="shared" si="29"/>
        <v>-4.0885860876192055E-4</v>
      </c>
      <c r="F916" s="53"/>
    </row>
    <row r="917" spans="1:6">
      <c r="A917" s="52">
        <v>41886</v>
      </c>
      <c r="B917" s="20">
        <v>736.4</v>
      </c>
      <c r="C917" s="20">
        <v>27085.93</v>
      </c>
      <c r="D917" s="20">
        <f t="shared" si="28"/>
        <v>-1.9920387763363275E-3</v>
      </c>
      <c r="E917" s="20">
        <f t="shared" si="29"/>
        <v>3.8095284166676487E-3</v>
      </c>
      <c r="F917" s="53"/>
    </row>
    <row r="918" spans="1:6">
      <c r="A918" s="52">
        <v>41887</v>
      </c>
      <c r="B918" s="20">
        <v>733.85</v>
      </c>
      <c r="C918" s="20">
        <v>27026.7</v>
      </c>
      <c r="D918" s="20">
        <f t="shared" si="28"/>
        <v>-2.1891386042086785E-3</v>
      </c>
      <c r="E918" s="20">
        <f t="shared" si="29"/>
        <v>-3.4688013017149313E-3</v>
      </c>
      <c r="F918" s="53"/>
    </row>
    <row r="919" spans="1:6">
      <c r="A919" s="52">
        <v>41890</v>
      </c>
      <c r="B919" s="20">
        <v>745.95</v>
      </c>
      <c r="C919" s="20">
        <v>27319.85</v>
      </c>
      <c r="D919" s="20">
        <f t="shared" si="28"/>
        <v>1.0788277939646852E-2</v>
      </c>
      <c r="E919" s="20">
        <f t="shared" si="29"/>
        <v>1.6353925771649552E-2</v>
      </c>
      <c r="F919" s="53"/>
    </row>
    <row r="920" spans="1:6">
      <c r="A920" s="52">
        <v>41891</v>
      </c>
      <c r="B920" s="20">
        <v>749.4</v>
      </c>
      <c r="C920" s="20">
        <v>27265.32</v>
      </c>
      <c r="D920" s="20">
        <f t="shared" si="28"/>
        <v>-1.9979792364831295E-3</v>
      </c>
      <c r="E920" s="20">
        <f t="shared" si="29"/>
        <v>4.6143125307297585E-3</v>
      </c>
      <c r="F920" s="53"/>
    </row>
    <row r="921" spans="1:6">
      <c r="A921" s="52">
        <v>41892</v>
      </c>
      <c r="B921" s="20">
        <v>748.6</v>
      </c>
      <c r="C921" s="20">
        <v>27057.41</v>
      </c>
      <c r="D921" s="20">
        <f t="shared" si="28"/>
        <v>-7.6546600358919368E-3</v>
      </c>
      <c r="E921" s="20">
        <f t="shared" si="29"/>
        <v>-1.068090889258304E-3</v>
      </c>
      <c r="F921" s="53"/>
    </row>
    <row r="922" spans="1:6">
      <c r="A922" s="52">
        <v>41893</v>
      </c>
      <c r="B922" s="20">
        <v>755.5</v>
      </c>
      <c r="C922" s="20">
        <v>26995.87</v>
      </c>
      <c r="D922" s="20">
        <f t="shared" si="28"/>
        <v>-2.2770135906400018E-3</v>
      </c>
      <c r="E922" s="20">
        <f t="shared" si="29"/>
        <v>9.1749862424655819E-3</v>
      </c>
      <c r="F922" s="53"/>
    </row>
    <row r="923" spans="1:6">
      <c r="A923" s="52">
        <v>41894</v>
      </c>
      <c r="B923" s="20">
        <v>757</v>
      </c>
      <c r="C923" s="20">
        <v>27061.040000000001</v>
      </c>
      <c r="D923" s="20">
        <f t="shared" si="28"/>
        <v>2.4111637743739049E-3</v>
      </c>
      <c r="E923" s="20">
        <f t="shared" si="29"/>
        <v>1.9834717246544572E-3</v>
      </c>
      <c r="F923" s="53"/>
    </row>
    <row r="924" spans="1:6">
      <c r="A924" s="52">
        <v>41897</v>
      </c>
      <c r="B924" s="20">
        <v>754.8</v>
      </c>
      <c r="C924" s="20">
        <v>26816.560000000001</v>
      </c>
      <c r="D924" s="20">
        <f t="shared" si="28"/>
        <v>-9.0754479791954959E-3</v>
      </c>
      <c r="E924" s="20">
        <f t="shared" si="29"/>
        <v>-2.9104399430537049E-3</v>
      </c>
      <c r="F924" s="53"/>
    </row>
    <row r="925" spans="1:6">
      <c r="A925" s="52">
        <v>41898</v>
      </c>
      <c r="B925" s="20">
        <v>757.95</v>
      </c>
      <c r="C925" s="20">
        <v>26492.51</v>
      </c>
      <c r="D925" s="20">
        <f t="shared" si="28"/>
        <v>-1.2157555604414163E-2</v>
      </c>
      <c r="E925" s="20">
        <f t="shared" si="29"/>
        <v>4.1646069116323152E-3</v>
      </c>
      <c r="F925" s="53"/>
    </row>
    <row r="926" spans="1:6">
      <c r="A926" s="52">
        <v>41899</v>
      </c>
      <c r="B926" s="20">
        <v>754.9</v>
      </c>
      <c r="C926" s="20">
        <v>26631.29</v>
      </c>
      <c r="D926" s="20">
        <f t="shared" si="28"/>
        <v>5.2247887276910161E-3</v>
      </c>
      <c r="E926" s="20">
        <f t="shared" si="29"/>
        <v>-4.0321302604482533E-3</v>
      </c>
      <c r="F926" s="53"/>
    </row>
    <row r="927" spans="1:6">
      <c r="A927" s="52">
        <v>41900</v>
      </c>
      <c r="B927" s="20">
        <v>750.5</v>
      </c>
      <c r="C927" s="20">
        <v>27112.21</v>
      </c>
      <c r="D927" s="20">
        <f t="shared" si="28"/>
        <v>1.7897339662642515E-2</v>
      </c>
      <c r="E927" s="20">
        <f t="shared" si="29"/>
        <v>-5.8456390720625084E-3</v>
      </c>
      <c r="F927" s="53"/>
    </row>
    <row r="928" spans="1:6">
      <c r="A928" s="52">
        <v>41901</v>
      </c>
      <c r="B928" s="20">
        <v>737.55</v>
      </c>
      <c r="C928" s="20">
        <v>27090.42</v>
      </c>
      <c r="D928" s="20">
        <f t="shared" si="28"/>
        <v>-8.0402006964761148E-4</v>
      </c>
      <c r="E928" s="20">
        <f t="shared" si="29"/>
        <v>-1.7405768547458615E-2</v>
      </c>
      <c r="F928" s="53"/>
    </row>
    <row r="929" spans="1:6">
      <c r="A929" s="52">
        <v>41904</v>
      </c>
      <c r="B929" s="20">
        <v>742.1</v>
      </c>
      <c r="C929" s="20">
        <v>27206.74</v>
      </c>
      <c r="D929" s="20">
        <f t="shared" si="28"/>
        <v>4.2845768709182143E-3</v>
      </c>
      <c r="E929" s="20">
        <f t="shared" si="29"/>
        <v>6.1501224500299517E-3</v>
      </c>
      <c r="F929" s="53"/>
    </row>
    <row r="930" spans="1:6">
      <c r="A930" s="52">
        <v>41905</v>
      </c>
      <c r="B930" s="20">
        <v>742.85</v>
      </c>
      <c r="C930" s="20">
        <v>26775.69</v>
      </c>
      <c r="D930" s="20">
        <f t="shared" si="28"/>
        <v>-1.5970350413820087E-2</v>
      </c>
      <c r="E930" s="20">
        <f t="shared" si="29"/>
        <v>1.010135107274107E-3</v>
      </c>
      <c r="F930" s="53"/>
    </row>
    <row r="931" spans="1:6">
      <c r="A931" s="52">
        <v>41906</v>
      </c>
      <c r="B931" s="20">
        <v>764.15</v>
      </c>
      <c r="C931" s="20">
        <v>26744.69</v>
      </c>
      <c r="D931" s="20">
        <f t="shared" si="28"/>
        <v>-1.1584373454289825E-3</v>
      </c>
      <c r="E931" s="20">
        <f t="shared" si="29"/>
        <v>2.8269964890483435E-2</v>
      </c>
      <c r="F931" s="53"/>
    </row>
    <row r="932" spans="1:6">
      <c r="A932" s="52">
        <v>41907</v>
      </c>
      <c r="B932" s="20">
        <v>759.5</v>
      </c>
      <c r="C932" s="20">
        <v>26468.36</v>
      </c>
      <c r="D932" s="20">
        <f t="shared" si="28"/>
        <v>-1.0385891577234456E-2</v>
      </c>
      <c r="E932" s="20">
        <f t="shared" si="29"/>
        <v>-6.1037829380177992E-3</v>
      </c>
      <c r="F932" s="53"/>
    </row>
    <row r="933" spans="1:6">
      <c r="A933" s="52">
        <v>41908</v>
      </c>
      <c r="B933" s="20">
        <v>752.2</v>
      </c>
      <c r="C933" s="20">
        <v>26626.32</v>
      </c>
      <c r="D933" s="20">
        <f t="shared" si="28"/>
        <v>5.9501428782323144E-3</v>
      </c>
      <c r="E933" s="20">
        <f t="shared" si="29"/>
        <v>-9.6580759995914655E-3</v>
      </c>
      <c r="F933" s="53"/>
    </row>
    <row r="934" spans="1:6">
      <c r="A934" s="52">
        <v>41911</v>
      </c>
      <c r="B934" s="20">
        <v>746.65</v>
      </c>
      <c r="C934" s="20">
        <v>26597.11</v>
      </c>
      <c r="D934" s="20">
        <f t="shared" si="28"/>
        <v>-1.0976369968151419E-3</v>
      </c>
      <c r="E934" s="20">
        <f t="shared" si="29"/>
        <v>-7.4057115329584818E-3</v>
      </c>
      <c r="F934" s="53"/>
    </row>
    <row r="935" spans="1:6">
      <c r="A935" s="52">
        <v>41912</v>
      </c>
      <c r="B935" s="20">
        <v>745.85</v>
      </c>
      <c r="C935" s="20">
        <v>26630.51</v>
      </c>
      <c r="D935" s="20">
        <f t="shared" si="28"/>
        <v>1.2549877068985314E-3</v>
      </c>
      <c r="E935" s="20">
        <f t="shared" si="29"/>
        <v>-1.0720269033381612E-3</v>
      </c>
      <c r="F935" s="53"/>
    </row>
    <row r="936" spans="1:6">
      <c r="A936" s="52">
        <v>41913</v>
      </c>
      <c r="B936" s="20">
        <v>735.1</v>
      </c>
      <c r="C936" s="20">
        <v>26567.99</v>
      </c>
      <c r="D936" s="20">
        <f t="shared" si="28"/>
        <v>-2.3504432938174689E-3</v>
      </c>
      <c r="E936" s="20">
        <f t="shared" si="29"/>
        <v>-1.4517963219897529E-2</v>
      </c>
      <c r="F936" s="53"/>
    </row>
    <row r="937" spans="1:6">
      <c r="A937" s="52">
        <v>41919</v>
      </c>
      <c r="B937" s="20">
        <v>734.3</v>
      </c>
      <c r="C937" s="20">
        <v>26271.97</v>
      </c>
      <c r="D937" s="20">
        <f t="shared" si="28"/>
        <v>-1.1204516312477908E-2</v>
      </c>
      <c r="E937" s="20">
        <f t="shared" si="29"/>
        <v>-1.0888799224772589E-3</v>
      </c>
      <c r="F937" s="53"/>
    </row>
    <row r="938" spans="1:6">
      <c r="A938" s="52">
        <v>41920</v>
      </c>
      <c r="B938" s="20">
        <v>734.3</v>
      </c>
      <c r="C938" s="20">
        <v>26246.79</v>
      </c>
      <c r="D938" s="20">
        <f t="shared" si="28"/>
        <v>-9.5889552340453334E-4</v>
      </c>
      <c r="E938" s="20">
        <f t="shared" si="29"/>
        <v>0</v>
      </c>
      <c r="F938" s="53"/>
    </row>
    <row r="939" spans="1:6">
      <c r="A939" s="52">
        <v>41921</v>
      </c>
      <c r="B939" s="20">
        <v>739.45</v>
      </c>
      <c r="C939" s="20">
        <v>26637.279999999999</v>
      </c>
      <c r="D939" s="20">
        <f t="shared" si="28"/>
        <v>1.4768042511472264E-2</v>
      </c>
      <c r="E939" s="20">
        <f t="shared" si="29"/>
        <v>6.9890021552134474E-3</v>
      </c>
      <c r="F939" s="53"/>
    </row>
    <row r="940" spans="1:6">
      <c r="A940" s="52">
        <v>41922</v>
      </c>
      <c r="B940" s="20">
        <v>720.8</v>
      </c>
      <c r="C940" s="20">
        <v>26297.38</v>
      </c>
      <c r="D940" s="20">
        <f t="shared" si="28"/>
        <v>-1.2842423907835012E-2</v>
      </c>
      <c r="E940" s="20">
        <f t="shared" si="29"/>
        <v>-2.5544960318650077E-2</v>
      </c>
      <c r="F940" s="53"/>
    </row>
    <row r="941" spans="1:6">
      <c r="A941" s="52">
        <v>41925</v>
      </c>
      <c r="B941" s="20">
        <v>717.95</v>
      </c>
      <c r="C941" s="20">
        <v>26384.07</v>
      </c>
      <c r="D941" s="20">
        <f t="shared" si="28"/>
        <v>3.2911044873516321E-3</v>
      </c>
      <c r="E941" s="20">
        <f t="shared" si="29"/>
        <v>-3.9617775537421603E-3</v>
      </c>
      <c r="F941" s="53"/>
    </row>
    <row r="942" spans="1:6">
      <c r="A942" s="52">
        <v>41926</v>
      </c>
      <c r="B942" s="20">
        <v>730.9</v>
      </c>
      <c r="C942" s="20">
        <v>26349.33</v>
      </c>
      <c r="D942" s="20">
        <f t="shared" si="28"/>
        <v>-1.3175712176989025E-3</v>
      </c>
      <c r="E942" s="20">
        <f t="shared" si="29"/>
        <v>1.7876722745960021E-2</v>
      </c>
      <c r="F942" s="53"/>
    </row>
    <row r="943" spans="1:6">
      <c r="A943" s="52">
        <v>41928</v>
      </c>
      <c r="B943" s="20">
        <v>730.5</v>
      </c>
      <c r="C943" s="20">
        <v>25999.34</v>
      </c>
      <c r="D943" s="20">
        <f t="shared" si="28"/>
        <v>-1.3371694635227034E-2</v>
      </c>
      <c r="E943" s="20">
        <f t="shared" si="29"/>
        <v>-5.4742029559177411E-4</v>
      </c>
      <c r="F943" s="53"/>
    </row>
    <row r="944" spans="1:6">
      <c r="A944" s="52">
        <v>41929</v>
      </c>
      <c r="B944" s="20">
        <v>726.65</v>
      </c>
      <c r="C944" s="20">
        <v>26108.53</v>
      </c>
      <c r="D944" s="20">
        <f t="shared" si="28"/>
        <v>4.1909277741186846E-3</v>
      </c>
      <c r="E944" s="20">
        <f t="shared" si="29"/>
        <v>-5.2843001185747061E-3</v>
      </c>
      <c r="F944" s="53"/>
    </row>
    <row r="945" spans="1:6">
      <c r="A945" s="52">
        <v>41932</v>
      </c>
      <c r="B945" s="20">
        <v>736.5</v>
      </c>
      <c r="C945" s="20">
        <v>26429.85</v>
      </c>
      <c r="D945" s="20">
        <f t="shared" si="28"/>
        <v>1.2231972373172558E-2</v>
      </c>
      <c r="E945" s="20">
        <f t="shared" si="29"/>
        <v>1.3464304830505465E-2</v>
      </c>
      <c r="F945" s="53"/>
    </row>
    <row r="946" spans="1:6">
      <c r="A946" s="52">
        <v>41933</v>
      </c>
      <c r="B946" s="20">
        <v>748.85</v>
      </c>
      <c r="C946" s="20">
        <v>26575.65</v>
      </c>
      <c r="D946" s="20">
        <f t="shared" si="28"/>
        <v>5.5013297757804504E-3</v>
      </c>
      <c r="E946" s="20">
        <f t="shared" si="29"/>
        <v>1.6629460535719769E-2</v>
      </c>
      <c r="F946" s="53"/>
    </row>
    <row r="947" spans="1:6">
      <c r="A947" s="52">
        <v>41934</v>
      </c>
      <c r="B947" s="20">
        <v>756.5</v>
      </c>
      <c r="C947" s="20">
        <v>26787.23</v>
      </c>
      <c r="D947" s="20">
        <f t="shared" si="28"/>
        <v>7.9298984138796106E-3</v>
      </c>
      <c r="E947" s="20">
        <f t="shared" si="29"/>
        <v>1.016383679000604E-2</v>
      </c>
      <c r="F947" s="53"/>
    </row>
    <row r="948" spans="1:6">
      <c r="A948" s="52">
        <v>41935</v>
      </c>
      <c r="B948" s="20">
        <v>757.9</v>
      </c>
      <c r="C948" s="20">
        <v>26851.05</v>
      </c>
      <c r="D948" s="20">
        <f t="shared" si="28"/>
        <v>2.3796449146458363E-3</v>
      </c>
      <c r="E948" s="20">
        <f t="shared" si="29"/>
        <v>1.84891758957269E-3</v>
      </c>
      <c r="F948" s="53"/>
    </row>
    <row r="949" spans="1:6">
      <c r="A949" s="52">
        <v>41939</v>
      </c>
      <c r="B949" s="20">
        <v>721.9</v>
      </c>
      <c r="C949" s="20">
        <v>26752.9</v>
      </c>
      <c r="D949" s="20">
        <f t="shared" si="28"/>
        <v>-3.6620476546018813E-3</v>
      </c>
      <c r="E949" s="20">
        <f t="shared" si="29"/>
        <v>-4.8664825672868145E-2</v>
      </c>
      <c r="F949" s="53"/>
    </row>
    <row r="950" spans="1:6">
      <c r="A950" s="52">
        <v>41940</v>
      </c>
      <c r="B950" s="20">
        <v>715.9</v>
      </c>
      <c r="C950" s="20">
        <v>26880.82</v>
      </c>
      <c r="D950" s="20">
        <f t="shared" si="28"/>
        <v>4.7701424611349191E-3</v>
      </c>
      <c r="E950" s="20">
        <f t="shared" si="29"/>
        <v>-8.346132742975975E-3</v>
      </c>
      <c r="F950" s="53"/>
    </row>
    <row r="951" spans="1:6">
      <c r="A951" s="52">
        <v>41941</v>
      </c>
      <c r="B951" s="20">
        <v>722.65</v>
      </c>
      <c r="C951" s="20">
        <v>27098.17</v>
      </c>
      <c r="D951" s="20">
        <f t="shared" si="28"/>
        <v>8.0531767882496309E-3</v>
      </c>
      <c r="E951" s="20">
        <f t="shared" si="29"/>
        <v>9.3845184927117409E-3</v>
      </c>
      <c r="F951" s="53"/>
    </row>
    <row r="952" spans="1:6">
      <c r="A952" s="52">
        <v>41942</v>
      </c>
      <c r="B952" s="20">
        <v>731.5</v>
      </c>
      <c r="C952" s="20">
        <v>27346.33</v>
      </c>
      <c r="D952" s="20">
        <f t="shared" si="28"/>
        <v>9.1161354622342414E-3</v>
      </c>
      <c r="E952" s="20">
        <f t="shared" si="29"/>
        <v>1.2172209565328039E-2</v>
      </c>
      <c r="F952" s="53"/>
    </row>
    <row r="953" spans="1:6">
      <c r="A953" s="52">
        <v>41943</v>
      </c>
      <c r="B953" s="20">
        <v>738.35</v>
      </c>
      <c r="C953" s="20">
        <v>27865.83</v>
      </c>
      <c r="D953" s="20">
        <f t="shared" si="28"/>
        <v>1.881887365585783E-2</v>
      </c>
      <c r="E953" s="20">
        <f t="shared" si="29"/>
        <v>9.3207464596039447E-3</v>
      </c>
      <c r="F953" s="53"/>
    </row>
    <row r="954" spans="1:6">
      <c r="A954" s="52">
        <v>41946</v>
      </c>
      <c r="B954" s="20">
        <v>738.2</v>
      </c>
      <c r="C954" s="20">
        <v>27860.38</v>
      </c>
      <c r="D954" s="20">
        <f t="shared" si="28"/>
        <v>-1.9559916302850115E-4</v>
      </c>
      <c r="E954" s="20">
        <f t="shared" si="29"/>
        <v>-2.0317632388469029E-4</v>
      </c>
      <c r="F954" s="53"/>
    </row>
    <row r="955" spans="1:6">
      <c r="A955" s="52">
        <v>41948</v>
      </c>
      <c r="B955" s="20">
        <v>745.55</v>
      </c>
      <c r="C955" s="20">
        <v>27915.88</v>
      </c>
      <c r="D955" s="20">
        <f t="shared" si="28"/>
        <v>1.9900946502043539E-3</v>
      </c>
      <c r="E955" s="20">
        <f t="shared" si="29"/>
        <v>9.9074104410182186E-3</v>
      </c>
      <c r="F955" s="53"/>
    </row>
    <row r="956" spans="1:6">
      <c r="A956" s="52">
        <v>41950</v>
      </c>
      <c r="B956" s="20">
        <v>759.25</v>
      </c>
      <c r="C956" s="20">
        <v>27868.63</v>
      </c>
      <c r="D956" s="20">
        <f t="shared" si="28"/>
        <v>-1.6940190493542064E-3</v>
      </c>
      <c r="E956" s="20">
        <f t="shared" si="29"/>
        <v>1.8208902888941798E-2</v>
      </c>
      <c r="F956" s="53"/>
    </row>
    <row r="957" spans="1:6">
      <c r="A957" s="52">
        <v>41953</v>
      </c>
      <c r="B957" s="20">
        <v>769</v>
      </c>
      <c r="C957" s="20">
        <v>27874.73</v>
      </c>
      <c r="D957" s="20">
        <f t="shared" si="28"/>
        <v>2.1886014852173593E-4</v>
      </c>
      <c r="E957" s="20">
        <f t="shared" si="29"/>
        <v>1.2759865579785794E-2</v>
      </c>
      <c r="F957" s="53"/>
    </row>
    <row r="958" spans="1:6">
      <c r="A958" s="52">
        <v>41954</v>
      </c>
      <c r="B958" s="20">
        <v>770.55</v>
      </c>
      <c r="C958" s="20">
        <v>27910.06</v>
      </c>
      <c r="D958" s="20">
        <f t="shared" si="28"/>
        <v>1.2666536783111785E-3</v>
      </c>
      <c r="E958" s="20">
        <f t="shared" si="29"/>
        <v>2.0135760757425394E-3</v>
      </c>
      <c r="F958" s="53"/>
    </row>
    <row r="959" spans="1:6">
      <c r="A959" s="52">
        <v>41955</v>
      </c>
      <c r="B959" s="20">
        <v>768.4</v>
      </c>
      <c r="C959" s="20">
        <v>28008.9</v>
      </c>
      <c r="D959" s="20">
        <f t="shared" si="28"/>
        <v>3.535119499152957E-3</v>
      </c>
      <c r="E959" s="20">
        <f t="shared" si="29"/>
        <v>-2.7941146869849237E-3</v>
      </c>
      <c r="F959" s="53"/>
    </row>
    <row r="960" spans="1:6">
      <c r="A960" s="52">
        <v>41956</v>
      </c>
      <c r="B960" s="20">
        <v>765.3</v>
      </c>
      <c r="C960" s="20">
        <v>27940.639999999999</v>
      </c>
      <c r="D960" s="20">
        <f t="shared" si="28"/>
        <v>-2.4400570180789197E-3</v>
      </c>
      <c r="E960" s="20">
        <f t="shared" si="29"/>
        <v>-4.0425170785261776E-3</v>
      </c>
      <c r="F960" s="53"/>
    </row>
    <row r="961" spans="1:6">
      <c r="A961" s="52">
        <v>41957</v>
      </c>
      <c r="B961" s="20">
        <v>757.25</v>
      </c>
      <c r="C961" s="20">
        <v>28046.66</v>
      </c>
      <c r="D961" s="20">
        <f t="shared" si="28"/>
        <v>3.7872920010611406E-3</v>
      </c>
      <c r="E961" s="20">
        <f t="shared" si="29"/>
        <v>-1.0574463908528715E-2</v>
      </c>
      <c r="F961" s="53"/>
    </row>
    <row r="962" spans="1:6">
      <c r="A962" s="52">
        <v>41960</v>
      </c>
      <c r="B962" s="20">
        <v>755.85</v>
      </c>
      <c r="C962" s="20">
        <v>28177.88</v>
      </c>
      <c r="D962" s="20">
        <f t="shared" si="28"/>
        <v>4.6677211853596284E-3</v>
      </c>
      <c r="E962" s="20">
        <f t="shared" si="29"/>
        <v>-1.8505061126299067E-3</v>
      </c>
      <c r="F962" s="53"/>
    </row>
    <row r="963" spans="1:6">
      <c r="A963" s="52">
        <v>41961</v>
      </c>
      <c r="B963" s="20">
        <v>751.45</v>
      </c>
      <c r="C963" s="20">
        <v>28163.29</v>
      </c>
      <c r="D963" s="20">
        <f t="shared" ref="D963:D1026" si="30">LN(C963/C962)</f>
        <v>-5.1791612869002011E-4</v>
      </c>
      <c r="E963" s="20">
        <f t="shared" ref="E963:E1026" si="31">LN(B963/B962)</f>
        <v>-5.8382704146134647E-3</v>
      </c>
      <c r="F963" s="53"/>
    </row>
    <row r="964" spans="1:6">
      <c r="A964" s="52">
        <v>41962</v>
      </c>
      <c r="B964" s="20">
        <v>760.4</v>
      </c>
      <c r="C964" s="20">
        <v>28032.85</v>
      </c>
      <c r="D964" s="20">
        <f t="shared" si="30"/>
        <v>-4.6423200689855969E-3</v>
      </c>
      <c r="E964" s="20">
        <f t="shared" si="31"/>
        <v>1.1839937234170587E-2</v>
      </c>
      <c r="F964" s="53"/>
    </row>
    <row r="965" spans="1:6">
      <c r="A965" s="52">
        <v>41963</v>
      </c>
      <c r="B965" s="20">
        <v>761.1</v>
      </c>
      <c r="C965" s="20">
        <v>28067.56</v>
      </c>
      <c r="D965" s="20">
        <f t="shared" si="30"/>
        <v>1.2374242694145068E-3</v>
      </c>
      <c r="E965" s="20">
        <f t="shared" si="31"/>
        <v>9.2014465907175314E-4</v>
      </c>
      <c r="F965" s="53"/>
    </row>
    <row r="966" spans="1:6">
      <c r="A966" s="52">
        <v>41964</v>
      </c>
      <c r="B966" s="20">
        <v>754.1</v>
      </c>
      <c r="C966" s="20">
        <v>28334.63</v>
      </c>
      <c r="D966" s="20">
        <f t="shared" si="30"/>
        <v>9.4702704286544169E-3</v>
      </c>
      <c r="E966" s="20">
        <f t="shared" si="31"/>
        <v>-9.2397700647445982E-3</v>
      </c>
      <c r="F966" s="53"/>
    </row>
    <row r="967" spans="1:6">
      <c r="A967" s="52">
        <v>41967</v>
      </c>
      <c r="B967" s="20">
        <v>750</v>
      </c>
      <c r="C967" s="20">
        <v>28499.54</v>
      </c>
      <c r="D967" s="20">
        <f t="shared" si="30"/>
        <v>5.8032153125538314E-3</v>
      </c>
      <c r="E967" s="20">
        <f t="shared" si="31"/>
        <v>-5.4517786782452525E-3</v>
      </c>
      <c r="F967" s="53"/>
    </row>
    <row r="968" spans="1:6">
      <c r="A968" s="52">
        <v>41968</v>
      </c>
      <c r="B968" s="20">
        <v>764.75</v>
      </c>
      <c r="C968" s="20">
        <v>28338.05</v>
      </c>
      <c r="D968" s="20">
        <f t="shared" si="30"/>
        <v>-5.6825222377196172E-3</v>
      </c>
      <c r="E968" s="20">
        <f t="shared" si="31"/>
        <v>1.9475776500656766E-2</v>
      </c>
      <c r="F968" s="53"/>
    </row>
    <row r="969" spans="1:6">
      <c r="A969" s="52">
        <v>41969</v>
      </c>
      <c r="B969" s="20">
        <v>768.35</v>
      </c>
      <c r="C969" s="20">
        <v>28386.19</v>
      </c>
      <c r="D969" s="20">
        <f t="shared" si="30"/>
        <v>1.6973347393421543E-3</v>
      </c>
      <c r="E969" s="20">
        <f t="shared" si="31"/>
        <v>4.696375470328553E-3</v>
      </c>
      <c r="F969" s="53"/>
    </row>
    <row r="970" spans="1:6">
      <c r="A970" s="52">
        <v>41970</v>
      </c>
      <c r="B970" s="20">
        <v>789.15</v>
      </c>
      <c r="C970" s="20">
        <v>28438.91</v>
      </c>
      <c r="D970" s="20">
        <f t="shared" si="30"/>
        <v>1.8555186044907105E-3</v>
      </c>
      <c r="E970" s="20">
        <f t="shared" si="31"/>
        <v>2.671105834358458E-2</v>
      </c>
      <c r="F970" s="53"/>
    </row>
    <row r="971" spans="1:6">
      <c r="A971" s="52">
        <v>41971</v>
      </c>
      <c r="B971" s="20">
        <v>786.6</v>
      </c>
      <c r="C971" s="20">
        <v>28693.99</v>
      </c>
      <c r="D971" s="20">
        <f t="shared" si="30"/>
        <v>8.9294152716395819E-3</v>
      </c>
      <c r="E971" s="20">
        <f t="shared" si="31"/>
        <v>-3.2365568472167271E-3</v>
      </c>
      <c r="F971" s="53"/>
    </row>
    <row r="972" spans="1:6">
      <c r="A972" s="52">
        <v>41974</v>
      </c>
      <c r="B972" s="20">
        <v>808.25</v>
      </c>
      <c r="C972" s="20">
        <v>28559.62</v>
      </c>
      <c r="D972" s="20">
        <f t="shared" si="30"/>
        <v>-4.693861110485433E-3</v>
      </c>
      <c r="E972" s="20">
        <f t="shared" si="31"/>
        <v>2.7151556607833173E-2</v>
      </c>
      <c r="F972" s="53"/>
    </row>
    <row r="973" spans="1:6">
      <c r="A973" s="52">
        <v>41975</v>
      </c>
      <c r="B973" s="20">
        <v>804.8</v>
      </c>
      <c r="C973" s="20">
        <v>28444.01</v>
      </c>
      <c r="D973" s="20">
        <f t="shared" si="30"/>
        <v>-4.0562384715352668E-3</v>
      </c>
      <c r="E973" s="20">
        <f t="shared" si="31"/>
        <v>-4.2776172600677434E-3</v>
      </c>
      <c r="F973" s="53"/>
    </row>
    <row r="974" spans="1:6">
      <c r="A974" s="52">
        <v>41976</v>
      </c>
      <c r="B974" s="20">
        <v>817.3</v>
      </c>
      <c r="C974" s="20">
        <v>28442.71</v>
      </c>
      <c r="D974" s="20">
        <f t="shared" si="30"/>
        <v>-4.5704867506010605E-5</v>
      </c>
      <c r="E974" s="20">
        <f t="shared" si="31"/>
        <v>1.5412425176609344E-2</v>
      </c>
      <c r="F974" s="53"/>
    </row>
    <row r="975" spans="1:6">
      <c r="A975" s="52">
        <v>41977</v>
      </c>
      <c r="B975" s="20">
        <v>824.45</v>
      </c>
      <c r="C975" s="20">
        <v>28562.82</v>
      </c>
      <c r="D975" s="20">
        <f t="shared" si="30"/>
        <v>4.2139833710619443E-3</v>
      </c>
      <c r="E975" s="20">
        <f t="shared" si="31"/>
        <v>8.7102728248933201E-3</v>
      </c>
      <c r="F975" s="53"/>
    </row>
    <row r="976" spans="1:6">
      <c r="A976" s="52">
        <v>41978</v>
      </c>
      <c r="B976" s="20">
        <v>819.95</v>
      </c>
      <c r="C976" s="20">
        <v>28458.1</v>
      </c>
      <c r="D976" s="20">
        <f t="shared" si="30"/>
        <v>-3.6730420250500242E-3</v>
      </c>
      <c r="E976" s="20">
        <f t="shared" si="31"/>
        <v>-5.4731345575225691E-3</v>
      </c>
      <c r="F976" s="53"/>
    </row>
    <row r="977" spans="1:6">
      <c r="A977" s="52">
        <v>41981</v>
      </c>
      <c r="B977" s="20">
        <v>820.1</v>
      </c>
      <c r="C977" s="20">
        <v>28119.4</v>
      </c>
      <c r="D977" s="20">
        <f t="shared" si="30"/>
        <v>-1.1973100479484499E-2</v>
      </c>
      <c r="E977" s="20">
        <f t="shared" si="31"/>
        <v>1.8292125291094154E-4</v>
      </c>
      <c r="F977" s="53"/>
    </row>
    <row r="978" spans="1:6">
      <c r="A978" s="52">
        <v>41982</v>
      </c>
      <c r="B978" s="20">
        <v>813.5</v>
      </c>
      <c r="C978" s="20">
        <v>27797.01</v>
      </c>
      <c r="D978" s="20">
        <f t="shared" si="30"/>
        <v>-1.1531268632809018E-2</v>
      </c>
      <c r="E978" s="20">
        <f t="shared" si="31"/>
        <v>-8.0803573832730798E-3</v>
      </c>
      <c r="F978" s="53"/>
    </row>
    <row r="979" spans="1:6">
      <c r="A979" s="52">
        <v>41983</v>
      </c>
      <c r="B979" s="20">
        <v>798.9</v>
      </c>
      <c r="C979" s="20">
        <v>27831.1</v>
      </c>
      <c r="D979" s="20">
        <f t="shared" si="30"/>
        <v>1.225639492964218E-3</v>
      </c>
      <c r="E979" s="20">
        <f t="shared" si="31"/>
        <v>-1.8110145171096239E-2</v>
      </c>
      <c r="F979" s="53"/>
    </row>
    <row r="980" spans="1:6">
      <c r="A980" s="52">
        <v>41984</v>
      </c>
      <c r="B980" s="20">
        <v>796.35</v>
      </c>
      <c r="C980" s="20">
        <v>27602.01</v>
      </c>
      <c r="D980" s="20">
        <f t="shared" si="30"/>
        <v>-8.2655042900092873E-3</v>
      </c>
      <c r="E980" s="20">
        <f t="shared" si="31"/>
        <v>-3.1969937902060182E-3</v>
      </c>
      <c r="F980" s="53"/>
    </row>
    <row r="981" spans="1:6">
      <c r="A981" s="52">
        <v>41985</v>
      </c>
      <c r="B981" s="20">
        <v>797.8</v>
      </c>
      <c r="C981" s="20">
        <v>27350.68</v>
      </c>
      <c r="D981" s="20">
        <f t="shared" si="30"/>
        <v>-9.1472047109736644E-3</v>
      </c>
      <c r="E981" s="20">
        <f t="shared" si="31"/>
        <v>1.8191517735160359E-3</v>
      </c>
      <c r="F981" s="53"/>
    </row>
    <row r="982" spans="1:6">
      <c r="A982" s="52">
        <v>41988</v>
      </c>
      <c r="B982" s="20">
        <v>790.8</v>
      </c>
      <c r="C982" s="20">
        <v>27319.56</v>
      </c>
      <c r="D982" s="20">
        <f t="shared" si="30"/>
        <v>-1.1384622917773491E-3</v>
      </c>
      <c r="E982" s="20">
        <f t="shared" si="31"/>
        <v>-8.8128481748444166E-3</v>
      </c>
      <c r="F982" s="53"/>
    </row>
    <row r="983" spans="1:6">
      <c r="A983" s="52">
        <v>41989</v>
      </c>
      <c r="B983" s="20">
        <v>768</v>
      </c>
      <c r="C983" s="20">
        <v>26781.439999999999</v>
      </c>
      <c r="D983" s="20">
        <f t="shared" si="30"/>
        <v>-1.9893818866979184E-2</v>
      </c>
      <c r="E983" s="20">
        <f t="shared" si="31"/>
        <v>-2.9255358148789646E-2</v>
      </c>
      <c r="F983" s="53"/>
    </row>
    <row r="984" spans="1:6">
      <c r="A984" s="52">
        <v>41990</v>
      </c>
      <c r="B984" s="20">
        <v>766.45</v>
      </c>
      <c r="C984" s="20">
        <v>26710.13</v>
      </c>
      <c r="D984" s="20">
        <f t="shared" si="30"/>
        <v>-2.6662160876373712E-3</v>
      </c>
      <c r="E984" s="20">
        <f t="shared" si="31"/>
        <v>-2.0202685355557044E-3</v>
      </c>
      <c r="F984" s="53"/>
    </row>
    <row r="985" spans="1:6">
      <c r="A985" s="52">
        <v>41991</v>
      </c>
      <c r="B985" s="20">
        <v>766.05</v>
      </c>
      <c r="C985" s="20">
        <v>27126.57</v>
      </c>
      <c r="D985" s="20">
        <f t="shared" si="30"/>
        <v>1.5470796168959813E-2</v>
      </c>
      <c r="E985" s="20">
        <f t="shared" si="31"/>
        <v>-5.2202285035388011E-4</v>
      </c>
      <c r="F985" s="53"/>
    </row>
    <row r="986" spans="1:6">
      <c r="A986" s="52">
        <v>41992</v>
      </c>
      <c r="B986" s="20">
        <v>754.65</v>
      </c>
      <c r="C986" s="20">
        <v>27371.84</v>
      </c>
      <c r="D986" s="20">
        <f t="shared" si="30"/>
        <v>9.0010573137557243E-3</v>
      </c>
      <c r="E986" s="20">
        <f t="shared" si="31"/>
        <v>-1.4993376156325365E-2</v>
      </c>
      <c r="F986" s="53"/>
    </row>
    <row r="987" spans="1:6">
      <c r="A987" s="52">
        <v>41995</v>
      </c>
      <c r="B987" s="20">
        <v>767</v>
      </c>
      <c r="C987" s="20">
        <v>27701.79</v>
      </c>
      <c r="D987" s="20">
        <f t="shared" si="30"/>
        <v>1.1982284360360243E-2</v>
      </c>
      <c r="E987" s="20">
        <f t="shared" si="31"/>
        <v>1.6232735761818926E-2</v>
      </c>
      <c r="F987" s="53"/>
    </row>
    <row r="988" spans="1:6">
      <c r="A988" s="52">
        <v>41996</v>
      </c>
      <c r="B988" s="20">
        <v>765.95</v>
      </c>
      <c r="C988" s="20">
        <v>27506.46</v>
      </c>
      <c r="D988" s="20">
        <f t="shared" si="30"/>
        <v>-7.0761458674637829E-3</v>
      </c>
      <c r="E988" s="20">
        <f t="shared" si="31"/>
        <v>-1.3699079085509479E-3</v>
      </c>
      <c r="F988" s="53"/>
    </row>
    <row r="989" spans="1:6">
      <c r="A989" s="52">
        <v>41997</v>
      </c>
      <c r="B989" s="20">
        <v>756.8</v>
      </c>
      <c r="C989" s="20">
        <v>27208.61</v>
      </c>
      <c r="D989" s="20">
        <f t="shared" si="30"/>
        <v>-1.0887418846534744E-2</v>
      </c>
      <c r="E989" s="20">
        <f t="shared" si="31"/>
        <v>-1.2017875721036724E-2</v>
      </c>
      <c r="F989" s="53"/>
    </row>
    <row r="990" spans="1:6">
      <c r="A990" s="52">
        <v>41999</v>
      </c>
      <c r="B990" s="20">
        <v>750.95</v>
      </c>
      <c r="C990" s="20">
        <v>27241.78</v>
      </c>
      <c r="D990" s="20">
        <f t="shared" si="30"/>
        <v>1.2183568970987547E-3</v>
      </c>
      <c r="E990" s="20">
        <f t="shared" si="31"/>
        <v>-7.7599460860786895E-3</v>
      </c>
      <c r="F990" s="53"/>
    </row>
    <row r="991" spans="1:6">
      <c r="A991" s="52">
        <v>42002</v>
      </c>
      <c r="B991" s="20">
        <v>758.6</v>
      </c>
      <c r="C991" s="20">
        <v>27395.73</v>
      </c>
      <c r="D991" s="20">
        <f t="shared" si="30"/>
        <v>5.6353376065643532E-3</v>
      </c>
      <c r="E991" s="20">
        <f t="shared" si="31"/>
        <v>1.0135557603208669E-2</v>
      </c>
      <c r="F991" s="53"/>
    </row>
    <row r="992" spans="1:6">
      <c r="A992" s="52">
        <v>42003</v>
      </c>
      <c r="B992" s="20">
        <v>759.6</v>
      </c>
      <c r="C992" s="20">
        <v>27403.54</v>
      </c>
      <c r="D992" s="20">
        <f t="shared" si="30"/>
        <v>2.8504029534981667E-4</v>
      </c>
      <c r="E992" s="20">
        <f t="shared" si="31"/>
        <v>1.3173496833323525E-3</v>
      </c>
      <c r="F992" s="53"/>
    </row>
    <row r="993" spans="1:6">
      <c r="A993" s="52">
        <v>42004</v>
      </c>
      <c r="B993" s="20">
        <v>759.5</v>
      </c>
      <c r="C993" s="20">
        <v>27499.42</v>
      </c>
      <c r="D993" s="20">
        <f t="shared" si="30"/>
        <v>3.4927114119257456E-3</v>
      </c>
      <c r="E993" s="20">
        <f t="shared" si="31"/>
        <v>-1.3165690230334509E-4</v>
      </c>
      <c r="F993" s="53"/>
    </row>
    <row r="994" spans="1:6">
      <c r="A994" s="52">
        <v>42005</v>
      </c>
      <c r="B994" s="20">
        <v>758.25</v>
      </c>
      <c r="C994" s="20">
        <v>27507.54</v>
      </c>
      <c r="D994" s="20">
        <f t="shared" si="30"/>
        <v>2.9523536872361921E-4</v>
      </c>
      <c r="E994" s="20">
        <f t="shared" si="31"/>
        <v>-1.6471754671371066E-3</v>
      </c>
      <c r="F994" s="53"/>
    </row>
    <row r="995" spans="1:6">
      <c r="A995" s="52">
        <v>42006</v>
      </c>
      <c r="B995" s="20">
        <v>756.2</v>
      </c>
      <c r="C995" s="20">
        <v>27887.9</v>
      </c>
      <c r="D995" s="20">
        <f t="shared" si="30"/>
        <v>1.3732754089836324E-2</v>
      </c>
      <c r="E995" s="20">
        <f t="shared" si="31"/>
        <v>-2.7072551118579925E-3</v>
      </c>
      <c r="F995" s="53"/>
    </row>
    <row r="996" spans="1:6">
      <c r="A996" s="52">
        <v>42009</v>
      </c>
      <c r="B996" s="20">
        <v>760.75</v>
      </c>
      <c r="C996" s="20">
        <v>27842.32</v>
      </c>
      <c r="D996" s="20">
        <f t="shared" si="30"/>
        <v>-1.6357376720552881E-3</v>
      </c>
      <c r="E996" s="20">
        <f t="shared" si="31"/>
        <v>5.9988973202478469E-3</v>
      </c>
      <c r="F996" s="53"/>
    </row>
    <row r="997" spans="1:6">
      <c r="A997" s="52">
        <v>42010</v>
      </c>
      <c r="B997" s="20">
        <v>775.15</v>
      </c>
      <c r="C997" s="20">
        <v>26987.46</v>
      </c>
      <c r="D997" s="20">
        <f t="shared" si="30"/>
        <v>-3.1184851655365754E-2</v>
      </c>
      <c r="E997" s="20">
        <f t="shared" si="31"/>
        <v>1.8751770235290652E-2</v>
      </c>
      <c r="F997" s="53"/>
    </row>
    <row r="998" spans="1:6">
      <c r="A998" s="52">
        <v>42011</v>
      </c>
      <c r="B998" s="20">
        <v>802.1</v>
      </c>
      <c r="C998" s="20">
        <v>26908.82</v>
      </c>
      <c r="D998" s="20">
        <f t="shared" si="30"/>
        <v>-2.9181997647131741E-3</v>
      </c>
      <c r="E998" s="20">
        <f t="shared" si="31"/>
        <v>3.4176729360507634E-2</v>
      </c>
      <c r="F998" s="53"/>
    </row>
    <row r="999" spans="1:6">
      <c r="A999" s="52">
        <v>42012</v>
      </c>
      <c r="B999" s="20">
        <v>815.05</v>
      </c>
      <c r="C999" s="20">
        <v>27274.71</v>
      </c>
      <c r="D999" s="20">
        <f t="shared" si="30"/>
        <v>1.3505785307869674E-2</v>
      </c>
      <c r="E999" s="20">
        <f t="shared" si="31"/>
        <v>1.6016172679419731E-2</v>
      </c>
      <c r="F999" s="53"/>
    </row>
    <row r="1000" spans="1:6">
      <c r="A1000" s="52">
        <v>42013</v>
      </c>
      <c r="B1000" s="20">
        <v>863.5</v>
      </c>
      <c r="C1000" s="20">
        <v>27458.38</v>
      </c>
      <c r="D1000" s="20">
        <f t="shared" si="30"/>
        <v>6.7115044825686899E-3</v>
      </c>
      <c r="E1000" s="20">
        <f t="shared" si="31"/>
        <v>5.7744436534434659E-2</v>
      </c>
      <c r="F1000" s="53"/>
    </row>
    <row r="1001" spans="1:6">
      <c r="A1001" s="52">
        <v>42016</v>
      </c>
      <c r="B1001" s="20">
        <v>896.65</v>
      </c>
      <c r="C1001" s="20">
        <v>27585.27</v>
      </c>
      <c r="D1001" s="20">
        <f t="shared" si="30"/>
        <v>4.61053090683232E-3</v>
      </c>
      <c r="E1001" s="20">
        <f t="shared" si="31"/>
        <v>3.7671698807699827E-2</v>
      </c>
      <c r="F1001" s="53"/>
    </row>
    <row r="1002" spans="1:6">
      <c r="A1002" s="52">
        <v>42017</v>
      </c>
      <c r="B1002" s="20">
        <v>884.7</v>
      </c>
      <c r="C1002" s="20">
        <v>27425.73</v>
      </c>
      <c r="D1002" s="20">
        <f t="shared" si="30"/>
        <v>-5.8003107484493948E-3</v>
      </c>
      <c r="E1002" s="20">
        <f t="shared" si="31"/>
        <v>-1.3416991905092856E-2</v>
      </c>
      <c r="F1002" s="53"/>
    </row>
    <row r="1003" spans="1:6">
      <c r="A1003" s="52">
        <v>42018</v>
      </c>
      <c r="B1003" s="20">
        <v>921.95</v>
      </c>
      <c r="C1003" s="20">
        <v>27346.82</v>
      </c>
      <c r="D1003" s="20">
        <f t="shared" si="30"/>
        <v>-2.8813723149487967E-3</v>
      </c>
      <c r="E1003" s="20">
        <f t="shared" si="31"/>
        <v>4.1242387661833371E-2</v>
      </c>
      <c r="F1003" s="53"/>
    </row>
    <row r="1004" spans="1:6">
      <c r="A1004" s="52">
        <v>42019</v>
      </c>
      <c r="B1004" s="20">
        <v>921.45</v>
      </c>
      <c r="C1004" s="20">
        <v>28075.55</v>
      </c>
      <c r="D1004" s="20">
        <f t="shared" si="30"/>
        <v>2.6298839274204452E-2</v>
      </c>
      <c r="E1004" s="20">
        <f t="shared" si="31"/>
        <v>-5.4247587312760814E-4</v>
      </c>
      <c r="F1004" s="53"/>
    </row>
    <row r="1005" spans="1:6">
      <c r="A1005" s="52">
        <v>42020</v>
      </c>
      <c r="B1005" s="20">
        <v>942.45</v>
      </c>
      <c r="C1005" s="20">
        <v>28121.89</v>
      </c>
      <c r="D1005" s="20">
        <f t="shared" si="30"/>
        <v>1.6491858171125541E-3</v>
      </c>
      <c r="E1005" s="20">
        <f t="shared" si="31"/>
        <v>2.2534351239019652E-2</v>
      </c>
      <c r="F1005" s="53"/>
    </row>
    <row r="1006" spans="1:6">
      <c r="A1006" s="52">
        <v>42023</v>
      </c>
      <c r="B1006" s="20">
        <v>892.8</v>
      </c>
      <c r="C1006" s="20">
        <v>28262.01</v>
      </c>
      <c r="D1006" s="20">
        <f t="shared" si="30"/>
        <v>4.9702233598591947E-3</v>
      </c>
      <c r="E1006" s="20">
        <f t="shared" si="31"/>
        <v>-5.4120275890019373E-2</v>
      </c>
      <c r="F1006" s="53"/>
    </row>
    <row r="1007" spans="1:6">
      <c r="A1007" s="52">
        <v>42024</v>
      </c>
      <c r="B1007" s="20">
        <v>895.7</v>
      </c>
      <c r="C1007" s="20">
        <v>28784.67</v>
      </c>
      <c r="D1007" s="20">
        <f t="shared" si="30"/>
        <v>1.8324453765239671E-2</v>
      </c>
      <c r="E1007" s="20">
        <f t="shared" si="31"/>
        <v>3.2429438541031366E-3</v>
      </c>
      <c r="F1007" s="53"/>
    </row>
    <row r="1008" spans="1:6">
      <c r="A1008" s="52">
        <v>42025</v>
      </c>
      <c r="B1008" s="20">
        <v>940.4</v>
      </c>
      <c r="C1008" s="20">
        <v>28888.86</v>
      </c>
      <c r="D1008" s="20">
        <f t="shared" si="30"/>
        <v>3.6130999210763717E-3</v>
      </c>
      <c r="E1008" s="20">
        <f t="shared" si="31"/>
        <v>4.8699781184764722E-2</v>
      </c>
      <c r="F1008" s="53"/>
    </row>
    <row r="1009" spans="1:6">
      <c r="A1009" s="52">
        <v>42026</v>
      </c>
      <c r="B1009" s="20">
        <v>944.2</v>
      </c>
      <c r="C1009" s="20">
        <v>29006.02</v>
      </c>
      <c r="D1009" s="20">
        <f t="shared" si="30"/>
        <v>4.0473409715268702E-3</v>
      </c>
      <c r="E1009" s="20">
        <f t="shared" si="31"/>
        <v>4.0326914462718941E-3</v>
      </c>
      <c r="F1009" s="53"/>
    </row>
    <row r="1010" spans="1:6">
      <c r="A1010" s="52">
        <v>42027</v>
      </c>
      <c r="B1010" s="20">
        <v>962.55</v>
      </c>
      <c r="C1010" s="20">
        <v>29278.84</v>
      </c>
      <c r="D1010" s="20">
        <f t="shared" si="30"/>
        <v>9.3616761716433412E-3</v>
      </c>
      <c r="E1010" s="20">
        <f t="shared" si="31"/>
        <v>1.9248004752447569E-2</v>
      </c>
      <c r="F1010" s="53"/>
    </row>
    <row r="1011" spans="1:6">
      <c r="A1011" s="52">
        <v>42031</v>
      </c>
      <c r="B1011" s="20">
        <v>941.6</v>
      </c>
      <c r="C1011" s="20">
        <v>29571.040000000001</v>
      </c>
      <c r="D1011" s="20">
        <f t="shared" si="30"/>
        <v>9.9304332051269335E-3</v>
      </c>
      <c r="E1011" s="20">
        <f t="shared" si="31"/>
        <v>-2.2005456918566955E-2</v>
      </c>
      <c r="F1011" s="53"/>
    </row>
    <row r="1012" spans="1:6">
      <c r="A1012" s="52">
        <v>42032</v>
      </c>
      <c r="B1012" s="20">
        <v>932.35</v>
      </c>
      <c r="C1012" s="20">
        <v>29559.18</v>
      </c>
      <c r="D1012" s="20">
        <f t="shared" si="30"/>
        <v>-4.0114852131591599E-4</v>
      </c>
      <c r="E1012" s="20">
        <f t="shared" si="31"/>
        <v>-9.8722752759645444E-3</v>
      </c>
      <c r="F1012" s="53"/>
    </row>
    <row r="1013" spans="1:6">
      <c r="A1013" s="52">
        <v>42033</v>
      </c>
      <c r="B1013" s="20">
        <v>939.95</v>
      </c>
      <c r="C1013" s="20">
        <v>29681.77</v>
      </c>
      <c r="D1013" s="20">
        <f t="shared" si="30"/>
        <v>4.1386971338258005E-3</v>
      </c>
      <c r="E1013" s="20">
        <f t="shared" si="31"/>
        <v>8.1184016898680628E-3</v>
      </c>
      <c r="F1013" s="53"/>
    </row>
    <row r="1014" spans="1:6">
      <c r="A1014" s="52">
        <v>42034</v>
      </c>
      <c r="B1014" s="20">
        <v>932.8</v>
      </c>
      <c r="C1014" s="20">
        <v>29182.95</v>
      </c>
      <c r="D1014" s="20">
        <f t="shared" si="30"/>
        <v>-1.6948418013361635E-2</v>
      </c>
      <c r="E1014" s="20">
        <f t="shared" si="31"/>
        <v>-7.6358667637425933E-3</v>
      </c>
      <c r="F1014" s="53"/>
    </row>
    <row r="1015" spans="1:6">
      <c r="A1015" s="52">
        <v>42037</v>
      </c>
      <c r="B1015" s="20">
        <v>908.25</v>
      </c>
      <c r="C1015" s="20">
        <v>29122.27</v>
      </c>
      <c r="D1015" s="20">
        <f t="shared" si="30"/>
        <v>-2.0814610392656855E-3</v>
      </c>
      <c r="E1015" s="20">
        <f t="shared" si="31"/>
        <v>-2.6671144494916591E-2</v>
      </c>
      <c r="F1015" s="53"/>
    </row>
    <row r="1016" spans="1:6">
      <c r="A1016" s="52">
        <v>42038</v>
      </c>
      <c r="B1016" s="20">
        <v>910.95</v>
      </c>
      <c r="C1016" s="20">
        <v>29000.14</v>
      </c>
      <c r="D1016" s="20">
        <f t="shared" si="30"/>
        <v>-4.202516025960004E-3</v>
      </c>
      <c r="E1016" s="20">
        <f t="shared" si="31"/>
        <v>2.9683399103826676E-3</v>
      </c>
      <c r="F1016" s="53"/>
    </row>
    <row r="1017" spans="1:6">
      <c r="A1017" s="52">
        <v>42039</v>
      </c>
      <c r="B1017" s="20">
        <v>899.95</v>
      </c>
      <c r="C1017" s="20">
        <v>28883.11</v>
      </c>
      <c r="D1017" s="20">
        <f t="shared" si="30"/>
        <v>-4.0436623536198868E-3</v>
      </c>
      <c r="E1017" s="20">
        <f t="shared" si="31"/>
        <v>-1.2148804786205876E-2</v>
      </c>
      <c r="F1017" s="53"/>
    </row>
    <row r="1018" spans="1:6">
      <c r="A1018" s="52">
        <v>42040</v>
      </c>
      <c r="B1018" s="20">
        <v>908.15</v>
      </c>
      <c r="C1018" s="20">
        <v>28850.97</v>
      </c>
      <c r="D1018" s="20">
        <f t="shared" si="30"/>
        <v>-1.1133806348037295E-3</v>
      </c>
      <c r="E1018" s="20">
        <f t="shared" si="31"/>
        <v>9.0703569699642789E-3</v>
      </c>
      <c r="F1018" s="53"/>
    </row>
    <row r="1019" spans="1:6">
      <c r="A1019" s="52">
        <v>42041</v>
      </c>
      <c r="B1019" s="20">
        <v>905.4</v>
      </c>
      <c r="C1019" s="20">
        <v>28717.91</v>
      </c>
      <c r="D1019" s="20">
        <f t="shared" si="30"/>
        <v>-4.6226446283052745E-3</v>
      </c>
      <c r="E1019" s="20">
        <f t="shared" si="31"/>
        <v>-3.0327281935942376E-3</v>
      </c>
      <c r="F1019" s="53"/>
    </row>
    <row r="1020" spans="1:6">
      <c r="A1020" s="52">
        <v>42044</v>
      </c>
      <c r="B1020" s="20">
        <v>899.95</v>
      </c>
      <c r="C1020" s="20">
        <v>28227.39</v>
      </c>
      <c r="D1020" s="20">
        <f t="shared" si="30"/>
        <v>-1.7228186788394641E-2</v>
      </c>
      <c r="E1020" s="20">
        <f t="shared" si="31"/>
        <v>-6.0376287763700288E-3</v>
      </c>
      <c r="F1020" s="53"/>
    </row>
    <row r="1021" spans="1:6">
      <c r="A1021" s="52">
        <v>42045</v>
      </c>
      <c r="B1021" s="20">
        <v>889.45</v>
      </c>
      <c r="C1021" s="20">
        <v>28355.62</v>
      </c>
      <c r="D1021" s="20">
        <f t="shared" si="30"/>
        <v>4.5324637032009485E-3</v>
      </c>
      <c r="E1021" s="20">
        <f t="shared" si="31"/>
        <v>-1.1735912054209395E-2</v>
      </c>
      <c r="F1021" s="53"/>
    </row>
    <row r="1022" spans="1:6">
      <c r="A1022" s="52">
        <v>42046</v>
      </c>
      <c r="B1022" s="20">
        <v>901.35</v>
      </c>
      <c r="C1022" s="20">
        <v>28533.97</v>
      </c>
      <c r="D1022" s="20">
        <f t="shared" si="30"/>
        <v>6.2700604556603411E-3</v>
      </c>
      <c r="E1022" s="20">
        <f t="shared" si="31"/>
        <v>1.3290345276767829E-2</v>
      </c>
      <c r="F1022" s="53"/>
    </row>
    <row r="1023" spans="1:6">
      <c r="A1023" s="52">
        <v>42047</v>
      </c>
      <c r="B1023" s="20">
        <v>887.55</v>
      </c>
      <c r="C1023" s="20">
        <v>28805.1</v>
      </c>
      <c r="D1023" s="20">
        <f t="shared" si="30"/>
        <v>9.4571474830650072E-3</v>
      </c>
      <c r="E1023" s="20">
        <f t="shared" si="31"/>
        <v>-1.5428781657233983E-2</v>
      </c>
      <c r="F1023" s="53"/>
    </row>
    <row r="1024" spans="1:6">
      <c r="A1024" s="52">
        <v>42048</v>
      </c>
      <c r="B1024" s="20">
        <v>892.75</v>
      </c>
      <c r="C1024" s="20">
        <v>29094.93</v>
      </c>
      <c r="D1024" s="20">
        <f t="shared" si="30"/>
        <v>1.0011477396239527E-2</v>
      </c>
      <c r="E1024" s="20">
        <f t="shared" si="31"/>
        <v>5.8417286837451335E-3</v>
      </c>
      <c r="F1024" s="53"/>
    </row>
    <row r="1025" spans="1:6">
      <c r="A1025" s="52">
        <v>42051</v>
      </c>
      <c r="B1025" s="20">
        <v>907.2</v>
      </c>
      <c r="C1025" s="20">
        <v>29135.88</v>
      </c>
      <c r="D1025" s="20">
        <f t="shared" si="30"/>
        <v>1.4064721665551945E-3</v>
      </c>
      <c r="E1025" s="20">
        <f t="shared" si="31"/>
        <v>1.605634649892991E-2</v>
      </c>
      <c r="F1025" s="53"/>
    </row>
    <row r="1026" spans="1:6">
      <c r="A1026" s="52">
        <v>42053</v>
      </c>
      <c r="B1026" s="20">
        <v>912.5</v>
      </c>
      <c r="C1026" s="20">
        <v>29320.26</v>
      </c>
      <c r="D1026" s="20">
        <f t="shared" si="30"/>
        <v>6.3083402856289892E-3</v>
      </c>
      <c r="E1026" s="20">
        <f t="shared" si="31"/>
        <v>5.8251524831588993E-3</v>
      </c>
      <c r="F1026" s="53"/>
    </row>
    <row r="1027" spans="1:6">
      <c r="A1027" s="52">
        <v>42054</v>
      </c>
      <c r="B1027" s="20">
        <v>907.85</v>
      </c>
      <c r="C1027" s="20">
        <v>29462.27</v>
      </c>
      <c r="D1027" s="20">
        <f t="shared" ref="D1027:D1090" si="32">LN(C1027/C1026)</f>
        <v>4.8317170517943736E-3</v>
      </c>
      <c r="E1027" s="20">
        <f t="shared" ref="E1027:E1090" si="33">LN(B1027/B1026)</f>
        <v>-5.1089187399706243E-3</v>
      </c>
      <c r="F1027" s="53"/>
    </row>
    <row r="1028" spans="1:6">
      <c r="A1028" s="52">
        <v>42055</v>
      </c>
      <c r="B1028" s="20">
        <v>900.2</v>
      </c>
      <c r="C1028" s="20">
        <v>29231.41</v>
      </c>
      <c r="D1028" s="20">
        <f t="shared" si="32"/>
        <v>-7.866645626785556E-3</v>
      </c>
      <c r="E1028" s="20">
        <f t="shared" si="33"/>
        <v>-8.4622058578436073E-3</v>
      </c>
      <c r="F1028" s="53"/>
    </row>
    <row r="1029" spans="1:6">
      <c r="A1029" s="52">
        <v>42058</v>
      </c>
      <c r="B1029" s="20">
        <v>886.05</v>
      </c>
      <c r="C1029" s="20">
        <v>28975.11</v>
      </c>
      <c r="D1029" s="20">
        <f t="shared" si="32"/>
        <v>-8.8066304764679998E-3</v>
      </c>
      <c r="E1029" s="20">
        <f t="shared" si="33"/>
        <v>-1.5843578437478474E-2</v>
      </c>
      <c r="F1029" s="53"/>
    </row>
    <row r="1030" spans="1:6">
      <c r="A1030" s="52">
        <v>42059</v>
      </c>
      <c r="B1030" s="20">
        <v>913.95</v>
      </c>
      <c r="C1030" s="20">
        <v>29004.66</v>
      </c>
      <c r="D1030" s="20">
        <f t="shared" si="32"/>
        <v>1.0193211376512145E-3</v>
      </c>
      <c r="E1030" s="20">
        <f t="shared" si="33"/>
        <v>3.10024829412592E-2</v>
      </c>
      <c r="F1030" s="53"/>
    </row>
    <row r="1031" spans="1:6">
      <c r="A1031" s="52">
        <v>42060</v>
      </c>
      <c r="B1031" s="20">
        <v>900.9</v>
      </c>
      <c r="C1031" s="20">
        <v>29007.99</v>
      </c>
      <c r="D1031" s="20">
        <f t="shared" si="32"/>
        <v>1.1480254750159026E-4</v>
      </c>
      <c r="E1031" s="20">
        <f t="shared" si="33"/>
        <v>-1.4381601705218827E-2</v>
      </c>
      <c r="F1031" s="53"/>
    </row>
    <row r="1032" spans="1:6">
      <c r="A1032" s="52">
        <v>42061</v>
      </c>
      <c r="B1032" s="20">
        <v>888.15</v>
      </c>
      <c r="C1032" s="20">
        <v>28746.65</v>
      </c>
      <c r="D1032" s="20">
        <f t="shared" si="32"/>
        <v>-9.0500705649044846E-3</v>
      </c>
      <c r="E1032" s="20">
        <f t="shared" si="33"/>
        <v>-1.4253616011499487E-2</v>
      </c>
      <c r="F1032" s="53"/>
    </row>
    <row r="1033" spans="1:6">
      <c r="A1033" s="52">
        <v>42062</v>
      </c>
      <c r="B1033" s="20">
        <v>886.8</v>
      </c>
      <c r="C1033" s="20">
        <v>29220.12</v>
      </c>
      <c r="D1033" s="20">
        <f t="shared" si="32"/>
        <v>1.6336274375257573E-2</v>
      </c>
      <c r="E1033" s="20">
        <f t="shared" si="33"/>
        <v>-1.5211699037384161E-3</v>
      </c>
      <c r="F1033" s="53"/>
    </row>
    <row r="1034" spans="1:6">
      <c r="A1034" s="52">
        <v>42063</v>
      </c>
      <c r="B1034" s="20">
        <v>909.8</v>
      </c>
      <c r="C1034" s="20">
        <v>29361.5</v>
      </c>
      <c r="D1034" s="20">
        <f t="shared" si="32"/>
        <v>4.826779269224226E-3</v>
      </c>
      <c r="E1034" s="20">
        <f t="shared" si="33"/>
        <v>2.5605317393747277E-2</v>
      </c>
      <c r="F1034" s="53"/>
    </row>
    <row r="1035" spans="1:6">
      <c r="A1035" s="52">
        <v>42065</v>
      </c>
      <c r="B1035" s="20">
        <v>935.25</v>
      </c>
      <c r="C1035" s="20">
        <v>29459.14</v>
      </c>
      <c r="D1035" s="20">
        <f t="shared" si="32"/>
        <v>3.3199261239452451E-3</v>
      </c>
      <c r="E1035" s="20">
        <f t="shared" si="33"/>
        <v>2.7589078092351775E-2</v>
      </c>
      <c r="F1035" s="53"/>
    </row>
    <row r="1036" spans="1:6">
      <c r="A1036" s="52">
        <v>42066</v>
      </c>
      <c r="B1036" s="20">
        <v>929.95</v>
      </c>
      <c r="C1036" s="20">
        <v>29593.73</v>
      </c>
      <c r="D1036" s="20">
        <f t="shared" si="32"/>
        <v>4.5582960842787687E-3</v>
      </c>
      <c r="E1036" s="20">
        <f t="shared" si="33"/>
        <v>-5.6830519671196228E-3</v>
      </c>
      <c r="F1036" s="53"/>
    </row>
    <row r="1037" spans="1:6">
      <c r="A1037" s="52">
        <v>42067</v>
      </c>
      <c r="B1037" s="20">
        <v>916.2</v>
      </c>
      <c r="C1037" s="20">
        <v>29380.73</v>
      </c>
      <c r="D1037" s="20">
        <f t="shared" si="32"/>
        <v>-7.2234972961144443E-3</v>
      </c>
      <c r="E1037" s="20">
        <f t="shared" si="33"/>
        <v>-1.4896139808494115E-2</v>
      </c>
      <c r="F1037" s="53"/>
    </row>
    <row r="1038" spans="1:6">
      <c r="A1038" s="52">
        <v>42068</v>
      </c>
      <c r="B1038" s="20">
        <v>939</v>
      </c>
      <c r="C1038" s="20">
        <v>29448.95</v>
      </c>
      <c r="D1038" s="20">
        <f t="shared" si="32"/>
        <v>2.3192385400994894E-3</v>
      </c>
      <c r="E1038" s="20">
        <f t="shared" si="33"/>
        <v>2.4580797755621078E-2</v>
      </c>
      <c r="F1038" s="53"/>
    </row>
    <row r="1039" spans="1:6">
      <c r="A1039" s="52">
        <v>42072</v>
      </c>
      <c r="B1039" s="20">
        <v>974.3</v>
      </c>
      <c r="C1039" s="20">
        <v>28844.78</v>
      </c>
      <c r="D1039" s="20">
        <f t="shared" si="32"/>
        <v>-2.072921510371285E-2</v>
      </c>
      <c r="E1039" s="20">
        <f t="shared" si="33"/>
        <v>3.6903785223032511E-2</v>
      </c>
      <c r="F1039" s="53"/>
    </row>
    <row r="1040" spans="1:6">
      <c r="A1040" s="52">
        <v>42073</v>
      </c>
      <c r="B1040" s="20">
        <v>956.65</v>
      </c>
      <c r="C1040" s="20">
        <v>28709.87</v>
      </c>
      <c r="D1040" s="20">
        <f t="shared" si="32"/>
        <v>-4.6880746243114649E-3</v>
      </c>
      <c r="E1040" s="20">
        <f t="shared" si="33"/>
        <v>-1.828166610028379E-2</v>
      </c>
      <c r="F1040" s="53"/>
    </row>
    <row r="1041" spans="1:6">
      <c r="A1041" s="52">
        <v>42074</v>
      </c>
      <c r="B1041" s="20">
        <v>969.45</v>
      </c>
      <c r="C1041" s="20">
        <v>28659.17</v>
      </c>
      <c r="D1041" s="20">
        <f t="shared" si="32"/>
        <v>-1.7675043263475376E-3</v>
      </c>
      <c r="E1041" s="20">
        <f t="shared" si="33"/>
        <v>1.329130204600251E-2</v>
      </c>
      <c r="F1041" s="53"/>
    </row>
    <row r="1042" spans="1:6">
      <c r="A1042" s="52">
        <v>42075</v>
      </c>
      <c r="B1042" s="20">
        <v>962.35</v>
      </c>
      <c r="C1042" s="20">
        <v>28930.41</v>
      </c>
      <c r="D1042" s="20">
        <f t="shared" si="32"/>
        <v>9.419829269904683E-3</v>
      </c>
      <c r="E1042" s="20">
        <f t="shared" si="33"/>
        <v>-7.350690515881283E-3</v>
      </c>
      <c r="F1042" s="53"/>
    </row>
    <row r="1043" spans="1:6">
      <c r="A1043" s="52">
        <v>42076</v>
      </c>
      <c r="B1043" s="20">
        <v>942.1</v>
      </c>
      <c r="C1043" s="20">
        <v>28503.3</v>
      </c>
      <c r="D1043" s="20">
        <f t="shared" si="32"/>
        <v>-1.4873420982061937E-2</v>
      </c>
      <c r="E1043" s="20">
        <f t="shared" si="33"/>
        <v>-2.1266783806510828E-2</v>
      </c>
      <c r="F1043" s="53"/>
    </row>
    <row r="1044" spans="1:6">
      <c r="A1044" s="52">
        <v>42079</v>
      </c>
      <c r="B1044" s="20">
        <v>932.3</v>
      </c>
      <c r="C1044" s="20">
        <v>28437.71</v>
      </c>
      <c r="D1044" s="20">
        <f t="shared" si="32"/>
        <v>-2.3037887459177245E-3</v>
      </c>
      <c r="E1044" s="20">
        <f t="shared" si="33"/>
        <v>-1.0456774751974136E-2</v>
      </c>
      <c r="F1044" s="53"/>
    </row>
    <row r="1045" spans="1:6">
      <c r="A1045" s="52">
        <v>42080</v>
      </c>
      <c r="B1045" s="20">
        <v>931.9</v>
      </c>
      <c r="C1045" s="20">
        <v>28736.38</v>
      </c>
      <c r="D1045" s="20">
        <f t="shared" si="32"/>
        <v>1.0447834563802424E-2</v>
      </c>
      <c r="E1045" s="20">
        <f t="shared" si="33"/>
        <v>-4.291385110381072E-4</v>
      </c>
      <c r="F1045" s="53"/>
    </row>
    <row r="1046" spans="1:6">
      <c r="A1046" s="52">
        <v>42081</v>
      </c>
      <c r="B1046" s="20">
        <v>922.2</v>
      </c>
      <c r="C1046" s="20">
        <v>28622.12</v>
      </c>
      <c r="D1046" s="20">
        <f t="shared" si="32"/>
        <v>-3.9840704040599115E-3</v>
      </c>
      <c r="E1046" s="20">
        <f t="shared" si="33"/>
        <v>-1.0463393019004539E-2</v>
      </c>
      <c r="F1046" s="53"/>
    </row>
    <row r="1047" spans="1:6">
      <c r="A1047" s="52">
        <v>42082</v>
      </c>
      <c r="B1047" s="20">
        <v>921.8</v>
      </c>
      <c r="C1047" s="20">
        <v>28469.67</v>
      </c>
      <c r="D1047" s="20">
        <f t="shared" si="32"/>
        <v>-5.3405353848393726E-3</v>
      </c>
      <c r="E1047" s="20">
        <f t="shared" si="33"/>
        <v>-4.3383948619741544E-4</v>
      </c>
      <c r="F1047" s="53"/>
    </row>
    <row r="1048" spans="1:6">
      <c r="A1048" s="52">
        <v>42083</v>
      </c>
      <c r="B1048" s="20">
        <v>897.5</v>
      </c>
      <c r="C1048" s="20">
        <v>28261.08</v>
      </c>
      <c r="D1048" s="20">
        <f t="shared" si="32"/>
        <v>-7.353716987533971E-3</v>
      </c>
      <c r="E1048" s="20">
        <f t="shared" si="33"/>
        <v>-2.6715159923973969E-2</v>
      </c>
      <c r="F1048" s="53"/>
    </row>
    <row r="1049" spans="1:6">
      <c r="A1049" s="52">
        <v>42086</v>
      </c>
      <c r="B1049" s="20">
        <v>902</v>
      </c>
      <c r="C1049" s="20">
        <v>28192.02</v>
      </c>
      <c r="D1049" s="20">
        <f t="shared" si="32"/>
        <v>-2.4466339120270859E-3</v>
      </c>
      <c r="E1049" s="20">
        <f t="shared" si="33"/>
        <v>5.0013997001897318E-3</v>
      </c>
      <c r="F1049" s="53"/>
    </row>
    <row r="1050" spans="1:6">
      <c r="A1050" s="52">
        <v>42087</v>
      </c>
      <c r="B1050" s="20">
        <v>887.65</v>
      </c>
      <c r="C1050" s="20">
        <v>28161.72</v>
      </c>
      <c r="D1050" s="20">
        <f t="shared" si="32"/>
        <v>-1.0753502046130525E-3</v>
      </c>
      <c r="E1050" s="20">
        <f t="shared" si="33"/>
        <v>-1.6036998909817076E-2</v>
      </c>
      <c r="F1050" s="53"/>
    </row>
    <row r="1051" spans="1:6">
      <c r="A1051" s="52">
        <v>42088</v>
      </c>
      <c r="B1051" s="20">
        <v>885.85</v>
      </c>
      <c r="C1051" s="20">
        <v>28111.83</v>
      </c>
      <c r="D1051" s="20">
        <f t="shared" si="32"/>
        <v>-1.773124783172909E-3</v>
      </c>
      <c r="E1051" s="20">
        <f t="shared" si="33"/>
        <v>-2.0298851063601988E-3</v>
      </c>
      <c r="F1051" s="53"/>
    </row>
    <row r="1052" spans="1:6">
      <c r="A1052" s="52">
        <v>42089</v>
      </c>
      <c r="B1052" s="20">
        <v>865.5</v>
      </c>
      <c r="C1052" s="20">
        <v>27457.58</v>
      </c>
      <c r="D1052" s="20">
        <f t="shared" si="32"/>
        <v>-2.3548215916988614E-2</v>
      </c>
      <c r="E1052" s="20">
        <f t="shared" si="33"/>
        <v>-2.3240261430182443E-2</v>
      </c>
      <c r="F1052" s="53"/>
    </row>
    <row r="1053" spans="1:6">
      <c r="A1053" s="52">
        <v>42090</v>
      </c>
      <c r="B1053" s="20">
        <v>851.1</v>
      </c>
      <c r="C1053" s="20">
        <v>27458.639999999999</v>
      </c>
      <c r="D1053" s="20">
        <f t="shared" si="32"/>
        <v>3.8604259365567013E-5</v>
      </c>
      <c r="E1053" s="20">
        <f t="shared" si="33"/>
        <v>-1.6777744133348579E-2</v>
      </c>
      <c r="F1053" s="53"/>
    </row>
    <row r="1054" spans="1:6">
      <c r="A1054" s="52">
        <v>42093</v>
      </c>
      <c r="B1054" s="20">
        <v>862.1</v>
      </c>
      <c r="C1054" s="20">
        <v>27975.86</v>
      </c>
      <c r="D1054" s="20">
        <f t="shared" si="32"/>
        <v>1.8661122929941511E-2</v>
      </c>
      <c r="E1054" s="20">
        <f t="shared" si="33"/>
        <v>1.2841642732963985E-2</v>
      </c>
      <c r="F1054" s="53"/>
    </row>
    <row r="1055" spans="1:6">
      <c r="A1055" s="52">
        <v>42094</v>
      </c>
      <c r="B1055" s="20">
        <v>872.9</v>
      </c>
      <c r="C1055" s="20">
        <v>27957.49</v>
      </c>
      <c r="D1055" s="20">
        <f t="shared" si="32"/>
        <v>-6.5685322479295204E-4</v>
      </c>
      <c r="E1055" s="20">
        <f t="shared" si="33"/>
        <v>1.2449728525424759E-2</v>
      </c>
      <c r="F1055" s="53"/>
    </row>
    <row r="1056" spans="1:6">
      <c r="A1056" s="52">
        <v>42095</v>
      </c>
      <c r="B1056" s="20">
        <v>882.4</v>
      </c>
      <c r="C1056" s="20">
        <v>28260.14</v>
      </c>
      <c r="D1056" s="20">
        <f t="shared" si="32"/>
        <v>1.0767189008325592E-2</v>
      </c>
      <c r="E1056" s="20">
        <f t="shared" si="33"/>
        <v>1.0824466197988551E-2</v>
      </c>
      <c r="F1056" s="53"/>
    </row>
    <row r="1057" spans="1:6">
      <c r="A1057" s="52">
        <v>42100</v>
      </c>
      <c r="B1057" s="20">
        <v>905.1</v>
      </c>
      <c r="C1057" s="20">
        <v>28504.46</v>
      </c>
      <c r="D1057" s="20">
        <f t="shared" si="32"/>
        <v>8.6082350165050635E-3</v>
      </c>
      <c r="E1057" s="20">
        <f t="shared" si="33"/>
        <v>2.5399966893832511E-2</v>
      </c>
      <c r="F1057" s="53"/>
    </row>
    <row r="1058" spans="1:6">
      <c r="A1058" s="52">
        <v>42101</v>
      </c>
      <c r="B1058" s="20">
        <v>911</v>
      </c>
      <c r="C1058" s="20">
        <v>28516.59</v>
      </c>
      <c r="D1058" s="20">
        <f t="shared" si="32"/>
        <v>4.2545692101350239E-4</v>
      </c>
      <c r="E1058" s="20">
        <f t="shared" si="33"/>
        <v>6.4974624268331563E-3</v>
      </c>
      <c r="F1058" s="53"/>
    </row>
    <row r="1059" spans="1:6">
      <c r="A1059" s="52">
        <v>42102</v>
      </c>
      <c r="B1059" s="20">
        <v>912.9</v>
      </c>
      <c r="C1059" s="20">
        <v>28707.75</v>
      </c>
      <c r="D1059" s="20">
        <f t="shared" si="32"/>
        <v>6.6810979757215274E-3</v>
      </c>
      <c r="E1059" s="20">
        <f t="shared" si="33"/>
        <v>2.0834483110766504E-3</v>
      </c>
      <c r="F1059" s="53"/>
    </row>
    <row r="1060" spans="1:6">
      <c r="A1060" s="52">
        <v>42103</v>
      </c>
      <c r="B1060" s="20">
        <v>924.45</v>
      </c>
      <c r="C1060" s="20">
        <v>28885.21</v>
      </c>
      <c r="D1060" s="20">
        <f t="shared" si="32"/>
        <v>6.1625782603172549E-3</v>
      </c>
      <c r="E1060" s="20">
        <f t="shared" si="33"/>
        <v>1.2572620505326728E-2</v>
      </c>
      <c r="F1060" s="53"/>
    </row>
    <row r="1061" spans="1:6">
      <c r="A1061" s="52">
        <v>42104</v>
      </c>
      <c r="B1061" s="20">
        <v>931.1</v>
      </c>
      <c r="C1061" s="20">
        <v>28879.38</v>
      </c>
      <c r="D1061" s="20">
        <f t="shared" si="32"/>
        <v>-2.0185376611499135E-4</v>
      </c>
      <c r="E1061" s="20">
        <f t="shared" si="33"/>
        <v>7.1677168181221987E-3</v>
      </c>
      <c r="F1061" s="53"/>
    </row>
    <row r="1062" spans="1:6">
      <c r="A1062" s="52">
        <v>42107</v>
      </c>
      <c r="B1062" s="20">
        <v>947.3</v>
      </c>
      <c r="C1062" s="20">
        <v>29044.44</v>
      </c>
      <c r="D1062" s="20">
        <f t="shared" si="32"/>
        <v>5.6992251815648348E-3</v>
      </c>
      <c r="E1062" s="20">
        <f t="shared" si="33"/>
        <v>1.7249149987004577E-2</v>
      </c>
      <c r="F1062" s="53"/>
    </row>
    <row r="1063" spans="1:6">
      <c r="A1063" s="52">
        <v>42109</v>
      </c>
      <c r="B1063" s="20">
        <v>934.6</v>
      </c>
      <c r="C1063" s="20">
        <v>28799.69</v>
      </c>
      <c r="D1063" s="20">
        <f t="shared" si="32"/>
        <v>-8.4624476366219458E-3</v>
      </c>
      <c r="E1063" s="20">
        <f t="shared" si="33"/>
        <v>-1.349720261516292E-2</v>
      </c>
      <c r="F1063" s="53"/>
    </row>
    <row r="1064" spans="1:6">
      <c r="A1064" s="52">
        <v>42110</v>
      </c>
      <c r="B1064" s="20">
        <v>931.9</v>
      </c>
      <c r="C1064" s="20">
        <v>28666.04</v>
      </c>
      <c r="D1064" s="20">
        <f t="shared" si="32"/>
        <v>-4.6514763137419273E-3</v>
      </c>
      <c r="E1064" s="20">
        <f t="shared" si="33"/>
        <v>-2.8931174747160184E-3</v>
      </c>
      <c r="F1064" s="53"/>
    </row>
    <row r="1065" spans="1:6">
      <c r="A1065" s="52">
        <v>42111</v>
      </c>
      <c r="B1065" s="20">
        <v>936.5</v>
      </c>
      <c r="C1065" s="20">
        <v>28442.1</v>
      </c>
      <c r="D1065" s="20">
        <f t="shared" si="32"/>
        <v>-7.842705009864644E-3</v>
      </c>
      <c r="E1065" s="20">
        <f t="shared" si="33"/>
        <v>4.9240090925333942E-3</v>
      </c>
      <c r="F1065" s="53"/>
    </row>
    <row r="1066" spans="1:6">
      <c r="A1066" s="52">
        <v>42114</v>
      </c>
      <c r="B1066" s="20">
        <v>913.75</v>
      </c>
      <c r="C1066" s="20">
        <v>27886.21</v>
      </c>
      <c r="D1066" s="20">
        <f t="shared" si="32"/>
        <v>-1.9738140466453148E-2</v>
      </c>
      <c r="E1066" s="20">
        <f t="shared" si="33"/>
        <v>-2.4592510820154935E-2</v>
      </c>
      <c r="F1066" s="53"/>
    </row>
    <row r="1067" spans="1:6">
      <c r="A1067" s="52">
        <v>42115</v>
      </c>
      <c r="B1067" s="20">
        <v>873.7</v>
      </c>
      <c r="C1067" s="20">
        <v>27676.04</v>
      </c>
      <c r="D1067" s="20">
        <f t="shared" si="32"/>
        <v>-7.5652444739372805E-3</v>
      </c>
      <c r="E1067" s="20">
        <f t="shared" si="33"/>
        <v>-4.4819943759939293E-2</v>
      </c>
      <c r="F1067" s="53"/>
    </row>
    <row r="1068" spans="1:6">
      <c r="A1068" s="52">
        <v>42116</v>
      </c>
      <c r="B1068" s="20">
        <v>905.1</v>
      </c>
      <c r="C1068" s="20">
        <v>27890.13</v>
      </c>
      <c r="D1068" s="20">
        <f t="shared" si="32"/>
        <v>7.7058058663289127E-3</v>
      </c>
      <c r="E1068" s="20">
        <f t="shared" si="33"/>
        <v>3.5308367529076151E-2</v>
      </c>
      <c r="F1068" s="53"/>
    </row>
    <row r="1069" spans="1:6">
      <c r="A1069" s="52">
        <v>42117</v>
      </c>
      <c r="B1069" s="20">
        <v>902.45</v>
      </c>
      <c r="C1069" s="20">
        <v>27735.02</v>
      </c>
      <c r="D1069" s="20">
        <f t="shared" si="32"/>
        <v>-5.5769881799640555E-3</v>
      </c>
      <c r="E1069" s="20">
        <f t="shared" si="33"/>
        <v>-2.932147822867698E-3</v>
      </c>
      <c r="F1069" s="53"/>
    </row>
    <row r="1070" spans="1:6">
      <c r="A1070" s="52">
        <v>42118</v>
      </c>
      <c r="B1070" s="20">
        <v>889.55</v>
      </c>
      <c r="C1070" s="20">
        <v>27437.94</v>
      </c>
      <c r="D1070" s="20">
        <f t="shared" si="32"/>
        <v>-1.0769147464171165E-2</v>
      </c>
      <c r="E1070" s="20">
        <f t="shared" si="33"/>
        <v>-1.4397570129472978E-2</v>
      </c>
      <c r="F1070" s="53"/>
    </row>
    <row r="1071" spans="1:6">
      <c r="A1071" s="52">
        <v>42121</v>
      </c>
      <c r="B1071" s="20">
        <v>867.45</v>
      </c>
      <c r="C1071" s="20">
        <v>27176.99</v>
      </c>
      <c r="D1071" s="20">
        <f t="shared" si="32"/>
        <v>-9.5560677562840212E-3</v>
      </c>
      <c r="E1071" s="20">
        <f t="shared" si="33"/>
        <v>-2.515784360844742E-2</v>
      </c>
      <c r="F1071" s="53"/>
    </row>
    <row r="1072" spans="1:6">
      <c r="A1072" s="52">
        <v>42122</v>
      </c>
      <c r="B1072" s="20">
        <v>859.7</v>
      </c>
      <c r="C1072" s="20">
        <v>27396.38</v>
      </c>
      <c r="D1072" s="20">
        <f t="shared" si="32"/>
        <v>8.0402284805189961E-3</v>
      </c>
      <c r="E1072" s="20">
        <f t="shared" si="33"/>
        <v>-8.9743820919385084E-3</v>
      </c>
      <c r="F1072" s="53"/>
    </row>
    <row r="1073" spans="1:6">
      <c r="A1073" s="52">
        <v>42123</v>
      </c>
      <c r="B1073" s="20">
        <v>857.85</v>
      </c>
      <c r="C1073" s="20">
        <v>27225.93</v>
      </c>
      <c r="D1073" s="20">
        <f t="shared" si="32"/>
        <v>-6.2410598623052864E-3</v>
      </c>
      <c r="E1073" s="20">
        <f t="shared" si="33"/>
        <v>-2.154232150963528E-3</v>
      </c>
      <c r="F1073" s="53"/>
    </row>
    <row r="1074" spans="1:6">
      <c r="A1074" s="52">
        <v>42124</v>
      </c>
      <c r="B1074" s="20">
        <v>849.5</v>
      </c>
      <c r="C1074" s="20">
        <v>27011.31</v>
      </c>
      <c r="D1074" s="20">
        <f t="shared" si="32"/>
        <v>-7.914160831446344E-3</v>
      </c>
      <c r="E1074" s="20">
        <f t="shared" si="33"/>
        <v>-9.7813179174481672E-3</v>
      </c>
      <c r="F1074" s="53"/>
    </row>
    <row r="1075" spans="1:6">
      <c r="A1075" s="52">
        <v>42128</v>
      </c>
      <c r="B1075" s="20">
        <v>861.15</v>
      </c>
      <c r="C1075" s="20">
        <v>27490.59</v>
      </c>
      <c r="D1075" s="20">
        <f t="shared" si="32"/>
        <v>1.7588097113026585E-2</v>
      </c>
      <c r="E1075" s="20">
        <f t="shared" si="33"/>
        <v>1.362076416976872E-2</v>
      </c>
      <c r="F1075" s="53"/>
    </row>
    <row r="1076" spans="1:6">
      <c r="A1076" s="52">
        <v>42129</v>
      </c>
      <c r="B1076" s="20">
        <v>878.95</v>
      </c>
      <c r="C1076" s="20">
        <v>27440.14</v>
      </c>
      <c r="D1076" s="20">
        <f t="shared" si="32"/>
        <v>-1.836859411301416E-3</v>
      </c>
      <c r="E1076" s="20">
        <f t="shared" si="33"/>
        <v>2.0459307964144649E-2</v>
      </c>
      <c r="F1076" s="53"/>
    </row>
    <row r="1077" spans="1:6">
      <c r="A1077" s="52">
        <v>42130</v>
      </c>
      <c r="B1077" s="20">
        <v>859.45</v>
      </c>
      <c r="C1077" s="20">
        <v>26717.37</v>
      </c>
      <c r="D1077" s="20">
        <f t="shared" si="32"/>
        <v>-2.6692989205120692E-2</v>
      </c>
      <c r="E1077" s="20">
        <f t="shared" si="33"/>
        <v>-2.2435363471734134E-2</v>
      </c>
      <c r="F1077" s="53"/>
    </row>
    <row r="1078" spans="1:6">
      <c r="A1078" s="52">
        <v>42131</v>
      </c>
      <c r="B1078" s="20">
        <v>865.7</v>
      </c>
      <c r="C1078" s="20">
        <v>26599.11</v>
      </c>
      <c r="D1078" s="20">
        <f t="shared" si="32"/>
        <v>-4.4361590990808462E-3</v>
      </c>
      <c r="E1078" s="20">
        <f t="shared" si="33"/>
        <v>7.2457784475620721E-3</v>
      </c>
      <c r="F1078" s="53"/>
    </row>
    <row r="1079" spans="1:6">
      <c r="A1079" s="52">
        <v>42132</v>
      </c>
      <c r="B1079" s="20">
        <v>894.6</v>
      </c>
      <c r="C1079" s="20">
        <v>27105.39</v>
      </c>
      <c r="D1079" s="20">
        <f t="shared" si="32"/>
        <v>1.8854844516713001E-2</v>
      </c>
      <c r="E1079" s="20">
        <f t="shared" si="33"/>
        <v>3.2838262777019574E-2</v>
      </c>
      <c r="F1079" s="53"/>
    </row>
    <row r="1080" spans="1:6">
      <c r="A1080" s="52">
        <v>42135</v>
      </c>
      <c r="B1080" s="20">
        <v>864.7</v>
      </c>
      <c r="C1080" s="20">
        <v>27507.3</v>
      </c>
      <c r="D1080" s="20">
        <f t="shared" si="32"/>
        <v>1.4718822893159521E-2</v>
      </c>
      <c r="E1080" s="20">
        <f t="shared" si="33"/>
        <v>-3.3994065032363185E-2</v>
      </c>
      <c r="F1080" s="53"/>
    </row>
    <row r="1081" spans="1:6">
      <c r="A1081" s="52">
        <v>42136</v>
      </c>
      <c r="B1081" s="20">
        <v>844.7</v>
      </c>
      <c r="C1081" s="20">
        <v>26877.48</v>
      </c>
      <c r="D1081" s="20">
        <f t="shared" si="32"/>
        <v>-2.3162662731013382E-2</v>
      </c>
      <c r="E1081" s="20">
        <f t="shared" si="33"/>
        <v>-2.3401091232933581E-2</v>
      </c>
      <c r="F1081" s="53"/>
    </row>
    <row r="1082" spans="1:6">
      <c r="A1082" s="52">
        <v>42137</v>
      </c>
      <c r="B1082" s="20">
        <v>843.05</v>
      </c>
      <c r="C1082" s="20">
        <v>27251.1</v>
      </c>
      <c r="D1082" s="20">
        <f t="shared" si="32"/>
        <v>1.3805126006862926E-2</v>
      </c>
      <c r="E1082" s="20">
        <f t="shared" si="33"/>
        <v>-1.9552665094614242E-3</v>
      </c>
      <c r="F1082" s="53"/>
    </row>
    <row r="1083" spans="1:6">
      <c r="A1083" s="52">
        <v>42138</v>
      </c>
      <c r="B1083" s="20">
        <v>846.2</v>
      </c>
      <c r="C1083" s="20">
        <v>27206.06</v>
      </c>
      <c r="D1083" s="20">
        <f t="shared" si="32"/>
        <v>-1.6541446623308434E-3</v>
      </c>
      <c r="E1083" s="20">
        <f t="shared" si="33"/>
        <v>3.7294700619775788E-3</v>
      </c>
      <c r="F1083" s="53"/>
    </row>
    <row r="1084" spans="1:6">
      <c r="A1084" s="52">
        <v>42139</v>
      </c>
      <c r="B1084" s="20">
        <v>845.15</v>
      </c>
      <c r="C1084" s="20">
        <v>27324</v>
      </c>
      <c r="D1084" s="20">
        <f t="shared" si="32"/>
        <v>4.3256942649278901E-3</v>
      </c>
      <c r="E1084" s="20">
        <f t="shared" si="33"/>
        <v>-1.241611889780471E-3</v>
      </c>
      <c r="F1084" s="53"/>
    </row>
    <row r="1085" spans="1:6">
      <c r="A1085" s="52">
        <v>42142</v>
      </c>
      <c r="B1085" s="20">
        <v>851.65</v>
      </c>
      <c r="C1085" s="20">
        <v>27687.3</v>
      </c>
      <c r="D1085" s="20">
        <f t="shared" si="32"/>
        <v>1.320838743336419E-2</v>
      </c>
      <c r="E1085" s="20">
        <f t="shared" si="33"/>
        <v>7.6615179103994803E-3</v>
      </c>
      <c r="F1085" s="53"/>
    </row>
    <row r="1086" spans="1:6">
      <c r="A1086" s="52">
        <v>42143</v>
      </c>
      <c r="B1086" s="20">
        <v>844.5</v>
      </c>
      <c r="C1086" s="20">
        <v>27645.53</v>
      </c>
      <c r="D1086" s="20">
        <f t="shared" si="32"/>
        <v>-1.5097730564029377E-3</v>
      </c>
      <c r="E1086" s="20">
        <f t="shared" si="33"/>
        <v>-8.4309080587314424E-3</v>
      </c>
      <c r="F1086" s="53"/>
    </row>
    <row r="1087" spans="1:6">
      <c r="A1087" s="52">
        <v>42144</v>
      </c>
      <c r="B1087" s="20">
        <v>855</v>
      </c>
      <c r="C1087" s="20">
        <v>27837.21</v>
      </c>
      <c r="D1087" s="20">
        <f t="shared" si="32"/>
        <v>6.9095636805030017E-3</v>
      </c>
      <c r="E1087" s="20">
        <f t="shared" si="33"/>
        <v>1.2356732688905428E-2</v>
      </c>
      <c r="F1087" s="53"/>
    </row>
    <row r="1088" spans="1:6">
      <c r="A1088" s="52">
        <v>42145</v>
      </c>
      <c r="B1088" s="20">
        <v>864.55</v>
      </c>
      <c r="C1088" s="20">
        <v>27809.35</v>
      </c>
      <c r="D1088" s="20">
        <f t="shared" si="32"/>
        <v>-1.0013198417943051E-3</v>
      </c>
      <c r="E1088" s="20">
        <f t="shared" si="33"/>
        <v>1.1107671414037993E-2</v>
      </c>
      <c r="F1088" s="53"/>
    </row>
    <row r="1089" spans="1:6">
      <c r="A1089" s="52">
        <v>42146</v>
      </c>
      <c r="B1089" s="20">
        <v>862.85</v>
      </c>
      <c r="C1089" s="20">
        <v>27957.5</v>
      </c>
      <c r="D1089" s="20">
        <f t="shared" si="32"/>
        <v>5.3132048349336424E-3</v>
      </c>
      <c r="E1089" s="20">
        <f t="shared" si="33"/>
        <v>-1.9682766572103297E-3</v>
      </c>
      <c r="F1089" s="53"/>
    </row>
    <row r="1090" spans="1:6">
      <c r="A1090" s="52">
        <v>42149</v>
      </c>
      <c r="B1090" s="20">
        <v>852.2</v>
      </c>
      <c r="C1090" s="20">
        <v>27643.88</v>
      </c>
      <c r="D1090" s="20">
        <f t="shared" si="32"/>
        <v>-1.1281134606282503E-2</v>
      </c>
      <c r="E1090" s="20">
        <f t="shared" si="33"/>
        <v>-1.2419622627776215E-2</v>
      </c>
      <c r="F1090" s="53"/>
    </row>
    <row r="1091" spans="1:6">
      <c r="A1091" s="52">
        <v>42150</v>
      </c>
      <c r="B1091" s="20">
        <v>855.65</v>
      </c>
      <c r="C1091" s="20">
        <v>27531.41</v>
      </c>
      <c r="D1091" s="20">
        <f t="shared" ref="D1091:D1154" si="34">LN(C1091/C1090)</f>
        <v>-4.0768306166055071E-3</v>
      </c>
      <c r="E1091" s="20">
        <f t="shared" ref="E1091:E1154" si="35">LN(B1091/B1090)</f>
        <v>4.040172957649117E-3</v>
      </c>
      <c r="F1091" s="53"/>
    </row>
    <row r="1092" spans="1:6">
      <c r="A1092" s="52">
        <v>42151</v>
      </c>
      <c r="B1092" s="20">
        <v>857.25</v>
      </c>
      <c r="C1092" s="20">
        <v>27564.66</v>
      </c>
      <c r="D1092" s="20">
        <f t="shared" si="34"/>
        <v>1.2069827861249983E-3</v>
      </c>
      <c r="E1092" s="20">
        <f t="shared" si="35"/>
        <v>1.8681773195690023E-3</v>
      </c>
      <c r="F1092" s="53"/>
    </row>
    <row r="1093" spans="1:6">
      <c r="A1093" s="52">
        <v>42152</v>
      </c>
      <c r="B1093" s="20">
        <v>847.85</v>
      </c>
      <c r="C1093" s="20">
        <v>27506.71</v>
      </c>
      <c r="D1093" s="20">
        <f t="shared" si="34"/>
        <v>-2.1045425740764774E-3</v>
      </c>
      <c r="E1093" s="20">
        <f t="shared" si="35"/>
        <v>-1.1025857989893188E-2</v>
      </c>
      <c r="F1093" s="53"/>
    </row>
    <row r="1094" spans="1:6">
      <c r="A1094" s="52">
        <v>42153</v>
      </c>
      <c r="B1094" s="20">
        <v>859.8</v>
      </c>
      <c r="C1094" s="20">
        <v>27828.44</v>
      </c>
      <c r="D1094" s="20">
        <f t="shared" si="34"/>
        <v>1.1628544439994245E-2</v>
      </c>
      <c r="E1094" s="20">
        <f t="shared" si="35"/>
        <v>1.3996070709044722E-2</v>
      </c>
      <c r="F1094" s="53"/>
    </row>
    <row r="1095" spans="1:6">
      <c r="A1095" s="52">
        <v>42156</v>
      </c>
      <c r="B1095" s="20">
        <v>879.7</v>
      </c>
      <c r="C1095" s="20">
        <v>27848.99</v>
      </c>
      <c r="D1095" s="20">
        <f t="shared" si="34"/>
        <v>7.3818065715902572E-4</v>
      </c>
      <c r="E1095" s="20">
        <f t="shared" si="35"/>
        <v>2.2881136196447813E-2</v>
      </c>
      <c r="F1095" s="53"/>
    </row>
    <row r="1096" spans="1:6">
      <c r="A1096" s="52">
        <v>42157</v>
      </c>
      <c r="B1096" s="20">
        <v>852.75</v>
      </c>
      <c r="C1096" s="20">
        <v>27188.38</v>
      </c>
      <c r="D1096" s="20">
        <f t="shared" si="34"/>
        <v>-2.400702386535173E-2</v>
      </c>
      <c r="E1096" s="20">
        <f t="shared" si="35"/>
        <v>-3.1114518959873733E-2</v>
      </c>
      <c r="F1096" s="53"/>
    </row>
    <row r="1097" spans="1:6">
      <c r="A1097" s="52">
        <v>42158</v>
      </c>
      <c r="B1097" s="20">
        <v>831.75</v>
      </c>
      <c r="C1097" s="20">
        <v>26837.200000000001</v>
      </c>
      <c r="D1097" s="20">
        <f t="shared" si="34"/>
        <v>-1.3000691387196551E-2</v>
      </c>
      <c r="E1097" s="20">
        <f t="shared" si="35"/>
        <v>-2.4934506400169018E-2</v>
      </c>
      <c r="F1097" s="53"/>
    </row>
    <row r="1098" spans="1:6">
      <c r="A1098" s="52">
        <v>42159</v>
      </c>
      <c r="B1098" s="20">
        <v>822.55</v>
      </c>
      <c r="C1098" s="20">
        <v>26813.42</v>
      </c>
      <c r="D1098" s="20">
        <f t="shared" si="34"/>
        <v>-8.8647630007914835E-4</v>
      </c>
      <c r="E1098" s="20">
        <f t="shared" si="35"/>
        <v>-1.1122643833156748E-2</v>
      </c>
      <c r="F1098" s="53"/>
    </row>
    <row r="1099" spans="1:6">
      <c r="A1099" s="52">
        <v>42160</v>
      </c>
      <c r="B1099" s="20">
        <v>829.85</v>
      </c>
      <c r="C1099" s="20">
        <v>26768.49</v>
      </c>
      <c r="D1099" s="20">
        <f t="shared" si="34"/>
        <v>-1.677058937636376E-3</v>
      </c>
      <c r="E1099" s="20">
        <f t="shared" si="35"/>
        <v>8.835690501298404E-3</v>
      </c>
      <c r="F1099" s="53"/>
    </row>
    <row r="1100" spans="1:6">
      <c r="A1100" s="52">
        <v>42163</v>
      </c>
      <c r="B1100" s="20">
        <v>811.9</v>
      </c>
      <c r="C1100" s="20">
        <v>26523.09</v>
      </c>
      <c r="D1100" s="20">
        <f t="shared" si="34"/>
        <v>-9.2097751489333465E-3</v>
      </c>
      <c r="E1100" s="20">
        <f t="shared" si="35"/>
        <v>-2.1867781698327031E-2</v>
      </c>
      <c r="F1100" s="53"/>
    </row>
    <row r="1101" spans="1:6">
      <c r="A1101" s="52">
        <v>42164</v>
      </c>
      <c r="B1101" s="20">
        <v>819.85</v>
      </c>
      <c r="C1101" s="20">
        <v>26481.25</v>
      </c>
      <c r="D1101" s="20">
        <f t="shared" si="34"/>
        <v>-1.5787389745906195E-3</v>
      </c>
      <c r="E1101" s="20">
        <f t="shared" si="35"/>
        <v>9.7442168274767017E-3</v>
      </c>
      <c r="F1101" s="53"/>
    </row>
    <row r="1102" spans="1:6">
      <c r="A1102" s="52">
        <v>42165</v>
      </c>
      <c r="B1102" s="20">
        <v>820.3</v>
      </c>
      <c r="C1102" s="20">
        <v>26840.5</v>
      </c>
      <c r="D1102" s="20">
        <f t="shared" si="34"/>
        <v>1.347500544930434E-2</v>
      </c>
      <c r="E1102" s="20">
        <f t="shared" si="35"/>
        <v>5.4873031282676014E-4</v>
      </c>
      <c r="F1102" s="53"/>
    </row>
    <row r="1103" spans="1:6">
      <c r="A1103" s="52">
        <v>42166</v>
      </c>
      <c r="B1103" s="20">
        <v>817.8</v>
      </c>
      <c r="C1103" s="20">
        <v>26370.98</v>
      </c>
      <c r="D1103" s="20">
        <f t="shared" si="34"/>
        <v>-1.7647777724078152E-2</v>
      </c>
      <c r="E1103" s="20">
        <f t="shared" si="35"/>
        <v>-3.0523190781622518E-3</v>
      </c>
      <c r="F1103" s="53"/>
    </row>
    <row r="1104" spans="1:6">
      <c r="A1104" s="52">
        <v>42167</v>
      </c>
      <c r="B1104" s="20">
        <v>813.75</v>
      </c>
      <c r="C1104" s="20">
        <v>26425.3</v>
      </c>
      <c r="D1104" s="20">
        <f t="shared" si="34"/>
        <v>2.0577214594243425E-3</v>
      </c>
      <c r="E1104" s="20">
        <f t="shared" si="35"/>
        <v>-4.9646144077628773E-3</v>
      </c>
      <c r="F1104" s="53"/>
    </row>
    <row r="1105" spans="1:6">
      <c r="A1105" s="52">
        <v>42170</v>
      </c>
      <c r="B1105" s="20">
        <v>821.9</v>
      </c>
      <c r="C1105" s="20">
        <v>26586.55</v>
      </c>
      <c r="D1105" s="20">
        <f t="shared" si="34"/>
        <v>6.0835642339689099E-3</v>
      </c>
      <c r="E1105" s="20">
        <f t="shared" si="35"/>
        <v>9.9655396316752631E-3</v>
      </c>
      <c r="F1105" s="53"/>
    </row>
    <row r="1106" spans="1:6">
      <c r="A1106" s="52">
        <v>42171</v>
      </c>
      <c r="B1106" s="20">
        <v>834.55</v>
      </c>
      <c r="C1106" s="20">
        <v>26686.51</v>
      </c>
      <c r="D1106" s="20">
        <f t="shared" si="34"/>
        <v>3.7527454706819769E-3</v>
      </c>
      <c r="E1106" s="20">
        <f t="shared" si="35"/>
        <v>1.527392426997216E-2</v>
      </c>
      <c r="F1106" s="53"/>
    </row>
    <row r="1107" spans="1:6">
      <c r="A1107" s="52">
        <v>42172</v>
      </c>
      <c r="B1107" s="20">
        <v>860.8</v>
      </c>
      <c r="C1107" s="20">
        <v>26832.66</v>
      </c>
      <c r="D1107" s="20">
        <f t="shared" si="34"/>
        <v>5.4616079918337283E-3</v>
      </c>
      <c r="E1107" s="20">
        <f t="shared" si="35"/>
        <v>3.0969531983093532E-2</v>
      </c>
      <c r="F1107" s="53"/>
    </row>
    <row r="1108" spans="1:6">
      <c r="A1108" s="52">
        <v>42173</v>
      </c>
      <c r="B1108" s="20">
        <v>861.85</v>
      </c>
      <c r="C1108" s="20">
        <v>27115.83</v>
      </c>
      <c r="D1108" s="20">
        <f t="shared" si="34"/>
        <v>1.049788791393658E-2</v>
      </c>
      <c r="E1108" s="20">
        <f t="shared" si="35"/>
        <v>1.2190521928805709E-3</v>
      </c>
      <c r="F1108" s="53"/>
    </row>
    <row r="1109" spans="1:6">
      <c r="A1109" s="52">
        <v>42174</v>
      </c>
      <c r="B1109" s="20">
        <v>857.8</v>
      </c>
      <c r="C1109" s="20">
        <v>27316.17</v>
      </c>
      <c r="D1109" s="20">
        <f t="shared" si="34"/>
        <v>7.3611443504519695E-3</v>
      </c>
      <c r="E1109" s="20">
        <f t="shared" si="35"/>
        <v>-4.710269517620355E-3</v>
      </c>
      <c r="F1109" s="53"/>
    </row>
    <row r="1110" spans="1:6">
      <c r="A1110" s="52">
        <v>42177</v>
      </c>
      <c r="B1110" s="20">
        <v>871.75</v>
      </c>
      <c r="C1110" s="20">
        <v>27730.21</v>
      </c>
      <c r="D1110" s="20">
        <f t="shared" si="34"/>
        <v>1.5043598086359513E-2</v>
      </c>
      <c r="E1110" s="20">
        <f t="shared" si="35"/>
        <v>1.6131713472980553E-2</v>
      </c>
      <c r="F1110" s="53"/>
    </row>
    <row r="1111" spans="1:6">
      <c r="A1111" s="52">
        <v>42178</v>
      </c>
      <c r="B1111" s="20">
        <v>874.3</v>
      </c>
      <c r="C1111" s="20">
        <v>27804.37</v>
      </c>
      <c r="D1111" s="20">
        <f t="shared" si="34"/>
        <v>2.6707699628595186E-3</v>
      </c>
      <c r="E1111" s="20">
        <f t="shared" si="35"/>
        <v>2.9208806310846223E-3</v>
      </c>
      <c r="F1111" s="53"/>
    </row>
    <row r="1112" spans="1:6">
      <c r="A1112" s="52">
        <v>42179</v>
      </c>
      <c r="B1112" s="20">
        <v>895.3</v>
      </c>
      <c r="C1112" s="20">
        <v>27729.67</v>
      </c>
      <c r="D1112" s="20">
        <f t="shared" si="34"/>
        <v>-2.6902434994058684E-3</v>
      </c>
      <c r="E1112" s="20">
        <f t="shared" si="35"/>
        <v>2.3735291453264962E-2</v>
      </c>
      <c r="F1112" s="53"/>
    </row>
    <row r="1113" spans="1:6">
      <c r="A1113" s="52">
        <v>42180</v>
      </c>
      <c r="B1113" s="20">
        <v>883.85</v>
      </c>
      <c r="C1113" s="20">
        <v>27895.97</v>
      </c>
      <c r="D1113" s="20">
        <f t="shared" si="34"/>
        <v>5.9792748617030211E-3</v>
      </c>
      <c r="E1113" s="20">
        <f t="shared" si="35"/>
        <v>-1.2871492658218053E-2</v>
      </c>
      <c r="F1113" s="53"/>
    </row>
    <row r="1114" spans="1:6">
      <c r="A1114" s="52">
        <v>42181</v>
      </c>
      <c r="B1114" s="20">
        <v>886.4</v>
      </c>
      <c r="C1114" s="20">
        <v>27811.84</v>
      </c>
      <c r="D1114" s="20">
        <f t="shared" si="34"/>
        <v>-3.0204046419606604E-3</v>
      </c>
      <c r="E1114" s="20">
        <f t="shared" si="35"/>
        <v>2.8809510111271279E-3</v>
      </c>
      <c r="F1114" s="53"/>
    </row>
    <row r="1115" spans="1:6">
      <c r="A1115" s="52">
        <v>42184</v>
      </c>
      <c r="B1115" s="20">
        <v>900.05</v>
      </c>
      <c r="C1115" s="20">
        <v>27645.15</v>
      </c>
      <c r="D1115" s="20">
        <f t="shared" si="34"/>
        <v>-6.0115235966615079E-3</v>
      </c>
      <c r="E1115" s="20">
        <f t="shared" si="35"/>
        <v>1.5282001343694217E-2</v>
      </c>
      <c r="F1115" s="53"/>
    </row>
    <row r="1116" spans="1:6">
      <c r="A1116" s="52">
        <v>42185</v>
      </c>
      <c r="B1116" s="20">
        <v>916.45</v>
      </c>
      <c r="C1116" s="20">
        <v>27780.83</v>
      </c>
      <c r="D1116" s="20">
        <f t="shared" si="34"/>
        <v>4.8959087785120578E-3</v>
      </c>
      <c r="E1116" s="20">
        <f t="shared" si="35"/>
        <v>1.8057193081143418E-2</v>
      </c>
      <c r="F1116" s="53"/>
    </row>
    <row r="1117" spans="1:6">
      <c r="A1117" s="52">
        <v>42186</v>
      </c>
      <c r="B1117" s="20">
        <v>917.25</v>
      </c>
      <c r="C1117" s="20">
        <v>28020.87</v>
      </c>
      <c r="D1117" s="20">
        <f t="shared" si="34"/>
        <v>8.6033751877162262E-3</v>
      </c>
      <c r="E1117" s="20">
        <f t="shared" si="35"/>
        <v>8.7255281753444516E-4</v>
      </c>
      <c r="F1117" s="53"/>
    </row>
    <row r="1118" spans="1:6">
      <c r="A1118" s="52">
        <v>42187</v>
      </c>
      <c r="B1118" s="20">
        <v>921.15</v>
      </c>
      <c r="C1118" s="20">
        <v>27945.8</v>
      </c>
      <c r="D1118" s="20">
        <f t="shared" si="34"/>
        <v>-2.6826697040025684E-3</v>
      </c>
      <c r="E1118" s="20">
        <f t="shared" si="35"/>
        <v>4.2428262081263624E-3</v>
      </c>
      <c r="F1118" s="53"/>
    </row>
    <row r="1119" spans="1:6">
      <c r="A1119" s="52">
        <v>42188</v>
      </c>
      <c r="B1119" s="20">
        <v>924.05</v>
      </c>
      <c r="C1119" s="20">
        <v>28092.79</v>
      </c>
      <c r="D1119" s="20">
        <f t="shared" si="34"/>
        <v>5.2460398132198804E-3</v>
      </c>
      <c r="E1119" s="20">
        <f t="shared" si="35"/>
        <v>3.1432932882473228E-3</v>
      </c>
      <c r="F1119" s="53"/>
    </row>
    <row r="1120" spans="1:6">
      <c r="A1120" s="52">
        <v>42191</v>
      </c>
      <c r="B1120" s="20">
        <v>926.85</v>
      </c>
      <c r="C1120" s="20">
        <v>28208.76</v>
      </c>
      <c r="D1120" s="20">
        <f t="shared" si="34"/>
        <v>4.1196082172580877E-3</v>
      </c>
      <c r="E1120" s="20">
        <f t="shared" si="35"/>
        <v>3.0255574433329952E-3</v>
      </c>
      <c r="F1120" s="53"/>
    </row>
    <row r="1121" spans="1:6">
      <c r="A1121" s="52">
        <v>42192</v>
      </c>
      <c r="B1121" s="20">
        <v>923.6</v>
      </c>
      <c r="C1121" s="20">
        <v>28171.69</v>
      </c>
      <c r="D1121" s="20">
        <f t="shared" si="34"/>
        <v>-1.3149950148260165E-3</v>
      </c>
      <c r="E1121" s="20">
        <f t="shared" si="35"/>
        <v>-3.5126626947579965E-3</v>
      </c>
      <c r="F1121" s="53"/>
    </row>
    <row r="1122" spans="1:6">
      <c r="A1122" s="52">
        <v>42193</v>
      </c>
      <c r="B1122" s="20">
        <v>927.6</v>
      </c>
      <c r="C1122" s="20">
        <v>27687.72</v>
      </c>
      <c r="D1122" s="20">
        <f t="shared" si="34"/>
        <v>-1.7328579391313277E-2</v>
      </c>
      <c r="E1122" s="20">
        <f t="shared" si="35"/>
        <v>4.3215279010363978E-3</v>
      </c>
      <c r="F1122" s="53"/>
    </row>
    <row r="1123" spans="1:6">
      <c r="A1123" s="52">
        <v>42194</v>
      </c>
      <c r="B1123" s="20">
        <v>920.1</v>
      </c>
      <c r="C1123" s="20">
        <v>27573.66</v>
      </c>
      <c r="D1123" s="20">
        <f t="shared" si="34"/>
        <v>-4.1280243805246327E-3</v>
      </c>
      <c r="E1123" s="20">
        <f t="shared" si="35"/>
        <v>-8.1182455930610426E-3</v>
      </c>
      <c r="F1123" s="53"/>
    </row>
    <row r="1124" spans="1:6">
      <c r="A1124" s="52">
        <v>42195</v>
      </c>
      <c r="B1124" s="20">
        <v>900.95</v>
      </c>
      <c r="C1124" s="20">
        <v>27661.4</v>
      </c>
      <c r="D1124" s="20">
        <f t="shared" si="34"/>
        <v>3.1769703444756796E-3</v>
      </c>
      <c r="E1124" s="20">
        <f t="shared" si="35"/>
        <v>-2.1032597615492303E-2</v>
      </c>
      <c r="F1124" s="53"/>
    </row>
    <row r="1125" spans="1:6">
      <c r="A1125" s="52">
        <v>42198</v>
      </c>
      <c r="B1125" s="20">
        <v>910.1</v>
      </c>
      <c r="C1125" s="20">
        <v>27961.19</v>
      </c>
      <c r="D1125" s="20">
        <f t="shared" si="34"/>
        <v>1.0779537699403371E-2</v>
      </c>
      <c r="E1125" s="20">
        <f t="shared" si="35"/>
        <v>1.0104721410486848E-2</v>
      </c>
      <c r="F1125" s="53"/>
    </row>
    <row r="1126" spans="1:6">
      <c r="A1126" s="52">
        <v>42199</v>
      </c>
      <c r="B1126" s="20">
        <v>927.45</v>
      </c>
      <c r="C1126" s="20">
        <v>27932.9</v>
      </c>
      <c r="D1126" s="20">
        <f t="shared" si="34"/>
        <v>-1.0122716879624669E-3</v>
      </c>
      <c r="E1126" s="20">
        <f t="shared" si="35"/>
        <v>1.8884401089377455E-2</v>
      </c>
      <c r="F1126" s="53"/>
    </row>
    <row r="1127" spans="1:6">
      <c r="A1127" s="52">
        <v>42200</v>
      </c>
      <c r="B1127" s="20">
        <v>928.3</v>
      </c>
      <c r="C1127" s="20">
        <v>28198.29</v>
      </c>
      <c r="D1127" s="20">
        <f t="shared" si="34"/>
        <v>9.4561322345135049E-3</v>
      </c>
      <c r="E1127" s="20">
        <f t="shared" si="35"/>
        <v>9.1607173319927188E-4</v>
      </c>
      <c r="F1127" s="53"/>
    </row>
    <row r="1128" spans="1:6">
      <c r="A1128" s="52">
        <v>42201</v>
      </c>
      <c r="B1128" s="20">
        <v>936</v>
      </c>
      <c r="C1128" s="20">
        <v>28446.12</v>
      </c>
      <c r="D1128" s="20">
        <f t="shared" si="34"/>
        <v>8.7504338508184176E-3</v>
      </c>
      <c r="E1128" s="20">
        <f t="shared" si="35"/>
        <v>8.2605200717051578E-3</v>
      </c>
      <c r="F1128" s="53"/>
    </row>
    <row r="1129" spans="1:6">
      <c r="A1129" s="52">
        <v>42202</v>
      </c>
      <c r="B1129" s="20">
        <v>924.4</v>
      </c>
      <c r="C1129" s="20">
        <v>28463.31</v>
      </c>
      <c r="D1129" s="20">
        <f t="shared" si="34"/>
        <v>6.0411782450843737E-4</v>
      </c>
      <c r="E1129" s="20">
        <f t="shared" si="35"/>
        <v>-1.2470598077366453E-2</v>
      </c>
      <c r="F1129" s="53"/>
    </row>
    <row r="1130" spans="1:6">
      <c r="A1130" s="52">
        <v>42205</v>
      </c>
      <c r="B1130" s="20">
        <v>912.8</v>
      </c>
      <c r="C1130" s="20">
        <v>28420.12</v>
      </c>
      <c r="D1130" s="20">
        <f t="shared" si="34"/>
        <v>-1.5185444442994095E-3</v>
      </c>
      <c r="E1130" s="20">
        <f t="shared" si="35"/>
        <v>-1.2628079852359839E-2</v>
      </c>
      <c r="F1130" s="53"/>
    </row>
    <row r="1131" spans="1:6">
      <c r="A1131" s="52">
        <v>42206</v>
      </c>
      <c r="B1131" s="20">
        <v>891.45</v>
      </c>
      <c r="C1131" s="20">
        <v>28182.14</v>
      </c>
      <c r="D1131" s="20">
        <f t="shared" si="34"/>
        <v>-8.4089010681872144E-3</v>
      </c>
      <c r="E1131" s="20">
        <f t="shared" si="35"/>
        <v>-2.3667448067086511E-2</v>
      </c>
      <c r="F1131" s="53"/>
    </row>
    <row r="1132" spans="1:6">
      <c r="A1132" s="52">
        <v>42207</v>
      </c>
      <c r="B1132" s="20">
        <v>918.35</v>
      </c>
      <c r="C1132" s="20">
        <v>28504.93</v>
      </c>
      <c r="D1132" s="20">
        <f t="shared" si="34"/>
        <v>1.1388610800545656E-2</v>
      </c>
      <c r="E1132" s="20">
        <f t="shared" si="35"/>
        <v>2.9729231093764633E-2</v>
      </c>
      <c r="F1132" s="53"/>
    </row>
    <row r="1133" spans="1:6">
      <c r="A1133" s="52">
        <v>42208</v>
      </c>
      <c r="B1133" s="20">
        <v>905.15</v>
      </c>
      <c r="C1133" s="20">
        <v>28370.84</v>
      </c>
      <c r="D1133" s="20">
        <f t="shared" si="34"/>
        <v>-4.7151976469470046E-3</v>
      </c>
      <c r="E1133" s="20">
        <f t="shared" si="35"/>
        <v>-1.447790575259119E-2</v>
      </c>
      <c r="F1133" s="53"/>
    </row>
    <row r="1134" spans="1:6">
      <c r="A1134" s="52">
        <v>42209</v>
      </c>
      <c r="B1134" s="20">
        <v>906.9</v>
      </c>
      <c r="C1134" s="20">
        <v>28112.31</v>
      </c>
      <c r="D1134" s="20">
        <f t="shared" si="34"/>
        <v>-9.1542984208230812E-3</v>
      </c>
      <c r="E1134" s="20">
        <f t="shared" si="35"/>
        <v>1.9315146315691618E-3</v>
      </c>
      <c r="F1134" s="53"/>
    </row>
    <row r="1135" spans="1:6">
      <c r="A1135" s="52">
        <v>42212</v>
      </c>
      <c r="B1135" s="20">
        <v>900.7</v>
      </c>
      <c r="C1135" s="20">
        <v>27561.38</v>
      </c>
      <c r="D1135" s="20">
        <f t="shared" si="34"/>
        <v>-1.9792041242426117E-2</v>
      </c>
      <c r="E1135" s="20">
        <f t="shared" si="35"/>
        <v>-6.8599516638247907E-3</v>
      </c>
      <c r="F1135" s="53"/>
    </row>
    <row r="1136" spans="1:6">
      <c r="A1136" s="52">
        <v>42213</v>
      </c>
      <c r="B1136" s="20">
        <v>904.85</v>
      </c>
      <c r="C1136" s="20">
        <v>27459.23</v>
      </c>
      <c r="D1136" s="20">
        <f t="shared" si="34"/>
        <v>-3.7131583007330438E-3</v>
      </c>
      <c r="E1136" s="20">
        <f t="shared" si="35"/>
        <v>4.5969453165129355E-3</v>
      </c>
      <c r="F1136" s="53"/>
    </row>
    <row r="1137" spans="1:6">
      <c r="A1137" s="52">
        <v>42214</v>
      </c>
      <c r="B1137" s="20">
        <v>899.55</v>
      </c>
      <c r="C1137" s="20">
        <v>27563.43</v>
      </c>
      <c r="D1137" s="20">
        <f t="shared" si="34"/>
        <v>3.7875349743559114E-3</v>
      </c>
      <c r="E1137" s="20">
        <f t="shared" si="35"/>
        <v>-5.8745458235816882E-3</v>
      </c>
      <c r="F1137" s="53"/>
    </row>
    <row r="1138" spans="1:6">
      <c r="A1138" s="52">
        <v>42215</v>
      </c>
      <c r="B1138" s="20">
        <v>920.45</v>
      </c>
      <c r="C1138" s="20">
        <v>27705.35</v>
      </c>
      <c r="D1138" s="20">
        <f t="shared" si="34"/>
        <v>5.1356412038026768E-3</v>
      </c>
      <c r="E1138" s="20">
        <f t="shared" si="35"/>
        <v>2.296804260994275E-2</v>
      </c>
      <c r="F1138" s="53"/>
    </row>
    <row r="1139" spans="1:6">
      <c r="A1139" s="52">
        <v>42216</v>
      </c>
      <c r="B1139" s="20">
        <v>921.05</v>
      </c>
      <c r="C1139" s="20">
        <v>28114.560000000001</v>
      </c>
      <c r="D1139" s="20">
        <f t="shared" si="34"/>
        <v>1.4662056274575794E-2</v>
      </c>
      <c r="E1139" s="20">
        <f t="shared" si="35"/>
        <v>6.5164270565499886E-4</v>
      </c>
      <c r="F1139" s="53"/>
    </row>
    <row r="1140" spans="1:6">
      <c r="A1140" s="52">
        <v>42219</v>
      </c>
      <c r="B1140" s="20">
        <v>909.65</v>
      </c>
      <c r="C1140" s="20">
        <v>28187.06</v>
      </c>
      <c r="D1140" s="20">
        <f t="shared" si="34"/>
        <v>2.57541577215563E-3</v>
      </c>
      <c r="E1140" s="20">
        <f t="shared" si="35"/>
        <v>-1.2454413455413618E-2</v>
      </c>
      <c r="F1140" s="53"/>
    </row>
    <row r="1141" spans="1:6">
      <c r="A1141" s="52">
        <v>42220</v>
      </c>
      <c r="B1141" s="20">
        <v>908.7</v>
      </c>
      <c r="C1141" s="20">
        <v>28071.93</v>
      </c>
      <c r="D1141" s="20">
        <f t="shared" si="34"/>
        <v>-4.0928626950778226E-3</v>
      </c>
      <c r="E1141" s="20">
        <f t="shared" si="35"/>
        <v>-1.0449034415111729E-3</v>
      </c>
      <c r="F1141" s="53"/>
    </row>
    <row r="1142" spans="1:6">
      <c r="A1142" s="52">
        <v>42221</v>
      </c>
      <c r="B1142" s="20">
        <v>907.4</v>
      </c>
      <c r="C1142" s="20">
        <v>28223.08</v>
      </c>
      <c r="D1142" s="20">
        <f t="shared" si="34"/>
        <v>5.3699382313372665E-3</v>
      </c>
      <c r="E1142" s="20">
        <f t="shared" si="35"/>
        <v>-1.4316394714378501E-3</v>
      </c>
      <c r="F1142" s="53"/>
    </row>
    <row r="1143" spans="1:6">
      <c r="A1143" s="52">
        <v>42222</v>
      </c>
      <c r="B1143" s="20">
        <v>907.9</v>
      </c>
      <c r="C1143" s="20">
        <v>28298.13</v>
      </c>
      <c r="D1143" s="20">
        <f t="shared" si="34"/>
        <v>2.6556418062205394E-3</v>
      </c>
      <c r="E1143" s="20">
        <f t="shared" si="35"/>
        <v>5.5087314784807125E-4</v>
      </c>
      <c r="F1143" s="53"/>
    </row>
    <row r="1144" spans="1:6">
      <c r="A1144" s="52">
        <v>42223</v>
      </c>
      <c r="B1144" s="20">
        <v>905.95</v>
      </c>
      <c r="C1144" s="20">
        <v>28236.39</v>
      </c>
      <c r="D1144" s="20">
        <f t="shared" si="34"/>
        <v>-2.1841531349111724E-3</v>
      </c>
      <c r="E1144" s="20">
        <f t="shared" si="35"/>
        <v>-2.1501234955949265E-3</v>
      </c>
      <c r="F1144" s="53"/>
    </row>
    <row r="1145" spans="1:6">
      <c r="A1145" s="52">
        <v>42226</v>
      </c>
      <c r="B1145" s="20">
        <v>905.55</v>
      </c>
      <c r="C1145" s="20">
        <v>28101.72</v>
      </c>
      <c r="D1145" s="20">
        <f t="shared" si="34"/>
        <v>-4.7807871616753709E-3</v>
      </c>
      <c r="E1145" s="20">
        <f t="shared" si="35"/>
        <v>-4.4162297157176962E-4</v>
      </c>
      <c r="F1145" s="53"/>
    </row>
    <row r="1146" spans="1:6">
      <c r="A1146" s="52">
        <v>42227</v>
      </c>
      <c r="B1146" s="20">
        <v>888.95</v>
      </c>
      <c r="C1146" s="20">
        <v>27866.09</v>
      </c>
      <c r="D1146" s="20">
        <f t="shared" si="34"/>
        <v>-8.4202470023367563E-3</v>
      </c>
      <c r="E1146" s="20">
        <f t="shared" si="35"/>
        <v>-1.8501502947964099E-2</v>
      </c>
      <c r="F1146" s="53"/>
    </row>
    <row r="1147" spans="1:6">
      <c r="A1147" s="52">
        <v>42228</v>
      </c>
      <c r="B1147" s="20">
        <v>865.9</v>
      </c>
      <c r="C1147" s="20">
        <v>27512.26</v>
      </c>
      <c r="D1147" s="20">
        <f t="shared" si="34"/>
        <v>-1.2778813921578451E-2</v>
      </c>
      <c r="E1147" s="20">
        <f t="shared" si="35"/>
        <v>-2.627156250882522E-2</v>
      </c>
      <c r="F1147" s="53"/>
    </row>
    <row r="1148" spans="1:6">
      <c r="A1148" s="52">
        <v>42229</v>
      </c>
      <c r="B1148" s="20">
        <v>867.8</v>
      </c>
      <c r="C1148" s="20">
        <v>27549.53</v>
      </c>
      <c r="D1148" s="20">
        <f t="shared" si="34"/>
        <v>1.3537520553505765E-3</v>
      </c>
      <c r="E1148" s="20">
        <f t="shared" si="35"/>
        <v>2.1918449104948051E-3</v>
      </c>
      <c r="F1148" s="53"/>
    </row>
    <row r="1149" spans="1:6">
      <c r="A1149" s="52">
        <v>42230</v>
      </c>
      <c r="B1149" s="20">
        <v>872.3</v>
      </c>
      <c r="C1149" s="20">
        <v>28067.31</v>
      </c>
      <c r="D1149" s="20">
        <f t="shared" si="34"/>
        <v>1.8620078370382213E-2</v>
      </c>
      <c r="E1149" s="20">
        <f t="shared" si="35"/>
        <v>5.1721280749224691E-3</v>
      </c>
      <c r="F1149" s="53"/>
    </row>
    <row r="1150" spans="1:6">
      <c r="A1150" s="52">
        <v>42233</v>
      </c>
      <c r="B1150" s="20">
        <v>872.55</v>
      </c>
      <c r="C1150" s="20">
        <v>27878.27</v>
      </c>
      <c r="D1150" s="20">
        <f t="shared" si="34"/>
        <v>-6.7580216155654887E-3</v>
      </c>
      <c r="E1150" s="20">
        <f t="shared" si="35"/>
        <v>2.8655758570740803E-4</v>
      </c>
      <c r="F1150" s="53"/>
    </row>
    <row r="1151" spans="1:6">
      <c r="A1151" s="52">
        <v>42234</v>
      </c>
      <c r="B1151" s="20">
        <v>871.3</v>
      </c>
      <c r="C1151" s="20">
        <v>27831.54</v>
      </c>
      <c r="D1151" s="20">
        <f t="shared" si="34"/>
        <v>-1.6776223419109053E-3</v>
      </c>
      <c r="E1151" s="20">
        <f t="shared" si="35"/>
        <v>-1.433609787639015E-3</v>
      </c>
      <c r="F1151" s="53"/>
    </row>
    <row r="1152" spans="1:6">
      <c r="A1152" s="52">
        <v>42235</v>
      </c>
      <c r="B1152" s="20">
        <v>875.7</v>
      </c>
      <c r="C1152" s="20">
        <v>27931.64</v>
      </c>
      <c r="D1152" s="20">
        <f t="shared" si="34"/>
        <v>3.5901864821690048E-3</v>
      </c>
      <c r="E1152" s="20">
        <f t="shared" si="35"/>
        <v>5.0372172909377098E-3</v>
      </c>
      <c r="F1152" s="53"/>
    </row>
    <row r="1153" spans="1:6">
      <c r="A1153" s="52">
        <v>42236</v>
      </c>
      <c r="B1153" s="20">
        <v>873.55</v>
      </c>
      <c r="C1153" s="20">
        <v>27607.82</v>
      </c>
      <c r="D1153" s="20">
        <f t="shared" si="34"/>
        <v>-1.166103053224077E-2</v>
      </c>
      <c r="E1153" s="20">
        <f t="shared" si="35"/>
        <v>-2.4581976077253619E-3</v>
      </c>
      <c r="F1153" s="53"/>
    </row>
    <row r="1154" spans="1:6">
      <c r="A1154" s="52">
        <v>42237</v>
      </c>
      <c r="B1154" s="20">
        <v>881.7</v>
      </c>
      <c r="C1154" s="20">
        <v>27366.07</v>
      </c>
      <c r="D1154" s="20">
        <f t="shared" si="34"/>
        <v>-8.7951410521969562E-3</v>
      </c>
      <c r="E1154" s="20">
        <f t="shared" si="35"/>
        <v>9.2864931725279813E-3</v>
      </c>
      <c r="F1154" s="53"/>
    </row>
    <row r="1155" spans="1:6">
      <c r="A1155" s="52">
        <v>42240</v>
      </c>
      <c r="B1155" s="20">
        <v>852.4</v>
      </c>
      <c r="C1155" s="20">
        <v>25741.56</v>
      </c>
      <c r="D1155" s="20">
        <f t="shared" ref="D1155:D1218" si="36">LN(C1155/C1154)</f>
        <v>-6.1197118480818415E-2</v>
      </c>
      <c r="E1155" s="20">
        <f t="shared" ref="E1155:E1218" si="37">LN(B1155/B1154)</f>
        <v>-3.3795961868519374E-2</v>
      </c>
      <c r="F1155" s="53"/>
    </row>
    <row r="1156" spans="1:6">
      <c r="A1156" s="52">
        <v>42241</v>
      </c>
      <c r="B1156" s="20">
        <v>867</v>
      </c>
      <c r="C1156" s="20">
        <v>26032.38</v>
      </c>
      <c r="D1156" s="20">
        <f t="shared" si="36"/>
        <v>1.1234341396588819E-2</v>
      </c>
      <c r="E1156" s="20">
        <f t="shared" si="37"/>
        <v>1.698307655607979E-2</v>
      </c>
      <c r="F1156" s="53"/>
    </row>
    <row r="1157" spans="1:6">
      <c r="A1157" s="52">
        <v>42242</v>
      </c>
      <c r="B1157" s="20">
        <v>858.4</v>
      </c>
      <c r="C1157" s="20">
        <v>25714.66</v>
      </c>
      <c r="D1157" s="20">
        <f t="shared" si="36"/>
        <v>-1.2279890504180982E-2</v>
      </c>
      <c r="E1157" s="20">
        <f t="shared" si="37"/>
        <v>-9.9687854640531405E-3</v>
      </c>
      <c r="F1157" s="53"/>
    </row>
    <row r="1158" spans="1:6">
      <c r="A1158" s="52">
        <v>42243</v>
      </c>
      <c r="B1158" s="20">
        <v>858</v>
      </c>
      <c r="C1158" s="20">
        <v>26231.19</v>
      </c>
      <c r="D1158" s="20">
        <f t="shared" si="36"/>
        <v>1.9887903464520653E-2</v>
      </c>
      <c r="E1158" s="20">
        <f t="shared" si="37"/>
        <v>-4.6609182852641476E-4</v>
      </c>
      <c r="F1158" s="53"/>
    </row>
    <row r="1159" spans="1:6">
      <c r="A1159" s="52">
        <v>42244</v>
      </c>
      <c r="B1159" s="20">
        <v>856.9</v>
      </c>
      <c r="C1159" s="20">
        <v>26392.38</v>
      </c>
      <c r="D1159" s="20">
        <f t="shared" si="36"/>
        <v>6.1261713760996104E-3</v>
      </c>
      <c r="E1159" s="20">
        <f t="shared" si="37"/>
        <v>-1.2828738128891524E-3</v>
      </c>
      <c r="F1159" s="53"/>
    </row>
    <row r="1160" spans="1:6">
      <c r="A1160" s="52">
        <v>42247</v>
      </c>
      <c r="B1160" s="20">
        <v>861.5</v>
      </c>
      <c r="C1160" s="20">
        <v>26283.09</v>
      </c>
      <c r="D1160" s="20">
        <f t="shared" si="36"/>
        <v>-4.1495655120317634E-3</v>
      </c>
      <c r="E1160" s="20">
        <f t="shared" si="37"/>
        <v>5.3538302929111679E-3</v>
      </c>
      <c r="F1160" s="53"/>
    </row>
    <row r="1161" spans="1:6">
      <c r="A1161" s="52">
        <v>42248</v>
      </c>
      <c r="B1161" s="20">
        <v>854.4</v>
      </c>
      <c r="C1161" s="20">
        <v>25696.44</v>
      </c>
      <c r="D1161" s="20">
        <f t="shared" si="36"/>
        <v>-2.257330570768935E-2</v>
      </c>
      <c r="E1161" s="20">
        <f t="shared" si="37"/>
        <v>-8.2755877620539521E-3</v>
      </c>
      <c r="F1161" s="53"/>
    </row>
    <row r="1162" spans="1:6">
      <c r="A1162" s="52">
        <v>42249</v>
      </c>
      <c r="B1162" s="20">
        <v>832.65</v>
      </c>
      <c r="C1162" s="20">
        <v>25453.56</v>
      </c>
      <c r="D1162" s="20">
        <f t="shared" si="36"/>
        <v>-9.4968455696730486E-3</v>
      </c>
      <c r="E1162" s="20">
        <f t="shared" si="37"/>
        <v>-2.5786082401650402E-2</v>
      </c>
      <c r="F1162" s="53"/>
    </row>
    <row r="1163" spans="1:6">
      <c r="A1163" s="52">
        <v>42250</v>
      </c>
      <c r="B1163" s="20">
        <v>836.2</v>
      </c>
      <c r="C1163" s="20">
        <v>25764.78</v>
      </c>
      <c r="D1163" s="20">
        <f t="shared" si="36"/>
        <v>1.2152827692673429E-2</v>
      </c>
      <c r="E1163" s="20">
        <f t="shared" si="37"/>
        <v>4.2544331181847911E-3</v>
      </c>
      <c r="F1163" s="53"/>
    </row>
    <row r="1164" spans="1:6">
      <c r="A1164" s="52">
        <v>42251</v>
      </c>
      <c r="B1164" s="20">
        <v>830.35</v>
      </c>
      <c r="C1164" s="20">
        <v>25201.9</v>
      </c>
      <c r="D1164" s="20">
        <f t="shared" si="36"/>
        <v>-2.2089054527844303E-2</v>
      </c>
      <c r="E1164" s="20">
        <f t="shared" si="37"/>
        <v>-7.02052026970253E-3</v>
      </c>
      <c r="F1164" s="53"/>
    </row>
    <row r="1165" spans="1:6">
      <c r="A1165" s="52">
        <v>42254</v>
      </c>
      <c r="B1165" s="20">
        <v>820.05</v>
      </c>
      <c r="C1165" s="20">
        <v>24893.81</v>
      </c>
      <c r="D1165" s="20">
        <f t="shared" si="36"/>
        <v>-1.2300210312128967E-2</v>
      </c>
      <c r="E1165" s="20">
        <f t="shared" si="37"/>
        <v>-1.2481984643644233E-2</v>
      </c>
      <c r="F1165" s="53"/>
    </row>
    <row r="1166" spans="1:6">
      <c r="A1166" s="52">
        <v>42255</v>
      </c>
      <c r="B1166" s="20">
        <v>802.45</v>
      </c>
      <c r="C1166" s="20">
        <v>25317.87</v>
      </c>
      <c r="D1166" s="20">
        <f t="shared" si="36"/>
        <v>1.689129232622218E-2</v>
      </c>
      <c r="E1166" s="20">
        <f t="shared" si="37"/>
        <v>-2.1695766241952651E-2</v>
      </c>
      <c r="F1166" s="53"/>
    </row>
    <row r="1167" spans="1:6">
      <c r="A1167" s="52">
        <v>42256</v>
      </c>
      <c r="B1167" s="20">
        <v>803.15</v>
      </c>
      <c r="C1167" s="20">
        <v>25719.58</v>
      </c>
      <c r="D1167" s="20">
        <f t="shared" si="36"/>
        <v>1.5742099016907738E-2</v>
      </c>
      <c r="E1167" s="20">
        <f t="shared" si="37"/>
        <v>8.7194823660989129E-4</v>
      </c>
      <c r="F1167" s="53"/>
    </row>
    <row r="1168" spans="1:6">
      <c r="A1168" s="52">
        <v>42257</v>
      </c>
      <c r="B1168" s="20">
        <v>790.6</v>
      </c>
      <c r="C1168" s="20">
        <v>25622.17</v>
      </c>
      <c r="D1168" s="20">
        <f t="shared" si="36"/>
        <v>-3.794577196233636E-3</v>
      </c>
      <c r="E1168" s="20">
        <f t="shared" si="37"/>
        <v>-1.5749345141189912E-2</v>
      </c>
      <c r="F1168" s="53"/>
    </row>
    <row r="1169" spans="1:6">
      <c r="A1169" s="52">
        <v>42258</v>
      </c>
      <c r="B1169" s="20">
        <v>794.5</v>
      </c>
      <c r="C1169" s="20">
        <v>25610.21</v>
      </c>
      <c r="D1169" s="20">
        <f t="shared" si="36"/>
        <v>-4.6689223562363432E-4</v>
      </c>
      <c r="E1169" s="20">
        <f t="shared" si="37"/>
        <v>4.9208351141856108E-3</v>
      </c>
      <c r="F1169" s="53"/>
    </row>
    <row r="1170" spans="1:6">
      <c r="A1170" s="52">
        <v>42261</v>
      </c>
      <c r="B1170" s="20">
        <v>795.6</v>
      </c>
      <c r="C1170" s="20">
        <v>25856.7</v>
      </c>
      <c r="D1170" s="20">
        <f t="shared" si="36"/>
        <v>9.5786548922991172E-3</v>
      </c>
      <c r="E1170" s="20">
        <f t="shared" si="37"/>
        <v>1.3835610030464866E-3</v>
      </c>
      <c r="F1170" s="53"/>
    </row>
    <row r="1171" spans="1:6">
      <c r="A1171" s="52">
        <v>42262</v>
      </c>
      <c r="B1171" s="20">
        <v>804.75</v>
      </c>
      <c r="C1171" s="20">
        <v>25705.93</v>
      </c>
      <c r="D1171" s="20">
        <f t="shared" si="36"/>
        <v>-5.8480504074522564E-3</v>
      </c>
      <c r="E1171" s="20">
        <f t="shared" si="37"/>
        <v>1.143512319910037E-2</v>
      </c>
      <c r="F1171" s="53"/>
    </row>
    <row r="1172" spans="1:6">
      <c r="A1172" s="52">
        <v>42263</v>
      </c>
      <c r="B1172" s="20">
        <v>806.6</v>
      </c>
      <c r="C1172" s="20">
        <v>25963.97</v>
      </c>
      <c r="D1172" s="20">
        <f t="shared" si="36"/>
        <v>9.9881031399854832E-3</v>
      </c>
      <c r="E1172" s="20">
        <f t="shared" si="37"/>
        <v>2.296212260350157E-3</v>
      </c>
      <c r="F1172" s="53"/>
    </row>
    <row r="1173" spans="1:6">
      <c r="A1173" s="52">
        <v>42265</v>
      </c>
      <c r="B1173" s="20">
        <v>798.35</v>
      </c>
      <c r="C1173" s="20">
        <v>26218.91</v>
      </c>
      <c r="D1173" s="20">
        <f t="shared" si="36"/>
        <v>9.7710984272866251E-3</v>
      </c>
      <c r="E1173" s="20">
        <f t="shared" si="37"/>
        <v>-1.028078465355747E-2</v>
      </c>
      <c r="F1173" s="53"/>
    </row>
    <row r="1174" spans="1:6">
      <c r="A1174" s="52">
        <v>42268</v>
      </c>
      <c r="B1174" s="20">
        <v>791.25</v>
      </c>
      <c r="C1174" s="20">
        <v>26192.98</v>
      </c>
      <c r="D1174" s="20">
        <f t="shared" si="36"/>
        <v>-9.8947021813440453E-4</v>
      </c>
      <c r="E1174" s="20">
        <f t="shared" si="37"/>
        <v>-8.9331243273244321E-3</v>
      </c>
      <c r="F1174" s="53"/>
    </row>
    <row r="1175" spans="1:6">
      <c r="A1175" s="52">
        <v>42269</v>
      </c>
      <c r="B1175" s="20">
        <v>786.1</v>
      </c>
      <c r="C1175" s="20">
        <v>25651.84</v>
      </c>
      <c r="D1175" s="20">
        <f t="shared" si="36"/>
        <v>-2.0876131996963112E-2</v>
      </c>
      <c r="E1175" s="20">
        <f t="shared" si="37"/>
        <v>-6.5299626586750896E-3</v>
      </c>
      <c r="F1175" s="53"/>
    </row>
    <row r="1176" spans="1:6">
      <c r="A1176" s="52">
        <v>42270</v>
      </c>
      <c r="B1176" s="20">
        <v>785.7</v>
      </c>
      <c r="C1176" s="20">
        <v>25822.99</v>
      </c>
      <c r="D1176" s="20">
        <f t="shared" si="36"/>
        <v>6.6498764813603594E-3</v>
      </c>
      <c r="E1176" s="20">
        <f t="shared" si="37"/>
        <v>-5.089706179348594E-4</v>
      </c>
      <c r="F1176" s="53"/>
    </row>
    <row r="1177" spans="1:6">
      <c r="A1177" s="52">
        <v>42271</v>
      </c>
      <c r="B1177" s="20">
        <v>781.45</v>
      </c>
      <c r="C1177" s="20">
        <v>25863.5</v>
      </c>
      <c r="D1177" s="20">
        <f t="shared" si="36"/>
        <v>1.5675279282808281E-3</v>
      </c>
      <c r="E1177" s="20">
        <f t="shared" si="37"/>
        <v>-5.4238718935733111E-3</v>
      </c>
      <c r="F1177" s="53"/>
    </row>
    <row r="1178" spans="1:6">
      <c r="A1178" s="52">
        <v>42275</v>
      </c>
      <c r="B1178" s="20">
        <v>792.6</v>
      </c>
      <c r="C1178" s="20">
        <v>25616.84</v>
      </c>
      <c r="D1178" s="20">
        <f t="shared" si="36"/>
        <v>-9.582760624673281E-3</v>
      </c>
      <c r="E1178" s="20">
        <f t="shared" si="37"/>
        <v>1.4167512468132096E-2</v>
      </c>
      <c r="F1178" s="53"/>
    </row>
    <row r="1179" spans="1:6">
      <c r="A1179" s="52">
        <v>42276</v>
      </c>
      <c r="B1179" s="20">
        <v>785.7</v>
      </c>
      <c r="C1179" s="20">
        <v>25778.66</v>
      </c>
      <c r="D1179" s="20">
        <f t="shared" si="36"/>
        <v>6.297070160679521E-3</v>
      </c>
      <c r="E1179" s="20">
        <f t="shared" si="37"/>
        <v>-8.7436405745586476E-3</v>
      </c>
      <c r="F1179" s="53"/>
    </row>
    <row r="1180" spans="1:6">
      <c r="A1180" s="52">
        <v>42277</v>
      </c>
      <c r="B1180" s="20">
        <v>813.3</v>
      </c>
      <c r="C1180" s="20">
        <v>26154.83</v>
      </c>
      <c r="D1180" s="20">
        <f t="shared" si="36"/>
        <v>1.4486859205814129E-2</v>
      </c>
      <c r="E1180" s="20">
        <f t="shared" si="37"/>
        <v>3.4525004990953435E-2</v>
      </c>
      <c r="F1180" s="53"/>
    </row>
    <row r="1181" spans="1:6">
      <c r="A1181" s="52">
        <v>42278</v>
      </c>
      <c r="B1181" s="20">
        <v>814.55</v>
      </c>
      <c r="C1181" s="20">
        <v>26220.95</v>
      </c>
      <c r="D1181" s="20">
        <f t="shared" si="36"/>
        <v>2.5248324750495438E-3</v>
      </c>
      <c r="E1181" s="20">
        <f t="shared" si="37"/>
        <v>1.5357683394487431E-3</v>
      </c>
      <c r="F1181" s="53"/>
    </row>
    <row r="1182" spans="1:6">
      <c r="A1182" s="52">
        <v>42282</v>
      </c>
      <c r="B1182" s="20">
        <v>810.1</v>
      </c>
      <c r="C1182" s="20">
        <v>26785.55</v>
      </c>
      <c r="D1182" s="20">
        <f t="shared" si="36"/>
        <v>2.1303853439756968E-2</v>
      </c>
      <c r="E1182" s="20">
        <f t="shared" si="37"/>
        <v>-5.4781166757327145E-3</v>
      </c>
      <c r="F1182" s="53"/>
    </row>
    <row r="1183" spans="1:6">
      <c r="A1183" s="52">
        <v>42283</v>
      </c>
      <c r="B1183" s="20">
        <v>828.05</v>
      </c>
      <c r="C1183" s="20">
        <v>26932.880000000001</v>
      </c>
      <c r="D1183" s="20">
        <f t="shared" si="36"/>
        <v>5.4852820311074553E-3</v>
      </c>
      <c r="E1183" s="20">
        <f t="shared" si="37"/>
        <v>2.1915842199054413E-2</v>
      </c>
      <c r="F1183" s="53"/>
    </row>
    <row r="1184" spans="1:6">
      <c r="A1184" s="52">
        <v>42284</v>
      </c>
      <c r="B1184" s="20">
        <v>823.75</v>
      </c>
      <c r="C1184" s="20">
        <v>27035.85</v>
      </c>
      <c r="D1184" s="20">
        <f t="shared" si="36"/>
        <v>3.8159180305875964E-3</v>
      </c>
      <c r="E1184" s="20">
        <f t="shared" si="37"/>
        <v>-5.2064532187829733E-3</v>
      </c>
      <c r="F1184" s="53"/>
    </row>
    <row r="1185" spans="1:6">
      <c r="A1185" s="52">
        <v>42285</v>
      </c>
      <c r="B1185" s="20">
        <v>821.35</v>
      </c>
      <c r="C1185" s="20">
        <v>26845.81</v>
      </c>
      <c r="D1185" s="20">
        <f t="shared" si="36"/>
        <v>-7.0540064287605529E-3</v>
      </c>
      <c r="E1185" s="20">
        <f t="shared" si="37"/>
        <v>-2.9177578295081046E-3</v>
      </c>
      <c r="F1185" s="53"/>
    </row>
    <row r="1186" spans="1:6">
      <c r="A1186" s="52">
        <v>42286</v>
      </c>
      <c r="B1186" s="20">
        <v>817.2</v>
      </c>
      <c r="C1186" s="20">
        <v>27079.51</v>
      </c>
      <c r="D1186" s="20">
        <f t="shared" si="36"/>
        <v>8.6675967097098305E-3</v>
      </c>
      <c r="E1186" s="20">
        <f t="shared" si="37"/>
        <v>-5.0654650437418425E-3</v>
      </c>
      <c r="F1186" s="53"/>
    </row>
    <row r="1187" spans="1:6">
      <c r="A1187" s="52">
        <v>42289</v>
      </c>
      <c r="B1187" s="20">
        <v>814.8</v>
      </c>
      <c r="C1187" s="20">
        <v>26904.11</v>
      </c>
      <c r="D1187" s="20">
        <f t="shared" si="36"/>
        <v>-6.4982903046850943E-3</v>
      </c>
      <c r="E1187" s="20">
        <f t="shared" si="37"/>
        <v>-2.9411785908163733E-3</v>
      </c>
      <c r="F1187" s="53"/>
    </row>
    <row r="1188" spans="1:6">
      <c r="A1188" s="52">
        <v>42290</v>
      </c>
      <c r="B1188" s="20">
        <v>812.4</v>
      </c>
      <c r="C1188" s="20">
        <v>26846.53</v>
      </c>
      <c r="D1188" s="20">
        <f t="shared" si="36"/>
        <v>-2.1424869369202821E-3</v>
      </c>
      <c r="E1188" s="20">
        <f t="shared" si="37"/>
        <v>-2.9498546464211237E-3</v>
      </c>
      <c r="F1188" s="53"/>
    </row>
    <row r="1189" spans="1:6">
      <c r="A1189" s="52">
        <v>42291</v>
      </c>
      <c r="B1189" s="20">
        <v>797.4</v>
      </c>
      <c r="C1189" s="20">
        <v>26779.66</v>
      </c>
      <c r="D1189" s="20">
        <f t="shared" si="36"/>
        <v>-2.4939319634400899E-3</v>
      </c>
      <c r="E1189" s="20">
        <f t="shared" si="37"/>
        <v>-1.8636394758974932E-2</v>
      </c>
      <c r="F1189" s="53"/>
    </row>
    <row r="1190" spans="1:6">
      <c r="A1190" s="52">
        <v>42292</v>
      </c>
      <c r="B1190" s="20">
        <v>790.7</v>
      </c>
      <c r="C1190" s="20">
        <v>27010.14</v>
      </c>
      <c r="D1190" s="20">
        <f t="shared" si="36"/>
        <v>8.5697069159396712E-3</v>
      </c>
      <c r="E1190" s="20">
        <f t="shared" si="37"/>
        <v>-8.4378058703732019E-3</v>
      </c>
      <c r="F1190" s="53"/>
    </row>
    <row r="1191" spans="1:6">
      <c r="A1191" s="52">
        <v>42293</v>
      </c>
      <c r="B1191" s="20">
        <v>784.65</v>
      </c>
      <c r="C1191" s="20">
        <v>27214.6</v>
      </c>
      <c r="D1191" s="20">
        <f t="shared" si="36"/>
        <v>7.5412429446403972E-3</v>
      </c>
      <c r="E1191" s="20">
        <f t="shared" si="37"/>
        <v>-7.680870592151696E-3</v>
      </c>
      <c r="F1191" s="53"/>
    </row>
    <row r="1192" spans="1:6">
      <c r="A1192" s="52">
        <v>42296</v>
      </c>
      <c r="B1192" s="20">
        <v>793.65</v>
      </c>
      <c r="C1192" s="20">
        <v>27364.92</v>
      </c>
      <c r="D1192" s="20">
        <f t="shared" si="36"/>
        <v>5.5083071480661744E-3</v>
      </c>
      <c r="E1192" s="20">
        <f t="shared" si="37"/>
        <v>1.1404799533520632E-2</v>
      </c>
      <c r="F1192" s="53"/>
    </row>
    <row r="1193" spans="1:6">
      <c r="A1193" s="52">
        <v>42297</v>
      </c>
      <c r="B1193" s="20">
        <v>787.35</v>
      </c>
      <c r="C1193" s="20">
        <v>27306.83</v>
      </c>
      <c r="D1193" s="20">
        <f t="shared" si="36"/>
        <v>-2.1250470987429783E-3</v>
      </c>
      <c r="E1193" s="20">
        <f t="shared" si="37"/>
        <v>-7.9696816518319297E-3</v>
      </c>
      <c r="F1193" s="53"/>
    </row>
    <row r="1194" spans="1:6">
      <c r="A1194" s="52">
        <v>42298</v>
      </c>
      <c r="B1194" s="20">
        <v>790.85</v>
      </c>
      <c r="C1194" s="20">
        <v>27287.66</v>
      </c>
      <c r="D1194" s="20">
        <f t="shared" si="36"/>
        <v>-7.022687010304065E-4</v>
      </c>
      <c r="E1194" s="20">
        <f t="shared" si="37"/>
        <v>4.4354400430792447E-3</v>
      </c>
      <c r="F1194" s="53"/>
    </row>
    <row r="1195" spans="1:6">
      <c r="A1195" s="52">
        <v>42300</v>
      </c>
      <c r="B1195" s="20">
        <v>800.05</v>
      </c>
      <c r="C1195" s="20">
        <v>27470.81</v>
      </c>
      <c r="D1195" s="20">
        <f t="shared" si="36"/>
        <v>6.689401035754247E-3</v>
      </c>
      <c r="E1195" s="20">
        <f t="shared" si="37"/>
        <v>1.1565909305385742E-2</v>
      </c>
      <c r="F1195" s="53"/>
    </row>
    <row r="1196" spans="1:6">
      <c r="A1196" s="52">
        <v>42303</v>
      </c>
      <c r="B1196" s="20">
        <v>807.05</v>
      </c>
      <c r="C1196" s="20">
        <v>27361.96</v>
      </c>
      <c r="D1196" s="20">
        <f t="shared" si="36"/>
        <v>-3.9702587698232442E-3</v>
      </c>
      <c r="E1196" s="20">
        <f t="shared" si="37"/>
        <v>8.7113985044050581E-3</v>
      </c>
      <c r="F1196" s="53"/>
    </row>
    <row r="1197" spans="1:6">
      <c r="A1197" s="52">
        <v>42304</v>
      </c>
      <c r="B1197" s="20">
        <v>811.4</v>
      </c>
      <c r="C1197" s="20">
        <v>27253.439999999999</v>
      </c>
      <c r="D1197" s="20">
        <f t="shared" si="36"/>
        <v>-3.9739759414622071E-3</v>
      </c>
      <c r="E1197" s="20">
        <f t="shared" si="37"/>
        <v>5.3755265530583329E-3</v>
      </c>
      <c r="F1197" s="53"/>
    </row>
    <row r="1198" spans="1:6">
      <c r="A1198" s="52">
        <v>42305</v>
      </c>
      <c r="B1198" s="20">
        <v>817.4</v>
      </c>
      <c r="C1198" s="20">
        <v>27039.759999999998</v>
      </c>
      <c r="D1198" s="20">
        <f t="shared" si="36"/>
        <v>-7.8713762782214522E-3</v>
      </c>
      <c r="E1198" s="20">
        <f t="shared" si="37"/>
        <v>7.3674203578301817E-3</v>
      </c>
      <c r="F1198" s="53"/>
    </row>
    <row r="1199" spans="1:6">
      <c r="A1199" s="52">
        <v>42306</v>
      </c>
      <c r="B1199" s="20">
        <v>801.55</v>
      </c>
      <c r="C1199" s="20">
        <v>26838.14</v>
      </c>
      <c r="D1199" s="20">
        <f t="shared" si="36"/>
        <v>-7.4843652464787434E-3</v>
      </c>
      <c r="E1199" s="20">
        <f t="shared" si="37"/>
        <v>-1.9581217994494339E-2</v>
      </c>
      <c r="F1199" s="53"/>
    </row>
    <row r="1200" spans="1:6">
      <c r="A1200" s="52">
        <v>42307</v>
      </c>
      <c r="B1200" s="20">
        <v>801.85</v>
      </c>
      <c r="C1200" s="20">
        <v>26656.83</v>
      </c>
      <c r="D1200" s="20">
        <f t="shared" si="36"/>
        <v>-6.7786071945961897E-3</v>
      </c>
      <c r="E1200" s="20">
        <f t="shared" si="37"/>
        <v>3.7420481913544204E-4</v>
      </c>
      <c r="F1200" s="53"/>
    </row>
    <row r="1201" spans="1:6">
      <c r="A1201" s="52">
        <v>42310</v>
      </c>
      <c r="B1201" s="20">
        <v>801.25</v>
      </c>
      <c r="C1201" s="20">
        <v>26559.15</v>
      </c>
      <c r="D1201" s="20">
        <f t="shared" si="36"/>
        <v>-3.6710818705761135E-3</v>
      </c>
      <c r="E1201" s="20">
        <f t="shared" si="37"/>
        <v>-7.4854971993806602E-4</v>
      </c>
      <c r="F1201" s="53"/>
    </row>
    <row r="1202" spans="1:6">
      <c r="A1202" s="52">
        <v>42311</v>
      </c>
      <c r="B1202" s="20">
        <v>803.85</v>
      </c>
      <c r="C1202" s="20">
        <v>26590.59</v>
      </c>
      <c r="D1202" s="20">
        <f t="shared" si="36"/>
        <v>1.183072717462391E-3</v>
      </c>
      <c r="E1202" s="20">
        <f t="shared" si="37"/>
        <v>3.2396763740892018E-3</v>
      </c>
      <c r="F1202" s="53"/>
    </row>
    <row r="1203" spans="1:6">
      <c r="A1203" s="52">
        <v>42312</v>
      </c>
      <c r="B1203" s="20">
        <v>802.55</v>
      </c>
      <c r="C1203" s="20">
        <v>26552.92</v>
      </c>
      <c r="D1203" s="20">
        <f t="shared" si="36"/>
        <v>-1.4176709934692003E-3</v>
      </c>
      <c r="E1203" s="20">
        <f t="shared" si="37"/>
        <v>-1.6185262497423393E-3</v>
      </c>
      <c r="F1203" s="53"/>
    </row>
    <row r="1204" spans="1:6">
      <c r="A1204" s="52">
        <v>42313</v>
      </c>
      <c r="B1204" s="20">
        <v>803.75</v>
      </c>
      <c r="C1204" s="20">
        <v>26304.2</v>
      </c>
      <c r="D1204" s="20">
        <f t="shared" si="36"/>
        <v>-9.4111005568810972E-3</v>
      </c>
      <c r="E1204" s="20">
        <f t="shared" si="37"/>
        <v>1.4941171926025258E-3</v>
      </c>
      <c r="F1204" s="53"/>
    </row>
    <row r="1205" spans="1:6">
      <c r="A1205" s="52">
        <v>42314</v>
      </c>
      <c r="B1205" s="20">
        <v>798.85</v>
      </c>
      <c r="C1205" s="20">
        <v>26265.24</v>
      </c>
      <c r="D1205" s="20">
        <f t="shared" si="36"/>
        <v>-1.48223025137601E-3</v>
      </c>
      <c r="E1205" s="20">
        <f t="shared" si="37"/>
        <v>-6.1150820782486029E-3</v>
      </c>
      <c r="F1205" s="53"/>
    </row>
    <row r="1206" spans="1:6">
      <c r="A1206" s="52">
        <v>42317</v>
      </c>
      <c r="B1206" s="20">
        <v>800.55</v>
      </c>
      <c r="C1206" s="20">
        <v>26121.4</v>
      </c>
      <c r="D1206" s="20">
        <f t="shared" si="36"/>
        <v>-5.4914902530612654E-3</v>
      </c>
      <c r="E1206" s="20">
        <f t="shared" si="37"/>
        <v>2.1257979744827848E-3</v>
      </c>
      <c r="F1206" s="53"/>
    </row>
    <row r="1207" spans="1:6">
      <c r="A1207" s="52">
        <v>42318</v>
      </c>
      <c r="B1207" s="20">
        <v>803.45</v>
      </c>
      <c r="C1207" s="20">
        <v>25743.26</v>
      </c>
      <c r="D1207" s="20">
        <f t="shared" si="36"/>
        <v>-1.4582056471697653E-2</v>
      </c>
      <c r="E1207" s="20">
        <f t="shared" si="37"/>
        <v>3.6159640396986755E-3</v>
      </c>
      <c r="F1207" s="53"/>
    </row>
    <row r="1208" spans="1:6">
      <c r="A1208" s="52">
        <v>42319</v>
      </c>
      <c r="B1208" s="20">
        <v>805.85</v>
      </c>
      <c r="C1208" s="20">
        <v>25866.95</v>
      </c>
      <c r="D1208" s="20">
        <f t="shared" si="36"/>
        <v>4.7932467942657167E-3</v>
      </c>
      <c r="E1208" s="20">
        <f t="shared" si="37"/>
        <v>2.982665480964858E-3</v>
      </c>
      <c r="F1208" s="53"/>
    </row>
    <row r="1209" spans="1:6">
      <c r="A1209" s="52">
        <v>42321</v>
      </c>
      <c r="B1209" s="20">
        <v>797.05</v>
      </c>
      <c r="C1209" s="20">
        <v>25610.53</v>
      </c>
      <c r="D1209" s="20">
        <f t="shared" si="36"/>
        <v>-9.962497031026505E-3</v>
      </c>
      <c r="E1209" s="20">
        <f t="shared" si="37"/>
        <v>-1.0980208889071584E-2</v>
      </c>
      <c r="F1209" s="53"/>
    </row>
    <row r="1210" spans="1:6">
      <c r="A1210" s="52">
        <v>42324</v>
      </c>
      <c r="B1210" s="20">
        <v>784.75</v>
      </c>
      <c r="C1210" s="20">
        <v>25760.1</v>
      </c>
      <c r="D1210" s="20">
        <f t="shared" si="36"/>
        <v>5.8231881779015164E-3</v>
      </c>
      <c r="E1210" s="20">
        <f t="shared" si="37"/>
        <v>-1.5552216357592704E-2</v>
      </c>
      <c r="F1210" s="53"/>
    </row>
    <row r="1211" spans="1:6">
      <c r="A1211" s="52">
        <v>42325</v>
      </c>
      <c r="B1211" s="20">
        <v>797.1</v>
      </c>
      <c r="C1211" s="20">
        <v>25864.47</v>
      </c>
      <c r="D1211" s="20">
        <f t="shared" si="36"/>
        <v>4.0434290183204019E-3</v>
      </c>
      <c r="E1211" s="20">
        <f t="shared" si="37"/>
        <v>1.5614945711814527E-2</v>
      </c>
      <c r="F1211" s="53"/>
    </row>
    <row r="1212" spans="1:6">
      <c r="A1212" s="52">
        <v>42326</v>
      </c>
      <c r="B1212" s="20">
        <v>792.5</v>
      </c>
      <c r="C1212" s="20">
        <v>25482.52</v>
      </c>
      <c r="D1212" s="20">
        <f t="shared" si="36"/>
        <v>-1.4877485322043591E-2</v>
      </c>
      <c r="E1212" s="20">
        <f t="shared" si="37"/>
        <v>-5.7876356824418671E-3</v>
      </c>
      <c r="F1212" s="53"/>
    </row>
    <row r="1213" spans="1:6">
      <c r="A1213" s="52">
        <v>42327</v>
      </c>
      <c r="B1213" s="20">
        <v>794.5</v>
      </c>
      <c r="C1213" s="20">
        <v>25841.919999999998</v>
      </c>
      <c r="D1213" s="20">
        <f t="shared" si="36"/>
        <v>1.4005252647139921E-2</v>
      </c>
      <c r="E1213" s="20">
        <f t="shared" si="37"/>
        <v>2.5204802253349316E-3</v>
      </c>
      <c r="F1213" s="53"/>
    </row>
    <row r="1214" spans="1:6">
      <c r="A1214" s="52">
        <v>42328</v>
      </c>
      <c r="B1214" s="20">
        <v>798</v>
      </c>
      <c r="C1214" s="20">
        <v>25868.49</v>
      </c>
      <c r="D1214" s="20">
        <f t="shared" si="36"/>
        <v>1.0276461678909964E-3</v>
      </c>
      <c r="E1214" s="20">
        <f t="shared" si="37"/>
        <v>4.3956114730381293E-3</v>
      </c>
      <c r="F1214" s="53"/>
    </row>
    <row r="1215" spans="1:6">
      <c r="A1215" s="52">
        <v>42331</v>
      </c>
      <c r="B1215" s="20">
        <v>792.25</v>
      </c>
      <c r="C1215" s="20">
        <v>25819.34</v>
      </c>
      <c r="D1215" s="20">
        <f t="shared" si="36"/>
        <v>-1.9018022158803474E-3</v>
      </c>
      <c r="E1215" s="20">
        <f t="shared" si="37"/>
        <v>-7.2315988787785895E-3</v>
      </c>
      <c r="F1215" s="53"/>
    </row>
    <row r="1216" spans="1:6">
      <c r="A1216" s="52">
        <v>42332</v>
      </c>
      <c r="B1216" s="20">
        <v>811.4</v>
      </c>
      <c r="C1216" s="20">
        <v>25775.74</v>
      </c>
      <c r="D1216" s="20">
        <f t="shared" si="36"/>
        <v>-1.6900840304227744E-3</v>
      </c>
      <c r="E1216" s="20">
        <f t="shared" si="37"/>
        <v>2.3884152201316618E-2</v>
      </c>
      <c r="F1216" s="53"/>
    </row>
    <row r="1217" spans="1:6">
      <c r="A1217" s="52">
        <v>42334</v>
      </c>
      <c r="B1217" s="20">
        <v>813.1</v>
      </c>
      <c r="C1217" s="20">
        <v>25958.63</v>
      </c>
      <c r="D1217" s="20">
        <f t="shared" si="36"/>
        <v>7.0703774644300509E-3</v>
      </c>
      <c r="E1217" s="20">
        <f t="shared" si="37"/>
        <v>2.0929524414450172E-3</v>
      </c>
      <c r="F1217" s="53"/>
    </row>
    <row r="1218" spans="1:6">
      <c r="A1218" s="52">
        <v>42335</v>
      </c>
      <c r="B1218" s="20">
        <v>817.5</v>
      </c>
      <c r="C1218" s="20">
        <v>26128.2</v>
      </c>
      <c r="D1218" s="20">
        <f t="shared" si="36"/>
        <v>6.5110738765749507E-3</v>
      </c>
      <c r="E1218" s="20">
        <f t="shared" si="37"/>
        <v>5.3967995576165578E-3</v>
      </c>
      <c r="F1218" s="53"/>
    </row>
    <row r="1219" spans="1:6">
      <c r="A1219" s="52">
        <v>42338</v>
      </c>
      <c r="B1219" s="20">
        <v>809.45</v>
      </c>
      <c r="C1219" s="20">
        <v>26145.67</v>
      </c>
      <c r="D1219" s="20">
        <f t="shared" ref="D1219:D1282" si="38">LN(C1219/C1218)</f>
        <v>6.6840280432305956E-4</v>
      </c>
      <c r="E1219" s="20">
        <f t="shared" ref="E1219:E1282" si="39">LN(B1219/B1218)</f>
        <v>-9.8958980838935243E-3</v>
      </c>
      <c r="F1219" s="53"/>
    </row>
    <row r="1220" spans="1:6">
      <c r="A1220" s="52">
        <v>42339</v>
      </c>
      <c r="B1220" s="20">
        <v>833.25</v>
      </c>
      <c r="C1220" s="20">
        <v>26169.41</v>
      </c>
      <c r="D1220" s="20">
        <f t="shared" si="38"/>
        <v>9.0757776264703289E-4</v>
      </c>
      <c r="E1220" s="20">
        <f t="shared" si="39"/>
        <v>2.8978712500334253E-2</v>
      </c>
      <c r="F1220" s="53"/>
    </row>
    <row r="1221" spans="1:6">
      <c r="A1221" s="52">
        <v>42340</v>
      </c>
      <c r="B1221" s="20">
        <v>829.35</v>
      </c>
      <c r="C1221" s="20">
        <v>26117.85</v>
      </c>
      <c r="D1221" s="20">
        <f t="shared" si="38"/>
        <v>-1.9721827730849579E-3</v>
      </c>
      <c r="E1221" s="20">
        <f t="shared" si="39"/>
        <v>-4.6914557357973802E-3</v>
      </c>
      <c r="F1221" s="53"/>
    </row>
    <row r="1222" spans="1:6">
      <c r="A1222" s="52">
        <v>42341</v>
      </c>
      <c r="B1222" s="20">
        <v>817.2</v>
      </c>
      <c r="C1222" s="20">
        <v>25886.62</v>
      </c>
      <c r="D1222" s="20">
        <f t="shared" si="38"/>
        <v>-8.8927557121518969E-3</v>
      </c>
      <c r="E1222" s="20">
        <f t="shared" si="39"/>
        <v>-1.4758398508584698E-2</v>
      </c>
      <c r="F1222" s="53"/>
    </row>
    <row r="1223" spans="1:6">
      <c r="A1223" s="52">
        <v>42342</v>
      </c>
      <c r="B1223" s="20">
        <v>815.35</v>
      </c>
      <c r="C1223" s="20">
        <v>25638.11</v>
      </c>
      <c r="D1223" s="20">
        <f t="shared" si="38"/>
        <v>-9.6463165169200678E-3</v>
      </c>
      <c r="E1223" s="20">
        <f t="shared" si="39"/>
        <v>-2.2663940361808601E-3</v>
      </c>
      <c r="F1223" s="53"/>
    </row>
    <row r="1224" spans="1:6">
      <c r="A1224" s="52">
        <v>42345</v>
      </c>
      <c r="B1224" s="20">
        <v>831.75</v>
      </c>
      <c r="C1224" s="20">
        <v>25530.11</v>
      </c>
      <c r="D1224" s="20">
        <f t="shared" si="38"/>
        <v>-4.2213764864256487E-3</v>
      </c>
      <c r="E1224" s="20">
        <f t="shared" si="39"/>
        <v>1.9914445991299823E-2</v>
      </c>
      <c r="F1224" s="53"/>
    </row>
    <row r="1225" spans="1:6">
      <c r="A1225" s="52">
        <v>42346</v>
      </c>
      <c r="B1225" s="20">
        <v>825.6</v>
      </c>
      <c r="C1225" s="20">
        <v>25310.33</v>
      </c>
      <c r="D1225" s="20">
        <f t="shared" si="38"/>
        <v>-8.6459271037854762E-3</v>
      </c>
      <c r="E1225" s="20">
        <f t="shared" si="39"/>
        <v>-7.4215201712877375E-3</v>
      </c>
      <c r="F1225" s="53"/>
    </row>
    <row r="1226" spans="1:6">
      <c r="A1226" s="52">
        <v>42347</v>
      </c>
      <c r="B1226" s="20">
        <v>820.2</v>
      </c>
      <c r="C1226" s="20">
        <v>25036.05</v>
      </c>
      <c r="D1226" s="20">
        <f t="shared" si="38"/>
        <v>-1.0895826612205355E-2</v>
      </c>
      <c r="E1226" s="20">
        <f t="shared" si="39"/>
        <v>-6.5621817693393659E-3</v>
      </c>
      <c r="F1226" s="53"/>
    </row>
    <row r="1227" spans="1:6">
      <c r="A1227" s="52">
        <v>42348</v>
      </c>
      <c r="B1227" s="20">
        <v>816.05</v>
      </c>
      <c r="C1227" s="20">
        <v>25252.32</v>
      </c>
      <c r="D1227" s="20">
        <f t="shared" si="38"/>
        <v>8.6012465040678394E-3</v>
      </c>
      <c r="E1227" s="20">
        <f t="shared" si="39"/>
        <v>-5.0725853612541292E-3</v>
      </c>
      <c r="F1227" s="53"/>
    </row>
    <row r="1228" spans="1:6">
      <c r="A1228" s="52">
        <v>42349</v>
      </c>
      <c r="B1228" s="20">
        <v>820.95</v>
      </c>
      <c r="C1228" s="20">
        <v>25044.43</v>
      </c>
      <c r="D1228" s="20">
        <f t="shared" si="38"/>
        <v>-8.2665851718196851E-3</v>
      </c>
      <c r="E1228" s="20">
        <f t="shared" si="39"/>
        <v>5.9865786613320805E-3</v>
      </c>
      <c r="F1228" s="53"/>
    </row>
    <row r="1229" spans="1:6">
      <c r="A1229" s="52">
        <v>42352</v>
      </c>
      <c r="B1229" s="20">
        <v>837.2</v>
      </c>
      <c r="C1229" s="20">
        <v>25150.35</v>
      </c>
      <c r="D1229" s="20">
        <f t="shared" si="38"/>
        <v>4.2203654330585172E-3</v>
      </c>
      <c r="E1229" s="20">
        <f t="shared" si="39"/>
        <v>1.9600784313807806E-2</v>
      </c>
      <c r="F1229" s="53"/>
    </row>
    <row r="1230" spans="1:6">
      <c r="A1230" s="52">
        <v>42353</v>
      </c>
      <c r="B1230" s="20">
        <v>856.3</v>
      </c>
      <c r="C1230" s="20">
        <v>25320.44</v>
      </c>
      <c r="D1230" s="20">
        <f t="shared" si="38"/>
        <v>6.7401617422192727E-3</v>
      </c>
      <c r="E1230" s="20">
        <f t="shared" si="39"/>
        <v>2.2557791460301672E-2</v>
      </c>
      <c r="F1230" s="53"/>
    </row>
    <row r="1231" spans="1:6">
      <c r="A1231" s="52">
        <v>42354</v>
      </c>
      <c r="B1231" s="20">
        <v>853.75</v>
      </c>
      <c r="C1231" s="20">
        <v>25494.37</v>
      </c>
      <c r="D1231" s="20">
        <f t="shared" si="38"/>
        <v>6.8456687820824431E-3</v>
      </c>
      <c r="E1231" s="20">
        <f t="shared" si="39"/>
        <v>-2.9823711471464926E-3</v>
      </c>
      <c r="F1231" s="53"/>
    </row>
    <row r="1232" spans="1:6">
      <c r="A1232" s="52">
        <v>42355</v>
      </c>
      <c r="B1232" s="20">
        <v>864.1</v>
      </c>
      <c r="C1232" s="20">
        <v>25803.78</v>
      </c>
      <c r="D1232" s="20">
        <f t="shared" si="38"/>
        <v>1.2063349349487955E-2</v>
      </c>
      <c r="E1232" s="20">
        <f t="shared" si="39"/>
        <v>1.2050091962353892E-2</v>
      </c>
      <c r="F1232" s="53"/>
    </row>
    <row r="1233" spans="1:6">
      <c r="A1233" s="52">
        <v>42356</v>
      </c>
      <c r="B1233" s="20">
        <v>859.1</v>
      </c>
      <c r="C1233" s="20">
        <v>25519.22</v>
      </c>
      <c r="D1233" s="20">
        <f t="shared" si="38"/>
        <v>-1.1089099077528686E-2</v>
      </c>
      <c r="E1233" s="20">
        <f t="shared" si="39"/>
        <v>-5.8031732033427767E-3</v>
      </c>
      <c r="F1233" s="53"/>
    </row>
    <row r="1234" spans="1:6">
      <c r="A1234" s="52">
        <v>42359</v>
      </c>
      <c r="B1234" s="20">
        <v>852.1</v>
      </c>
      <c r="C1234" s="20">
        <v>25735.9</v>
      </c>
      <c r="D1234" s="20">
        <f t="shared" si="38"/>
        <v>8.4550105752974874E-3</v>
      </c>
      <c r="E1234" s="20">
        <f t="shared" si="39"/>
        <v>-8.1814388101005345E-3</v>
      </c>
      <c r="F1234" s="53"/>
    </row>
    <row r="1235" spans="1:6">
      <c r="A1235" s="52">
        <v>42360</v>
      </c>
      <c r="B1235" s="20">
        <v>851.5</v>
      </c>
      <c r="C1235" s="20">
        <v>25590.65</v>
      </c>
      <c r="D1235" s="20">
        <f t="shared" si="38"/>
        <v>-5.6598539252694993E-3</v>
      </c>
      <c r="E1235" s="20">
        <f t="shared" si="39"/>
        <v>-7.0439073116736011E-4</v>
      </c>
      <c r="F1235" s="53"/>
    </row>
    <row r="1236" spans="1:6">
      <c r="A1236" s="52">
        <v>42361</v>
      </c>
      <c r="B1236" s="20">
        <v>861.35</v>
      </c>
      <c r="C1236" s="20">
        <v>25850.3</v>
      </c>
      <c r="D1236" s="20">
        <f t="shared" si="38"/>
        <v>1.0095155906758777E-2</v>
      </c>
      <c r="E1236" s="20">
        <f t="shared" si="39"/>
        <v>1.15014257896352E-2</v>
      </c>
      <c r="F1236" s="53"/>
    </row>
    <row r="1237" spans="1:6">
      <c r="A1237" s="52">
        <v>42362</v>
      </c>
      <c r="B1237" s="20">
        <v>863.25</v>
      </c>
      <c r="C1237" s="20">
        <v>25838.71</v>
      </c>
      <c r="D1237" s="20">
        <f t="shared" si="38"/>
        <v>-4.4845123534917992E-4</v>
      </c>
      <c r="E1237" s="20">
        <f t="shared" si="39"/>
        <v>2.2034103777236152E-3</v>
      </c>
      <c r="F1237" s="53"/>
    </row>
    <row r="1238" spans="1:6">
      <c r="A1238" s="52">
        <v>42366</v>
      </c>
      <c r="B1238" s="20">
        <v>865.9</v>
      </c>
      <c r="C1238" s="20">
        <v>26034.13</v>
      </c>
      <c r="D1238" s="20">
        <f t="shared" si="38"/>
        <v>7.534614434271527E-3</v>
      </c>
      <c r="E1238" s="20">
        <f t="shared" si="39"/>
        <v>3.0650921836538063E-3</v>
      </c>
      <c r="F1238" s="53"/>
    </row>
    <row r="1239" spans="1:6">
      <c r="A1239" s="52">
        <v>42367</v>
      </c>
      <c r="B1239" s="20">
        <v>858.25</v>
      </c>
      <c r="C1239" s="20">
        <v>26079.48</v>
      </c>
      <c r="D1239" s="20">
        <f t="shared" si="38"/>
        <v>1.7404287074889477E-3</v>
      </c>
      <c r="E1239" s="20">
        <f t="shared" si="39"/>
        <v>-8.8739961159540939E-3</v>
      </c>
      <c r="F1239" s="53"/>
    </row>
    <row r="1240" spans="1:6">
      <c r="A1240" s="52">
        <v>42368</v>
      </c>
      <c r="B1240" s="20">
        <v>859.45</v>
      </c>
      <c r="C1240" s="20">
        <v>25960.03</v>
      </c>
      <c r="D1240" s="20">
        <f t="shared" si="38"/>
        <v>-4.5907507501094418E-3</v>
      </c>
      <c r="E1240" s="20">
        <f t="shared" si="39"/>
        <v>1.3972174363645097E-3</v>
      </c>
      <c r="F1240" s="53"/>
    </row>
    <row r="1241" spans="1:6">
      <c r="A1241" s="52">
        <v>42369</v>
      </c>
      <c r="B1241" s="20">
        <v>862.35</v>
      </c>
      <c r="C1241" s="20">
        <v>26117.54</v>
      </c>
      <c r="D1241" s="20">
        <f t="shared" si="38"/>
        <v>6.0490718092498369E-3</v>
      </c>
      <c r="E1241" s="20">
        <f t="shared" si="39"/>
        <v>3.3685709632435769E-3</v>
      </c>
      <c r="F1241" s="53"/>
    </row>
    <row r="1242" spans="1:6">
      <c r="A1242" s="52">
        <v>42370</v>
      </c>
      <c r="B1242" s="20">
        <v>856.55</v>
      </c>
      <c r="C1242" s="20">
        <v>26160.9</v>
      </c>
      <c r="D1242" s="20">
        <f t="shared" si="38"/>
        <v>1.658810398421766E-3</v>
      </c>
      <c r="E1242" s="20">
        <f t="shared" si="39"/>
        <v>-6.7485275609421389E-3</v>
      </c>
      <c r="F1242" s="53"/>
    </row>
    <row r="1243" spans="1:6">
      <c r="A1243" s="52">
        <v>42373</v>
      </c>
      <c r="B1243" s="20">
        <v>857.15</v>
      </c>
      <c r="C1243" s="20">
        <v>25623.35</v>
      </c>
      <c r="D1243" s="20">
        <f t="shared" si="38"/>
        <v>-2.0761884525401099E-2</v>
      </c>
      <c r="E1243" s="20">
        <f t="shared" si="39"/>
        <v>7.0023927702252489E-4</v>
      </c>
      <c r="F1243" s="53"/>
    </row>
    <row r="1244" spans="1:6">
      <c r="A1244" s="52">
        <v>42374</v>
      </c>
      <c r="B1244" s="20">
        <v>847.8</v>
      </c>
      <c r="C1244" s="20">
        <v>25580.34</v>
      </c>
      <c r="D1244" s="20">
        <f t="shared" si="38"/>
        <v>-1.6799574450762243E-3</v>
      </c>
      <c r="E1244" s="20">
        <f t="shared" si="39"/>
        <v>-1.0968173534953276E-2</v>
      </c>
      <c r="F1244" s="53"/>
    </row>
    <row r="1245" spans="1:6">
      <c r="A1245" s="52">
        <v>42375</v>
      </c>
      <c r="B1245" s="20">
        <v>841.4</v>
      </c>
      <c r="C1245" s="20">
        <v>25406.33</v>
      </c>
      <c r="D1245" s="20">
        <f t="shared" si="38"/>
        <v>-6.8257321218379114E-3</v>
      </c>
      <c r="E1245" s="20">
        <f t="shared" si="39"/>
        <v>-7.5775877621161837E-3</v>
      </c>
      <c r="F1245" s="53"/>
    </row>
    <row r="1246" spans="1:6">
      <c r="A1246" s="52">
        <v>42376</v>
      </c>
      <c r="B1246" s="20">
        <v>819.7</v>
      </c>
      <c r="C1246" s="20">
        <v>24851.83</v>
      </c>
      <c r="D1246" s="20">
        <f t="shared" si="38"/>
        <v>-2.206696389229848E-2</v>
      </c>
      <c r="E1246" s="20">
        <f t="shared" si="39"/>
        <v>-2.6128751497435411E-2</v>
      </c>
      <c r="F1246" s="53"/>
    </row>
    <row r="1247" spans="1:6">
      <c r="A1247" s="52">
        <v>42377</v>
      </c>
      <c r="B1247" s="20">
        <v>811.8</v>
      </c>
      <c r="C1247" s="20">
        <v>24934.33</v>
      </c>
      <c r="D1247" s="20">
        <f t="shared" si="38"/>
        <v>3.3141770931279686E-3</v>
      </c>
      <c r="E1247" s="20">
        <f t="shared" si="39"/>
        <v>-9.6844152541877143E-3</v>
      </c>
      <c r="F1247" s="53"/>
    </row>
    <row r="1248" spans="1:6">
      <c r="A1248" s="52">
        <v>42380</v>
      </c>
      <c r="B1248" s="20">
        <v>812.45</v>
      </c>
      <c r="C1248" s="20">
        <v>24825.040000000001</v>
      </c>
      <c r="D1248" s="20">
        <f t="shared" si="38"/>
        <v>-4.3927475665536354E-3</v>
      </c>
      <c r="E1248" s="20">
        <f t="shared" si="39"/>
        <v>8.0036944398793517E-4</v>
      </c>
      <c r="F1248" s="53"/>
    </row>
    <row r="1249" spans="1:6">
      <c r="A1249" s="52">
        <v>42381</v>
      </c>
      <c r="B1249" s="20">
        <v>819.5</v>
      </c>
      <c r="C1249" s="20">
        <v>24682.03</v>
      </c>
      <c r="D1249" s="20">
        <f t="shared" si="38"/>
        <v>-5.7773727179781954E-3</v>
      </c>
      <c r="E1249" s="20">
        <f t="shared" si="39"/>
        <v>8.6400243350989621E-3</v>
      </c>
      <c r="F1249" s="53"/>
    </row>
    <row r="1250" spans="1:6">
      <c r="A1250" s="52">
        <v>42382</v>
      </c>
      <c r="B1250" s="20">
        <v>831.05</v>
      </c>
      <c r="C1250" s="20">
        <v>24854.11</v>
      </c>
      <c r="D1250" s="20">
        <f t="shared" si="38"/>
        <v>6.9476827300423427E-3</v>
      </c>
      <c r="E1250" s="20">
        <f t="shared" si="39"/>
        <v>1.3995563333234604E-2</v>
      </c>
      <c r="F1250" s="53"/>
    </row>
    <row r="1251" spans="1:6">
      <c r="A1251" s="52">
        <v>42383</v>
      </c>
      <c r="B1251" s="20">
        <v>826.45</v>
      </c>
      <c r="C1251" s="20">
        <v>24772.97</v>
      </c>
      <c r="D1251" s="20">
        <f t="shared" si="38"/>
        <v>-3.2699917988908206E-3</v>
      </c>
      <c r="E1251" s="20">
        <f t="shared" si="39"/>
        <v>-5.5505421537566822E-3</v>
      </c>
      <c r="F1251" s="53"/>
    </row>
    <row r="1252" spans="1:6">
      <c r="A1252" s="52">
        <v>42384</v>
      </c>
      <c r="B1252" s="20">
        <v>804.15</v>
      </c>
      <c r="C1252" s="20">
        <v>24455.040000000001</v>
      </c>
      <c r="D1252" s="20">
        <f t="shared" si="38"/>
        <v>-1.29168097747515E-2</v>
      </c>
      <c r="E1252" s="20">
        <f t="shared" si="39"/>
        <v>-2.735360042170604E-2</v>
      </c>
      <c r="F1252" s="53"/>
    </row>
    <row r="1253" spans="1:6">
      <c r="A1253" s="52">
        <v>42387</v>
      </c>
      <c r="B1253" s="20">
        <v>810.6</v>
      </c>
      <c r="C1253" s="20">
        <v>24188.37</v>
      </c>
      <c r="D1253" s="20">
        <f t="shared" si="38"/>
        <v>-1.0964390511932737E-2</v>
      </c>
      <c r="E1253" s="20">
        <f t="shared" si="39"/>
        <v>7.9888952525517393E-3</v>
      </c>
      <c r="F1253" s="53"/>
    </row>
    <row r="1254" spans="1:6">
      <c r="A1254" s="52">
        <v>42388</v>
      </c>
      <c r="B1254" s="20">
        <v>811.35</v>
      </c>
      <c r="C1254" s="20">
        <v>24479.84</v>
      </c>
      <c r="D1254" s="20">
        <f t="shared" si="38"/>
        <v>1.1977982539673677E-2</v>
      </c>
      <c r="E1254" s="20">
        <f t="shared" si="39"/>
        <v>9.2481279133739449E-4</v>
      </c>
      <c r="F1254" s="53"/>
    </row>
    <row r="1255" spans="1:6">
      <c r="A1255" s="52">
        <v>42389</v>
      </c>
      <c r="B1255" s="20">
        <v>796.5</v>
      </c>
      <c r="C1255" s="20">
        <v>24062.04</v>
      </c>
      <c r="D1255" s="20">
        <f t="shared" si="38"/>
        <v>-1.7214426692897279E-2</v>
      </c>
      <c r="E1255" s="20">
        <f t="shared" si="39"/>
        <v>-1.8472397635442429E-2</v>
      </c>
      <c r="F1255" s="53"/>
    </row>
    <row r="1256" spans="1:6">
      <c r="A1256" s="52">
        <v>42390</v>
      </c>
      <c r="B1256" s="20">
        <v>776.85</v>
      </c>
      <c r="C1256" s="20">
        <v>23962.21</v>
      </c>
      <c r="D1256" s="20">
        <f t="shared" si="38"/>
        <v>-4.1574889267142045E-3</v>
      </c>
      <c r="E1256" s="20">
        <f t="shared" si="39"/>
        <v>-2.4979847812093024E-2</v>
      </c>
      <c r="F1256" s="53"/>
    </row>
    <row r="1257" spans="1:6">
      <c r="A1257" s="52">
        <v>42391</v>
      </c>
      <c r="B1257" s="20">
        <v>772.65</v>
      </c>
      <c r="C1257" s="20">
        <v>24435.66</v>
      </c>
      <c r="D1257" s="20">
        <f t="shared" si="38"/>
        <v>1.9565534737751071E-2</v>
      </c>
      <c r="E1257" s="20">
        <f t="shared" si="39"/>
        <v>-5.4211168583062725E-3</v>
      </c>
      <c r="F1257" s="53"/>
    </row>
    <row r="1258" spans="1:6">
      <c r="A1258" s="52">
        <v>42394</v>
      </c>
      <c r="B1258" s="20">
        <v>781.65</v>
      </c>
      <c r="C1258" s="20">
        <v>24485.95</v>
      </c>
      <c r="D1258" s="20">
        <f t="shared" si="38"/>
        <v>2.0559428732717386E-3</v>
      </c>
      <c r="E1258" s="20">
        <f t="shared" si="39"/>
        <v>1.158090534362931E-2</v>
      </c>
      <c r="F1258" s="53"/>
    </row>
    <row r="1259" spans="1:6">
      <c r="A1259" s="52">
        <v>42396</v>
      </c>
      <c r="B1259" s="20">
        <v>767.75</v>
      </c>
      <c r="C1259" s="20">
        <v>24492.39</v>
      </c>
      <c r="D1259" s="20">
        <f t="shared" si="38"/>
        <v>2.6297338934350042E-4</v>
      </c>
      <c r="E1259" s="20">
        <f t="shared" si="39"/>
        <v>-1.7942910702401588E-2</v>
      </c>
      <c r="F1259" s="53"/>
    </row>
    <row r="1260" spans="1:6">
      <c r="A1260" s="52">
        <v>42397</v>
      </c>
      <c r="B1260" s="20">
        <v>790.9</v>
      </c>
      <c r="C1260" s="20">
        <v>24469.57</v>
      </c>
      <c r="D1260" s="20">
        <f t="shared" si="38"/>
        <v>-9.3215229342835865E-4</v>
      </c>
      <c r="E1260" s="20">
        <f t="shared" si="39"/>
        <v>2.970737820443984E-2</v>
      </c>
      <c r="F1260" s="53"/>
    </row>
    <row r="1261" spans="1:6">
      <c r="A1261" s="52">
        <v>42398</v>
      </c>
      <c r="B1261" s="20">
        <v>816.9</v>
      </c>
      <c r="C1261" s="20">
        <v>24870.69</v>
      </c>
      <c r="D1261" s="20">
        <f t="shared" si="38"/>
        <v>1.6259696938273095E-2</v>
      </c>
      <c r="E1261" s="20">
        <f t="shared" si="39"/>
        <v>3.2345150822452005E-2</v>
      </c>
      <c r="F1261" s="53"/>
    </row>
    <row r="1262" spans="1:6">
      <c r="A1262" s="52">
        <v>42401</v>
      </c>
      <c r="B1262" s="20">
        <v>800.9</v>
      </c>
      <c r="C1262" s="20">
        <v>24824.83</v>
      </c>
      <c r="D1262" s="20">
        <f t="shared" si="38"/>
        <v>-1.8456397284128756E-3</v>
      </c>
      <c r="E1262" s="20">
        <f t="shared" si="39"/>
        <v>-1.9780593018187017E-2</v>
      </c>
      <c r="F1262" s="53"/>
    </row>
    <row r="1263" spans="1:6">
      <c r="A1263" s="52">
        <v>42402</v>
      </c>
      <c r="B1263" s="20">
        <v>800.2</v>
      </c>
      <c r="C1263" s="20">
        <v>24539</v>
      </c>
      <c r="D1263" s="20">
        <f t="shared" si="38"/>
        <v>-1.1580673316021422E-2</v>
      </c>
      <c r="E1263" s="20">
        <f t="shared" si="39"/>
        <v>-8.7439890650187484E-4</v>
      </c>
      <c r="F1263" s="53"/>
    </row>
    <row r="1264" spans="1:6">
      <c r="A1264" s="52">
        <v>42403</v>
      </c>
      <c r="B1264" s="20">
        <v>821.45</v>
      </c>
      <c r="C1264" s="20">
        <v>24223.32</v>
      </c>
      <c r="D1264" s="20">
        <f t="shared" si="38"/>
        <v>-1.2947883129401901E-2</v>
      </c>
      <c r="E1264" s="20">
        <f t="shared" si="39"/>
        <v>2.6209374929211247E-2</v>
      </c>
      <c r="F1264" s="53"/>
    </row>
    <row r="1265" spans="1:6">
      <c r="A1265" s="52">
        <v>42404</v>
      </c>
      <c r="B1265" s="20">
        <v>834.6</v>
      </c>
      <c r="C1265" s="20">
        <v>24338.43</v>
      </c>
      <c r="D1265" s="20">
        <f t="shared" si="38"/>
        <v>4.7407770762397713E-3</v>
      </c>
      <c r="E1265" s="20">
        <f t="shared" si="39"/>
        <v>1.5881496805106279E-2</v>
      </c>
      <c r="F1265" s="53"/>
    </row>
    <row r="1266" spans="1:6">
      <c r="A1266" s="52">
        <v>42405</v>
      </c>
      <c r="B1266" s="20">
        <v>844.95</v>
      </c>
      <c r="C1266" s="20">
        <v>24616.97</v>
      </c>
      <c r="D1266" s="20">
        <f t="shared" si="38"/>
        <v>1.1379459905185397E-2</v>
      </c>
      <c r="E1266" s="20">
        <f t="shared" si="39"/>
        <v>1.2324885851380375E-2</v>
      </c>
      <c r="F1266" s="53"/>
    </row>
    <row r="1267" spans="1:6">
      <c r="A1267" s="52">
        <v>42408</v>
      </c>
      <c r="B1267" s="20">
        <v>829.95</v>
      </c>
      <c r="C1267" s="20">
        <v>24287.42</v>
      </c>
      <c r="D1267" s="20">
        <f t="shared" si="38"/>
        <v>-1.3477521685558831E-2</v>
      </c>
      <c r="E1267" s="20">
        <f t="shared" si="39"/>
        <v>-1.7911995996604264E-2</v>
      </c>
      <c r="F1267" s="53"/>
    </row>
    <row r="1268" spans="1:6">
      <c r="A1268" s="52">
        <v>42409</v>
      </c>
      <c r="B1268" s="20">
        <v>826.6</v>
      </c>
      <c r="C1268" s="20">
        <v>24020.98</v>
      </c>
      <c r="D1268" s="20">
        <f t="shared" si="38"/>
        <v>-1.1030905669227493E-2</v>
      </c>
      <c r="E1268" s="20">
        <f t="shared" si="39"/>
        <v>-4.0445559345965052E-3</v>
      </c>
      <c r="F1268" s="53"/>
    </row>
    <row r="1269" spans="1:6">
      <c r="A1269" s="52">
        <v>42410</v>
      </c>
      <c r="B1269" s="20">
        <v>824.7</v>
      </c>
      <c r="C1269" s="20">
        <v>23758.9</v>
      </c>
      <c r="D1269" s="20">
        <f t="shared" si="38"/>
        <v>-1.0970418027014376E-2</v>
      </c>
      <c r="E1269" s="20">
        <f t="shared" si="39"/>
        <v>-2.3012182383221939E-3</v>
      </c>
      <c r="F1269" s="53"/>
    </row>
    <row r="1270" spans="1:6">
      <c r="A1270" s="52">
        <v>42411</v>
      </c>
      <c r="B1270" s="20">
        <v>798.8</v>
      </c>
      <c r="C1270" s="20">
        <v>22951.83</v>
      </c>
      <c r="D1270" s="20">
        <f t="shared" si="38"/>
        <v>-3.4559525236745728E-2</v>
      </c>
      <c r="E1270" s="20">
        <f t="shared" si="39"/>
        <v>-3.1909082297649646E-2</v>
      </c>
      <c r="F1270" s="53"/>
    </row>
    <row r="1271" spans="1:6">
      <c r="A1271" s="52">
        <v>42412</v>
      </c>
      <c r="B1271" s="20">
        <v>810.95</v>
      </c>
      <c r="C1271" s="20">
        <v>22986.12</v>
      </c>
      <c r="D1271" s="20">
        <f t="shared" si="38"/>
        <v>1.4928836122861779E-3</v>
      </c>
      <c r="E1271" s="20">
        <f t="shared" si="39"/>
        <v>1.5095798392038496E-2</v>
      </c>
      <c r="F1271" s="53"/>
    </row>
    <row r="1272" spans="1:6">
      <c r="A1272" s="52">
        <v>42415</v>
      </c>
      <c r="B1272" s="20">
        <v>805</v>
      </c>
      <c r="C1272" s="20">
        <v>23554.12</v>
      </c>
      <c r="D1272" s="20">
        <f t="shared" si="38"/>
        <v>2.4410196580460647E-2</v>
      </c>
      <c r="E1272" s="20">
        <f t="shared" si="39"/>
        <v>-7.3641225151351653E-3</v>
      </c>
      <c r="F1272" s="53"/>
    </row>
    <row r="1273" spans="1:6">
      <c r="A1273" s="52">
        <v>42416</v>
      </c>
      <c r="B1273" s="20">
        <v>804.3</v>
      </c>
      <c r="C1273" s="20">
        <v>23191.97</v>
      </c>
      <c r="D1273" s="20">
        <f t="shared" si="38"/>
        <v>-1.549465401342438E-2</v>
      </c>
      <c r="E1273" s="20">
        <f t="shared" si="39"/>
        <v>-8.6994350854010746E-4</v>
      </c>
      <c r="F1273" s="53"/>
    </row>
    <row r="1274" spans="1:6">
      <c r="A1274" s="52">
        <v>42417</v>
      </c>
      <c r="B1274" s="20">
        <v>812.2</v>
      </c>
      <c r="C1274" s="20">
        <v>23381.87</v>
      </c>
      <c r="D1274" s="20">
        <f t="shared" si="38"/>
        <v>8.1548376678036664E-3</v>
      </c>
      <c r="E1274" s="20">
        <f t="shared" si="39"/>
        <v>9.7742813421741251E-3</v>
      </c>
      <c r="F1274" s="53"/>
    </row>
    <row r="1275" spans="1:6">
      <c r="A1275" s="52">
        <v>42418</v>
      </c>
      <c r="B1275" s="20">
        <v>826.6</v>
      </c>
      <c r="C1275" s="20">
        <v>23649.22</v>
      </c>
      <c r="D1275" s="20">
        <f t="shared" si="38"/>
        <v>1.1369197684720462E-2</v>
      </c>
      <c r="E1275" s="20">
        <f t="shared" si="39"/>
        <v>1.7574286825434514E-2</v>
      </c>
      <c r="F1275" s="53"/>
    </row>
    <row r="1276" spans="1:6">
      <c r="A1276" s="52">
        <v>42419</v>
      </c>
      <c r="B1276" s="20">
        <v>825.65</v>
      </c>
      <c r="C1276" s="20">
        <v>23709.15</v>
      </c>
      <c r="D1276" s="20">
        <f t="shared" si="38"/>
        <v>2.5309161607678593E-3</v>
      </c>
      <c r="E1276" s="20">
        <f t="shared" si="39"/>
        <v>-1.1499471686347194E-3</v>
      </c>
      <c r="F1276" s="53"/>
    </row>
    <row r="1277" spans="1:6">
      <c r="A1277" s="52">
        <v>42422</v>
      </c>
      <c r="B1277" s="20">
        <v>858.85</v>
      </c>
      <c r="C1277" s="20">
        <v>23788.79</v>
      </c>
      <c r="D1277" s="20">
        <f t="shared" si="38"/>
        <v>3.3534117324565214E-3</v>
      </c>
      <c r="E1277" s="20">
        <f t="shared" si="39"/>
        <v>3.942333017403702E-2</v>
      </c>
      <c r="F1277" s="53"/>
    </row>
    <row r="1278" spans="1:6">
      <c r="A1278" s="52">
        <v>42423</v>
      </c>
      <c r="B1278" s="20">
        <v>836.5</v>
      </c>
      <c r="C1278" s="20">
        <v>23410.18</v>
      </c>
      <c r="D1278" s="20">
        <f t="shared" si="38"/>
        <v>-1.6043490819721853E-2</v>
      </c>
      <c r="E1278" s="20">
        <f t="shared" si="39"/>
        <v>-2.6367764656155788E-2</v>
      </c>
      <c r="F1278" s="53"/>
    </row>
    <row r="1279" spans="1:6">
      <c r="A1279" s="52">
        <v>42424</v>
      </c>
      <c r="B1279" s="20">
        <v>836.85</v>
      </c>
      <c r="C1279" s="20">
        <v>23088.93</v>
      </c>
      <c r="D1279" s="20">
        <f t="shared" si="38"/>
        <v>-1.381768860949302E-2</v>
      </c>
      <c r="E1279" s="20">
        <f t="shared" si="39"/>
        <v>4.1832253276833086E-4</v>
      </c>
      <c r="F1279" s="53"/>
    </row>
    <row r="1280" spans="1:6">
      <c r="A1280" s="52">
        <v>42425</v>
      </c>
      <c r="B1280" s="20">
        <v>841.15</v>
      </c>
      <c r="C1280" s="20">
        <v>22976</v>
      </c>
      <c r="D1280" s="20">
        <f t="shared" si="38"/>
        <v>-4.9030890197378045E-3</v>
      </c>
      <c r="E1280" s="20">
        <f t="shared" si="39"/>
        <v>5.1251602055224057E-3</v>
      </c>
      <c r="F1280" s="53"/>
    </row>
    <row r="1281" spans="1:6">
      <c r="A1281" s="52">
        <v>42426</v>
      </c>
      <c r="B1281" s="20">
        <v>850.6</v>
      </c>
      <c r="C1281" s="20">
        <v>23154.3</v>
      </c>
      <c r="D1281" s="20">
        <f t="shared" si="38"/>
        <v>7.7303155583253172E-3</v>
      </c>
      <c r="E1281" s="20">
        <f t="shared" si="39"/>
        <v>1.1171979654363753E-2</v>
      </c>
      <c r="F1281" s="53"/>
    </row>
    <row r="1282" spans="1:6">
      <c r="A1282" s="52">
        <v>42429</v>
      </c>
      <c r="B1282" s="20">
        <v>829.8</v>
      </c>
      <c r="C1282" s="20">
        <v>23002</v>
      </c>
      <c r="D1282" s="20">
        <f t="shared" si="38"/>
        <v>-6.599339753749431E-3</v>
      </c>
      <c r="E1282" s="20">
        <f t="shared" si="39"/>
        <v>-2.4757274920765706E-2</v>
      </c>
      <c r="F1282" s="53"/>
    </row>
    <row r="1283" spans="1:6">
      <c r="A1283" s="52">
        <v>42430</v>
      </c>
      <c r="B1283" s="20">
        <v>825</v>
      </c>
      <c r="C1283" s="20">
        <v>23779.35</v>
      </c>
      <c r="D1283" s="20">
        <f t="shared" ref="D1283:D1346" si="40">LN(C1283/C1282)</f>
        <v>3.3236388324639883E-2</v>
      </c>
      <c r="E1283" s="20">
        <f t="shared" ref="E1283:E1346" si="41">LN(B1283/B1282)</f>
        <v>-5.8013215640865127E-3</v>
      </c>
      <c r="F1283" s="53"/>
    </row>
    <row r="1284" spans="1:6">
      <c r="A1284" s="52">
        <v>42431</v>
      </c>
      <c r="B1284" s="20">
        <v>847.4</v>
      </c>
      <c r="C1284" s="20">
        <v>24242.98</v>
      </c>
      <c r="D1284" s="20">
        <f t="shared" si="40"/>
        <v>1.9309533943643778E-2</v>
      </c>
      <c r="E1284" s="20">
        <f t="shared" si="41"/>
        <v>2.6789451857777858E-2</v>
      </c>
      <c r="F1284" s="53"/>
    </row>
    <row r="1285" spans="1:6">
      <c r="A1285" s="52">
        <v>42432</v>
      </c>
      <c r="B1285" s="20">
        <v>848.35</v>
      </c>
      <c r="C1285" s="20">
        <v>24606.99</v>
      </c>
      <c r="D1285" s="20">
        <f t="shared" si="40"/>
        <v>1.4903457979181294E-2</v>
      </c>
      <c r="E1285" s="20">
        <f t="shared" si="41"/>
        <v>1.120448296489728E-3</v>
      </c>
      <c r="F1285" s="53"/>
    </row>
    <row r="1286" spans="1:6">
      <c r="A1286" s="52">
        <v>42433</v>
      </c>
      <c r="B1286" s="20">
        <v>848.6</v>
      </c>
      <c r="C1286" s="20">
        <v>24646.48</v>
      </c>
      <c r="D1286" s="20">
        <f t="shared" si="40"/>
        <v>1.6035421854286847E-3</v>
      </c>
      <c r="E1286" s="20">
        <f t="shared" si="41"/>
        <v>2.9464627927599667E-4</v>
      </c>
      <c r="F1286" s="53"/>
    </row>
    <row r="1287" spans="1:6">
      <c r="A1287" s="52">
        <v>42437</v>
      </c>
      <c r="B1287" s="20">
        <v>827.55</v>
      </c>
      <c r="C1287" s="20">
        <v>24659.23</v>
      </c>
      <c r="D1287" s="20">
        <f t="shared" si="40"/>
        <v>5.1718149010305462E-4</v>
      </c>
      <c r="E1287" s="20">
        <f t="shared" si="41"/>
        <v>-2.5118404381675122E-2</v>
      </c>
      <c r="F1287" s="53"/>
    </row>
    <row r="1288" spans="1:6">
      <c r="A1288" s="52">
        <v>42438</v>
      </c>
      <c r="B1288" s="20">
        <v>840.65</v>
      </c>
      <c r="C1288" s="20">
        <v>24793.96</v>
      </c>
      <c r="D1288" s="20">
        <f t="shared" si="40"/>
        <v>5.4488025277285822E-3</v>
      </c>
      <c r="E1288" s="20">
        <f t="shared" si="41"/>
        <v>1.5705873738387773E-2</v>
      </c>
      <c r="F1288" s="53"/>
    </row>
    <row r="1289" spans="1:6">
      <c r="A1289" s="52">
        <v>42439</v>
      </c>
      <c r="B1289" s="20">
        <v>837.55</v>
      </c>
      <c r="C1289" s="20">
        <v>24623.34</v>
      </c>
      <c r="D1289" s="20">
        <f t="shared" si="40"/>
        <v>-6.9053015027098902E-3</v>
      </c>
      <c r="E1289" s="20">
        <f t="shared" si="41"/>
        <v>-3.6944387152415626E-3</v>
      </c>
      <c r="F1289" s="53"/>
    </row>
    <row r="1290" spans="1:6">
      <c r="A1290" s="52">
        <v>42440</v>
      </c>
      <c r="B1290" s="20">
        <v>849.15</v>
      </c>
      <c r="C1290" s="20">
        <v>24717.99</v>
      </c>
      <c r="D1290" s="20">
        <f t="shared" si="40"/>
        <v>3.8365449855808534E-3</v>
      </c>
      <c r="E1290" s="20">
        <f t="shared" si="41"/>
        <v>1.3754885741082983E-2</v>
      </c>
      <c r="F1290" s="53"/>
    </row>
    <row r="1291" spans="1:6">
      <c r="A1291" s="52">
        <v>42443</v>
      </c>
      <c r="B1291" s="20">
        <v>854.85</v>
      </c>
      <c r="C1291" s="20">
        <v>24804.28</v>
      </c>
      <c r="D1291" s="20">
        <f t="shared" si="40"/>
        <v>3.4849003217853609E-3</v>
      </c>
      <c r="E1291" s="20">
        <f t="shared" si="41"/>
        <v>6.6901657983398149E-3</v>
      </c>
      <c r="F1291" s="53"/>
    </row>
    <row r="1292" spans="1:6">
      <c r="A1292" s="52">
        <v>42444</v>
      </c>
      <c r="B1292" s="20">
        <v>842</v>
      </c>
      <c r="C1292" s="20">
        <v>24551.17</v>
      </c>
      <c r="D1292" s="20">
        <f t="shared" si="40"/>
        <v>-1.0256707979700111E-2</v>
      </c>
      <c r="E1292" s="20">
        <f t="shared" si="41"/>
        <v>-1.5146000706791552E-2</v>
      </c>
      <c r="F1292" s="53"/>
    </row>
    <row r="1293" spans="1:6">
      <c r="A1293" s="52">
        <v>42445</v>
      </c>
      <c r="B1293" s="20">
        <v>843.6</v>
      </c>
      <c r="C1293" s="20">
        <v>24682.48</v>
      </c>
      <c r="D1293" s="20">
        <f t="shared" si="40"/>
        <v>5.3341692663763868E-3</v>
      </c>
      <c r="E1293" s="20">
        <f t="shared" si="41"/>
        <v>1.8984343622928542E-3</v>
      </c>
      <c r="F1293" s="53"/>
    </row>
    <row r="1294" spans="1:6">
      <c r="A1294" s="52">
        <v>42446</v>
      </c>
      <c r="B1294" s="20">
        <v>849.3</v>
      </c>
      <c r="C1294" s="20">
        <v>24677.37</v>
      </c>
      <c r="D1294" s="20">
        <f t="shared" si="40"/>
        <v>-2.0705087305805916E-4</v>
      </c>
      <c r="E1294" s="20">
        <f t="shared" si="41"/>
        <v>6.7340321813438991E-3</v>
      </c>
      <c r="F1294" s="53"/>
    </row>
    <row r="1295" spans="1:6">
      <c r="A1295" s="52">
        <v>42447</v>
      </c>
      <c r="B1295" s="20">
        <v>846.05</v>
      </c>
      <c r="C1295" s="20">
        <v>24952.74</v>
      </c>
      <c r="D1295" s="20">
        <f t="shared" si="40"/>
        <v>1.1097006467681587E-2</v>
      </c>
      <c r="E1295" s="20">
        <f t="shared" si="41"/>
        <v>-3.8340212713279904E-3</v>
      </c>
      <c r="F1295" s="53"/>
    </row>
    <row r="1296" spans="1:6">
      <c r="A1296" s="52">
        <v>42450</v>
      </c>
      <c r="B1296" s="20">
        <v>880.35</v>
      </c>
      <c r="C1296" s="20">
        <v>25285.37</v>
      </c>
      <c r="D1296" s="20">
        <f t="shared" si="40"/>
        <v>1.3242331799539556E-2</v>
      </c>
      <c r="E1296" s="20">
        <f t="shared" si="41"/>
        <v>3.9741096157817679E-2</v>
      </c>
      <c r="F1296" s="53"/>
    </row>
    <row r="1297" spans="1:6">
      <c r="A1297" s="52">
        <v>42451</v>
      </c>
      <c r="B1297" s="20">
        <v>871.35</v>
      </c>
      <c r="C1297" s="20">
        <v>25330.49</v>
      </c>
      <c r="D1297" s="20">
        <f t="shared" si="40"/>
        <v>1.7828408704799199E-3</v>
      </c>
      <c r="E1297" s="20">
        <f t="shared" si="41"/>
        <v>-1.0275822565801958E-2</v>
      </c>
      <c r="F1297" s="53"/>
    </row>
    <row r="1298" spans="1:6">
      <c r="A1298" s="52">
        <v>42452</v>
      </c>
      <c r="B1298" s="20">
        <v>872.6</v>
      </c>
      <c r="C1298" s="20">
        <v>25337.56</v>
      </c>
      <c r="D1298" s="20">
        <f t="shared" si="40"/>
        <v>2.7907132979801863E-4</v>
      </c>
      <c r="E1298" s="20">
        <f t="shared" si="41"/>
        <v>1.4335275828579286E-3</v>
      </c>
      <c r="F1298" s="53"/>
    </row>
    <row r="1299" spans="1:6">
      <c r="A1299" s="52">
        <v>42457</v>
      </c>
      <c r="B1299" s="20">
        <v>864.2</v>
      </c>
      <c r="C1299" s="20">
        <v>24966.400000000001</v>
      </c>
      <c r="D1299" s="20">
        <f t="shared" si="40"/>
        <v>-1.4756958916742748E-2</v>
      </c>
      <c r="E1299" s="20">
        <f t="shared" si="41"/>
        <v>-9.673037191676356E-3</v>
      </c>
      <c r="F1299" s="53"/>
    </row>
    <row r="1300" spans="1:6">
      <c r="A1300" s="52">
        <v>42458</v>
      </c>
      <c r="B1300" s="20">
        <v>861.5</v>
      </c>
      <c r="C1300" s="20">
        <v>24900.46</v>
      </c>
      <c r="D1300" s="20">
        <f t="shared" si="40"/>
        <v>-2.644643694541789E-3</v>
      </c>
      <c r="E1300" s="20">
        <f t="shared" si="41"/>
        <v>-3.1291675298485864E-3</v>
      </c>
      <c r="F1300" s="53"/>
    </row>
    <row r="1301" spans="1:6">
      <c r="A1301" s="52">
        <v>42459</v>
      </c>
      <c r="B1301" s="20">
        <v>862.65</v>
      </c>
      <c r="C1301" s="20">
        <v>25338.58</v>
      </c>
      <c r="D1301" s="20">
        <f t="shared" si="40"/>
        <v>1.7441858242441023E-2</v>
      </c>
      <c r="E1301" s="20">
        <f t="shared" si="41"/>
        <v>1.3339908598885655E-3</v>
      </c>
      <c r="F1301" s="53"/>
    </row>
    <row r="1302" spans="1:6">
      <c r="A1302" s="52">
        <v>42460</v>
      </c>
      <c r="B1302" s="20">
        <v>869.5</v>
      </c>
      <c r="C1302" s="20">
        <v>25341.86</v>
      </c>
      <c r="D1302" s="20">
        <f t="shared" si="40"/>
        <v>1.2943849755765014E-4</v>
      </c>
      <c r="E1302" s="20">
        <f t="shared" si="41"/>
        <v>7.9092869664648124E-3</v>
      </c>
      <c r="F1302" s="53"/>
    </row>
    <row r="1303" spans="1:6">
      <c r="A1303" s="52">
        <v>42461</v>
      </c>
      <c r="B1303" s="20">
        <v>866.4</v>
      </c>
      <c r="C1303" s="20">
        <v>25269.64</v>
      </c>
      <c r="D1303" s="20">
        <f t="shared" si="40"/>
        <v>-2.8538987786469582E-3</v>
      </c>
      <c r="E1303" s="20">
        <f t="shared" si="41"/>
        <v>-3.5716381075569315E-3</v>
      </c>
      <c r="F1303" s="53"/>
    </row>
    <row r="1304" spans="1:6">
      <c r="A1304" s="52">
        <v>42464</v>
      </c>
      <c r="B1304" s="20">
        <v>872</v>
      </c>
      <c r="C1304" s="20">
        <v>25399.65</v>
      </c>
      <c r="D1304" s="20">
        <f t="shared" si="40"/>
        <v>5.1317192450376116E-3</v>
      </c>
      <c r="E1304" s="20">
        <f t="shared" si="41"/>
        <v>6.4427282221987117E-3</v>
      </c>
      <c r="F1304" s="53"/>
    </row>
    <row r="1305" spans="1:6">
      <c r="A1305" s="52">
        <v>42465</v>
      </c>
      <c r="B1305" s="20">
        <v>868.25</v>
      </c>
      <c r="C1305" s="20">
        <v>24883.59</v>
      </c>
      <c r="D1305" s="20">
        <f t="shared" si="40"/>
        <v>-2.0526844335689562E-2</v>
      </c>
      <c r="E1305" s="20">
        <f t="shared" si="41"/>
        <v>-4.3097322847962648E-3</v>
      </c>
      <c r="F1305" s="53"/>
    </row>
    <row r="1306" spans="1:6">
      <c r="A1306" s="52">
        <v>42466</v>
      </c>
      <c r="B1306" s="20">
        <v>871.6</v>
      </c>
      <c r="C1306" s="20">
        <v>24900.63</v>
      </c>
      <c r="D1306" s="20">
        <f t="shared" si="40"/>
        <v>6.8455428910744499E-4</v>
      </c>
      <c r="E1306" s="20">
        <f t="shared" si="41"/>
        <v>3.8509114462814808E-3</v>
      </c>
      <c r="F1306" s="53"/>
    </row>
    <row r="1307" spans="1:6">
      <c r="A1307" s="52">
        <v>42467</v>
      </c>
      <c r="B1307" s="20">
        <v>860.6</v>
      </c>
      <c r="C1307" s="20">
        <v>24685.42</v>
      </c>
      <c r="D1307" s="20">
        <f t="shared" si="40"/>
        <v>-8.6803184081248284E-3</v>
      </c>
      <c r="E1307" s="20">
        <f t="shared" si="41"/>
        <v>-1.2700782665965523E-2</v>
      </c>
      <c r="F1307" s="53"/>
    </row>
    <row r="1308" spans="1:6">
      <c r="A1308" s="52">
        <v>42468</v>
      </c>
      <c r="B1308" s="20">
        <v>850</v>
      </c>
      <c r="C1308" s="20">
        <v>24673.84</v>
      </c>
      <c r="D1308" s="20">
        <f t="shared" si="40"/>
        <v>-4.6921287768309677E-4</v>
      </c>
      <c r="E1308" s="20">
        <f t="shared" si="41"/>
        <v>-1.2393470920137175E-2</v>
      </c>
      <c r="F1308" s="53"/>
    </row>
    <row r="1309" spans="1:6">
      <c r="A1309" s="52">
        <v>42471</v>
      </c>
      <c r="B1309" s="20">
        <v>863.3</v>
      </c>
      <c r="C1309" s="20">
        <v>25022.16</v>
      </c>
      <c r="D1309" s="20">
        <f t="shared" si="40"/>
        <v>1.401825917811292E-2</v>
      </c>
      <c r="E1309" s="20">
        <f t="shared" si="41"/>
        <v>1.5525905757114773E-2</v>
      </c>
      <c r="F1309" s="53"/>
    </row>
    <row r="1310" spans="1:6">
      <c r="A1310" s="52">
        <v>42472</v>
      </c>
      <c r="B1310" s="20">
        <v>870.7</v>
      </c>
      <c r="C1310" s="20">
        <v>25145.59</v>
      </c>
      <c r="D1310" s="20">
        <f t="shared" si="40"/>
        <v>4.9207010102646888E-3</v>
      </c>
      <c r="E1310" s="20">
        <f t="shared" si="41"/>
        <v>8.5352305930931384E-3</v>
      </c>
      <c r="F1310" s="53"/>
    </row>
    <row r="1311" spans="1:6">
      <c r="A1311" s="52">
        <v>42473</v>
      </c>
      <c r="B1311" s="20">
        <v>895.5</v>
      </c>
      <c r="C1311" s="20">
        <v>25626.75</v>
      </c>
      <c r="D1311" s="20">
        <f t="shared" si="40"/>
        <v>1.8954194551679102E-2</v>
      </c>
      <c r="E1311" s="20">
        <f t="shared" si="41"/>
        <v>2.8084735666196421E-2</v>
      </c>
      <c r="F1311" s="53"/>
    </row>
    <row r="1312" spans="1:6">
      <c r="A1312" s="52">
        <v>42478</v>
      </c>
      <c r="B1312" s="20">
        <v>896.7</v>
      </c>
      <c r="C1312" s="20">
        <v>25816.36</v>
      </c>
      <c r="D1312" s="20">
        <f t="shared" si="40"/>
        <v>7.3716716831814504E-3</v>
      </c>
      <c r="E1312" s="20">
        <f t="shared" si="41"/>
        <v>1.339136457235433E-3</v>
      </c>
      <c r="F1312" s="53"/>
    </row>
    <row r="1313" spans="1:6">
      <c r="A1313" s="52">
        <v>42480</v>
      </c>
      <c r="B1313" s="20">
        <v>902.6</v>
      </c>
      <c r="C1313" s="20">
        <v>25844.18</v>
      </c>
      <c r="D1313" s="20">
        <f t="shared" si="40"/>
        <v>1.0770310449429018E-3</v>
      </c>
      <c r="E1313" s="20">
        <f t="shared" si="41"/>
        <v>6.5581294348989539E-3</v>
      </c>
      <c r="F1313" s="53"/>
    </row>
    <row r="1314" spans="1:6">
      <c r="A1314" s="52">
        <v>42481</v>
      </c>
      <c r="B1314" s="20">
        <v>902.75</v>
      </c>
      <c r="C1314" s="20">
        <v>25880.38</v>
      </c>
      <c r="D1314" s="20">
        <f t="shared" si="40"/>
        <v>1.3997221401329794E-3</v>
      </c>
      <c r="E1314" s="20">
        <f t="shared" si="41"/>
        <v>1.6617276466631542E-4</v>
      </c>
      <c r="F1314" s="53"/>
    </row>
    <row r="1315" spans="1:6">
      <c r="A1315" s="52">
        <v>42482</v>
      </c>
      <c r="B1315" s="20">
        <v>884.3</v>
      </c>
      <c r="C1315" s="20">
        <v>25838.14</v>
      </c>
      <c r="D1315" s="20">
        <f t="shared" si="40"/>
        <v>-1.6334577784519247E-3</v>
      </c>
      <c r="E1315" s="20">
        <f t="shared" si="41"/>
        <v>-2.0649288575877767E-2</v>
      </c>
      <c r="F1315" s="53"/>
    </row>
    <row r="1316" spans="1:6">
      <c r="A1316" s="52">
        <v>42485</v>
      </c>
      <c r="B1316" s="20">
        <v>883.5</v>
      </c>
      <c r="C1316" s="20">
        <v>25678.93</v>
      </c>
      <c r="D1316" s="20">
        <f t="shared" si="40"/>
        <v>-6.1808836124513308E-3</v>
      </c>
      <c r="E1316" s="20">
        <f t="shared" si="41"/>
        <v>-9.0507982193830272E-4</v>
      </c>
      <c r="F1316" s="53"/>
    </row>
    <row r="1317" spans="1:6">
      <c r="A1317" s="52">
        <v>42486</v>
      </c>
      <c r="B1317" s="20">
        <v>885.85</v>
      </c>
      <c r="C1317" s="20">
        <v>26007.3</v>
      </c>
      <c r="D1317" s="20">
        <f t="shared" si="40"/>
        <v>1.2706456556932848E-2</v>
      </c>
      <c r="E1317" s="20">
        <f t="shared" si="41"/>
        <v>2.6563442866953352E-3</v>
      </c>
      <c r="F1317" s="53"/>
    </row>
    <row r="1318" spans="1:6">
      <c r="A1318" s="52">
        <v>42487</v>
      </c>
      <c r="B1318" s="20">
        <v>893</v>
      </c>
      <c r="C1318" s="20">
        <v>26064.12</v>
      </c>
      <c r="D1318" s="20">
        <f t="shared" si="40"/>
        <v>2.1823880567089461E-3</v>
      </c>
      <c r="E1318" s="20">
        <f t="shared" si="41"/>
        <v>8.0389448300526301E-3</v>
      </c>
      <c r="F1318" s="53"/>
    </row>
    <row r="1319" spans="1:6">
      <c r="A1319" s="52">
        <v>42488</v>
      </c>
      <c r="B1319" s="20">
        <v>876.6</v>
      </c>
      <c r="C1319" s="20">
        <v>25603.1</v>
      </c>
      <c r="D1319" s="20">
        <f t="shared" si="40"/>
        <v>-1.7846217996395658E-2</v>
      </c>
      <c r="E1319" s="20">
        <f t="shared" si="41"/>
        <v>-1.8535792891790175E-2</v>
      </c>
      <c r="F1319" s="53"/>
    </row>
    <row r="1320" spans="1:6">
      <c r="A1320" s="52">
        <v>42489</v>
      </c>
      <c r="B1320" s="20">
        <v>866.65</v>
      </c>
      <c r="C1320" s="20">
        <v>25606.62</v>
      </c>
      <c r="D1320" s="20">
        <f t="shared" si="40"/>
        <v>1.3747390165559013E-4</v>
      </c>
      <c r="E1320" s="20">
        <f t="shared" si="41"/>
        <v>-1.1415583597389563E-2</v>
      </c>
      <c r="F1320" s="53"/>
    </row>
    <row r="1321" spans="1:6">
      <c r="A1321" s="52">
        <v>42492</v>
      </c>
      <c r="B1321" s="20">
        <v>864.35</v>
      </c>
      <c r="C1321" s="20">
        <v>25436.97</v>
      </c>
      <c r="D1321" s="20">
        <f t="shared" si="40"/>
        <v>-6.6472842009971823E-3</v>
      </c>
      <c r="E1321" s="20">
        <f t="shared" si="41"/>
        <v>-2.6574250185234828E-3</v>
      </c>
      <c r="F1321" s="53"/>
    </row>
    <row r="1322" spans="1:6">
      <c r="A1322" s="52">
        <v>42493</v>
      </c>
      <c r="B1322" s="20">
        <v>850.5</v>
      </c>
      <c r="C1322" s="20">
        <v>25229.7</v>
      </c>
      <c r="D1322" s="20">
        <f t="shared" si="40"/>
        <v>-8.1817556290671497E-3</v>
      </c>
      <c r="E1322" s="20">
        <f t="shared" si="41"/>
        <v>-1.6153367532879315E-2</v>
      </c>
      <c r="F1322" s="53"/>
    </row>
    <row r="1323" spans="1:6">
      <c r="A1323" s="52">
        <v>42494</v>
      </c>
      <c r="B1323" s="20">
        <v>853.6</v>
      </c>
      <c r="C1323" s="20">
        <v>25101.73</v>
      </c>
      <c r="D1323" s="20">
        <f t="shared" si="40"/>
        <v>-5.0851039104952171E-3</v>
      </c>
      <c r="E1323" s="20">
        <f t="shared" si="41"/>
        <v>3.6382881516270876E-3</v>
      </c>
      <c r="F1323" s="53"/>
    </row>
    <row r="1324" spans="1:6">
      <c r="A1324" s="52">
        <v>42495</v>
      </c>
      <c r="B1324" s="20">
        <v>851.15</v>
      </c>
      <c r="C1324" s="20">
        <v>25262.21</v>
      </c>
      <c r="D1324" s="20">
        <f t="shared" si="40"/>
        <v>6.3728351328823062E-3</v>
      </c>
      <c r="E1324" s="20">
        <f t="shared" si="41"/>
        <v>-2.8743237269642195E-3</v>
      </c>
      <c r="F1324" s="53"/>
    </row>
    <row r="1325" spans="1:6">
      <c r="A1325" s="52">
        <v>42496</v>
      </c>
      <c r="B1325" s="20">
        <v>852.95</v>
      </c>
      <c r="C1325" s="20">
        <v>25228.5</v>
      </c>
      <c r="D1325" s="20">
        <f t="shared" si="40"/>
        <v>-1.335295344778513E-3</v>
      </c>
      <c r="E1325" s="20">
        <f t="shared" si="41"/>
        <v>2.1125528659492088E-3</v>
      </c>
      <c r="F1325" s="53"/>
    </row>
    <row r="1326" spans="1:6">
      <c r="A1326" s="52">
        <v>42499</v>
      </c>
      <c r="B1326" s="20">
        <v>846.1</v>
      </c>
      <c r="C1326" s="20">
        <v>25688.86</v>
      </c>
      <c r="D1326" s="20">
        <f t="shared" si="40"/>
        <v>1.8083127040436391E-2</v>
      </c>
      <c r="E1326" s="20">
        <f t="shared" si="41"/>
        <v>-8.0633731960733871E-3</v>
      </c>
      <c r="F1326" s="53"/>
    </row>
    <row r="1327" spans="1:6">
      <c r="A1327" s="52">
        <v>42500</v>
      </c>
      <c r="B1327" s="20">
        <v>862.45</v>
      </c>
      <c r="C1327" s="20">
        <v>25772.53</v>
      </c>
      <c r="D1327" s="20">
        <f t="shared" si="40"/>
        <v>3.2517611252574929E-3</v>
      </c>
      <c r="E1327" s="20">
        <f t="shared" si="41"/>
        <v>1.9139620280182578E-2</v>
      </c>
      <c r="F1327" s="53"/>
    </row>
    <row r="1328" spans="1:6">
      <c r="A1328" s="52">
        <v>42501</v>
      </c>
      <c r="B1328" s="20">
        <v>862.7</v>
      </c>
      <c r="C1328" s="20">
        <v>25597.02</v>
      </c>
      <c r="D1328" s="20">
        <f t="shared" si="40"/>
        <v>-6.8332575593705704E-3</v>
      </c>
      <c r="E1328" s="20">
        <f t="shared" si="41"/>
        <v>2.8982987189513299E-4</v>
      </c>
      <c r="F1328" s="53"/>
    </row>
    <row r="1329" spans="1:6">
      <c r="A1329" s="52">
        <v>42502</v>
      </c>
      <c r="B1329" s="20">
        <v>853.15</v>
      </c>
      <c r="C1329" s="20">
        <v>25790.22</v>
      </c>
      <c r="D1329" s="20">
        <f t="shared" si="40"/>
        <v>7.5194118352403007E-3</v>
      </c>
      <c r="E1329" s="20">
        <f t="shared" si="41"/>
        <v>-1.1131624109259303E-2</v>
      </c>
      <c r="F1329" s="53"/>
    </row>
    <row r="1330" spans="1:6">
      <c r="A1330" s="52">
        <v>42503</v>
      </c>
      <c r="B1330" s="20">
        <v>831.1</v>
      </c>
      <c r="C1330" s="20">
        <v>25489.57</v>
      </c>
      <c r="D1330" s="20">
        <f t="shared" si="40"/>
        <v>-1.1726001409822547E-2</v>
      </c>
      <c r="E1330" s="20">
        <f t="shared" si="41"/>
        <v>-2.6185257414293187E-2</v>
      </c>
      <c r="F1330" s="53"/>
    </row>
    <row r="1331" spans="1:6">
      <c r="A1331" s="52">
        <v>42506</v>
      </c>
      <c r="B1331" s="20">
        <v>846.45</v>
      </c>
      <c r="C1331" s="20">
        <v>25653.23</v>
      </c>
      <c r="D1331" s="20">
        <f t="shared" si="40"/>
        <v>6.400140729499397E-3</v>
      </c>
      <c r="E1331" s="20">
        <f t="shared" si="41"/>
        <v>1.8301008524278243E-2</v>
      </c>
      <c r="F1331" s="53"/>
    </row>
    <row r="1332" spans="1:6">
      <c r="A1332" s="52">
        <v>42507</v>
      </c>
      <c r="B1332" s="20">
        <v>833.25</v>
      </c>
      <c r="C1332" s="20">
        <v>25773.61</v>
      </c>
      <c r="D1332" s="20">
        <f t="shared" si="40"/>
        <v>4.6816106091198198E-3</v>
      </c>
      <c r="E1332" s="20">
        <f t="shared" si="41"/>
        <v>-1.5717415895409707E-2</v>
      </c>
      <c r="F1332" s="53"/>
    </row>
    <row r="1333" spans="1:6">
      <c r="A1333" s="52">
        <v>42508</v>
      </c>
      <c r="B1333" s="20">
        <v>825.15</v>
      </c>
      <c r="C1333" s="20">
        <v>25704.61</v>
      </c>
      <c r="D1333" s="20">
        <f t="shared" si="40"/>
        <v>-2.6807469769475657E-3</v>
      </c>
      <c r="E1333" s="20">
        <f t="shared" si="41"/>
        <v>-9.7685291982723584E-3</v>
      </c>
      <c r="F1333" s="53"/>
    </row>
    <row r="1334" spans="1:6">
      <c r="A1334" s="52">
        <v>42509</v>
      </c>
      <c r="B1334" s="20">
        <v>815.25</v>
      </c>
      <c r="C1334" s="20">
        <v>25399.72</v>
      </c>
      <c r="D1334" s="20">
        <f t="shared" si="40"/>
        <v>-1.193220290518974E-2</v>
      </c>
      <c r="E1334" s="20">
        <f t="shared" si="41"/>
        <v>-1.207037332014827E-2</v>
      </c>
      <c r="F1334" s="53"/>
    </row>
    <row r="1335" spans="1:6">
      <c r="A1335" s="52">
        <v>42510</v>
      </c>
      <c r="B1335" s="20">
        <v>812.65</v>
      </c>
      <c r="C1335" s="20">
        <v>25301.9</v>
      </c>
      <c r="D1335" s="20">
        <f t="shared" si="40"/>
        <v>-3.8586586137540728E-3</v>
      </c>
      <c r="E1335" s="20">
        <f t="shared" si="41"/>
        <v>-3.1943021202435863E-3</v>
      </c>
      <c r="F1335" s="53"/>
    </row>
    <row r="1336" spans="1:6">
      <c r="A1336" s="52">
        <v>42513</v>
      </c>
      <c r="B1336" s="20">
        <v>819.55</v>
      </c>
      <c r="C1336" s="20">
        <v>25230.36</v>
      </c>
      <c r="D1336" s="20">
        <f t="shared" si="40"/>
        <v>-2.8314604490548871E-3</v>
      </c>
      <c r="E1336" s="20">
        <f t="shared" si="41"/>
        <v>8.4548965861840422E-3</v>
      </c>
      <c r="F1336" s="53"/>
    </row>
    <row r="1337" spans="1:6">
      <c r="A1337" s="52">
        <v>42514</v>
      </c>
      <c r="B1337" s="20">
        <v>823.05</v>
      </c>
      <c r="C1337" s="20">
        <v>25305.47</v>
      </c>
      <c r="D1337" s="20">
        <f t="shared" si="40"/>
        <v>2.9725466191490748E-3</v>
      </c>
      <c r="E1337" s="20">
        <f t="shared" si="41"/>
        <v>4.2615430377249937E-3</v>
      </c>
      <c r="F1337" s="53"/>
    </row>
    <row r="1338" spans="1:6">
      <c r="A1338" s="52">
        <v>42515</v>
      </c>
      <c r="B1338" s="20">
        <v>838.85</v>
      </c>
      <c r="C1338" s="20">
        <v>25881.17</v>
      </c>
      <c r="D1338" s="20">
        <f t="shared" si="40"/>
        <v>2.2495099368128317E-2</v>
      </c>
      <c r="E1338" s="20">
        <f t="shared" si="41"/>
        <v>1.901495404331538E-2</v>
      </c>
      <c r="F1338" s="53"/>
    </row>
    <row r="1339" spans="1:6">
      <c r="A1339" s="52">
        <v>42516</v>
      </c>
      <c r="B1339" s="20">
        <v>851.5</v>
      </c>
      <c r="C1339" s="20">
        <v>26366.68</v>
      </c>
      <c r="D1339" s="20">
        <f t="shared" si="40"/>
        <v>1.8585414528220354E-2</v>
      </c>
      <c r="E1339" s="20">
        <f t="shared" si="41"/>
        <v>1.4967593886333428E-2</v>
      </c>
      <c r="F1339" s="53"/>
    </row>
    <row r="1340" spans="1:6">
      <c r="A1340" s="52">
        <v>42517</v>
      </c>
      <c r="B1340" s="20">
        <v>861.55</v>
      </c>
      <c r="C1340" s="20">
        <v>26653.599999999999</v>
      </c>
      <c r="D1340" s="20">
        <f t="shared" si="40"/>
        <v>1.0823134122169264E-2</v>
      </c>
      <c r="E1340" s="20">
        <f t="shared" si="41"/>
        <v>1.1733592486365607E-2</v>
      </c>
      <c r="F1340" s="53"/>
    </row>
    <row r="1341" spans="1:6">
      <c r="A1341" s="52">
        <v>42520</v>
      </c>
      <c r="B1341" s="20">
        <v>854.75</v>
      </c>
      <c r="C1341" s="20">
        <v>26725.599999999999</v>
      </c>
      <c r="D1341" s="20">
        <f t="shared" si="40"/>
        <v>2.6976816312312981E-3</v>
      </c>
      <c r="E1341" s="20">
        <f t="shared" si="41"/>
        <v>-7.9240640696977473E-3</v>
      </c>
      <c r="F1341" s="53"/>
    </row>
    <row r="1342" spans="1:6">
      <c r="A1342" s="52">
        <v>42521</v>
      </c>
      <c r="B1342" s="20">
        <v>849.9</v>
      </c>
      <c r="C1342" s="20">
        <v>26667.96</v>
      </c>
      <c r="D1342" s="20">
        <f t="shared" si="40"/>
        <v>-2.1590627180874998E-3</v>
      </c>
      <c r="E1342" s="20">
        <f t="shared" si="41"/>
        <v>-5.690333014830096E-3</v>
      </c>
      <c r="F1342" s="53"/>
    </row>
    <row r="1343" spans="1:6">
      <c r="A1343" s="52">
        <v>42522</v>
      </c>
      <c r="B1343" s="20">
        <v>854.85</v>
      </c>
      <c r="C1343" s="20">
        <v>26713.93</v>
      </c>
      <c r="D1343" s="20">
        <f t="shared" si="40"/>
        <v>1.7223073729147539E-3</v>
      </c>
      <c r="E1343" s="20">
        <f t="shared" si="41"/>
        <v>5.8073194445376853E-3</v>
      </c>
      <c r="F1343" s="53"/>
    </row>
    <row r="1344" spans="1:6">
      <c r="A1344" s="52">
        <v>42523</v>
      </c>
      <c r="B1344" s="20">
        <v>868.7</v>
      </c>
      <c r="C1344" s="20">
        <v>26843.14</v>
      </c>
      <c r="D1344" s="20">
        <f t="shared" si="40"/>
        <v>4.8251426259447406E-3</v>
      </c>
      <c r="E1344" s="20">
        <f t="shared" si="41"/>
        <v>1.6071826316756511E-2</v>
      </c>
      <c r="F1344" s="53"/>
    </row>
    <row r="1345" spans="1:6">
      <c r="A1345" s="52">
        <v>42524</v>
      </c>
      <c r="B1345" s="20">
        <v>884.9</v>
      </c>
      <c r="C1345" s="20">
        <v>26843.03</v>
      </c>
      <c r="D1345" s="20">
        <f t="shared" si="40"/>
        <v>-4.097889642783683E-6</v>
      </c>
      <c r="E1345" s="20">
        <f t="shared" si="41"/>
        <v>1.8476803007429647E-2</v>
      </c>
      <c r="F1345" s="53"/>
    </row>
    <row r="1346" spans="1:6">
      <c r="A1346" s="52">
        <v>42527</v>
      </c>
      <c r="B1346" s="20">
        <v>879.05</v>
      </c>
      <c r="C1346" s="20">
        <v>26777.45</v>
      </c>
      <c r="D1346" s="20">
        <f t="shared" si="40"/>
        <v>-2.4460815232840412E-3</v>
      </c>
      <c r="E1346" s="20">
        <f t="shared" si="41"/>
        <v>-6.6328653845058741E-3</v>
      </c>
      <c r="F1346" s="53"/>
    </row>
    <row r="1347" spans="1:6">
      <c r="A1347" s="52">
        <v>42528</v>
      </c>
      <c r="B1347" s="20">
        <v>896.95</v>
      </c>
      <c r="C1347" s="20">
        <v>27009.67</v>
      </c>
      <c r="D1347" s="20">
        <f t="shared" ref="D1347:D1410" si="42">LN(C1347/C1346)</f>
        <v>8.6348346171205292E-3</v>
      </c>
      <c r="E1347" s="20">
        <f t="shared" ref="E1347:E1410" si="43">LN(B1347/B1346)</f>
        <v>2.0158340256301185E-2</v>
      </c>
      <c r="F1347" s="53"/>
    </row>
    <row r="1348" spans="1:6">
      <c r="A1348" s="52">
        <v>42529</v>
      </c>
      <c r="B1348" s="20">
        <v>897.35</v>
      </c>
      <c r="C1348" s="20">
        <v>27020.66</v>
      </c>
      <c r="D1348" s="20">
        <f t="shared" si="42"/>
        <v>4.0680855184723429E-4</v>
      </c>
      <c r="E1348" s="20">
        <f t="shared" si="43"/>
        <v>4.4585633018590976E-4</v>
      </c>
      <c r="F1348" s="53"/>
    </row>
    <row r="1349" spans="1:6">
      <c r="A1349" s="52">
        <v>42530</v>
      </c>
      <c r="B1349" s="20">
        <v>876.85</v>
      </c>
      <c r="C1349" s="20">
        <v>26763.46</v>
      </c>
      <c r="D1349" s="20">
        <f t="shared" si="42"/>
        <v>-9.5642342238599926E-3</v>
      </c>
      <c r="E1349" s="20">
        <f t="shared" si="43"/>
        <v>-2.3110035359983839E-2</v>
      </c>
      <c r="F1349" s="53"/>
    </row>
    <row r="1350" spans="1:6">
      <c r="A1350" s="52">
        <v>42531</v>
      </c>
      <c r="B1350" s="20">
        <v>874.45</v>
      </c>
      <c r="C1350" s="20">
        <v>26635.75</v>
      </c>
      <c r="D1350" s="20">
        <f t="shared" si="42"/>
        <v>-4.7832259500591601E-3</v>
      </c>
      <c r="E1350" s="20">
        <f t="shared" si="43"/>
        <v>-2.740822820101357E-3</v>
      </c>
      <c r="F1350" s="53"/>
    </row>
    <row r="1351" spans="1:6">
      <c r="A1351" s="52">
        <v>42534</v>
      </c>
      <c r="B1351" s="20">
        <v>874.15</v>
      </c>
      <c r="C1351" s="20">
        <v>26396.77</v>
      </c>
      <c r="D1351" s="20">
        <f t="shared" si="42"/>
        <v>-9.0126442284307728E-3</v>
      </c>
      <c r="E1351" s="20">
        <f t="shared" si="43"/>
        <v>-3.4313165154238465E-4</v>
      </c>
      <c r="F1351" s="53"/>
    </row>
    <row r="1352" spans="1:6">
      <c r="A1352" s="52">
        <v>42535</v>
      </c>
      <c r="B1352" s="20">
        <v>866.75</v>
      </c>
      <c r="C1352" s="20">
        <v>26395.71</v>
      </c>
      <c r="D1352" s="20">
        <f t="shared" si="42"/>
        <v>-4.0157234520692188E-5</v>
      </c>
      <c r="E1352" s="20">
        <f t="shared" si="43"/>
        <v>-8.5014010785250827E-3</v>
      </c>
      <c r="F1352" s="53"/>
    </row>
    <row r="1353" spans="1:6">
      <c r="A1353" s="52">
        <v>42536</v>
      </c>
      <c r="B1353" s="20">
        <v>874.85</v>
      </c>
      <c r="C1353" s="20">
        <v>26726.34</v>
      </c>
      <c r="D1353" s="20">
        <f t="shared" si="42"/>
        <v>1.2448099024464509E-2</v>
      </c>
      <c r="E1353" s="20">
        <f t="shared" si="43"/>
        <v>9.3018585254960959E-3</v>
      </c>
      <c r="F1353" s="53"/>
    </row>
    <row r="1354" spans="1:6">
      <c r="A1354" s="52">
        <v>42537</v>
      </c>
      <c r="B1354" s="20">
        <v>879.75</v>
      </c>
      <c r="C1354" s="20">
        <v>26525.46</v>
      </c>
      <c r="D1354" s="20">
        <f t="shared" si="42"/>
        <v>-7.5445694924396898E-3</v>
      </c>
      <c r="E1354" s="20">
        <f t="shared" si="43"/>
        <v>5.5853331110657543E-3</v>
      </c>
      <c r="F1354" s="53"/>
    </row>
    <row r="1355" spans="1:6">
      <c r="A1355" s="52">
        <v>42538</v>
      </c>
      <c r="B1355" s="20">
        <v>880.95</v>
      </c>
      <c r="C1355" s="20">
        <v>26625.91</v>
      </c>
      <c r="D1355" s="20">
        <f t="shared" si="42"/>
        <v>3.7797753695370411E-3</v>
      </c>
      <c r="E1355" s="20">
        <f t="shared" si="43"/>
        <v>1.3630944349436983E-3</v>
      </c>
      <c r="F1355" s="53"/>
    </row>
    <row r="1356" spans="1:6">
      <c r="A1356" s="52">
        <v>42541</v>
      </c>
      <c r="B1356" s="20">
        <v>879.8</v>
      </c>
      <c r="C1356" s="20">
        <v>26866.92</v>
      </c>
      <c r="D1356" s="20">
        <f t="shared" si="42"/>
        <v>9.0109882311376777E-3</v>
      </c>
      <c r="E1356" s="20">
        <f t="shared" si="43"/>
        <v>-1.3062617220189498E-3</v>
      </c>
      <c r="F1356" s="53"/>
    </row>
    <row r="1357" spans="1:6">
      <c r="A1357" s="52">
        <v>42542</v>
      </c>
      <c r="B1357" s="20">
        <v>872.1</v>
      </c>
      <c r="C1357" s="20">
        <v>26812.78</v>
      </c>
      <c r="D1357" s="20">
        <f t="shared" si="42"/>
        <v>-2.0171505562624555E-3</v>
      </c>
      <c r="E1357" s="20">
        <f t="shared" si="43"/>
        <v>-8.7905126816793765E-3</v>
      </c>
      <c r="F1357" s="53"/>
    </row>
    <row r="1358" spans="1:6">
      <c r="A1358" s="52">
        <v>42543</v>
      </c>
      <c r="B1358" s="20">
        <v>859.6</v>
      </c>
      <c r="C1358" s="20">
        <v>26765.65</v>
      </c>
      <c r="D1358" s="20">
        <f t="shared" si="42"/>
        <v>-1.7592905262813613E-3</v>
      </c>
      <c r="E1358" s="20">
        <f t="shared" si="43"/>
        <v>-1.4436931464584513E-2</v>
      </c>
      <c r="F1358" s="53"/>
    </row>
    <row r="1359" spans="1:6">
      <c r="A1359" s="52">
        <v>42544</v>
      </c>
      <c r="B1359" s="20">
        <v>869.4</v>
      </c>
      <c r="C1359" s="20">
        <v>27002.22</v>
      </c>
      <c r="D1359" s="20">
        <f t="shared" si="42"/>
        <v>8.7997358486189715E-3</v>
      </c>
      <c r="E1359" s="20">
        <f t="shared" si="43"/>
        <v>1.1336153786336307E-2</v>
      </c>
      <c r="F1359" s="53"/>
    </row>
    <row r="1360" spans="1:6">
      <c r="A1360" s="52">
        <v>42545</v>
      </c>
      <c r="B1360" s="20">
        <v>859</v>
      </c>
      <c r="C1360" s="20">
        <v>26397.71</v>
      </c>
      <c r="D1360" s="20">
        <f t="shared" si="42"/>
        <v>-2.2641820880803357E-2</v>
      </c>
      <c r="E1360" s="20">
        <f t="shared" si="43"/>
        <v>-1.2034396570436314E-2</v>
      </c>
      <c r="F1360" s="53"/>
    </row>
    <row r="1361" spans="1:6">
      <c r="A1361" s="52">
        <v>42548</v>
      </c>
      <c r="B1361" s="20">
        <v>859.8</v>
      </c>
      <c r="C1361" s="20">
        <v>26402.959999999999</v>
      </c>
      <c r="D1361" s="20">
        <f t="shared" si="42"/>
        <v>1.9886111359197807E-4</v>
      </c>
      <c r="E1361" s="20">
        <f t="shared" si="43"/>
        <v>9.3088207792575424E-4</v>
      </c>
      <c r="F1361" s="53"/>
    </row>
    <row r="1362" spans="1:6">
      <c r="A1362" s="52">
        <v>42549</v>
      </c>
      <c r="B1362" s="20">
        <v>887.75</v>
      </c>
      <c r="C1362" s="20">
        <v>26524.55</v>
      </c>
      <c r="D1362" s="20">
        <f t="shared" si="42"/>
        <v>4.5945941496206514E-3</v>
      </c>
      <c r="E1362" s="20">
        <f t="shared" si="43"/>
        <v>3.1990367761016235E-2</v>
      </c>
      <c r="F1362" s="53"/>
    </row>
    <row r="1363" spans="1:6">
      <c r="A1363" s="52">
        <v>42550</v>
      </c>
      <c r="B1363" s="20">
        <v>883.05</v>
      </c>
      <c r="C1363" s="20">
        <v>26740.39</v>
      </c>
      <c r="D1363" s="20">
        <f t="shared" si="42"/>
        <v>8.1044372300879425E-3</v>
      </c>
      <c r="E1363" s="20">
        <f t="shared" si="43"/>
        <v>-5.3083476808172434E-3</v>
      </c>
      <c r="F1363" s="53"/>
    </row>
    <row r="1364" spans="1:6">
      <c r="A1364" s="52">
        <v>42551</v>
      </c>
      <c r="B1364" s="20">
        <v>898.6</v>
      </c>
      <c r="C1364" s="20">
        <v>26999.72</v>
      </c>
      <c r="D1364" s="20">
        <f t="shared" si="42"/>
        <v>9.6513391211993007E-3</v>
      </c>
      <c r="E1364" s="20">
        <f t="shared" si="43"/>
        <v>1.7456172493679537E-2</v>
      </c>
      <c r="F1364" s="53"/>
    </row>
    <row r="1365" spans="1:6">
      <c r="A1365" s="52">
        <v>42552</v>
      </c>
      <c r="B1365" s="20">
        <v>898.1</v>
      </c>
      <c r="C1365" s="20">
        <v>27144.91</v>
      </c>
      <c r="D1365" s="20">
        <f t="shared" si="42"/>
        <v>5.3630562440103594E-3</v>
      </c>
      <c r="E1365" s="20">
        <f t="shared" si="43"/>
        <v>-5.5657595915549116E-4</v>
      </c>
      <c r="F1365" s="53"/>
    </row>
    <row r="1366" spans="1:6">
      <c r="A1366" s="52">
        <v>42555</v>
      </c>
      <c r="B1366" s="20">
        <v>891.75</v>
      </c>
      <c r="C1366" s="20">
        <v>27278.76</v>
      </c>
      <c r="D1366" s="20">
        <f t="shared" si="42"/>
        <v>4.918825572521132E-3</v>
      </c>
      <c r="E1366" s="20">
        <f t="shared" si="43"/>
        <v>-7.095596437903179E-3</v>
      </c>
      <c r="F1366" s="53"/>
    </row>
    <row r="1367" spans="1:6">
      <c r="A1367" s="52">
        <v>42556</v>
      </c>
      <c r="B1367" s="20">
        <v>890.35</v>
      </c>
      <c r="C1367" s="20">
        <v>27166.87</v>
      </c>
      <c r="D1367" s="20">
        <f t="shared" si="42"/>
        <v>-4.1101611834435522E-3</v>
      </c>
      <c r="E1367" s="20">
        <f t="shared" si="43"/>
        <v>-1.5711803916774556E-3</v>
      </c>
      <c r="F1367" s="53"/>
    </row>
    <row r="1368" spans="1:6">
      <c r="A1368" s="52">
        <v>42558</v>
      </c>
      <c r="B1368" s="20">
        <v>917.35</v>
      </c>
      <c r="C1368" s="20">
        <v>27201.49</v>
      </c>
      <c r="D1368" s="20">
        <f t="shared" si="42"/>
        <v>1.2735350001051918E-3</v>
      </c>
      <c r="E1368" s="20">
        <f t="shared" si="43"/>
        <v>2.9874434977405332E-2</v>
      </c>
      <c r="F1368" s="53"/>
    </row>
    <row r="1369" spans="1:6">
      <c r="A1369" s="52">
        <v>42559</v>
      </c>
      <c r="B1369" s="20">
        <v>920.2</v>
      </c>
      <c r="C1369" s="20">
        <v>27126.9</v>
      </c>
      <c r="D1369" s="20">
        <f t="shared" si="42"/>
        <v>-2.7458957229185657E-3</v>
      </c>
      <c r="E1369" s="20">
        <f t="shared" si="43"/>
        <v>3.1019588966395332E-3</v>
      </c>
      <c r="F1369" s="53"/>
    </row>
    <row r="1370" spans="1:6">
      <c r="A1370" s="52">
        <v>42562</v>
      </c>
      <c r="B1370" s="20">
        <v>928.2</v>
      </c>
      <c r="C1370" s="20">
        <v>27626.69</v>
      </c>
      <c r="D1370" s="20">
        <f t="shared" si="42"/>
        <v>1.8256478946840481E-2</v>
      </c>
      <c r="E1370" s="20">
        <f t="shared" si="43"/>
        <v>8.6561890857072277E-3</v>
      </c>
      <c r="F1370" s="53"/>
    </row>
    <row r="1371" spans="1:6">
      <c r="A1371" s="52">
        <v>42563</v>
      </c>
      <c r="B1371" s="20">
        <v>922.9</v>
      </c>
      <c r="C1371" s="20">
        <v>27808.14</v>
      </c>
      <c r="D1371" s="20">
        <f t="shared" si="42"/>
        <v>6.5464491554468535E-3</v>
      </c>
      <c r="E1371" s="20">
        <f t="shared" si="43"/>
        <v>-5.7263405355444923E-3</v>
      </c>
      <c r="F1371" s="53"/>
    </row>
    <row r="1372" spans="1:6">
      <c r="A1372" s="52">
        <v>42564</v>
      </c>
      <c r="B1372" s="20">
        <v>925.3</v>
      </c>
      <c r="C1372" s="20">
        <v>27815.18</v>
      </c>
      <c r="D1372" s="20">
        <f t="shared" si="42"/>
        <v>2.5313124198962178E-4</v>
      </c>
      <c r="E1372" s="20">
        <f t="shared" si="43"/>
        <v>2.597122983453447E-3</v>
      </c>
      <c r="F1372" s="53"/>
    </row>
    <row r="1373" spans="1:6">
      <c r="A1373" s="52">
        <v>42565</v>
      </c>
      <c r="B1373" s="20">
        <v>932.25</v>
      </c>
      <c r="C1373" s="20">
        <v>27942.11</v>
      </c>
      <c r="D1373" s="20">
        <f t="shared" si="42"/>
        <v>4.5529551118842259E-3</v>
      </c>
      <c r="E1373" s="20">
        <f t="shared" si="43"/>
        <v>7.4830098039456727E-3</v>
      </c>
      <c r="F1373" s="53"/>
    </row>
    <row r="1374" spans="1:6">
      <c r="A1374" s="52">
        <v>42566</v>
      </c>
      <c r="B1374" s="20">
        <v>939.6</v>
      </c>
      <c r="C1374" s="20">
        <v>27836.5</v>
      </c>
      <c r="D1374" s="20">
        <f t="shared" si="42"/>
        <v>-3.786760774426736E-3</v>
      </c>
      <c r="E1374" s="20">
        <f t="shared" si="43"/>
        <v>7.8532337258275988E-3</v>
      </c>
      <c r="F1374" s="53"/>
    </row>
    <row r="1375" spans="1:6">
      <c r="A1375" s="52">
        <v>42569</v>
      </c>
      <c r="B1375" s="20">
        <v>920.45</v>
      </c>
      <c r="C1375" s="20">
        <v>27746.66</v>
      </c>
      <c r="D1375" s="20">
        <f t="shared" si="42"/>
        <v>-3.2326365840013396E-3</v>
      </c>
      <c r="E1375" s="20">
        <f t="shared" si="43"/>
        <v>-2.0591571892186643E-2</v>
      </c>
      <c r="F1375" s="53"/>
    </row>
    <row r="1376" spans="1:6">
      <c r="A1376" s="52">
        <v>42570</v>
      </c>
      <c r="B1376" s="20">
        <v>895.15</v>
      </c>
      <c r="C1376" s="20">
        <v>27787.62</v>
      </c>
      <c r="D1376" s="20">
        <f t="shared" si="42"/>
        <v>1.4751251813256176E-3</v>
      </c>
      <c r="E1376" s="20">
        <f t="shared" si="43"/>
        <v>-2.7871378895289164E-2</v>
      </c>
      <c r="F1376" s="53"/>
    </row>
    <row r="1377" spans="1:6">
      <c r="A1377" s="52">
        <v>42571</v>
      </c>
      <c r="B1377" s="20">
        <v>906.9</v>
      </c>
      <c r="C1377" s="20">
        <v>27915.89</v>
      </c>
      <c r="D1377" s="20">
        <f t="shared" si="42"/>
        <v>4.6054629850160846E-3</v>
      </c>
      <c r="E1377" s="20">
        <f t="shared" si="43"/>
        <v>1.3040888456240055E-2</v>
      </c>
      <c r="F1377" s="53"/>
    </row>
    <row r="1378" spans="1:6">
      <c r="A1378" s="52">
        <v>42572</v>
      </c>
      <c r="B1378" s="20">
        <v>910.15</v>
      </c>
      <c r="C1378" s="20">
        <v>27710.52</v>
      </c>
      <c r="D1378" s="20">
        <f t="shared" si="42"/>
        <v>-7.383936267199547E-3</v>
      </c>
      <c r="E1378" s="20">
        <f t="shared" si="43"/>
        <v>3.5772306383857564E-3</v>
      </c>
      <c r="F1378" s="53"/>
    </row>
    <row r="1379" spans="1:6">
      <c r="A1379" s="52">
        <v>42573</v>
      </c>
      <c r="B1379" s="20">
        <v>902.9</v>
      </c>
      <c r="C1379" s="20">
        <v>27803.24</v>
      </c>
      <c r="D1379" s="20">
        <f t="shared" si="42"/>
        <v>3.3404361807992176E-3</v>
      </c>
      <c r="E1379" s="20">
        <f t="shared" si="43"/>
        <v>-7.9976157784743401E-3</v>
      </c>
      <c r="F1379" s="53"/>
    </row>
    <row r="1380" spans="1:6">
      <c r="A1380" s="52">
        <v>42576</v>
      </c>
      <c r="B1380" s="20">
        <v>906.8</v>
      </c>
      <c r="C1380" s="20">
        <v>28095.34</v>
      </c>
      <c r="D1380" s="20">
        <f t="shared" si="42"/>
        <v>1.0451165620273218E-2</v>
      </c>
      <c r="E1380" s="20">
        <f t="shared" si="43"/>
        <v>4.3101133199403754E-3</v>
      </c>
      <c r="F1380" s="53"/>
    </row>
    <row r="1381" spans="1:6">
      <c r="A1381" s="52">
        <v>42577</v>
      </c>
      <c r="B1381" s="20">
        <v>902.75</v>
      </c>
      <c r="C1381" s="20">
        <v>27976.52</v>
      </c>
      <c r="D1381" s="20">
        <f t="shared" si="42"/>
        <v>-4.2381393394815932E-3</v>
      </c>
      <c r="E1381" s="20">
        <f t="shared" si="43"/>
        <v>-4.4762584758066973E-3</v>
      </c>
      <c r="F1381" s="53"/>
    </row>
    <row r="1382" spans="1:6">
      <c r="A1382" s="52">
        <v>42578</v>
      </c>
      <c r="B1382" s="20">
        <v>903.55</v>
      </c>
      <c r="C1382" s="20">
        <v>28024.33</v>
      </c>
      <c r="D1382" s="20">
        <f t="shared" si="42"/>
        <v>1.7074744978233924E-3</v>
      </c>
      <c r="E1382" s="20">
        <f t="shared" si="43"/>
        <v>8.8578868660585668E-4</v>
      </c>
      <c r="F1382" s="53"/>
    </row>
    <row r="1383" spans="1:6">
      <c r="A1383" s="52">
        <v>42579</v>
      </c>
      <c r="B1383" s="20">
        <v>908.15</v>
      </c>
      <c r="C1383" s="20">
        <v>28208.62</v>
      </c>
      <c r="D1383" s="20">
        <f t="shared" si="42"/>
        <v>6.5545435474777328E-3</v>
      </c>
      <c r="E1383" s="20">
        <f t="shared" si="43"/>
        <v>5.0781143512794464E-3</v>
      </c>
      <c r="F1383" s="53"/>
    </row>
    <row r="1384" spans="1:6">
      <c r="A1384" s="52">
        <v>42580</v>
      </c>
      <c r="B1384" s="20">
        <v>921.5</v>
      </c>
      <c r="C1384" s="20">
        <v>28051.86</v>
      </c>
      <c r="D1384" s="20">
        <f t="shared" si="42"/>
        <v>-5.5726650635162236E-3</v>
      </c>
      <c r="E1384" s="20">
        <f t="shared" si="43"/>
        <v>1.4593213914425491E-2</v>
      </c>
      <c r="F1384" s="53"/>
    </row>
    <row r="1385" spans="1:6">
      <c r="A1385" s="52">
        <v>42583</v>
      </c>
      <c r="B1385" s="20">
        <v>923.6</v>
      </c>
      <c r="C1385" s="20">
        <v>28003.119999999999</v>
      </c>
      <c r="D1385" s="20">
        <f t="shared" si="42"/>
        <v>-1.7390073917813438E-3</v>
      </c>
      <c r="E1385" s="20">
        <f t="shared" si="43"/>
        <v>2.276300370462381E-3</v>
      </c>
      <c r="F1385" s="53"/>
    </row>
    <row r="1386" spans="1:6">
      <c r="A1386" s="52">
        <v>42584</v>
      </c>
      <c r="B1386" s="20">
        <v>928.6</v>
      </c>
      <c r="C1386" s="20">
        <v>27981.71</v>
      </c>
      <c r="D1386" s="20">
        <f t="shared" si="42"/>
        <v>-7.6485008684423891E-4</v>
      </c>
      <c r="E1386" s="20">
        <f t="shared" si="43"/>
        <v>5.3989981054810583E-3</v>
      </c>
      <c r="F1386" s="53"/>
    </row>
    <row r="1387" spans="1:6">
      <c r="A1387" s="52">
        <v>42585</v>
      </c>
      <c r="B1387" s="20">
        <v>914.95</v>
      </c>
      <c r="C1387" s="20">
        <v>27697.51</v>
      </c>
      <c r="D1387" s="20">
        <f t="shared" si="42"/>
        <v>-1.0208564996045002E-2</v>
      </c>
      <c r="E1387" s="20">
        <f t="shared" si="43"/>
        <v>-1.4808656612125109E-2</v>
      </c>
      <c r="F1387" s="53"/>
    </row>
    <row r="1388" spans="1:6">
      <c r="A1388" s="52">
        <v>42586</v>
      </c>
      <c r="B1388" s="20">
        <v>915.95</v>
      </c>
      <c r="C1388" s="20">
        <v>27714.37</v>
      </c>
      <c r="D1388" s="20">
        <f t="shared" si="42"/>
        <v>6.0853378446245839E-4</v>
      </c>
      <c r="E1388" s="20">
        <f t="shared" si="43"/>
        <v>1.0923590577719318E-3</v>
      </c>
      <c r="F1388" s="53"/>
    </row>
    <row r="1389" spans="1:6">
      <c r="A1389" s="52">
        <v>42587</v>
      </c>
      <c r="B1389" s="20">
        <v>923.8</v>
      </c>
      <c r="C1389" s="20">
        <v>28078.35</v>
      </c>
      <c r="D1389" s="20">
        <f t="shared" si="42"/>
        <v>1.3047765506869346E-2</v>
      </c>
      <c r="E1389" s="20">
        <f t="shared" si="43"/>
        <v>8.533819965036795E-3</v>
      </c>
      <c r="F1389" s="53"/>
    </row>
    <row r="1390" spans="1:6">
      <c r="A1390" s="52">
        <v>42590</v>
      </c>
      <c r="B1390" s="20">
        <v>929.3</v>
      </c>
      <c r="C1390" s="20">
        <v>28182.57</v>
      </c>
      <c r="D1390" s="20">
        <f t="shared" si="42"/>
        <v>3.7048849969671064E-3</v>
      </c>
      <c r="E1390" s="20">
        <f t="shared" si="43"/>
        <v>5.9360165667886296E-3</v>
      </c>
      <c r="F1390" s="53"/>
    </row>
    <row r="1391" spans="1:6">
      <c r="A1391" s="52">
        <v>42591</v>
      </c>
      <c r="B1391" s="20">
        <v>933</v>
      </c>
      <c r="C1391" s="20">
        <v>28085.16</v>
      </c>
      <c r="D1391" s="20">
        <f t="shared" si="42"/>
        <v>-3.4623787848954584E-3</v>
      </c>
      <c r="E1391" s="20">
        <f t="shared" si="43"/>
        <v>3.9735862840503088E-3</v>
      </c>
      <c r="F1391" s="53"/>
    </row>
    <row r="1392" spans="1:6">
      <c r="A1392" s="52">
        <v>42592</v>
      </c>
      <c r="B1392" s="20">
        <v>924.55</v>
      </c>
      <c r="C1392" s="20">
        <v>27774.880000000001</v>
      </c>
      <c r="D1392" s="20">
        <f t="shared" si="42"/>
        <v>-1.1109307875127291E-2</v>
      </c>
      <c r="E1392" s="20">
        <f t="shared" si="43"/>
        <v>-9.0980681943486925E-3</v>
      </c>
      <c r="F1392" s="53"/>
    </row>
    <row r="1393" spans="1:6">
      <c r="A1393" s="52">
        <v>42593</v>
      </c>
      <c r="B1393" s="20">
        <v>933.3</v>
      </c>
      <c r="C1393" s="20">
        <v>27859.599999999999</v>
      </c>
      <c r="D1393" s="20">
        <f t="shared" si="42"/>
        <v>3.0455956624775744E-3</v>
      </c>
      <c r="E1393" s="20">
        <f t="shared" si="43"/>
        <v>9.4195599187059751E-3</v>
      </c>
      <c r="F1393" s="53"/>
    </row>
    <row r="1394" spans="1:6">
      <c r="A1394" s="52">
        <v>42594</v>
      </c>
      <c r="B1394" s="20">
        <v>930.65</v>
      </c>
      <c r="C1394" s="20">
        <v>28152.400000000001</v>
      </c>
      <c r="D1394" s="20">
        <f t="shared" si="42"/>
        <v>1.0454997753531696E-2</v>
      </c>
      <c r="E1394" s="20">
        <f t="shared" si="43"/>
        <v>-2.8434258273588365E-3</v>
      </c>
      <c r="F1394" s="53"/>
    </row>
    <row r="1395" spans="1:6">
      <c r="A1395" s="52">
        <v>42598</v>
      </c>
      <c r="B1395" s="20">
        <v>921.65</v>
      </c>
      <c r="C1395" s="20">
        <v>28064.61</v>
      </c>
      <c r="D1395" s="20">
        <f t="shared" si="42"/>
        <v>-3.123256514851232E-3</v>
      </c>
      <c r="E1395" s="20">
        <f t="shared" si="43"/>
        <v>-9.7177248021595233E-3</v>
      </c>
      <c r="F1395" s="53"/>
    </row>
    <row r="1396" spans="1:6">
      <c r="A1396" s="52">
        <v>42599</v>
      </c>
      <c r="B1396" s="20">
        <v>913.65</v>
      </c>
      <c r="C1396" s="20">
        <v>28005.37</v>
      </c>
      <c r="D1396" s="20">
        <f t="shared" si="42"/>
        <v>-2.1130744845149377E-3</v>
      </c>
      <c r="E1396" s="20">
        <f t="shared" si="43"/>
        <v>-8.7179759915792954E-3</v>
      </c>
      <c r="F1396" s="53"/>
    </row>
    <row r="1397" spans="1:6">
      <c r="A1397" s="52">
        <v>42600</v>
      </c>
      <c r="B1397" s="20">
        <v>906.5</v>
      </c>
      <c r="C1397" s="20">
        <v>28123.439999999999</v>
      </c>
      <c r="D1397" s="20">
        <f t="shared" si="42"/>
        <v>4.2071148186243962E-3</v>
      </c>
      <c r="E1397" s="20">
        <f t="shared" si="43"/>
        <v>-7.8565357556975215E-3</v>
      </c>
      <c r="F1397" s="53"/>
    </row>
    <row r="1398" spans="1:6">
      <c r="A1398" s="52">
        <v>42601</v>
      </c>
      <c r="B1398" s="20">
        <v>912</v>
      </c>
      <c r="C1398" s="20">
        <v>28077</v>
      </c>
      <c r="D1398" s="20">
        <f t="shared" si="42"/>
        <v>-1.6526564763559278E-3</v>
      </c>
      <c r="E1398" s="20">
        <f t="shared" si="43"/>
        <v>6.0489598794255372E-3</v>
      </c>
      <c r="F1398" s="53"/>
    </row>
    <row r="1399" spans="1:6">
      <c r="A1399" s="52">
        <v>42604</v>
      </c>
      <c r="B1399" s="20">
        <v>929.65</v>
      </c>
      <c r="C1399" s="20">
        <v>27985.54</v>
      </c>
      <c r="D1399" s="20">
        <f t="shared" si="42"/>
        <v>-3.2627876346164172E-3</v>
      </c>
      <c r="E1399" s="20">
        <f t="shared" si="43"/>
        <v>1.9168181151740283E-2</v>
      </c>
      <c r="F1399" s="53"/>
    </row>
    <row r="1400" spans="1:6">
      <c r="A1400" s="52">
        <v>42605</v>
      </c>
      <c r="B1400" s="20">
        <v>921.95</v>
      </c>
      <c r="C1400" s="20">
        <v>27990.21</v>
      </c>
      <c r="D1400" s="20">
        <f t="shared" si="42"/>
        <v>1.6685797013288794E-4</v>
      </c>
      <c r="E1400" s="20">
        <f t="shared" si="43"/>
        <v>-8.3171790748979568E-3</v>
      </c>
      <c r="F1400" s="53"/>
    </row>
    <row r="1401" spans="1:6">
      <c r="A1401" s="52">
        <v>42606</v>
      </c>
      <c r="B1401" s="20">
        <v>919.45</v>
      </c>
      <c r="C1401" s="20">
        <v>28059.94</v>
      </c>
      <c r="D1401" s="20">
        <f t="shared" si="42"/>
        <v>2.4881302181583424E-3</v>
      </c>
      <c r="E1401" s="20">
        <f t="shared" si="43"/>
        <v>-2.7153269643115192E-3</v>
      </c>
      <c r="F1401" s="53"/>
    </row>
    <row r="1402" spans="1:6">
      <c r="A1402" s="52">
        <v>42607</v>
      </c>
      <c r="B1402" s="20">
        <v>910.35</v>
      </c>
      <c r="C1402" s="20">
        <v>27835.91</v>
      </c>
      <c r="D1402" s="20">
        <f t="shared" si="42"/>
        <v>-8.0160226426914932E-3</v>
      </c>
      <c r="E1402" s="20">
        <f t="shared" si="43"/>
        <v>-9.9465242368883544E-3</v>
      </c>
      <c r="F1402" s="53"/>
    </row>
    <row r="1403" spans="1:6">
      <c r="A1403" s="52">
        <v>42608</v>
      </c>
      <c r="B1403" s="20">
        <v>902.6</v>
      </c>
      <c r="C1403" s="20">
        <v>27782.25</v>
      </c>
      <c r="D1403" s="20">
        <f t="shared" si="42"/>
        <v>-1.9295861872944916E-3</v>
      </c>
      <c r="E1403" s="20">
        <f t="shared" si="43"/>
        <v>-8.5496535570730968E-3</v>
      </c>
      <c r="F1403" s="53"/>
    </row>
    <row r="1404" spans="1:6">
      <c r="A1404" s="52">
        <v>42611</v>
      </c>
      <c r="B1404" s="20">
        <v>904.85</v>
      </c>
      <c r="C1404" s="20">
        <v>27902.66</v>
      </c>
      <c r="D1404" s="20">
        <f t="shared" si="42"/>
        <v>4.3246972175773847E-3</v>
      </c>
      <c r="E1404" s="20">
        <f t="shared" si="43"/>
        <v>2.4896967133092892E-3</v>
      </c>
      <c r="F1404" s="53"/>
    </row>
    <row r="1405" spans="1:6">
      <c r="A1405" s="52">
        <v>42612</v>
      </c>
      <c r="B1405" s="20">
        <v>924.5</v>
      </c>
      <c r="C1405" s="20">
        <v>28343.01</v>
      </c>
      <c r="D1405" s="20">
        <f t="shared" si="42"/>
        <v>1.5658414141582196E-2</v>
      </c>
      <c r="E1405" s="20">
        <f t="shared" si="43"/>
        <v>2.1483866720969448E-2</v>
      </c>
      <c r="F1405" s="53"/>
    </row>
    <row r="1406" spans="1:6">
      <c r="A1406" s="52">
        <v>42613</v>
      </c>
      <c r="B1406" s="20">
        <v>916.65</v>
      </c>
      <c r="C1406" s="20">
        <v>28452.17</v>
      </c>
      <c r="D1406" s="20">
        <f t="shared" si="42"/>
        <v>3.8439929027382666E-3</v>
      </c>
      <c r="E1406" s="20">
        <f t="shared" si="43"/>
        <v>-8.5273308181453809E-3</v>
      </c>
      <c r="F1406" s="53"/>
    </row>
    <row r="1407" spans="1:6">
      <c r="A1407" s="52">
        <v>42614</v>
      </c>
      <c r="B1407" s="20">
        <v>926.6</v>
      </c>
      <c r="C1407" s="20">
        <v>28423.48</v>
      </c>
      <c r="D1407" s="20">
        <f t="shared" si="42"/>
        <v>-1.0088676765337055E-3</v>
      </c>
      <c r="E1407" s="20">
        <f t="shared" si="43"/>
        <v>1.0796252973513824E-2</v>
      </c>
      <c r="F1407" s="53"/>
    </row>
    <row r="1408" spans="1:6">
      <c r="A1408" s="52">
        <v>42615</v>
      </c>
      <c r="B1408" s="20">
        <v>919.85</v>
      </c>
      <c r="C1408" s="20">
        <v>28532.11</v>
      </c>
      <c r="D1408" s="20">
        <f t="shared" si="42"/>
        <v>3.8145555764199594E-3</v>
      </c>
      <c r="E1408" s="20">
        <f t="shared" si="43"/>
        <v>-7.311359710755673E-3</v>
      </c>
      <c r="F1408" s="53"/>
    </row>
    <row r="1409" spans="1:6">
      <c r="A1409" s="52">
        <v>42619</v>
      </c>
      <c r="B1409" s="20">
        <v>936.95</v>
      </c>
      <c r="C1409" s="20">
        <v>28978.02</v>
      </c>
      <c r="D1409" s="20">
        <f t="shared" si="42"/>
        <v>1.5507491848346622E-2</v>
      </c>
      <c r="E1409" s="20">
        <f t="shared" si="43"/>
        <v>1.8419305749882479E-2</v>
      </c>
      <c r="F1409" s="53"/>
    </row>
    <row r="1410" spans="1:6">
      <c r="A1410" s="52">
        <v>42620</v>
      </c>
      <c r="B1410" s="20">
        <v>931.7</v>
      </c>
      <c r="C1410" s="20">
        <v>28926.36</v>
      </c>
      <c r="D1410" s="20">
        <f t="shared" si="42"/>
        <v>-1.7843214522380692E-3</v>
      </c>
      <c r="E1410" s="20">
        <f t="shared" si="43"/>
        <v>-5.6190445652955986E-3</v>
      </c>
      <c r="F1410" s="53"/>
    </row>
    <row r="1411" spans="1:6">
      <c r="A1411" s="52">
        <v>42621</v>
      </c>
      <c r="B1411" s="20">
        <v>951.5</v>
      </c>
      <c r="C1411" s="20">
        <v>29045.279999999999</v>
      </c>
      <c r="D1411" s="20">
        <f t="shared" ref="D1411:D1474" si="44">LN(C1411/C1410)</f>
        <v>4.1027014866805277E-3</v>
      </c>
      <c r="E1411" s="20">
        <f t="shared" ref="E1411:E1474" si="45">LN(B1411/B1410)</f>
        <v>2.1028812279824796E-2</v>
      </c>
      <c r="F1411" s="53"/>
    </row>
    <row r="1412" spans="1:6">
      <c r="A1412" s="52">
        <v>42622</v>
      </c>
      <c r="B1412" s="20">
        <v>930.15</v>
      </c>
      <c r="C1412" s="20">
        <v>28797.25</v>
      </c>
      <c r="D1412" s="20">
        <f t="shared" si="44"/>
        <v>-8.5760951397908687E-3</v>
      </c>
      <c r="E1412" s="20">
        <f t="shared" si="45"/>
        <v>-2.2693823272207609E-2</v>
      </c>
      <c r="F1412" s="53"/>
    </row>
    <row r="1413" spans="1:6">
      <c r="A1413" s="52">
        <v>42625</v>
      </c>
      <c r="B1413" s="20">
        <v>918.3</v>
      </c>
      <c r="C1413" s="20">
        <v>28353.54</v>
      </c>
      <c r="D1413" s="20">
        <f t="shared" si="44"/>
        <v>-1.5528006368396822E-2</v>
      </c>
      <c r="E1413" s="20">
        <f t="shared" si="45"/>
        <v>-1.282172884452018E-2</v>
      </c>
      <c r="F1413" s="53"/>
    </row>
    <row r="1414" spans="1:6">
      <c r="A1414" s="52">
        <v>42627</v>
      </c>
      <c r="B1414" s="20">
        <v>908.6</v>
      </c>
      <c r="C1414" s="20">
        <v>28372.23</v>
      </c>
      <c r="D1414" s="20">
        <f t="shared" si="44"/>
        <v>6.5895978763485727E-4</v>
      </c>
      <c r="E1414" s="20">
        <f t="shared" si="45"/>
        <v>-1.0619181294173531E-2</v>
      </c>
      <c r="F1414" s="53"/>
    </row>
    <row r="1415" spans="1:6">
      <c r="A1415" s="52">
        <v>42628</v>
      </c>
      <c r="B1415" s="20">
        <v>914.2</v>
      </c>
      <c r="C1415" s="20">
        <v>28412.89</v>
      </c>
      <c r="D1415" s="20">
        <f t="shared" si="44"/>
        <v>1.4320655463554617E-3</v>
      </c>
      <c r="E1415" s="20">
        <f t="shared" si="45"/>
        <v>6.1444125723409898E-3</v>
      </c>
      <c r="F1415" s="53"/>
    </row>
    <row r="1416" spans="1:6">
      <c r="A1416" s="52">
        <v>42629</v>
      </c>
      <c r="B1416" s="20">
        <v>912.15</v>
      </c>
      <c r="C1416" s="20">
        <v>28599.03</v>
      </c>
      <c r="D1416" s="20">
        <f t="shared" si="44"/>
        <v>6.5298857294336203E-3</v>
      </c>
      <c r="E1416" s="20">
        <f t="shared" si="45"/>
        <v>-2.2449156634156055E-3</v>
      </c>
      <c r="F1416" s="53"/>
    </row>
    <row r="1417" spans="1:6">
      <c r="A1417" s="52">
        <v>42632</v>
      </c>
      <c r="B1417" s="20">
        <v>912.5</v>
      </c>
      <c r="C1417" s="20">
        <v>28634.5</v>
      </c>
      <c r="D1417" s="20">
        <f t="shared" si="44"/>
        <v>1.2394833777020732E-3</v>
      </c>
      <c r="E1417" s="20">
        <f t="shared" si="45"/>
        <v>3.8363522241814684E-4</v>
      </c>
      <c r="F1417" s="53"/>
    </row>
    <row r="1418" spans="1:6">
      <c r="A1418" s="52">
        <v>42633</v>
      </c>
      <c r="B1418" s="20">
        <v>903.15</v>
      </c>
      <c r="C1418" s="20">
        <v>28523.200000000001</v>
      </c>
      <c r="D1418" s="20">
        <f t="shared" si="44"/>
        <v>-3.8944933289693051E-3</v>
      </c>
      <c r="E1418" s="20">
        <f t="shared" si="45"/>
        <v>-1.0299432878080043E-2</v>
      </c>
      <c r="F1418" s="53"/>
    </row>
    <row r="1419" spans="1:6">
      <c r="A1419" s="52">
        <v>42634</v>
      </c>
      <c r="B1419" s="20">
        <v>912.2</v>
      </c>
      <c r="C1419" s="20">
        <v>28507.42</v>
      </c>
      <c r="D1419" s="20">
        <f t="shared" si="44"/>
        <v>-5.533869490706142E-4</v>
      </c>
      <c r="E1419" s="20">
        <f t="shared" si="45"/>
        <v>9.9706116990336806E-3</v>
      </c>
      <c r="F1419" s="53"/>
    </row>
    <row r="1420" spans="1:6">
      <c r="A1420" s="52">
        <v>42635</v>
      </c>
      <c r="B1420" s="20">
        <v>910.2</v>
      </c>
      <c r="C1420" s="20">
        <v>28773.13</v>
      </c>
      <c r="D1420" s="20">
        <f t="shared" si="44"/>
        <v>9.2775612619584915E-3</v>
      </c>
      <c r="E1420" s="20">
        <f t="shared" si="45"/>
        <v>-2.1949086950584923E-3</v>
      </c>
      <c r="F1420" s="53"/>
    </row>
    <row r="1421" spans="1:6">
      <c r="A1421" s="52">
        <v>42636</v>
      </c>
      <c r="B1421" s="20">
        <v>910.3</v>
      </c>
      <c r="C1421" s="20">
        <v>28668.22</v>
      </c>
      <c r="D1421" s="20">
        <f t="shared" si="44"/>
        <v>-3.6527733644489478E-3</v>
      </c>
      <c r="E1421" s="20">
        <f t="shared" si="45"/>
        <v>1.0985992870139799E-4</v>
      </c>
      <c r="F1421" s="53"/>
    </row>
    <row r="1422" spans="1:6">
      <c r="A1422" s="52">
        <v>42639</v>
      </c>
      <c r="B1422" s="20">
        <v>892.65</v>
      </c>
      <c r="C1422" s="20">
        <v>28294.28</v>
      </c>
      <c r="D1422" s="20">
        <f t="shared" si="44"/>
        <v>-1.312952808507831E-2</v>
      </c>
      <c r="E1422" s="20">
        <f t="shared" si="45"/>
        <v>-1.9579648752272354E-2</v>
      </c>
      <c r="F1422" s="53"/>
    </row>
    <row r="1423" spans="1:6">
      <c r="A1423" s="52">
        <v>42640</v>
      </c>
      <c r="B1423" s="20">
        <v>895.9</v>
      </c>
      <c r="C1423" s="20">
        <v>28223.7</v>
      </c>
      <c r="D1423" s="20">
        <f t="shared" si="44"/>
        <v>-2.4976135626313695E-3</v>
      </c>
      <c r="E1423" s="20">
        <f t="shared" si="45"/>
        <v>3.634232844561951E-3</v>
      </c>
      <c r="F1423" s="53"/>
    </row>
    <row r="1424" spans="1:6">
      <c r="A1424" s="52">
        <v>42641</v>
      </c>
      <c r="B1424" s="20">
        <v>887.2</v>
      </c>
      <c r="C1424" s="20">
        <v>28292.81</v>
      </c>
      <c r="D1424" s="20">
        <f t="shared" si="44"/>
        <v>2.4456582491373755E-3</v>
      </c>
      <c r="E1424" s="20">
        <f t="shared" si="45"/>
        <v>-9.758363567375394E-3</v>
      </c>
      <c r="F1424" s="53"/>
    </row>
    <row r="1425" spans="1:6">
      <c r="A1425" s="52">
        <v>42642</v>
      </c>
      <c r="B1425" s="20">
        <v>877.6</v>
      </c>
      <c r="C1425" s="20">
        <v>27827.53</v>
      </c>
      <c r="D1425" s="20">
        <f t="shared" si="44"/>
        <v>-1.6581890310409828E-2</v>
      </c>
      <c r="E1425" s="20">
        <f t="shared" si="45"/>
        <v>-1.0879527075136813E-2</v>
      </c>
      <c r="F1425" s="53"/>
    </row>
    <row r="1426" spans="1:6">
      <c r="A1426" s="52">
        <v>42643</v>
      </c>
      <c r="B1426" s="20">
        <v>867.8</v>
      </c>
      <c r="C1426" s="20">
        <v>27865.96</v>
      </c>
      <c r="D1426" s="20">
        <f t="shared" si="44"/>
        <v>1.3800537944136473E-3</v>
      </c>
      <c r="E1426" s="20">
        <f t="shared" si="45"/>
        <v>-1.1229635596770199E-2</v>
      </c>
      <c r="F1426" s="53"/>
    </row>
    <row r="1427" spans="1:6">
      <c r="A1427" s="52">
        <v>42646</v>
      </c>
      <c r="B1427" s="20">
        <v>868.8</v>
      </c>
      <c r="C1427" s="20">
        <v>28243.29</v>
      </c>
      <c r="D1427" s="20">
        <f t="shared" si="44"/>
        <v>1.3450035006378411E-2</v>
      </c>
      <c r="E1427" s="20">
        <f t="shared" si="45"/>
        <v>1.1516758154206043E-3</v>
      </c>
      <c r="F1427" s="53"/>
    </row>
    <row r="1428" spans="1:6">
      <c r="A1428" s="52">
        <v>42647</v>
      </c>
      <c r="B1428" s="20">
        <v>859.95</v>
      </c>
      <c r="C1428" s="20">
        <v>28334.55</v>
      </c>
      <c r="D1428" s="20">
        <f t="shared" si="44"/>
        <v>3.2260008210224034E-3</v>
      </c>
      <c r="E1428" s="20">
        <f t="shared" si="45"/>
        <v>-1.0238701157169515E-2</v>
      </c>
      <c r="F1428" s="53"/>
    </row>
    <row r="1429" spans="1:6">
      <c r="A1429" s="52">
        <v>42648</v>
      </c>
      <c r="B1429" s="20">
        <v>871.3</v>
      </c>
      <c r="C1429" s="20">
        <v>28220.98</v>
      </c>
      <c r="D1429" s="20">
        <f t="shared" si="44"/>
        <v>-4.016235111167144E-3</v>
      </c>
      <c r="E1429" s="20">
        <f t="shared" si="45"/>
        <v>1.3112101214739656E-2</v>
      </c>
      <c r="F1429" s="53"/>
    </row>
    <row r="1430" spans="1:6">
      <c r="A1430" s="52">
        <v>42649</v>
      </c>
      <c r="B1430" s="20">
        <v>883.7</v>
      </c>
      <c r="C1430" s="20">
        <v>28106.21</v>
      </c>
      <c r="D1430" s="20">
        <f t="shared" si="44"/>
        <v>-4.0751246006993508E-3</v>
      </c>
      <c r="E1430" s="20">
        <f t="shared" si="45"/>
        <v>1.4131289286717807E-2</v>
      </c>
      <c r="F1430" s="53"/>
    </row>
    <row r="1431" spans="1:6">
      <c r="A1431" s="52">
        <v>42650</v>
      </c>
      <c r="B1431" s="20">
        <v>878.35</v>
      </c>
      <c r="C1431" s="20">
        <v>28061.14</v>
      </c>
      <c r="D1431" s="20">
        <f t="shared" si="44"/>
        <v>-1.6048472884434835E-3</v>
      </c>
      <c r="E1431" s="20">
        <f t="shared" si="45"/>
        <v>-6.072491064566748E-3</v>
      </c>
      <c r="F1431" s="53"/>
    </row>
    <row r="1432" spans="1:6">
      <c r="A1432" s="52">
        <v>42653</v>
      </c>
      <c r="B1432" s="20">
        <v>876.05</v>
      </c>
      <c r="C1432" s="20">
        <v>28082.34</v>
      </c>
      <c r="D1432" s="20">
        <f t="shared" si="44"/>
        <v>7.5520794249310833E-4</v>
      </c>
      <c r="E1432" s="20">
        <f t="shared" si="45"/>
        <v>-2.6219805262955734E-3</v>
      </c>
      <c r="F1432" s="53"/>
    </row>
    <row r="1433" spans="1:6">
      <c r="A1433" s="52">
        <v>42656</v>
      </c>
      <c r="B1433" s="20">
        <v>861.95</v>
      </c>
      <c r="C1433" s="20">
        <v>27643.11</v>
      </c>
      <c r="D1433" s="20">
        <f t="shared" si="44"/>
        <v>-1.5764398359405608E-2</v>
      </c>
      <c r="E1433" s="20">
        <f t="shared" si="45"/>
        <v>-1.6225902592108724E-2</v>
      </c>
      <c r="F1433" s="53"/>
    </row>
    <row r="1434" spans="1:6">
      <c r="A1434" s="52">
        <v>42657</v>
      </c>
      <c r="B1434" s="20">
        <v>841.95</v>
      </c>
      <c r="C1434" s="20">
        <v>27673.599999999999</v>
      </c>
      <c r="D1434" s="20">
        <f t="shared" si="44"/>
        <v>1.1023794830792976E-3</v>
      </c>
      <c r="E1434" s="20">
        <f t="shared" si="45"/>
        <v>-2.3476634284669628E-2</v>
      </c>
      <c r="F1434" s="53"/>
    </row>
    <row r="1435" spans="1:6">
      <c r="A1435" s="52">
        <v>42660</v>
      </c>
      <c r="B1435" s="20">
        <v>849.4</v>
      </c>
      <c r="C1435" s="20">
        <v>27529.97</v>
      </c>
      <c r="D1435" s="20">
        <f t="shared" si="44"/>
        <v>-5.203660708970867E-3</v>
      </c>
      <c r="E1435" s="20">
        <f t="shared" si="45"/>
        <v>8.8095878228527102E-3</v>
      </c>
      <c r="F1435" s="53"/>
    </row>
    <row r="1436" spans="1:6">
      <c r="A1436" s="52">
        <v>42661</v>
      </c>
      <c r="B1436" s="20">
        <v>854.55</v>
      </c>
      <c r="C1436" s="20">
        <v>28050.880000000001</v>
      </c>
      <c r="D1436" s="20">
        <f t="shared" si="44"/>
        <v>1.8744774591999691E-2</v>
      </c>
      <c r="E1436" s="20">
        <f t="shared" si="45"/>
        <v>6.0447967153434354E-3</v>
      </c>
      <c r="F1436" s="53"/>
    </row>
    <row r="1437" spans="1:6">
      <c r="A1437" s="52">
        <v>42662</v>
      </c>
      <c r="B1437" s="20">
        <v>846</v>
      </c>
      <c r="C1437" s="20">
        <v>27984.37</v>
      </c>
      <c r="D1437" s="20">
        <f t="shared" si="44"/>
        <v>-2.3738639957263572E-3</v>
      </c>
      <c r="E1437" s="20">
        <f t="shared" si="45"/>
        <v>-1.0055654988290957E-2</v>
      </c>
      <c r="F1437" s="53"/>
    </row>
    <row r="1438" spans="1:6">
      <c r="A1438" s="52">
        <v>42663</v>
      </c>
      <c r="B1438" s="20">
        <v>840.55</v>
      </c>
      <c r="C1438" s="20">
        <v>28129.84</v>
      </c>
      <c r="D1438" s="20">
        <f t="shared" si="44"/>
        <v>5.1847945779883164E-3</v>
      </c>
      <c r="E1438" s="20">
        <f t="shared" si="45"/>
        <v>-6.4629201271556962E-3</v>
      </c>
      <c r="F1438" s="53"/>
    </row>
    <row r="1439" spans="1:6">
      <c r="A1439" s="52">
        <v>42664</v>
      </c>
      <c r="B1439" s="20">
        <v>851.1</v>
      </c>
      <c r="C1439" s="20">
        <v>28077.18</v>
      </c>
      <c r="D1439" s="20">
        <f t="shared" si="44"/>
        <v>-1.8737878438598041E-3</v>
      </c>
      <c r="E1439" s="20">
        <f t="shared" si="45"/>
        <v>1.2473191003847837E-2</v>
      </c>
      <c r="F1439" s="53"/>
    </row>
    <row r="1440" spans="1:6">
      <c r="A1440" s="52">
        <v>42667</v>
      </c>
      <c r="B1440" s="20">
        <v>849.05</v>
      </c>
      <c r="C1440" s="20">
        <v>28179.08</v>
      </c>
      <c r="D1440" s="20">
        <f t="shared" si="44"/>
        <v>3.6227119060158325E-3</v>
      </c>
      <c r="E1440" s="20">
        <f t="shared" si="45"/>
        <v>-2.4115530906053334E-3</v>
      </c>
      <c r="F1440" s="53"/>
    </row>
    <row r="1441" spans="1:6">
      <c r="A1441" s="52">
        <v>42668</v>
      </c>
      <c r="B1441" s="20">
        <v>832.05</v>
      </c>
      <c r="C1441" s="20">
        <v>28091.42</v>
      </c>
      <c r="D1441" s="20">
        <f t="shared" si="44"/>
        <v>-3.1156670337889386E-3</v>
      </c>
      <c r="E1441" s="20">
        <f t="shared" si="45"/>
        <v>-2.022554222295686E-2</v>
      </c>
      <c r="F1441" s="53"/>
    </row>
    <row r="1442" spans="1:6">
      <c r="A1442" s="52">
        <v>42669</v>
      </c>
      <c r="B1442" s="20">
        <v>842.8</v>
      </c>
      <c r="C1442" s="20">
        <v>27836.51</v>
      </c>
      <c r="D1442" s="20">
        <f t="shared" si="44"/>
        <v>-9.1157232235500631E-3</v>
      </c>
      <c r="E1442" s="20">
        <f t="shared" si="45"/>
        <v>1.2837146760680682E-2</v>
      </c>
      <c r="F1442" s="53"/>
    </row>
    <row r="1443" spans="1:6">
      <c r="A1443" s="52">
        <v>42670</v>
      </c>
      <c r="B1443" s="20">
        <v>840.6</v>
      </c>
      <c r="C1443" s="20">
        <v>27915.9</v>
      </c>
      <c r="D1443" s="20">
        <f t="shared" si="44"/>
        <v>2.8479505606966E-3</v>
      </c>
      <c r="E1443" s="20">
        <f t="shared" si="45"/>
        <v>-2.6137593590176101E-3</v>
      </c>
      <c r="F1443" s="53"/>
    </row>
    <row r="1444" spans="1:6">
      <c r="A1444" s="52">
        <v>42671</v>
      </c>
      <c r="B1444" s="20">
        <v>838.2</v>
      </c>
      <c r="C1444" s="20">
        <v>27941.51</v>
      </c>
      <c r="D1444" s="20">
        <f t="shared" si="44"/>
        <v>9.1697777589435704E-4</v>
      </c>
      <c r="E1444" s="20">
        <f t="shared" si="45"/>
        <v>-2.8591870800451333E-3</v>
      </c>
      <c r="F1444" s="53"/>
    </row>
    <row r="1445" spans="1:6">
      <c r="A1445" s="52">
        <v>42673</v>
      </c>
      <c r="B1445" s="20">
        <v>840.25</v>
      </c>
      <c r="C1445" s="20">
        <v>27930.21</v>
      </c>
      <c r="D1445" s="20">
        <f t="shared" si="44"/>
        <v>-4.0449802347499239E-4</v>
      </c>
      <c r="E1445" s="20">
        <f t="shared" si="45"/>
        <v>2.442731114243939E-3</v>
      </c>
      <c r="F1445" s="53"/>
    </row>
    <row r="1446" spans="1:6">
      <c r="A1446" s="52">
        <v>42675</v>
      </c>
      <c r="B1446" s="20">
        <v>835.25</v>
      </c>
      <c r="C1446" s="20">
        <v>27876.61</v>
      </c>
      <c r="D1446" s="20">
        <f t="shared" si="44"/>
        <v>-1.9209127659156134E-3</v>
      </c>
      <c r="E1446" s="20">
        <f t="shared" si="45"/>
        <v>-5.968385368349146E-3</v>
      </c>
      <c r="F1446" s="53"/>
    </row>
    <row r="1447" spans="1:6">
      <c r="A1447" s="52">
        <v>42676</v>
      </c>
      <c r="B1447" s="20">
        <v>841.45</v>
      </c>
      <c r="C1447" s="20">
        <v>27527.22</v>
      </c>
      <c r="D1447" s="20">
        <f t="shared" si="44"/>
        <v>-1.2612652652553874E-2</v>
      </c>
      <c r="E1447" s="20">
        <f t="shared" si="45"/>
        <v>7.395512922216377E-3</v>
      </c>
      <c r="F1447" s="53"/>
    </row>
    <row r="1448" spans="1:6">
      <c r="A1448" s="52">
        <v>42677</v>
      </c>
      <c r="B1448" s="20">
        <v>839.75</v>
      </c>
      <c r="C1448" s="20">
        <v>27430.28</v>
      </c>
      <c r="D1448" s="20">
        <f t="shared" si="44"/>
        <v>-3.5278206082528423E-3</v>
      </c>
      <c r="E1448" s="20">
        <f t="shared" si="45"/>
        <v>-2.0223656666802673E-3</v>
      </c>
      <c r="F1448" s="53"/>
    </row>
    <row r="1449" spans="1:6">
      <c r="A1449" s="52">
        <v>42678</v>
      </c>
      <c r="B1449" s="20">
        <v>847.4</v>
      </c>
      <c r="C1449" s="20">
        <v>27274.15</v>
      </c>
      <c r="D1449" s="20">
        <f t="shared" si="44"/>
        <v>-5.7081455352255388E-3</v>
      </c>
      <c r="E1449" s="20">
        <f t="shared" si="45"/>
        <v>9.0686097000567973E-3</v>
      </c>
      <c r="F1449" s="53"/>
    </row>
    <row r="1450" spans="1:6">
      <c r="A1450" s="52">
        <v>42681</v>
      </c>
      <c r="B1450" s="20">
        <v>838.15</v>
      </c>
      <c r="C1450" s="20">
        <v>27458.99</v>
      </c>
      <c r="D1450" s="20">
        <f t="shared" si="44"/>
        <v>6.7542517274997663E-3</v>
      </c>
      <c r="E1450" s="20">
        <f t="shared" si="45"/>
        <v>-1.0975756115172031E-2</v>
      </c>
      <c r="F1450" s="53"/>
    </row>
    <row r="1451" spans="1:6">
      <c r="A1451" s="52">
        <v>42682</v>
      </c>
      <c r="B1451" s="20">
        <v>842.7</v>
      </c>
      <c r="C1451" s="20">
        <v>27591.14</v>
      </c>
      <c r="D1451" s="20">
        <f t="shared" si="44"/>
        <v>4.8010878028050237E-3</v>
      </c>
      <c r="E1451" s="20">
        <f t="shared" si="45"/>
        <v>5.4139407010208845E-3</v>
      </c>
      <c r="F1451" s="53"/>
    </row>
    <row r="1452" spans="1:6">
      <c r="A1452" s="52">
        <v>42683</v>
      </c>
      <c r="B1452" s="20">
        <v>827.5</v>
      </c>
      <c r="C1452" s="20">
        <v>27252.53</v>
      </c>
      <c r="D1452" s="20">
        <f t="shared" si="44"/>
        <v>-1.23483458579594E-2</v>
      </c>
      <c r="E1452" s="20">
        <f t="shared" si="45"/>
        <v>-1.8201915527089725E-2</v>
      </c>
      <c r="F1452" s="53"/>
    </row>
    <row r="1453" spans="1:6">
      <c r="A1453" s="52">
        <v>42684</v>
      </c>
      <c r="B1453" s="20">
        <v>821.65</v>
      </c>
      <c r="C1453" s="20">
        <v>27517.68</v>
      </c>
      <c r="D1453" s="20">
        <f t="shared" si="44"/>
        <v>9.6823463497113151E-3</v>
      </c>
      <c r="E1453" s="20">
        <f t="shared" si="45"/>
        <v>-7.0945936239190308E-3</v>
      </c>
      <c r="F1453" s="53"/>
    </row>
    <row r="1454" spans="1:6">
      <c r="A1454" s="52">
        <v>42685</v>
      </c>
      <c r="B1454" s="20">
        <v>800.9</v>
      </c>
      <c r="C1454" s="20">
        <v>26818.82</v>
      </c>
      <c r="D1454" s="20">
        <f t="shared" si="44"/>
        <v>-2.5724827317436843E-2</v>
      </c>
      <c r="E1454" s="20">
        <f t="shared" si="45"/>
        <v>-2.5578418297662341E-2</v>
      </c>
      <c r="F1454" s="53"/>
    </row>
    <row r="1455" spans="1:6">
      <c r="A1455" s="52">
        <v>42689</v>
      </c>
      <c r="B1455" s="20">
        <v>805.2</v>
      </c>
      <c r="C1455" s="20">
        <v>26304.63</v>
      </c>
      <c r="D1455" s="20">
        <f t="shared" si="44"/>
        <v>-1.9358910551601598E-2</v>
      </c>
      <c r="E1455" s="20">
        <f t="shared" si="45"/>
        <v>5.3545984359998399E-3</v>
      </c>
      <c r="F1455" s="53"/>
    </row>
    <row r="1456" spans="1:6">
      <c r="A1456" s="52">
        <v>42690</v>
      </c>
      <c r="B1456" s="20">
        <v>806.55</v>
      </c>
      <c r="C1456" s="20">
        <v>26298.69</v>
      </c>
      <c r="D1456" s="20">
        <f t="shared" si="44"/>
        <v>-2.2584125964861279E-4</v>
      </c>
      <c r="E1456" s="20">
        <f t="shared" si="45"/>
        <v>1.6751981581602622E-3</v>
      </c>
      <c r="F1456" s="53"/>
    </row>
    <row r="1457" spans="1:6">
      <c r="A1457" s="52">
        <v>42691</v>
      </c>
      <c r="B1457" s="20">
        <v>812.15</v>
      </c>
      <c r="C1457" s="20">
        <v>26227.62</v>
      </c>
      <c r="D1457" s="20">
        <f t="shared" si="44"/>
        <v>-2.7060740938967798E-3</v>
      </c>
      <c r="E1457" s="20">
        <f t="shared" si="45"/>
        <v>6.9191602416079981E-3</v>
      </c>
      <c r="F1457" s="53"/>
    </row>
    <row r="1458" spans="1:6">
      <c r="A1458" s="52">
        <v>42692</v>
      </c>
      <c r="B1458" s="20">
        <v>803.85</v>
      </c>
      <c r="C1458" s="20">
        <v>26150.240000000002</v>
      </c>
      <c r="D1458" s="20">
        <f t="shared" si="44"/>
        <v>-2.9546856742531944E-3</v>
      </c>
      <c r="E1458" s="20">
        <f t="shared" si="45"/>
        <v>-1.0272367556435799E-2</v>
      </c>
      <c r="F1458" s="53"/>
    </row>
    <row r="1459" spans="1:6">
      <c r="A1459" s="52">
        <v>42695</v>
      </c>
      <c r="B1459" s="20">
        <v>799.65</v>
      </c>
      <c r="C1459" s="20">
        <v>25765.14</v>
      </c>
      <c r="D1459" s="20">
        <f t="shared" si="44"/>
        <v>-1.4835952795733272E-2</v>
      </c>
      <c r="E1459" s="20">
        <f t="shared" si="45"/>
        <v>-5.2385526720893421E-3</v>
      </c>
      <c r="F1459" s="53"/>
    </row>
    <row r="1460" spans="1:6">
      <c r="A1460" s="52">
        <v>42696</v>
      </c>
      <c r="B1460" s="20">
        <v>819.8</v>
      </c>
      <c r="C1460" s="20">
        <v>25960.78</v>
      </c>
      <c r="D1460" s="20">
        <f t="shared" si="44"/>
        <v>7.5645221161214516E-3</v>
      </c>
      <c r="E1460" s="20">
        <f t="shared" si="45"/>
        <v>2.4886276133357473E-2</v>
      </c>
      <c r="F1460" s="53"/>
    </row>
    <row r="1461" spans="1:6">
      <c r="A1461" s="52">
        <v>42697</v>
      </c>
      <c r="B1461" s="20">
        <v>830.5</v>
      </c>
      <c r="C1461" s="20">
        <v>26051.81</v>
      </c>
      <c r="D1461" s="20">
        <f t="shared" si="44"/>
        <v>3.5003099419928293E-3</v>
      </c>
      <c r="E1461" s="20">
        <f t="shared" si="45"/>
        <v>1.2967520983112397E-2</v>
      </c>
      <c r="F1461" s="53"/>
    </row>
    <row r="1462" spans="1:6">
      <c r="A1462" s="52">
        <v>42698</v>
      </c>
      <c r="B1462" s="20">
        <v>826.9</v>
      </c>
      <c r="C1462" s="20">
        <v>25860.17</v>
      </c>
      <c r="D1462" s="20">
        <f t="shared" si="44"/>
        <v>-7.3833003701190992E-3</v>
      </c>
      <c r="E1462" s="20">
        <f t="shared" si="45"/>
        <v>-4.3441603252285244E-3</v>
      </c>
      <c r="F1462" s="53"/>
    </row>
    <row r="1463" spans="1:6">
      <c r="A1463" s="52">
        <v>42699</v>
      </c>
      <c r="B1463" s="20">
        <v>833</v>
      </c>
      <c r="C1463" s="20">
        <v>26316.34</v>
      </c>
      <c r="D1463" s="20">
        <f t="shared" si="44"/>
        <v>1.7486091855585414E-2</v>
      </c>
      <c r="E1463" s="20">
        <f t="shared" si="45"/>
        <v>7.3498734387216257E-3</v>
      </c>
      <c r="F1463" s="53"/>
    </row>
    <row r="1464" spans="1:6">
      <c r="A1464" s="52">
        <v>42702</v>
      </c>
      <c r="B1464" s="20">
        <v>837.25</v>
      </c>
      <c r="C1464" s="20">
        <v>26350.17</v>
      </c>
      <c r="D1464" s="20">
        <f t="shared" si="44"/>
        <v>1.2846875425317646E-3</v>
      </c>
      <c r="E1464" s="20">
        <f t="shared" si="45"/>
        <v>5.0890695074712281E-3</v>
      </c>
      <c r="F1464" s="53"/>
    </row>
    <row r="1465" spans="1:6">
      <c r="A1465" s="52">
        <v>42703</v>
      </c>
      <c r="B1465" s="20">
        <v>834</v>
      </c>
      <c r="C1465" s="20">
        <v>26394.01</v>
      </c>
      <c r="D1465" s="20">
        <f t="shared" si="44"/>
        <v>1.6623638890893614E-3</v>
      </c>
      <c r="E1465" s="20">
        <f t="shared" si="45"/>
        <v>-3.8893093155671758E-3</v>
      </c>
      <c r="F1465" s="53"/>
    </row>
    <row r="1466" spans="1:6">
      <c r="A1466" s="52">
        <v>42704</v>
      </c>
      <c r="B1466" s="20">
        <v>844.3</v>
      </c>
      <c r="C1466" s="20">
        <v>26652.81</v>
      </c>
      <c r="D1466" s="20">
        <f t="shared" si="44"/>
        <v>9.7574954853630515E-3</v>
      </c>
      <c r="E1466" s="20">
        <f t="shared" si="45"/>
        <v>1.2274479316707495E-2</v>
      </c>
      <c r="F1466" s="53"/>
    </row>
    <row r="1467" spans="1:6">
      <c r="A1467" s="52">
        <v>42705</v>
      </c>
      <c r="B1467" s="20">
        <v>846.1</v>
      </c>
      <c r="C1467" s="20">
        <v>26559.919999999998</v>
      </c>
      <c r="D1467" s="20">
        <f t="shared" si="44"/>
        <v>-3.4912733984114302E-3</v>
      </c>
      <c r="E1467" s="20">
        <f t="shared" si="45"/>
        <v>2.1296742550009928E-3</v>
      </c>
      <c r="F1467" s="53"/>
    </row>
    <row r="1468" spans="1:6">
      <c r="A1468" s="52">
        <v>42706</v>
      </c>
      <c r="B1468" s="20">
        <v>833</v>
      </c>
      <c r="C1468" s="20">
        <v>26230.66</v>
      </c>
      <c r="D1468" s="20">
        <f t="shared" si="44"/>
        <v>-1.2474356965068311E-2</v>
      </c>
      <c r="E1468" s="20">
        <f t="shared" si="45"/>
        <v>-1.560391376361254E-2</v>
      </c>
      <c r="F1468" s="53"/>
    </row>
    <row r="1469" spans="1:6">
      <c r="A1469" s="52">
        <v>42709</v>
      </c>
      <c r="B1469" s="20">
        <v>845.8</v>
      </c>
      <c r="C1469" s="20">
        <v>26349.1</v>
      </c>
      <c r="D1469" s="20">
        <f t="shared" si="44"/>
        <v>4.50516321589695E-3</v>
      </c>
      <c r="E1469" s="20">
        <f t="shared" si="45"/>
        <v>1.5249282871545556E-2</v>
      </c>
      <c r="F1469" s="53"/>
    </row>
    <row r="1470" spans="1:6">
      <c r="A1470" s="52">
        <v>42710</v>
      </c>
      <c r="B1470" s="20">
        <v>837.75</v>
      </c>
      <c r="C1470" s="20">
        <v>26392.76</v>
      </c>
      <c r="D1470" s="20">
        <f t="shared" si="44"/>
        <v>1.6556113103650852E-3</v>
      </c>
      <c r="E1470" s="20">
        <f t="shared" si="45"/>
        <v>-9.5631984209683506E-3</v>
      </c>
      <c r="F1470" s="53"/>
    </row>
    <row r="1471" spans="1:6">
      <c r="A1471" s="52">
        <v>42711</v>
      </c>
      <c r="B1471" s="20">
        <v>834.8</v>
      </c>
      <c r="C1471" s="20">
        <v>26236.87</v>
      </c>
      <c r="D1471" s="20">
        <f t="shared" si="44"/>
        <v>-5.9240566922417054E-3</v>
      </c>
      <c r="E1471" s="20">
        <f t="shared" si="45"/>
        <v>-3.5275514143741408E-3</v>
      </c>
      <c r="F1471" s="53"/>
    </row>
    <row r="1472" spans="1:6">
      <c r="A1472" s="52">
        <v>42712</v>
      </c>
      <c r="B1472" s="20">
        <v>842.1</v>
      </c>
      <c r="C1472" s="20">
        <v>26694.28</v>
      </c>
      <c r="D1472" s="20">
        <f t="shared" si="44"/>
        <v>1.7283636821012027E-2</v>
      </c>
      <c r="E1472" s="20">
        <f t="shared" si="45"/>
        <v>8.7065968329009553E-3</v>
      </c>
      <c r="F1472" s="53"/>
    </row>
    <row r="1473" spans="1:6">
      <c r="A1473" s="52">
        <v>42713</v>
      </c>
      <c r="B1473" s="20">
        <v>844.8</v>
      </c>
      <c r="C1473" s="20">
        <v>26747.18</v>
      </c>
      <c r="D1473" s="20">
        <f t="shared" si="44"/>
        <v>1.9797369786619099E-3</v>
      </c>
      <c r="E1473" s="20">
        <f t="shared" si="45"/>
        <v>3.2011409160505031E-3</v>
      </c>
      <c r="F1473" s="53"/>
    </row>
    <row r="1474" spans="1:6">
      <c r="A1474" s="52">
        <v>42716</v>
      </c>
      <c r="B1474" s="20">
        <v>833.15</v>
      </c>
      <c r="C1474" s="20">
        <v>26515.24</v>
      </c>
      <c r="D1474" s="20">
        <f t="shared" si="44"/>
        <v>-8.7093851957069021E-3</v>
      </c>
      <c r="E1474" s="20">
        <f t="shared" si="45"/>
        <v>-1.3886214967364523E-2</v>
      </c>
      <c r="F1474" s="53"/>
    </row>
    <row r="1475" spans="1:6">
      <c r="A1475" s="52">
        <v>42717</v>
      </c>
      <c r="B1475" s="20">
        <v>829.75</v>
      </c>
      <c r="C1475" s="20">
        <v>26697.82</v>
      </c>
      <c r="D1475" s="20">
        <f t="shared" ref="D1475:D1538" si="46">LN(C1475/C1474)</f>
        <v>6.8622521043313301E-3</v>
      </c>
      <c r="E1475" s="20">
        <f t="shared" ref="E1475:E1538" si="47">LN(B1475/B1474)</f>
        <v>-4.0892473845484745E-3</v>
      </c>
      <c r="F1475" s="53"/>
    </row>
    <row r="1476" spans="1:6">
      <c r="A1476" s="52">
        <v>42718</v>
      </c>
      <c r="B1476" s="20">
        <v>822.05</v>
      </c>
      <c r="C1476" s="20">
        <v>26602.84</v>
      </c>
      <c r="D1476" s="20">
        <f t="shared" si="46"/>
        <v>-3.5639371269894052E-3</v>
      </c>
      <c r="E1476" s="20">
        <f t="shared" si="47"/>
        <v>-9.3232301431980073E-3</v>
      </c>
      <c r="F1476" s="53"/>
    </row>
    <row r="1477" spans="1:6">
      <c r="A1477" s="52">
        <v>42719</v>
      </c>
      <c r="B1477" s="20">
        <v>817.2</v>
      </c>
      <c r="C1477" s="20">
        <v>26519.07</v>
      </c>
      <c r="D1477" s="20">
        <f t="shared" si="46"/>
        <v>-3.1538801762985803E-3</v>
      </c>
      <c r="E1477" s="20">
        <f t="shared" si="47"/>
        <v>-5.9173575134189174E-3</v>
      </c>
      <c r="F1477" s="53"/>
    </row>
    <row r="1478" spans="1:6">
      <c r="A1478" s="52">
        <v>42720</v>
      </c>
      <c r="B1478" s="20">
        <v>817.3</v>
      </c>
      <c r="C1478" s="20">
        <v>26489.56</v>
      </c>
      <c r="D1478" s="20">
        <f t="shared" si="46"/>
        <v>-1.1134037249612742E-3</v>
      </c>
      <c r="E1478" s="20">
        <f t="shared" si="47"/>
        <v>1.2236157861690372E-4</v>
      </c>
      <c r="F1478" s="53"/>
    </row>
    <row r="1479" spans="1:6">
      <c r="A1479" s="52">
        <v>42723</v>
      </c>
      <c r="B1479" s="20">
        <v>811</v>
      </c>
      <c r="C1479" s="20">
        <v>26374.7</v>
      </c>
      <c r="D1479" s="20">
        <f t="shared" si="46"/>
        <v>-4.3454757805464535E-3</v>
      </c>
      <c r="E1479" s="20">
        <f t="shared" si="47"/>
        <v>-7.7381704066710917E-3</v>
      </c>
      <c r="F1479" s="53"/>
    </row>
    <row r="1480" spans="1:6">
      <c r="A1480" s="52">
        <v>42724</v>
      </c>
      <c r="B1480" s="20">
        <v>801.1</v>
      </c>
      <c r="C1480" s="20">
        <v>26307.98</v>
      </c>
      <c r="D1480" s="20">
        <f t="shared" si="46"/>
        <v>-2.5329021101696131E-3</v>
      </c>
      <c r="E1480" s="20">
        <f t="shared" si="47"/>
        <v>-1.2282270894341826E-2</v>
      </c>
      <c r="F1480" s="53"/>
    </row>
    <row r="1481" spans="1:6">
      <c r="A1481" s="52">
        <v>42725</v>
      </c>
      <c r="B1481" s="20">
        <v>796.55</v>
      </c>
      <c r="C1481" s="20">
        <v>26242.38</v>
      </c>
      <c r="D1481" s="20">
        <f t="shared" si="46"/>
        <v>-2.4966540314953181E-3</v>
      </c>
      <c r="E1481" s="20">
        <f t="shared" si="47"/>
        <v>-5.6958812021673097E-3</v>
      </c>
      <c r="F1481" s="53"/>
    </row>
    <row r="1482" spans="1:6">
      <c r="A1482" s="52">
        <v>42726</v>
      </c>
      <c r="B1482" s="20">
        <v>789.1</v>
      </c>
      <c r="C1482" s="20">
        <v>25979.599999999999</v>
      </c>
      <c r="D1482" s="20">
        <f t="shared" si="46"/>
        <v>-1.0064046517181395E-2</v>
      </c>
      <c r="E1482" s="20">
        <f t="shared" si="47"/>
        <v>-9.3968464919144869E-3</v>
      </c>
      <c r="F1482" s="53"/>
    </row>
    <row r="1483" spans="1:6">
      <c r="A1483" s="52">
        <v>42727</v>
      </c>
      <c r="B1483" s="20">
        <v>790.95</v>
      </c>
      <c r="C1483" s="20">
        <v>26040.7</v>
      </c>
      <c r="D1483" s="20">
        <f t="shared" si="46"/>
        <v>2.3490840343793023E-3</v>
      </c>
      <c r="E1483" s="20">
        <f t="shared" si="47"/>
        <v>2.3416991175992199E-3</v>
      </c>
      <c r="F1483" s="53"/>
    </row>
    <row r="1484" spans="1:6">
      <c r="A1484" s="52">
        <v>42730</v>
      </c>
      <c r="B1484" s="20">
        <v>800.85</v>
      </c>
      <c r="C1484" s="20">
        <v>25807.1</v>
      </c>
      <c r="D1484" s="20">
        <f t="shared" si="46"/>
        <v>-9.0110508323381477E-3</v>
      </c>
      <c r="E1484" s="20">
        <f t="shared" si="47"/>
        <v>1.2438908969716504E-2</v>
      </c>
      <c r="F1484" s="53"/>
    </row>
    <row r="1485" spans="1:6">
      <c r="A1485" s="52">
        <v>42731</v>
      </c>
      <c r="B1485" s="20">
        <v>806.4</v>
      </c>
      <c r="C1485" s="20">
        <v>26213.439999999999</v>
      </c>
      <c r="D1485" s="20">
        <f t="shared" si="46"/>
        <v>1.5622608471360754E-2</v>
      </c>
      <c r="E1485" s="20">
        <f t="shared" si="47"/>
        <v>6.9062337027991144E-3</v>
      </c>
      <c r="F1485" s="53"/>
    </row>
    <row r="1486" spans="1:6">
      <c r="A1486" s="52">
        <v>42732</v>
      </c>
      <c r="B1486" s="20">
        <v>810.65</v>
      </c>
      <c r="C1486" s="20">
        <v>26210.68</v>
      </c>
      <c r="D1486" s="20">
        <f t="shared" si="46"/>
        <v>-1.0529504367637517E-4</v>
      </c>
      <c r="E1486" s="20">
        <f t="shared" si="47"/>
        <v>5.2564976789738959E-3</v>
      </c>
      <c r="F1486" s="53"/>
    </row>
    <row r="1487" spans="1:6">
      <c r="A1487" s="52">
        <v>42733</v>
      </c>
      <c r="B1487" s="20">
        <v>817.45</v>
      </c>
      <c r="C1487" s="20">
        <v>26366.15</v>
      </c>
      <c r="D1487" s="20">
        <f t="shared" si="46"/>
        <v>5.9140291698685822E-3</v>
      </c>
      <c r="E1487" s="20">
        <f t="shared" si="47"/>
        <v>8.3533438253433866E-3</v>
      </c>
      <c r="F1487" s="53"/>
    </row>
    <row r="1488" spans="1:6">
      <c r="A1488" s="52">
        <v>42734</v>
      </c>
      <c r="B1488" s="20">
        <v>826.3</v>
      </c>
      <c r="C1488" s="20">
        <v>26626.46</v>
      </c>
      <c r="D1488" s="20">
        <f t="shared" si="46"/>
        <v>9.8244677422130618E-3</v>
      </c>
      <c r="E1488" s="20">
        <f t="shared" si="47"/>
        <v>1.0768164885717158E-2</v>
      </c>
      <c r="F1488" s="53"/>
    </row>
    <row r="1489" spans="1:6">
      <c r="A1489" s="52">
        <v>42737</v>
      </c>
      <c r="B1489" s="20">
        <v>824.55</v>
      </c>
      <c r="C1489" s="20">
        <v>26595.45</v>
      </c>
      <c r="D1489" s="20">
        <f t="shared" si="46"/>
        <v>-1.1653096820147856E-3</v>
      </c>
      <c r="E1489" s="20">
        <f t="shared" si="47"/>
        <v>-2.120120732359673E-3</v>
      </c>
      <c r="F1489" s="53"/>
    </row>
    <row r="1490" spans="1:6">
      <c r="A1490" s="52">
        <v>42738</v>
      </c>
      <c r="B1490" s="20">
        <v>829.65</v>
      </c>
      <c r="C1490" s="20">
        <v>26643.24</v>
      </c>
      <c r="D1490" s="20">
        <f t="shared" si="46"/>
        <v>1.7953113735956357E-3</v>
      </c>
      <c r="E1490" s="20">
        <f t="shared" si="47"/>
        <v>6.1661421340176818E-3</v>
      </c>
      <c r="F1490" s="53"/>
    </row>
    <row r="1491" spans="1:6">
      <c r="A1491" s="52">
        <v>42739</v>
      </c>
      <c r="B1491" s="20">
        <v>821</v>
      </c>
      <c r="C1491" s="20">
        <v>26633.13</v>
      </c>
      <c r="D1491" s="20">
        <f t="shared" si="46"/>
        <v>-3.7953036670321884E-4</v>
      </c>
      <c r="E1491" s="20">
        <f t="shared" si="47"/>
        <v>-1.0480815656368492E-2</v>
      </c>
      <c r="F1491" s="53"/>
    </row>
    <row r="1492" spans="1:6">
      <c r="A1492" s="52">
        <v>42740</v>
      </c>
      <c r="B1492" s="20">
        <v>832.25</v>
      </c>
      <c r="C1492" s="20">
        <v>26878.240000000002</v>
      </c>
      <c r="D1492" s="20">
        <f t="shared" si="46"/>
        <v>9.161107789016151E-3</v>
      </c>
      <c r="E1492" s="20">
        <f t="shared" si="47"/>
        <v>1.3609767002706E-2</v>
      </c>
      <c r="F1492" s="53"/>
    </row>
    <row r="1493" spans="1:6">
      <c r="A1493" s="52">
        <v>42741</v>
      </c>
      <c r="B1493" s="20">
        <v>832.7</v>
      </c>
      <c r="C1493" s="20">
        <v>26759.23</v>
      </c>
      <c r="D1493" s="20">
        <f t="shared" si="46"/>
        <v>-4.4375767647585286E-3</v>
      </c>
      <c r="E1493" s="20">
        <f t="shared" si="47"/>
        <v>5.4055678663943705E-4</v>
      </c>
      <c r="F1493" s="53"/>
    </row>
    <row r="1494" spans="1:6">
      <c r="A1494" s="52">
        <v>42744</v>
      </c>
      <c r="B1494" s="20">
        <v>830.85</v>
      </c>
      <c r="C1494" s="20">
        <v>26726.55</v>
      </c>
      <c r="D1494" s="20">
        <f t="shared" si="46"/>
        <v>-1.2220071976798185E-3</v>
      </c>
      <c r="E1494" s="20">
        <f t="shared" si="47"/>
        <v>-2.2241600945511011E-3</v>
      </c>
      <c r="F1494" s="53"/>
    </row>
    <row r="1495" spans="1:6">
      <c r="A1495" s="52">
        <v>42745</v>
      </c>
      <c r="B1495" s="20">
        <v>830.35</v>
      </c>
      <c r="C1495" s="20">
        <v>26899.56</v>
      </c>
      <c r="D1495" s="20">
        <f t="shared" si="46"/>
        <v>6.4524762383198408E-3</v>
      </c>
      <c r="E1495" s="20">
        <f t="shared" si="47"/>
        <v>-6.0197449446053894E-4</v>
      </c>
      <c r="F1495" s="53"/>
    </row>
    <row r="1496" spans="1:6">
      <c r="A1496" s="52">
        <v>42746</v>
      </c>
      <c r="B1496" s="20">
        <v>840.55</v>
      </c>
      <c r="C1496" s="20">
        <v>27140.41</v>
      </c>
      <c r="D1496" s="20">
        <f t="shared" si="46"/>
        <v>8.9138315492737694E-3</v>
      </c>
      <c r="E1496" s="20">
        <f t="shared" si="47"/>
        <v>1.220914082630545E-2</v>
      </c>
      <c r="F1496" s="53"/>
    </row>
    <row r="1497" spans="1:6">
      <c r="A1497" s="52">
        <v>42747</v>
      </c>
      <c r="B1497" s="20">
        <v>825.75</v>
      </c>
      <c r="C1497" s="20">
        <v>27247.16</v>
      </c>
      <c r="D1497" s="20">
        <f t="shared" si="46"/>
        <v>3.9255343484974571E-3</v>
      </c>
      <c r="E1497" s="20">
        <f t="shared" si="47"/>
        <v>-1.776437520816852E-2</v>
      </c>
      <c r="F1497" s="53"/>
    </row>
    <row r="1498" spans="1:6">
      <c r="A1498" s="52">
        <v>42748</v>
      </c>
      <c r="B1498" s="20">
        <v>827.95</v>
      </c>
      <c r="C1498" s="20">
        <v>27238.06</v>
      </c>
      <c r="D1498" s="20">
        <f t="shared" si="46"/>
        <v>-3.3403554522178661E-4</v>
      </c>
      <c r="E1498" s="20">
        <f t="shared" si="47"/>
        <v>2.6607018175943279E-3</v>
      </c>
      <c r="F1498" s="53"/>
    </row>
    <row r="1499" spans="1:6">
      <c r="A1499" s="52">
        <v>42751</v>
      </c>
      <c r="B1499" s="20">
        <v>827.05</v>
      </c>
      <c r="C1499" s="20">
        <v>27288.17</v>
      </c>
      <c r="D1499" s="20">
        <f t="shared" si="46"/>
        <v>1.8380149923149776E-3</v>
      </c>
      <c r="E1499" s="20">
        <f t="shared" si="47"/>
        <v>-1.0876134002632417E-3</v>
      </c>
      <c r="F1499" s="53"/>
    </row>
    <row r="1500" spans="1:6">
      <c r="A1500" s="52">
        <v>42752</v>
      </c>
      <c r="B1500" s="20">
        <v>840.55</v>
      </c>
      <c r="C1500" s="20">
        <v>27235.66</v>
      </c>
      <c r="D1500" s="20">
        <f t="shared" si="46"/>
        <v>-1.9261308765086158E-3</v>
      </c>
      <c r="E1500" s="20">
        <f t="shared" si="47"/>
        <v>1.6191286790837492E-2</v>
      </c>
      <c r="F1500" s="53"/>
    </row>
    <row r="1501" spans="1:6">
      <c r="A1501" s="52">
        <v>42753</v>
      </c>
      <c r="B1501" s="20">
        <v>864.6</v>
      </c>
      <c r="C1501" s="20">
        <v>27257.64</v>
      </c>
      <c r="D1501" s="20">
        <f t="shared" si="46"/>
        <v>8.0670472120417135E-4</v>
      </c>
      <c r="E1501" s="20">
        <f t="shared" si="47"/>
        <v>2.8210532754463877E-2</v>
      </c>
      <c r="F1501" s="53"/>
    </row>
    <row r="1502" spans="1:6">
      <c r="A1502" s="52">
        <v>42754</v>
      </c>
      <c r="B1502" s="20">
        <v>860.25</v>
      </c>
      <c r="C1502" s="20">
        <v>27308.6</v>
      </c>
      <c r="D1502" s="20">
        <f t="shared" si="46"/>
        <v>1.8678221118257979E-3</v>
      </c>
      <c r="E1502" s="20">
        <f t="shared" si="47"/>
        <v>-5.0439275559416687E-3</v>
      </c>
      <c r="F1502" s="53"/>
    </row>
    <row r="1503" spans="1:6">
      <c r="A1503" s="52">
        <v>42755</v>
      </c>
      <c r="B1503" s="20">
        <v>861.1</v>
      </c>
      <c r="C1503" s="20">
        <v>27034.5</v>
      </c>
      <c r="D1503" s="20">
        <f t="shared" si="46"/>
        <v>-1.0087842779248358E-2</v>
      </c>
      <c r="E1503" s="20">
        <f t="shared" si="47"/>
        <v>9.8759702452980917E-4</v>
      </c>
      <c r="F1503" s="53"/>
    </row>
    <row r="1504" spans="1:6">
      <c r="A1504" s="52">
        <v>42758</v>
      </c>
      <c r="B1504" s="20">
        <v>863.25</v>
      </c>
      <c r="C1504" s="20">
        <v>27117.34</v>
      </c>
      <c r="D1504" s="20">
        <f t="shared" si="46"/>
        <v>3.0595475470797861E-3</v>
      </c>
      <c r="E1504" s="20">
        <f t="shared" si="47"/>
        <v>2.4936945679820831E-3</v>
      </c>
      <c r="F1504" s="53"/>
    </row>
    <row r="1505" spans="1:6">
      <c r="A1505" s="52">
        <v>42759</v>
      </c>
      <c r="B1505" s="20">
        <v>860.95</v>
      </c>
      <c r="C1505" s="20">
        <v>27375.58</v>
      </c>
      <c r="D1505" s="20">
        <f t="shared" si="46"/>
        <v>9.4779994609186582E-3</v>
      </c>
      <c r="E1505" s="20">
        <f t="shared" si="47"/>
        <v>-2.6679055379068076E-3</v>
      </c>
      <c r="F1505" s="53"/>
    </row>
    <row r="1506" spans="1:6">
      <c r="A1506" s="52">
        <v>42760</v>
      </c>
      <c r="B1506" s="20">
        <v>869.1</v>
      </c>
      <c r="C1506" s="20">
        <v>27708.14</v>
      </c>
      <c r="D1506" s="20">
        <f t="shared" si="46"/>
        <v>1.2074857713126021E-2</v>
      </c>
      <c r="E1506" s="20">
        <f t="shared" si="47"/>
        <v>9.4217627112195782E-3</v>
      </c>
      <c r="F1506" s="53"/>
    </row>
    <row r="1507" spans="1:6">
      <c r="A1507" s="52">
        <v>42762</v>
      </c>
      <c r="B1507" s="20">
        <v>855.8</v>
      </c>
      <c r="C1507" s="20">
        <v>27882.46</v>
      </c>
      <c r="D1507" s="20">
        <f t="shared" si="46"/>
        <v>6.2715844539791878E-3</v>
      </c>
      <c r="E1507" s="20">
        <f t="shared" si="47"/>
        <v>-1.5421489460698077E-2</v>
      </c>
      <c r="F1507" s="53"/>
    </row>
    <row r="1508" spans="1:6">
      <c r="A1508" s="52">
        <v>42765</v>
      </c>
      <c r="B1508" s="20">
        <v>853.5</v>
      </c>
      <c r="C1508" s="20">
        <v>27849.56</v>
      </c>
      <c r="D1508" s="20">
        <f t="shared" si="46"/>
        <v>-1.1806499682481416E-3</v>
      </c>
      <c r="E1508" s="20">
        <f t="shared" si="47"/>
        <v>-2.6911617482211609E-3</v>
      </c>
      <c r="F1508" s="53"/>
    </row>
    <row r="1509" spans="1:6">
      <c r="A1509" s="52">
        <v>42766</v>
      </c>
      <c r="B1509" s="20">
        <v>855.15</v>
      </c>
      <c r="C1509" s="20">
        <v>27655.96</v>
      </c>
      <c r="D1509" s="20">
        <f t="shared" si="46"/>
        <v>-6.9759110481685364E-3</v>
      </c>
      <c r="E1509" s="20">
        <f t="shared" si="47"/>
        <v>1.931349911205324E-3</v>
      </c>
      <c r="F1509" s="53"/>
    </row>
    <row r="1510" spans="1:6">
      <c r="A1510" s="52">
        <v>42767</v>
      </c>
      <c r="B1510" s="20">
        <v>853.85</v>
      </c>
      <c r="C1510" s="20">
        <v>28141.64</v>
      </c>
      <c r="D1510" s="20">
        <f t="shared" si="46"/>
        <v>1.7409073738937891E-2</v>
      </c>
      <c r="E1510" s="20">
        <f t="shared" si="47"/>
        <v>-1.5213578124524622E-3</v>
      </c>
      <c r="F1510" s="53"/>
    </row>
    <row r="1511" spans="1:6">
      <c r="A1511" s="52">
        <v>42768</v>
      </c>
      <c r="B1511" s="20">
        <v>844.9</v>
      </c>
      <c r="C1511" s="20">
        <v>28226.61</v>
      </c>
      <c r="D1511" s="20">
        <f t="shared" si="46"/>
        <v>3.0148200222173088E-3</v>
      </c>
      <c r="E1511" s="20">
        <f t="shared" si="47"/>
        <v>-1.0537257174448918E-2</v>
      </c>
      <c r="F1511" s="53"/>
    </row>
    <row r="1512" spans="1:6">
      <c r="A1512" s="52">
        <v>42769</v>
      </c>
      <c r="B1512" s="20">
        <v>848.3</v>
      </c>
      <c r="C1512" s="20">
        <v>28240.52</v>
      </c>
      <c r="D1512" s="20">
        <f t="shared" si="46"/>
        <v>4.9267601457208664E-4</v>
      </c>
      <c r="E1512" s="20">
        <f t="shared" si="47"/>
        <v>4.0160696548899649E-3</v>
      </c>
      <c r="F1512" s="53"/>
    </row>
    <row r="1513" spans="1:6">
      <c r="A1513" s="52">
        <v>42772</v>
      </c>
      <c r="B1513" s="20">
        <v>860.45</v>
      </c>
      <c r="C1513" s="20">
        <v>28439.279999999999</v>
      </c>
      <c r="D1513" s="20">
        <f t="shared" si="46"/>
        <v>7.0134621056300627E-3</v>
      </c>
      <c r="E1513" s="20">
        <f t="shared" si="47"/>
        <v>1.4221161397231036E-2</v>
      </c>
      <c r="F1513" s="53"/>
    </row>
    <row r="1514" spans="1:6">
      <c r="A1514" s="52">
        <v>42773</v>
      </c>
      <c r="B1514" s="20">
        <v>854.95</v>
      </c>
      <c r="C1514" s="20">
        <v>28335.16</v>
      </c>
      <c r="D1514" s="20">
        <f t="shared" si="46"/>
        <v>-3.6678518265740177E-3</v>
      </c>
      <c r="E1514" s="20">
        <f t="shared" si="47"/>
        <v>-6.4125205163180574E-3</v>
      </c>
      <c r="F1514" s="53"/>
    </row>
    <row r="1515" spans="1:6">
      <c r="A1515" s="52">
        <v>42774</v>
      </c>
      <c r="B1515" s="20">
        <v>853.95</v>
      </c>
      <c r="C1515" s="20">
        <v>28289.919999999998</v>
      </c>
      <c r="D1515" s="20">
        <f t="shared" si="46"/>
        <v>-1.5978788771911824E-3</v>
      </c>
      <c r="E1515" s="20">
        <f t="shared" si="47"/>
        <v>-1.1703436294014196E-3</v>
      </c>
      <c r="F1515" s="53"/>
    </row>
    <row r="1516" spans="1:6">
      <c r="A1516" s="52">
        <v>42775</v>
      </c>
      <c r="B1516" s="20">
        <v>849.8</v>
      </c>
      <c r="C1516" s="20">
        <v>28329.7</v>
      </c>
      <c r="D1516" s="20">
        <f t="shared" si="46"/>
        <v>1.4051668501289269E-3</v>
      </c>
      <c r="E1516" s="20">
        <f t="shared" si="47"/>
        <v>-4.8716163844894512E-3</v>
      </c>
      <c r="F1516" s="53"/>
    </row>
    <row r="1517" spans="1:6">
      <c r="A1517" s="52">
        <v>42776</v>
      </c>
      <c r="B1517" s="20">
        <v>850.45</v>
      </c>
      <c r="C1517" s="20">
        <v>28334.25</v>
      </c>
      <c r="D1517" s="20">
        <f t="shared" si="46"/>
        <v>1.6059593479738704E-4</v>
      </c>
      <c r="E1517" s="20">
        <f t="shared" si="47"/>
        <v>7.6459347938970918E-4</v>
      </c>
      <c r="F1517" s="53"/>
    </row>
    <row r="1518" spans="1:6">
      <c r="A1518" s="52">
        <v>42779</v>
      </c>
      <c r="B1518" s="20">
        <v>862.9</v>
      </c>
      <c r="C1518" s="20">
        <v>28351.62</v>
      </c>
      <c r="D1518" s="20">
        <f t="shared" si="46"/>
        <v>6.1285115827496321E-4</v>
      </c>
      <c r="E1518" s="20">
        <f t="shared" si="47"/>
        <v>1.4533188354160977E-2</v>
      </c>
      <c r="F1518" s="53"/>
    </row>
    <row r="1519" spans="1:6">
      <c r="A1519" s="52">
        <v>42780</v>
      </c>
      <c r="B1519" s="20">
        <v>848.25</v>
      </c>
      <c r="C1519" s="20">
        <v>28339.31</v>
      </c>
      <c r="D1519" s="20">
        <f t="shared" si="46"/>
        <v>-4.3428464459742237E-4</v>
      </c>
      <c r="E1519" s="20">
        <f t="shared" si="47"/>
        <v>-1.7123405849922269E-2</v>
      </c>
      <c r="F1519" s="53"/>
    </row>
    <row r="1520" spans="1:6">
      <c r="A1520" s="52">
        <v>42781</v>
      </c>
      <c r="B1520" s="20">
        <v>848.9</v>
      </c>
      <c r="C1520" s="20">
        <v>28155.56</v>
      </c>
      <c r="D1520" s="20">
        <f t="shared" si="46"/>
        <v>-6.5050383497121771E-3</v>
      </c>
      <c r="E1520" s="20">
        <f t="shared" si="47"/>
        <v>7.6599007958263706E-4</v>
      </c>
      <c r="F1520" s="53"/>
    </row>
    <row r="1521" spans="1:6">
      <c r="A1521" s="52">
        <v>42782</v>
      </c>
      <c r="B1521" s="20">
        <v>846.65</v>
      </c>
      <c r="C1521" s="20">
        <v>28301.27</v>
      </c>
      <c r="D1521" s="20">
        <f t="shared" si="46"/>
        <v>5.1618315633646479E-3</v>
      </c>
      <c r="E1521" s="20">
        <f t="shared" si="47"/>
        <v>-2.6540076325725134E-3</v>
      </c>
      <c r="F1521" s="53"/>
    </row>
    <row r="1522" spans="1:6">
      <c r="A1522" s="52">
        <v>42783</v>
      </c>
      <c r="B1522" s="20">
        <v>842.35</v>
      </c>
      <c r="C1522" s="20">
        <v>28468.75</v>
      </c>
      <c r="D1522" s="20">
        <f t="shared" si="46"/>
        <v>5.9003144928636148E-3</v>
      </c>
      <c r="E1522" s="20">
        <f t="shared" si="47"/>
        <v>-5.0917812791364909E-3</v>
      </c>
      <c r="F1522" s="53"/>
    </row>
    <row r="1523" spans="1:6">
      <c r="A1523" s="52">
        <v>42786</v>
      </c>
      <c r="B1523" s="20">
        <v>852.8</v>
      </c>
      <c r="C1523" s="20">
        <v>28661.58</v>
      </c>
      <c r="D1523" s="20">
        <f t="shared" si="46"/>
        <v>6.7505555200317903E-3</v>
      </c>
      <c r="E1523" s="20">
        <f t="shared" si="47"/>
        <v>1.232944857936683E-2</v>
      </c>
      <c r="F1523" s="53"/>
    </row>
    <row r="1524" spans="1:6">
      <c r="A1524" s="52">
        <v>42787</v>
      </c>
      <c r="B1524" s="20">
        <v>862.8</v>
      </c>
      <c r="C1524" s="20">
        <v>28761.59</v>
      </c>
      <c r="D1524" s="20">
        <f t="shared" si="46"/>
        <v>3.483266462636264E-3</v>
      </c>
      <c r="E1524" s="20">
        <f t="shared" si="47"/>
        <v>1.1657861103421164E-2</v>
      </c>
      <c r="F1524" s="53"/>
    </row>
    <row r="1525" spans="1:6">
      <c r="A1525" s="52">
        <v>42788</v>
      </c>
      <c r="B1525" s="20">
        <v>864.85</v>
      </c>
      <c r="C1525" s="20">
        <v>28864.71</v>
      </c>
      <c r="D1525" s="20">
        <f t="shared" si="46"/>
        <v>3.5789252500838865E-3</v>
      </c>
      <c r="E1525" s="20">
        <f t="shared" si="47"/>
        <v>2.3731669749312294E-3</v>
      </c>
      <c r="F1525" s="53"/>
    </row>
    <row r="1526" spans="1:6">
      <c r="A1526" s="52">
        <v>42789</v>
      </c>
      <c r="B1526" s="20">
        <v>858.35</v>
      </c>
      <c r="C1526" s="20">
        <v>28892.97</v>
      </c>
      <c r="D1526" s="20">
        <f t="shared" si="46"/>
        <v>9.7857123953573339E-4</v>
      </c>
      <c r="E1526" s="20">
        <f t="shared" si="47"/>
        <v>-7.5441397729941045E-3</v>
      </c>
      <c r="F1526" s="53"/>
    </row>
    <row r="1527" spans="1:6">
      <c r="A1527" s="52">
        <v>42793</v>
      </c>
      <c r="B1527" s="20">
        <v>866.5</v>
      </c>
      <c r="C1527" s="20">
        <v>28812.880000000001</v>
      </c>
      <c r="D1527" s="20">
        <f t="shared" si="46"/>
        <v>-2.7758035424490426E-3</v>
      </c>
      <c r="E1527" s="20">
        <f t="shared" si="47"/>
        <v>9.4501674387224982E-3</v>
      </c>
      <c r="F1527" s="53"/>
    </row>
    <row r="1528" spans="1:6">
      <c r="A1528" s="52">
        <v>42794</v>
      </c>
      <c r="B1528" s="20">
        <v>864.9</v>
      </c>
      <c r="C1528" s="20">
        <v>28743.32</v>
      </c>
      <c r="D1528" s="20">
        <f t="shared" si="46"/>
        <v>-2.4171169697359408E-3</v>
      </c>
      <c r="E1528" s="20">
        <f t="shared" si="47"/>
        <v>-1.848215843194596E-3</v>
      </c>
      <c r="F1528" s="53"/>
    </row>
    <row r="1529" spans="1:6">
      <c r="A1529" s="52">
        <v>42795</v>
      </c>
      <c r="B1529" s="20">
        <v>874.5</v>
      </c>
      <c r="C1529" s="20">
        <v>28984.49</v>
      </c>
      <c r="D1529" s="20">
        <f t="shared" si="46"/>
        <v>8.3554669086446081E-3</v>
      </c>
      <c r="E1529" s="20">
        <f t="shared" si="47"/>
        <v>1.1038401146190539E-2</v>
      </c>
      <c r="F1529" s="53"/>
    </row>
    <row r="1530" spans="1:6">
      <c r="A1530" s="52">
        <v>42796</v>
      </c>
      <c r="B1530" s="20">
        <v>877.55</v>
      </c>
      <c r="C1530" s="20">
        <v>28839.79</v>
      </c>
      <c r="D1530" s="20">
        <f t="shared" si="46"/>
        <v>-5.0048284921394058E-3</v>
      </c>
      <c r="E1530" s="20">
        <f t="shared" si="47"/>
        <v>3.4816393150424387E-3</v>
      </c>
      <c r="F1530" s="53"/>
    </row>
    <row r="1531" spans="1:6">
      <c r="A1531" s="52">
        <v>42797</v>
      </c>
      <c r="B1531" s="20">
        <v>877.15</v>
      </c>
      <c r="C1531" s="20">
        <v>28832.45</v>
      </c>
      <c r="D1531" s="20">
        <f t="shared" si="46"/>
        <v>-2.545418745528255E-4</v>
      </c>
      <c r="E1531" s="20">
        <f t="shared" si="47"/>
        <v>-4.5591839850537354E-4</v>
      </c>
      <c r="F1531" s="53"/>
    </row>
    <row r="1532" spans="1:6">
      <c r="A1532" s="52">
        <v>42800</v>
      </c>
      <c r="B1532" s="20">
        <v>872.65</v>
      </c>
      <c r="C1532" s="20">
        <v>29048.19</v>
      </c>
      <c r="D1532" s="20">
        <f t="shared" si="46"/>
        <v>7.4546860261805155E-3</v>
      </c>
      <c r="E1532" s="20">
        <f t="shared" si="47"/>
        <v>-5.1434563043480808E-3</v>
      </c>
      <c r="F1532" s="53"/>
    </row>
    <row r="1533" spans="1:6">
      <c r="A1533" s="52">
        <v>42801</v>
      </c>
      <c r="B1533" s="20">
        <v>872.6</v>
      </c>
      <c r="C1533" s="20">
        <v>28999.56</v>
      </c>
      <c r="D1533" s="20">
        <f t="shared" si="46"/>
        <v>-1.6755175308885456E-3</v>
      </c>
      <c r="E1533" s="20">
        <f t="shared" si="47"/>
        <v>-5.729838133637069E-5</v>
      </c>
      <c r="F1533" s="53"/>
    </row>
    <row r="1534" spans="1:6">
      <c r="A1534" s="52">
        <v>42802</v>
      </c>
      <c r="B1534" s="20">
        <v>871</v>
      </c>
      <c r="C1534" s="20">
        <v>28901.94</v>
      </c>
      <c r="D1534" s="20">
        <f t="shared" si="46"/>
        <v>-3.3719365644958792E-3</v>
      </c>
      <c r="E1534" s="20">
        <f t="shared" si="47"/>
        <v>-1.8352838370064406E-3</v>
      </c>
      <c r="F1534" s="53"/>
    </row>
    <row r="1535" spans="1:6">
      <c r="A1535" s="52">
        <v>42803</v>
      </c>
      <c r="B1535" s="20">
        <v>870.25</v>
      </c>
      <c r="C1535" s="20">
        <v>28929.13</v>
      </c>
      <c r="D1535" s="20">
        <f t="shared" si="46"/>
        <v>9.4032505376349072E-4</v>
      </c>
      <c r="E1535" s="20">
        <f t="shared" si="47"/>
        <v>-8.6145016095446876E-4</v>
      </c>
      <c r="F1535" s="53"/>
    </row>
    <row r="1536" spans="1:6">
      <c r="A1536" s="52">
        <v>42804</v>
      </c>
      <c r="B1536" s="20">
        <v>874.15</v>
      </c>
      <c r="C1536" s="20">
        <v>28946.23</v>
      </c>
      <c r="D1536" s="20">
        <f t="shared" si="46"/>
        <v>5.9092506716503044E-4</v>
      </c>
      <c r="E1536" s="20">
        <f t="shared" si="47"/>
        <v>4.4714589521094913E-3</v>
      </c>
      <c r="F1536" s="53"/>
    </row>
    <row r="1537" spans="1:6">
      <c r="A1537" s="52">
        <v>42808</v>
      </c>
      <c r="B1537" s="20">
        <v>913.8</v>
      </c>
      <c r="C1537" s="20">
        <v>29442.63</v>
      </c>
      <c r="D1537" s="20">
        <f t="shared" si="46"/>
        <v>1.7003653095728974E-2</v>
      </c>
      <c r="E1537" s="20">
        <f t="shared" si="47"/>
        <v>4.4359743485513102E-2</v>
      </c>
      <c r="F1537" s="53"/>
    </row>
    <row r="1538" spans="1:6">
      <c r="A1538" s="52">
        <v>42809</v>
      </c>
      <c r="B1538" s="20">
        <v>899.7</v>
      </c>
      <c r="C1538" s="20">
        <v>29398.11</v>
      </c>
      <c r="D1538" s="20">
        <f t="shared" si="46"/>
        <v>-1.5132375458052725E-3</v>
      </c>
      <c r="E1538" s="20">
        <f t="shared" si="47"/>
        <v>-1.5550354706097932E-2</v>
      </c>
      <c r="F1538" s="53"/>
    </row>
    <row r="1539" spans="1:6">
      <c r="A1539" s="52">
        <v>42810</v>
      </c>
      <c r="B1539" s="20">
        <v>905.8</v>
      </c>
      <c r="C1539" s="20">
        <v>29585.85</v>
      </c>
      <c r="D1539" s="20">
        <f t="shared" ref="D1539:D1602" si="48">LN(C1539/C1538)</f>
        <v>6.3658199277324256E-3</v>
      </c>
      <c r="E1539" s="20">
        <f t="shared" ref="E1539:E1602" si="49">LN(B1539/B1538)</f>
        <v>6.7571566990402253E-3</v>
      </c>
      <c r="F1539" s="53"/>
    </row>
    <row r="1540" spans="1:6">
      <c r="A1540" s="52">
        <v>42811</v>
      </c>
      <c r="B1540" s="20">
        <v>902</v>
      </c>
      <c r="C1540" s="20">
        <v>29648.99</v>
      </c>
      <c r="D1540" s="20">
        <f t="shared" si="48"/>
        <v>2.1318542909287098E-3</v>
      </c>
      <c r="E1540" s="20">
        <f t="shared" si="49"/>
        <v>-4.2040110594897323E-3</v>
      </c>
      <c r="F1540" s="53"/>
    </row>
    <row r="1541" spans="1:6">
      <c r="A1541" s="52">
        <v>42814</v>
      </c>
      <c r="B1541" s="20">
        <v>898.4</v>
      </c>
      <c r="C1541" s="20">
        <v>29518.74</v>
      </c>
      <c r="D1541" s="20">
        <f t="shared" si="48"/>
        <v>-4.4027448880957004E-3</v>
      </c>
      <c r="E1541" s="20">
        <f t="shared" si="49"/>
        <v>-3.9991166383902665E-3</v>
      </c>
      <c r="F1541" s="53"/>
    </row>
    <row r="1542" spans="1:6">
      <c r="A1542" s="52">
        <v>42815</v>
      </c>
      <c r="B1542" s="20">
        <v>903.8</v>
      </c>
      <c r="C1542" s="20">
        <v>29485.45</v>
      </c>
      <c r="D1542" s="20">
        <f t="shared" si="48"/>
        <v>-1.128394560870237E-3</v>
      </c>
      <c r="E1542" s="20">
        <f t="shared" si="49"/>
        <v>5.9926935529459628E-3</v>
      </c>
      <c r="F1542" s="53"/>
    </row>
    <row r="1543" spans="1:6">
      <c r="A1543" s="52">
        <v>42816</v>
      </c>
      <c r="B1543" s="20">
        <v>904.5</v>
      </c>
      <c r="C1543" s="20">
        <v>29167.68</v>
      </c>
      <c r="D1543" s="20">
        <f t="shared" si="48"/>
        <v>-1.0835674384547467E-2</v>
      </c>
      <c r="E1543" s="20">
        <f t="shared" si="49"/>
        <v>7.742078581706609E-4</v>
      </c>
      <c r="F1543" s="53"/>
    </row>
    <row r="1544" spans="1:6">
      <c r="A1544" s="52">
        <v>42817</v>
      </c>
      <c r="B1544" s="20">
        <v>901.65</v>
      </c>
      <c r="C1544" s="20">
        <v>29332.16</v>
      </c>
      <c r="D1544" s="20">
        <f t="shared" si="48"/>
        <v>5.6232780609926031E-3</v>
      </c>
      <c r="E1544" s="20">
        <f t="shared" si="49"/>
        <v>-3.1558866820691448E-3</v>
      </c>
      <c r="F1544" s="53"/>
    </row>
    <row r="1545" spans="1:6">
      <c r="A1545" s="52">
        <v>42818</v>
      </c>
      <c r="B1545" s="20">
        <v>899.7</v>
      </c>
      <c r="C1545" s="20">
        <v>29421.4</v>
      </c>
      <c r="D1545" s="20">
        <f t="shared" si="48"/>
        <v>3.0377757067369892E-3</v>
      </c>
      <c r="E1545" s="20">
        <f t="shared" si="49"/>
        <v>-2.1650437302076163E-3</v>
      </c>
      <c r="F1545" s="53"/>
    </row>
    <row r="1546" spans="1:6">
      <c r="A1546" s="52">
        <v>42821</v>
      </c>
      <c r="B1546" s="20">
        <v>897.5</v>
      </c>
      <c r="C1546" s="20">
        <v>29237.15</v>
      </c>
      <c r="D1546" s="20">
        <f t="shared" si="48"/>
        <v>-6.2821398059138851E-3</v>
      </c>
      <c r="E1546" s="20">
        <f t="shared" si="49"/>
        <v>-2.4482540606392635E-3</v>
      </c>
      <c r="F1546" s="53"/>
    </row>
    <row r="1547" spans="1:6">
      <c r="A1547" s="52">
        <v>42822</v>
      </c>
      <c r="B1547" s="20">
        <v>902.55</v>
      </c>
      <c r="C1547" s="20">
        <v>29409.52</v>
      </c>
      <c r="D1547" s="20">
        <f t="shared" si="48"/>
        <v>5.8782705425579618E-3</v>
      </c>
      <c r="E1547" s="20">
        <f t="shared" si="49"/>
        <v>5.6109699720364604E-3</v>
      </c>
      <c r="F1547" s="53"/>
    </row>
    <row r="1548" spans="1:6">
      <c r="A1548" s="52">
        <v>42823</v>
      </c>
      <c r="B1548" s="20">
        <v>912.2</v>
      </c>
      <c r="C1548" s="20">
        <v>29531.43</v>
      </c>
      <c r="D1548" s="20">
        <f t="shared" si="48"/>
        <v>4.1366884600792884E-3</v>
      </c>
      <c r="E1548" s="20">
        <f t="shared" si="49"/>
        <v>1.0635173943129808E-2</v>
      </c>
      <c r="F1548" s="53"/>
    </row>
    <row r="1549" spans="1:6">
      <c r="A1549" s="52">
        <v>42824</v>
      </c>
      <c r="B1549" s="20">
        <v>919.25</v>
      </c>
      <c r="C1549" s="20">
        <v>29647.42</v>
      </c>
      <c r="D1549" s="20">
        <f t="shared" si="48"/>
        <v>3.9199865670929458E-3</v>
      </c>
      <c r="E1549" s="20">
        <f t="shared" si="49"/>
        <v>7.6988559037812054E-3</v>
      </c>
      <c r="F1549" s="53"/>
    </row>
    <row r="1550" spans="1:6">
      <c r="A1550" s="52">
        <v>42825</v>
      </c>
      <c r="B1550" s="20">
        <v>909.75</v>
      </c>
      <c r="C1550" s="20">
        <v>29620.5</v>
      </c>
      <c r="D1550" s="20">
        <f t="shared" si="48"/>
        <v>-9.0841729729150707E-4</v>
      </c>
      <c r="E1550" s="20">
        <f t="shared" si="49"/>
        <v>-1.038828368911218E-2</v>
      </c>
      <c r="F1550" s="53"/>
    </row>
    <row r="1551" spans="1:6">
      <c r="A1551" s="52">
        <v>42828</v>
      </c>
      <c r="B1551" s="20">
        <v>918.55</v>
      </c>
      <c r="C1551" s="20">
        <v>29910.22</v>
      </c>
      <c r="D1551" s="20">
        <f t="shared" si="48"/>
        <v>9.733538831000893E-3</v>
      </c>
      <c r="E1551" s="20">
        <f t="shared" si="49"/>
        <v>9.6265032626767708E-3</v>
      </c>
      <c r="F1551" s="53"/>
    </row>
    <row r="1552" spans="1:6">
      <c r="A1552" s="52">
        <v>42830</v>
      </c>
      <c r="B1552" s="20">
        <v>935.3</v>
      </c>
      <c r="C1552" s="20">
        <v>29974.240000000002</v>
      </c>
      <c r="D1552" s="20">
        <f t="shared" si="48"/>
        <v>2.1381181157586792E-3</v>
      </c>
      <c r="E1552" s="20">
        <f t="shared" si="49"/>
        <v>1.8070993685559179E-2</v>
      </c>
      <c r="F1552" s="53"/>
    </row>
    <row r="1553" spans="1:6">
      <c r="A1553" s="52">
        <v>42831</v>
      </c>
      <c r="B1553" s="20">
        <v>933.8</v>
      </c>
      <c r="C1553" s="20">
        <v>29927.34</v>
      </c>
      <c r="D1553" s="20">
        <f t="shared" si="48"/>
        <v>-1.5659022544456417E-3</v>
      </c>
      <c r="E1553" s="20">
        <f t="shared" si="49"/>
        <v>-1.6050509036686638E-3</v>
      </c>
      <c r="F1553" s="53"/>
    </row>
    <row r="1554" spans="1:6">
      <c r="A1554" s="52">
        <v>42832</v>
      </c>
      <c r="B1554" s="20">
        <v>923.15</v>
      </c>
      <c r="C1554" s="20">
        <v>29706.61</v>
      </c>
      <c r="D1554" s="20">
        <f t="shared" si="48"/>
        <v>-7.4028639070009353E-3</v>
      </c>
      <c r="E1554" s="20">
        <f t="shared" si="49"/>
        <v>-1.1470547695084495E-2</v>
      </c>
      <c r="F1554" s="53"/>
    </row>
    <row r="1555" spans="1:6">
      <c r="A1555" s="52">
        <v>42835</v>
      </c>
      <c r="B1555" s="20">
        <v>925</v>
      </c>
      <c r="C1555" s="20">
        <v>29575.74</v>
      </c>
      <c r="D1555" s="20">
        <f t="shared" si="48"/>
        <v>-4.4151492845092366E-3</v>
      </c>
      <c r="E1555" s="20">
        <f t="shared" si="49"/>
        <v>2.0020026706731903E-3</v>
      </c>
      <c r="F1555" s="53"/>
    </row>
    <row r="1556" spans="1:6">
      <c r="A1556" s="52">
        <v>42836</v>
      </c>
      <c r="B1556" s="20">
        <v>923.3</v>
      </c>
      <c r="C1556" s="20">
        <v>29788.35</v>
      </c>
      <c r="D1556" s="20">
        <f t="shared" si="48"/>
        <v>7.1629467930961511E-3</v>
      </c>
      <c r="E1556" s="20">
        <f t="shared" si="49"/>
        <v>-1.8395287338429996E-3</v>
      </c>
      <c r="F1556" s="53"/>
    </row>
    <row r="1557" spans="1:6">
      <c r="A1557" s="52">
        <v>42837</v>
      </c>
      <c r="B1557" s="20">
        <v>923.5</v>
      </c>
      <c r="C1557" s="20">
        <v>29643.48</v>
      </c>
      <c r="D1557" s="20">
        <f t="shared" si="48"/>
        <v>-4.8751750343543811E-3</v>
      </c>
      <c r="E1557" s="20">
        <f t="shared" si="49"/>
        <v>2.1659086071251942E-4</v>
      </c>
      <c r="F1557" s="53"/>
    </row>
    <row r="1558" spans="1:6">
      <c r="A1558" s="52">
        <v>42838</v>
      </c>
      <c r="B1558" s="20">
        <v>923.1</v>
      </c>
      <c r="C1558" s="20">
        <v>29461.45</v>
      </c>
      <c r="D1558" s="20">
        <f t="shared" si="48"/>
        <v>-6.1595733392470773E-3</v>
      </c>
      <c r="E1558" s="20">
        <f t="shared" si="49"/>
        <v>-4.3322864318881738E-4</v>
      </c>
      <c r="F1558" s="53"/>
    </row>
    <row r="1559" spans="1:6">
      <c r="A1559" s="52">
        <v>42842</v>
      </c>
      <c r="B1559" s="20">
        <v>913.35</v>
      </c>
      <c r="C1559" s="20">
        <v>29413.66</v>
      </c>
      <c r="D1559" s="20">
        <f t="shared" si="48"/>
        <v>-1.6234368138273252E-3</v>
      </c>
      <c r="E1559" s="20">
        <f t="shared" si="49"/>
        <v>-1.06184122734131E-2</v>
      </c>
      <c r="F1559" s="53"/>
    </row>
    <row r="1560" spans="1:6">
      <c r="A1560" s="52">
        <v>42843</v>
      </c>
      <c r="B1560" s="20">
        <v>913.1</v>
      </c>
      <c r="C1560" s="20">
        <v>29319.1</v>
      </c>
      <c r="D1560" s="20">
        <f t="shared" si="48"/>
        <v>-3.2200115132870761E-3</v>
      </c>
      <c r="E1560" s="20">
        <f t="shared" si="49"/>
        <v>-2.7375510039830348E-4</v>
      </c>
      <c r="F1560" s="53"/>
    </row>
    <row r="1561" spans="1:6">
      <c r="A1561" s="52">
        <v>42844</v>
      </c>
      <c r="B1561" s="20">
        <v>909.05</v>
      </c>
      <c r="C1561" s="20">
        <v>29336.57</v>
      </c>
      <c r="D1561" s="20">
        <f t="shared" si="48"/>
        <v>5.9567985555632208E-4</v>
      </c>
      <c r="E1561" s="20">
        <f t="shared" si="49"/>
        <v>-4.4453054570126856E-3</v>
      </c>
      <c r="F1561" s="53"/>
    </row>
    <row r="1562" spans="1:6">
      <c r="A1562" s="52">
        <v>42845</v>
      </c>
      <c r="B1562" s="20">
        <v>916.1</v>
      </c>
      <c r="C1562" s="20">
        <v>29422.39</v>
      </c>
      <c r="D1562" s="20">
        <f t="shared" si="48"/>
        <v>2.9210884952161438E-3</v>
      </c>
      <c r="E1562" s="20">
        <f t="shared" si="49"/>
        <v>7.7254308558813069E-3</v>
      </c>
      <c r="F1562" s="53"/>
    </row>
    <row r="1563" spans="1:6">
      <c r="A1563" s="52">
        <v>42846</v>
      </c>
      <c r="B1563" s="20">
        <v>906.2</v>
      </c>
      <c r="C1563" s="20">
        <v>29365.3</v>
      </c>
      <c r="D1563" s="20">
        <f t="shared" si="48"/>
        <v>-1.9422439611684284E-3</v>
      </c>
      <c r="E1563" s="20">
        <f t="shared" si="49"/>
        <v>-1.0865496788125066E-2</v>
      </c>
      <c r="F1563" s="53"/>
    </row>
    <row r="1564" spans="1:6">
      <c r="A1564" s="52">
        <v>42849</v>
      </c>
      <c r="B1564" s="20">
        <v>904.8</v>
      </c>
      <c r="C1564" s="20">
        <v>29655.84</v>
      </c>
      <c r="D1564" s="20">
        <f t="shared" si="48"/>
        <v>9.8453654694785116E-3</v>
      </c>
      <c r="E1564" s="20">
        <f t="shared" si="49"/>
        <v>-1.5461074311272738E-3</v>
      </c>
      <c r="F1564" s="53"/>
    </row>
    <row r="1565" spans="1:6">
      <c r="A1565" s="52">
        <v>42850</v>
      </c>
      <c r="B1565" s="20">
        <v>924.05</v>
      </c>
      <c r="C1565" s="20">
        <v>29943.24</v>
      </c>
      <c r="D1565" s="20">
        <f t="shared" si="48"/>
        <v>9.6445189337687285E-3</v>
      </c>
      <c r="E1565" s="20">
        <f t="shared" si="49"/>
        <v>2.105225792985467E-2</v>
      </c>
      <c r="F1565" s="53"/>
    </row>
    <row r="1566" spans="1:6">
      <c r="A1566" s="52">
        <v>42851</v>
      </c>
      <c r="B1566" s="20">
        <v>940.85</v>
      </c>
      <c r="C1566" s="20">
        <v>30133.35</v>
      </c>
      <c r="D1566" s="20">
        <f t="shared" si="48"/>
        <v>6.3289422578409445E-3</v>
      </c>
      <c r="E1566" s="20">
        <f t="shared" si="49"/>
        <v>1.8017539258888347E-2</v>
      </c>
      <c r="F1566" s="53"/>
    </row>
    <row r="1567" spans="1:6">
      <c r="A1567" s="52">
        <v>42852</v>
      </c>
      <c r="B1567" s="20">
        <v>946.35</v>
      </c>
      <c r="C1567" s="20">
        <v>30029.74</v>
      </c>
      <c r="D1567" s="20">
        <f t="shared" si="48"/>
        <v>-3.4443078781130738E-3</v>
      </c>
      <c r="E1567" s="20">
        <f t="shared" si="49"/>
        <v>5.8287574942746927E-3</v>
      </c>
      <c r="F1567" s="53"/>
    </row>
    <row r="1568" spans="1:6">
      <c r="A1568" s="52">
        <v>42853</v>
      </c>
      <c r="B1568" s="20">
        <v>934.7</v>
      </c>
      <c r="C1568" s="20">
        <v>29918.400000000001</v>
      </c>
      <c r="D1568" s="20">
        <f t="shared" si="48"/>
        <v>-3.7145482085413116E-3</v>
      </c>
      <c r="E1568" s="20">
        <f t="shared" si="49"/>
        <v>-1.2386857296390431E-2</v>
      </c>
      <c r="F1568" s="53"/>
    </row>
    <row r="1569" spans="1:6">
      <c r="A1569" s="52">
        <v>42857</v>
      </c>
      <c r="B1569" s="20">
        <v>928.7</v>
      </c>
      <c r="C1569" s="20">
        <v>29921.18</v>
      </c>
      <c r="D1569" s="20">
        <f t="shared" si="48"/>
        <v>9.291509071407979E-5</v>
      </c>
      <c r="E1569" s="20">
        <f t="shared" si="49"/>
        <v>-6.4398634065750528E-3</v>
      </c>
      <c r="F1569" s="53"/>
    </row>
    <row r="1570" spans="1:6">
      <c r="A1570" s="52">
        <v>42858</v>
      </c>
      <c r="B1570" s="20">
        <v>934.15</v>
      </c>
      <c r="C1570" s="20">
        <v>29894.799999999999</v>
      </c>
      <c r="D1570" s="20">
        <f t="shared" si="48"/>
        <v>-8.8203860273750371E-4</v>
      </c>
      <c r="E1570" s="20">
        <f t="shared" si="49"/>
        <v>5.8512661238838215E-3</v>
      </c>
      <c r="F1570" s="53"/>
    </row>
    <row r="1571" spans="1:6">
      <c r="A1571" s="52">
        <v>42859</v>
      </c>
      <c r="B1571" s="20">
        <v>956.15</v>
      </c>
      <c r="C1571" s="20">
        <v>30126.21</v>
      </c>
      <c r="D1571" s="20">
        <f t="shared" si="48"/>
        <v>7.7110047507561261E-3</v>
      </c>
      <c r="E1571" s="20">
        <f t="shared" si="49"/>
        <v>2.3277779603136865E-2</v>
      </c>
      <c r="F1571" s="53"/>
    </row>
    <row r="1572" spans="1:6">
      <c r="A1572" s="52">
        <v>42860</v>
      </c>
      <c r="B1572" s="20">
        <v>953.85</v>
      </c>
      <c r="C1572" s="20">
        <v>29858.799999999999</v>
      </c>
      <c r="D1572" s="20">
        <f t="shared" si="48"/>
        <v>-8.9159532176502337E-3</v>
      </c>
      <c r="E1572" s="20">
        <f t="shared" si="49"/>
        <v>-2.4083781274567401E-3</v>
      </c>
      <c r="F1572" s="53"/>
    </row>
    <row r="1573" spans="1:6">
      <c r="A1573" s="52">
        <v>42863</v>
      </c>
      <c r="B1573" s="20">
        <v>955.25</v>
      </c>
      <c r="C1573" s="20">
        <v>29926.15</v>
      </c>
      <c r="D1573" s="20">
        <f t="shared" si="48"/>
        <v>2.2530763508553167E-3</v>
      </c>
      <c r="E1573" s="20">
        <f t="shared" si="49"/>
        <v>1.4666599454828918E-3</v>
      </c>
      <c r="F1573" s="53"/>
    </row>
    <row r="1574" spans="1:6">
      <c r="A1574" s="52">
        <v>42864</v>
      </c>
      <c r="B1574" s="20">
        <v>952.1</v>
      </c>
      <c r="C1574" s="20">
        <v>29933.25</v>
      </c>
      <c r="D1574" s="20">
        <f t="shared" si="48"/>
        <v>2.3722255930715131E-4</v>
      </c>
      <c r="E1574" s="20">
        <f t="shared" si="49"/>
        <v>-3.3030150353636554E-3</v>
      </c>
      <c r="F1574" s="53"/>
    </row>
    <row r="1575" spans="1:6">
      <c r="A1575" s="52">
        <v>42865</v>
      </c>
      <c r="B1575" s="20">
        <v>995.9</v>
      </c>
      <c r="C1575" s="20">
        <v>30248.17</v>
      </c>
      <c r="D1575" s="20">
        <f t="shared" si="48"/>
        <v>1.046578410732917E-2</v>
      </c>
      <c r="E1575" s="20">
        <f t="shared" si="49"/>
        <v>4.4976779645948144E-2</v>
      </c>
      <c r="F1575" s="53"/>
    </row>
    <row r="1576" spans="1:6">
      <c r="A1576" s="52">
        <v>42866</v>
      </c>
      <c r="B1576" s="20">
        <v>978.15</v>
      </c>
      <c r="C1576" s="20">
        <v>30250.98</v>
      </c>
      <c r="D1576" s="20">
        <f t="shared" si="48"/>
        <v>9.2893867170810331E-5</v>
      </c>
      <c r="E1576" s="20">
        <f t="shared" si="49"/>
        <v>-1.7983818430272924E-2</v>
      </c>
      <c r="F1576" s="53"/>
    </row>
    <row r="1577" spans="1:6">
      <c r="A1577" s="52">
        <v>42867</v>
      </c>
      <c r="B1577" s="20">
        <v>980.05</v>
      </c>
      <c r="C1577" s="20">
        <v>30188.15</v>
      </c>
      <c r="D1577" s="20">
        <f t="shared" si="48"/>
        <v>-2.0791173742271082E-3</v>
      </c>
      <c r="E1577" s="20">
        <f t="shared" si="49"/>
        <v>1.940558263963212E-3</v>
      </c>
      <c r="F1577" s="53"/>
    </row>
    <row r="1578" spans="1:6">
      <c r="A1578" s="52">
        <v>42870</v>
      </c>
      <c r="B1578" s="20">
        <v>982.55</v>
      </c>
      <c r="C1578" s="20">
        <v>30322.12</v>
      </c>
      <c r="D1578" s="20">
        <f t="shared" si="48"/>
        <v>4.4280159020729975E-3</v>
      </c>
      <c r="E1578" s="20">
        <f t="shared" si="49"/>
        <v>2.5476422624920204E-3</v>
      </c>
      <c r="F1578" s="53"/>
    </row>
    <row r="1579" spans="1:6">
      <c r="A1579" s="52">
        <v>42871</v>
      </c>
      <c r="B1579" s="20">
        <v>998.15</v>
      </c>
      <c r="C1579" s="20">
        <v>30582.6</v>
      </c>
      <c r="D1579" s="20">
        <f t="shared" si="48"/>
        <v>8.5537406033036317E-3</v>
      </c>
      <c r="E1579" s="20">
        <f t="shared" si="49"/>
        <v>1.575233258488664E-2</v>
      </c>
      <c r="F1579" s="53"/>
    </row>
    <row r="1580" spans="1:6">
      <c r="A1580" s="52">
        <v>42872</v>
      </c>
      <c r="B1580" s="20">
        <v>1006.35</v>
      </c>
      <c r="C1580" s="20">
        <v>30658.77</v>
      </c>
      <c r="D1580" s="20">
        <f t="shared" si="48"/>
        <v>2.4875354446599598E-3</v>
      </c>
      <c r="E1580" s="20">
        <f t="shared" si="49"/>
        <v>8.1816370583440243E-3</v>
      </c>
      <c r="F1580" s="53"/>
    </row>
    <row r="1581" spans="1:6">
      <c r="A1581" s="52">
        <v>42873</v>
      </c>
      <c r="B1581" s="20">
        <v>987.4</v>
      </c>
      <c r="C1581" s="20">
        <v>30434.79</v>
      </c>
      <c r="D1581" s="20">
        <f t="shared" si="48"/>
        <v>-7.3323932507448905E-3</v>
      </c>
      <c r="E1581" s="20">
        <f t="shared" si="49"/>
        <v>-1.9009976852244224E-2</v>
      </c>
      <c r="F1581" s="53"/>
    </row>
    <row r="1582" spans="1:6">
      <c r="A1582" s="52">
        <v>42874</v>
      </c>
      <c r="B1582" s="20">
        <v>1007.55</v>
      </c>
      <c r="C1582" s="20">
        <v>30464.92</v>
      </c>
      <c r="D1582" s="20">
        <f t="shared" si="48"/>
        <v>9.8949576142023476E-4</v>
      </c>
      <c r="E1582" s="20">
        <f t="shared" si="49"/>
        <v>2.0201694556220687E-2</v>
      </c>
      <c r="F1582" s="53"/>
    </row>
    <row r="1583" spans="1:6">
      <c r="A1583" s="52">
        <v>42877</v>
      </c>
      <c r="B1583" s="20">
        <v>1018.35</v>
      </c>
      <c r="C1583" s="20">
        <v>30570.97</v>
      </c>
      <c r="D1583" s="20">
        <f t="shared" si="48"/>
        <v>3.4750081212484591E-3</v>
      </c>
      <c r="E1583" s="20">
        <f t="shared" si="49"/>
        <v>1.0662029034782696E-2</v>
      </c>
      <c r="F1583" s="53"/>
    </row>
    <row r="1584" spans="1:6">
      <c r="A1584" s="52">
        <v>42878</v>
      </c>
      <c r="B1584" s="20">
        <v>1020.1</v>
      </c>
      <c r="C1584" s="20">
        <v>30365.25</v>
      </c>
      <c r="D1584" s="20">
        <f t="shared" si="48"/>
        <v>-6.7520033752094836E-3</v>
      </c>
      <c r="E1584" s="20">
        <f t="shared" si="49"/>
        <v>1.7169912727073801E-3</v>
      </c>
      <c r="F1584" s="53"/>
    </row>
    <row r="1585" spans="1:6">
      <c r="A1585" s="52">
        <v>42879</v>
      </c>
      <c r="B1585" s="20">
        <v>1038.05</v>
      </c>
      <c r="C1585" s="20">
        <v>30301.64</v>
      </c>
      <c r="D1585" s="20">
        <f t="shared" si="48"/>
        <v>-2.0970260156902357E-3</v>
      </c>
      <c r="E1585" s="20">
        <f t="shared" si="49"/>
        <v>1.7443291434084976E-2</v>
      </c>
      <c r="F1585" s="53"/>
    </row>
    <row r="1586" spans="1:6">
      <c r="A1586" s="52">
        <v>42880</v>
      </c>
      <c r="B1586" s="20">
        <v>1043.2</v>
      </c>
      <c r="C1586" s="20">
        <v>30750.03</v>
      </c>
      <c r="D1586" s="20">
        <f t="shared" si="48"/>
        <v>1.468913339866953E-2</v>
      </c>
      <c r="E1586" s="20">
        <f t="shared" si="49"/>
        <v>4.9489590498304533E-3</v>
      </c>
      <c r="F1586" s="53"/>
    </row>
    <row r="1587" spans="1:6">
      <c r="A1587" s="52">
        <v>42881</v>
      </c>
      <c r="B1587" s="20">
        <v>1040.7</v>
      </c>
      <c r="C1587" s="20">
        <v>31028.21</v>
      </c>
      <c r="D1587" s="20">
        <f t="shared" si="48"/>
        <v>9.0058208243581073E-3</v>
      </c>
      <c r="E1587" s="20">
        <f t="shared" si="49"/>
        <v>-2.3993485285748245E-3</v>
      </c>
      <c r="F1587" s="53"/>
    </row>
    <row r="1588" spans="1:6">
      <c r="A1588" s="52">
        <v>42884</v>
      </c>
      <c r="B1588" s="20">
        <v>1072.7</v>
      </c>
      <c r="C1588" s="20">
        <v>31109.279999999999</v>
      </c>
      <c r="D1588" s="20">
        <f t="shared" si="48"/>
        <v>2.6093762718582113E-3</v>
      </c>
      <c r="E1588" s="20">
        <f t="shared" si="49"/>
        <v>3.028527095956993E-2</v>
      </c>
      <c r="F1588" s="53"/>
    </row>
    <row r="1589" spans="1:6">
      <c r="A1589" s="52">
        <v>42885</v>
      </c>
      <c r="B1589" s="20">
        <v>1070.6500000000001</v>
      </c>
      <c r="C1589" s="20">
        <v>31159.4</v>
      </c>
      <c r="D1589" s="20">
        <f t="shared" si="48"/>
        <v>1.6097984034230046E-3</v>
      </c>
      <c r="E1589" s="20">
        <f t="shared" si="49"/>
        <v>-1.912893951157738E-3</v>
      </c>
      <c r="F1589" s="53"/>
    </row>
    <row r="1590" spans="1:6">
      <c r="A1590" s="52">
        <v>42886</v>
      </c>
      <c r="B1590" s="20">
        <v>1066.8</v>
      </c>
      <c r="C1590" s="20">
        <v>31145.8</v>
      </c>
      <c r="D1590" s="20">
        <f t="shared" si="48"/>
        <v>-4.3656067923697744E-4</v>
      </c>
      <c r="E1590" s="20">
        <f t="shared" si="49"/>
        <v>-3.602427344366711E-3</v>
      </c>
      <c r="F1590" s="53"/>
    </row>
    <row r="1591" spans="1:6">
      <c r="A1591" s="52">
        <v>42887</v>
      </c>
      <c r="B1591" s="20">
        <v>1095.4000000000001</v>
      </c>
      <c r="C1591" s="20">
        <v>31137.59</v>
      </c>
      <c r="D1591" s="20">
        <f t="shared" si="48"/>
        <v>-2.636336926282006E-4</v>
      </c>
      <c r="E1591" s="20">
        <f t="shared" si="49"/>
        <v>2.6456080041761861E-2</v>
      </c>
      <c r="F1591" s="53"/>
    </row>
    <row r="1592" spans="1:6">
      <c r="A1592" s="52">
        <v>42888</v>
      </c>
      <c r="B1592" s="20">
        <v>1086.95</v>
      </c>
      <c r="C1592" s="20">
        <v>31273.29</v>
      </c>
      <c r="D1592" s="20">
        <f t="shared" si="48"/>
        <v>4.3486076095996364E-3</v>
      </c>
      <c r="E1592" s="20">
        <f t="shared" si="49"/>
        <v>-7.743984446432952E-3</v>
      </c>
      <c r="F1592" s="53"/>
    </row>
    <row r="1593" spans="1:6">
      <c r="A1593" s="52">
        <v>42891</v>
      </c>
      <c r="B1593" s="20">
        <v>1097.6500000000001</v>
      </c>
      <c r="C1593" s="20">
        <v>31309.49</v>
      </c>
      <c r="D1593" s="20">
        <f t="shared" si="48"/>
        <v>1.1568678808239856E-3</v>
      </c>
      <c r="E1593" s="20">
        <f t="shared" si="49"/>
        <v>9.7959219667438664E-3</v>
      </c>
      <c r="F1593" s="53"/>
    </row>
    <row r="1594" spans="1:6">
      <c r="A1594" s="52">
        <v>42892</v>
      </c>
      <c r="B1594" s="20">
        <v>1092.8</v>
      </c>
      <c r="C1594" s="20">
        <v>31190.560000000001</v>
      </c>
      <c r="D1594" s="20">
        <f t="shared" si="48"/>
        <v>-3.8057615488852128E-3</v>
      </c>
      <c r="E1594" s="20">
        <f t="shared" si="49"/>
        <v>-4.428321053406333E-3</v>
      </c>
      <c r="F1594" s="53"/>
    </row>
    <row r="1595" spans="1:6">
      <c r="A1595" s="52">
        <v>42893</v>
      </c>
      <c r="B1595" s="20">
        <v>1106.7</v>
      </c>
      <c r="C1595" s="20">
        <v>31271.279999999999</v>
      </c>
      <c r="D1595" s="20">
        <f t="shared" si="48"/>
        <v>2.5846195032314203E-3</v>
      </c>
      <c r="E1595" s="20">
        <f t="shared" si="49"/>
        <v>1.2639404454214185E-2</v>
      </c>
      <c r="F1595" s="53"/>
    </row>
    <row r="1596" spans="1:6">
      <c r="A1596" s="52">
        <v>42894</v>
      </c>
      <c r="B1596" s="20">
        <v>1093.4000000000001</v>
      </c>
      <c r="C1596" s="20">
        <v>31213.360000000001</v>
      </c>
      <c r="D1596" s="20">
        <f t="shared" si="48"/>
        <v>-1.853896144361801E-3</v>
      </c>
      <c r="E1596" s="20">
        <f t="shared" si="49"/>
        <v>-1.2090506809840692E-2</v>
      </c>
      <c r="F1596" s="53"/>
    </row>
    <row r="1597" spans="1:6">
      <c r="A1597" s="52">
        <v>42895</v>
      </c>
      <c r="B1597" s="20">
        <v>1095.2</v>
      </c>
      <c r="C1597" s="20">
        <v>31262.06</v>
      </c>
      <c r="D1597" s="20">
        <f t="shared" si="48"/>
        <v>1.559013444451424E-3</v>
      </c>
      <c r="E1597" s="20">
        <f t="shared" si="49"/>
        <v>1.6448875133402579E-3</v>
      </c>
      <c r="F1597" s="53"/>
    </row>
    <row r="1598" spans="1:6">
      <c r="A1598" s="52">
        <v>42898</v>
      </c>
      <c r="B1598" s="20">
        <v>1099.8499999999999</v>
      </c>
      <c r="C1598" s="20">
        <v>31095.7</v>
      </c>
      <c r="D1598" s="20">
        <f t="shared" si="48"/>
        <v>-5.3356757741488481E-3</v>
      </c>
      <c r="E1598" s="20">
        <f t="shared" si="49"/>
        <v>4.2368118774930323E-3</v>
      </c>
      <c r="F1598" s="53"/>
    </row>
    <row r="1599" spans="1:6">
      <c r="A1599" s="52">
        <v>42899</v>
      </c>
      <c r="B1599" s="20">
        <v>1102.5999999999999</v>
      </c>
      <c r="C1599" s="20">
        <v>31103.49</v>
      </c>
      <c r="D1599" s="20">
        <f t="shared" si="48"/>
        <v>2.5048557837264378E-4</v>
      </c>
      <c r="E1599" s="20">
        <f t="shared" si="49"/>
        <v>2.4972203038508825E-3</v>
      </c>
      <c r="F1599" s="53"/>
    </row>
    <row r="1600" spans="1:6">
      <c r="A1600" s="52">
        <v>42900</v>
      </c>
      <c r="B1600" s="20">
        <v>1112.6500000000001</v>
      </c>
      <c r="C1600" s="20">
        <v>31155.91</v>
      </c>
      <c r="D1600" s="20">
        <f t="shared" si="48"/>
        <v>1.6839228256882301E-3</v>
      </c>
      <c r="E1600" s="20">
        <f t="shared" si="49"/>
        <v>9.0735302565418709E-3</v>
      </c>
      <c r="F1600" s="53"/>
    </row>
    <row r="1601" spans="1:6">
      <c r="A1601" s="52">
        <v>42901</v>
      </c>
      <c r="B1601" s="20">
        <v>1103.55</v>
      </c>
      <c r="C1601" s="20">
        <v>31075.73</v>
      </c>
      <c r="D1601" s="20">
        <f t="shared" si="48"/>
        <v>-2.576825690805043E-3</v>
      </c>
      <c r="E1601" s="20">
        <f t="shared" si="49"/>
        <v>-8.2123013657419731E-3</v>
      </c>
      <c r="F1601" s="53"/>
    </row>
    <row r="1602" spans="1:6">
      <c r="A1602" s="52">
        <v>42902</v>
      </c>
      <c r="B1602" s="20">
        <v>1091.55</v>
      </c>
      <c r="C1602" s="20">
        <v>31056.400000000001</v>
      </c>
      <c r="D1602" s="20">
        <f t="shared" si="48"/>
        <v>-6.2222237105502651E-4</v>
      </c>
      <c r="E1602" s="20">
        <f t="shared" si="49"/>
        <v>-1.093355158517793E-2</v>
      </c>
      <c r="F1602" s="53"/>
    </row>
    <row r="1603" spans="1:6">
      <c r="A1603" s="52">
        <v>42905</v>
      </c>
      <c r="B1603" s="20">
        <v>1095.4000000000001</v>
      </c>
      <c r="C1603" s="20">
        <v>31311.57</v>
      </c>
      <c r="D1603" s="20">
        <f t="shared" ref="D1603:D1666" si="50">LN(C1603/C1602)</f>
        <v>8.1827715027169255E-3</v>
      </c>
      <c r="E1603" s="20">
        <f t="shared" ref="E1603:E1666" si="51">LN(B1603/B1602)</f>
        <v>3.520888888415832E-3</v>
      </c>
      <c r="F1603" s="53"/>
    </row>
    <row r="1604" spans="1:6">
      <c r="A1604" s="52">
        <v>42906</v>
      </c>
      <c r="B1604" s="20">
        <v>1096.0999999999999</v>
      </c>
      <c r="C1604" s="20">
        <v>31297.53</v>
      </c>
      <c r="D1604" s="20">
        <f t="shared" si="50"/>
        <v>-4.4849711097413056E-4</v>
      </c>
      <c r="E1604" s="20">
        <f t="shared" si="51"/>
        <v>6.3883187205652505E-4</v>
      </c>
      <c r="F1604" s="53"/>
    </row>
    <row r="1605" spans="1:6">
      <c r="A1605" s="52">
        <v>42907</v>
      </c>
      <c r="B1605" s="20">
        <v>1123.7</v>
      </c>
      <c r="C1605" s="20">
        <v>31283.64</v>
      </c>
      <c r="D1605" s="20">
        <f t="shared" si="50"/>
        <v>-4.4390350094403424E-4</v>
      </c>
      <c r="E1605" s="20">
        <f t="shared" si="51"/>
        <v>2.4868386692179157E-2</v>
      </c>
      <c r="F1605" s="53"/>
    </row>
    <row r="1606" spans="1:6">
      <c r="A1606" s="52">
        <v>42908</v>
      </c>
      <c r="B1606" s="20">
        <v>1094.25</v>
      </c>
      <c r="C1606" s="20">
        <v>31290.74</v>
      </c>
      <c r="D1606" s="20">
        <f t="shared" si="50"/>
        <v>2.2692993619667851E-4</v>
      </c>
      <c r="E1606" s="20">
        <f t="shared" si="51"/>
        <v>-2.6557614842852045E-2</v>
      </c>
      <c r="F1606" s="53"/>
    </row>
    <row r="1607" spans="1:6">
      <c r="A1607" s="52">
        <v>42909</v>
      </c>
      <c r="B1607" s="20">
        <v>1096.55</v>
      </c>
      <c r="C1607" s="20">
        <v>31138.21</v>
      </c>
      <c r="D1607" s="20">
        <f t="shared" si="50"/>
        <v>-4.8865247136378812E-3</v>
      </c>
      <c r="E1607" s="20">
        <f t="shared" si="51"/>
        <v>2.0996903825092074E-3</v>
      </c>
      <c r="F1607" s="53"/>
    </row>
    <row r="1608" spans="1:6">
      <c r="A1608" s="52">
        <v>42913</v>
      </c>
      <c r="B1608" s="20">
        <v>1092.1500000000001</v>
      </c>
      <c r="C1608" s="20">
        <v>30958.25</v>
      </c>
      <c r="D1608" s="20">
        <f t="shared" si="50"/>
        <v>-5.7961598396998803E-3</v>
      </c>
      <c r="E1608" s="20">
        <f t="shared" si="51"/>
        <v>-4.0206569446841469E-3</v>
      </c>
      <c r="F1608" s="53"/>
    </row>
    <row r="1609" spans="1:6">
      <c r="A1609" s="52">
        <v>42914</v>
      </c>
      <c r="B1609" s="20">
        <v>1089.5999999999999</v>
      </c>
      <c r="C1609" s="20">
        <v>30834.32</v>
      </c>
      <c r="D1609" s="20">
        <f t="shared" si="50"/>
        <v>-4.0111672378695456E-3</v>
      </c>
      <c r="E1609" s="20">
        <f t="shared" si="51"/>
        <v>-2.337574113582003E-3</v>
      </c>
      <c r="F1609" s="53"/>
    </row>
    <row r="1610" spans="1:6">
      <c r="A1610" s="52">
        <v>42915</v>
      </c>
      <c r="B1610" s="20">
        <v>1087.7</v>
      </c>
      <c r="C1610" s="20">
        <v>30857.52</v>
      </c>
      <c r="D1610" s="20">
        <f t="shared" si="50"/>
        <v>7.5212543810253263E-4</v>
      </c>
      <c r="E1610" s="20">
        <f t="shared" si="51"/>
        <v>-1.7452812954432224E-3</v>
      </c>
      <c r="F1610" s="53"/>
    </row>
    <row r="1611" spans="1:6">
      <c r="A1611" s="52">
        <v>42916</v>
      </c>
      <c r="B1611" s="20">
        <v>1081.5999999999999</v>
      </c>
      <c r="C1611" s="20">
        <v>30921.61</v>
      </c>
      <c r="D1611" s="20">
        <f t="shared" si="50"/>
        <v>2.0748114449472541E-3</v>
      </c>
      <c r="E1611" s="20">
        <f t="shared" si="51"/>
        <v>-5.6239488111050799E-3</v>
      </c>
      <c r="F1611" s="53"/>
    </row>
    <row r="1612" spans="1:6">
      <c r="A1612" s="52">
        <v>42919</v>
      </c>
      <c r="B1612" s="20">
        <v>1095.55</v>
      </c>
      <c r="C1612" s="20">
        <v>31221.62</v>
      </c>
      <c r="D1612" s="20">
        <f t="shared" si="50"/>
        <v>9.6555113339472174E-3</v>
      </c>
      <c r="E1612" s="20">
        <f t="shared" si="51"/>
        <v>1.2815093964989728E-2</v>
      </c>
      <c r="F1612" s="53"/>
    </row>
    <row r="1613" spans="1:6">
      <c r="A1613" s="52">
        <v>42920</v>
      </c>
      <c r="B1613" s="20">
        <v>1090.3</v>
      </c>
      <c r="C1613" s="20">
        <v>31209.79</v>
      </c>
      <c r="D1613" s="20">
        <f t="shared" si="50"/>
        <v>-3.7897590785104557E-4</v>
      </c>
      <c r="E1613" s="20">
        <f t="shared" si="51"/>
        <v>-4.8036325413532924E-3</v>
      </c>
      <c r="F1613" s="53"/>
    </row>
    <row r="1614" spans="1:6">
      <c r="A1614" s="52">
        <v>42921</v>
      </c>
      <c r="B1614" s="20">
        <v>1097.3</v>
      </c>
      <c r="C1614" s="20">
        <v>31245.56</v>
      </c>
      <c r="D1614" s="20">
        <f t="shared" si="50"/>
        <v>1.1454584406644112E-3</v>
      </c>
      <c r="E1614" s="20">
        <f t="shared" si="51"/>
        <v>6.399729284417407E-3</v>
      </c>
      <c r="F1614" s="53"/>
    </row>
    <row r="1615" spans="1:6">
      <c r="A1615" s="52">
        <v>42922</v>
      </c>
      <c r="B1615" s="20">
        <v>1092</v>
      </c>
      <c r="C1615" s="20">
        <v>31369.34</v>
      </c>
      <c r="D1615" s="20">
        <f t="shared" si="50"/>
        <v>3.9536966837324713E-3</v>
      </c>
      <c r="E1615" s="20">
        <f t="shared" si="51"/>
        <v>-4.8417396919030915E-3</v>
      </c>
      <c r="F1615" s="53"/>
    </row>
    <row r="1616" spans="1:6">
      <c r="A1616" s="52">
        <v>42923</v>
      </c>
      <c r="B1616" s="20">
        <v>1097.75</v>
      </c>
      <c r="C1616" s="20">
        <v>31360.63</v>
      </c>
      <c r="D1616" s="20">
        <f t="shared" si="50"/>
        <v>-2.7769820568927697E-4</v>
      </c>
      <c r="E1616" s="20">
        <f t="shared" si="51"/>
        <v>5.2517531369764567E-3</v>
      </c>
      <c r="F1616" s="53"/>
    </row>
    <row r="1617" spans="1:6">
      <c r="A1617" s="52">
        <v>42926</v>
      </c>
      <c r="B1617" s="20">
        <v>1096.75</v>
      </c>
      <c r="C1617" s="20">
        <v>31715.64</v>
      </c>
      <c r="D1617" s="20">
        <f t="shared" si="50"/>
        <v>1.1256650041799911E-2</v>
      </c>
      <c r="E1617" s="20">
        <f t="shared" si="51"/>
        <v>-9.1136939550348281E-4</v>
      </c>
      <c r="F1617" s="53"/>
    </row>
    <row r="1618" spans="1:6">
      <c r="A1618" s="52">
        <v>42927</v>
      </c>
      <c r="B1618" s="20">
        <v>1107.1500000000001</v>
      </c>
      <c r="C1618" s="20">
        <v>31747.09</v>
      </c>
      <c r="D1618" s="20">
        <f t="shared" si="50"/>
        <v>9.9113298701658872E-4</v>
      </c>
      <c r="E1618" s="20">
        <f t="shared" si="51"/>
        <v>9.4378848378478264E-3</v>
      </c>
      <c r="F1618" s="53"/>
    </row>
    <row r="1619" spans="1:6">
      <c r="A1619" s="52">
        <v>42928</v>
      </c>
      <c r="B1619" s="20">
        <v>1129.7</v>
      </c>
      <c r="C1619" s="20">
        <v>31804.82</v>
      </c>
      <c r="D1619" s="20">
        <f t="shared" si="50"/>
        <v>1.8167830322997158E-3</v>
      </c>
      <c r="E1619" s="20">
        <f t="shared" si="51"/>
        <v>2.0162964848711998E-2</v>
      </c>
      <c r="F1619" s="53"/>
    </row>
    <row r="1620" spans="1:6">
      <c r="A1620" s="52">
        <v>42929</v>
      </c>
      <c r="B1620" s="20">
        <v>1133.2</v>
      </c>
      <c r="C1620" s="20">
        <v>32037.38</v>
      </c>
      <c r="D1620" s="20">
        <f t="shared" si="50"/>
        <v>7.2854954453114374E-3</v>
      </c>
      <c r="E1620" s="20">
        <f t="shared" si="51"/>
        <v>3.0933782234783182E-3</v>
      </c>
      <c r="F1620" s="53"/>
    </row>
    <row r="1621" spans="1:6">
      <c r="A1621" s="52">
        <v>42930</v>
      </c>
      <c r="B1621" s="20">
        <v>1139.7</v>
      </c>
      <c r="C1621" s="20">
        <v>32020.75</v>
      </c>
      <c r="D1621" s="20">
        <f t="shared" si="50"/>
        <v>-5.1921591759240555E-4</v>
      </c>
      <c r="E1621" s="20">
        <f t="shared" si="51"/>
        <v>5.7195809053280713E-3</v>
      </c>
      <c r="F1621" s="53"/>
    </row>
    <row r="1622" spans="1:6">
      <c r="A1622" s="52">
        <v>42933</v>
      </c>
      <c r="B1622" s="20">
        <v>1152.8</v>
      </c>
      <c r="C1622" s="20">
        <v>32074.78</v>
      </c>
      <c r="D1622" s="20">
        <f t="shared" si="50"/>
        <v>1.6859213988118132E-3</v>
      </c>
      <c r="E1622" s="20">
        <f t="shared" si="51"/>
        <v>1.1428695823622629E-2</v>
      </c>
      <c r="F1622" s="53"/>
    </row>
    <row r="1623" spans="1:6">
      <c r="A1623" s="52">
        <v>42934</v>
      </c>
      <c r="B1623" s="20">
        <v>1158.2</v>
      </c>
      <c r="C1623" s="20">
        <v>31710.99</v>
      </c>
      <c r="D1623" s="20">
        <f t="shared" si="50"/>
        <v>-1.140674305567933E-2</v>
      </c>
      <c r="E1623" s="20">
        <f t="shared" si="51"/>
        <v>4.673310106377223E-3</v>
      </c>
      <c r="F1623" s="53"/>
    </row>
    <row r="1624" spans="1:6">
      <c r="A1624" s="52">
        <v>42935</v>
      </c>
      <c r="B1624" s="20">
        <v>1152.9000000000001</v>
      </c>
      <c r="C1624" s="20">
        <v>31955.35</v>
      </c>
      <c r="D1624" s="20">
        <f t="shared" si="50"/>
        <v>7.6763074466794125E-3</v>
      </c>
      <c r="E1624" s="20">
        <f t="shared" si="51"/>
        <v>-4.5865685527814413E-3</v>
      </c>
      <c r="F1624" s="53"/>
    </row>
    <row r="1625" spans="1:6">
      <c r="A1625" s="52">
        <v>42936</v>
      </c>
      <c r="B1625" s="20">
        <v>1152.75</v>
      </c>
      <c r="C1625" s="20">
        <v>31904.400000000001</v>
      </c>
      <c r="D1625" s="20">
        <f t="shared" si="50"/>
        <v>-1.5956846311104217E-3</v>
      </c>
      <c r="E1625" s="20">
        <f t="shared" si="51"/>
        <v>-1.3011515209308431E-4</v>
      </c>
      <c r="F1625" s="53"/>
    </row>
    <row r="1626" spans="1:6">
      <c r="A1626" s="52">
        <v>42937</v>
      </c>
      <c r="B1626" s="20">
        <v>1158.55</v>
      </c>
      <c r="C1626" s="20">
        <v>32028.89</v>
      </c>
      <c r="D1626" s="20">
        <f t="shared" si="50"/>
        <v>3.8943766959695612E-3</v>
      </c>
      <c r="E1626" s="20">
        <f t="shared" si="51"/>
        <v>5.0188311119427655E-3</v>
      </c>
      <c r="F1626" s="53"/>
    </row>
    <row r="1627" spans="1:6">
      <c r="A1627" s="52">
        <v>42940</v>
      </c>
      <c r="B1627" s="20">
        <v>1157.8</v>
      </c>
      <c r="C1627" s="20">
        <v>32245.87</v>
      </c>
      <c r="D1627" s="20">
        <f t="shared" si="50"/>
        <v>6.7516650159968059E-3</v>
      </c>
      <c r="E1627" s="20">
        <f t="shared" si="51"/>
        <v>-6.475705538535111E-4</v>
      </c>
      <c r="F1627" s="53"/>
    </row>
    <row r="1628" spans="1:6">
      <c r="A1628" s="52">
        <v>42941</v>
      </c>
      <c r="B1628" s="20">
        <v>1149.45</v>
      </c>
      <c r="C1628" s="20">
        <v>32228.27</v>
      </c>
      <c r="D1628" s="20">
        <f t="shared" si="50"/>
        <v>-5.4595533766446213E-4</v>
      </c>
      <c r="E1628" s="20">
        <f t="shared" si="51"/>
        <v>-7.2380855603811E-3</v>
      </c>
      <c r="F1628" s="53"/>
    </row>
    <row r="1629" spans="1:6">
      <c r="A1629" s="52">
        <v>42942</v>
      </c>
      <c r="B1629" s="20">
        <v>1164.3</v>
      </c>
      <c r="C1629" s="20">
        <v>32382.46</v>
      </c>
      <c r="D1629" s="20">
        <f t="shared" si="50"/>
        <v>4.7729004984572252E-3</v>
      </c>
      <c r="E1629" s="20">
        <f t="shared" si="51"/>
        <v>1.2836480958447206E-2</v>
      </c>
      <c r="F1629" s="53"/>
    </row>
    <row r="1630" spans="1:6">
      <c r="A1630" s="52">
        <v>42943</v>
      </c>
      <c r="B1630" s="20">
        <v>1172.55</v>
      </c>
      <c r="C1630" s="20">
        <v>32383.3</v>
      </c>
      <c r="D1630" s="20">
        <f t="shared" si="50"/>
        <v>2.5939632300950751E-5</v>
      </c>
      <c r="E1630" s="20">
        <f t="shared" si="51"/>
        <v>7.0608162914787848E-3</v>
      </c>
      <c r="F1630" s="53"/>
    </row>
    <row r="1631" spans="1:6">
      <c r="A1631" s="52">
        <v>42944</v>
      </c>
      <c r="B1631" s="20">
        <v>1154.0999999999999</v>
      </c>
      <c r="C1631" s="20">
        <v>32309.88</v>
      </c>
      <c r="D1631" s="20">
        <f t="shared" si="50"/>
        <v>-2.2697920096485498E-3</v>
      </c>
      <c r="E1631" s="20">
        <f t="shared" si="51"/>
        <v>-1.5860044908090051E-2</v>
      </c>
      <c r="F1631" s="53"/>
    </row>
    <row r="1632" spans="1:6">
      <c r="A1632" s="52">
        <v>42947</v>
      </c>
      <c r="B1632" s="20">
        <v>1153.3499999999999</v>
      </c>
      <c r="C1632" s="20">
        <v>32514.94</v>
      </c>
      <c r="D1632" s="20">
        <f t="shared" si="50"/>
        <v>6.3266102081614818E-3</v>
      </c>
      <c r="E1632" s="20">
        <f t="shared" si="51"/>
        <v>-6.5006828005958897E-4</v>
      </c>
      <c r="F1632" s="53"/>
    </row>
    <row r="1633" spans="1:6">
      <c r="A1633" s="52">
        <v>42948</v>
      </c>
      <c r="B1633" s="20">
        <v>1173</v>
      </c>
      <c r="C1633" s="20">
        <v>32575.17</v>
      </c>
      <c r="D1633" s="20">
        <f t="shared" si="50"/>
        <v>1.8506657060637297E-3</v>
      </c>
      <c r="E1633" s="20">
        <f t="shared" si="51"/>
        <v>1.689381850717607E-2</v>
      </c>
      <c r="F1633" s="53"/>
    </row>
    <row r="1634" spans="1:6">
      <c r="A1634" s="52">
        <v>42949</v>
      </c>
      <c r="B1634" s="20">
        <v>1168.3499999999999</v>
      </c>
      <c r="C1634" s="20">
        <v>32476.74</v>
      </c>
      <c r="D1634" s="20">
        <f t="shared" si="50"/>
        <v>-3.0262009253101069E-3</v>
      </c>
      <c r="E1634" s="20">
        <f t="shared" si="51"/>
        <v>-3.972072619408267E-3</v>
      </c>
      <c r="F1634" s="53"/>
    </row>
    <row r="1635" spans="1:6">
      <c r="A1635" s="52">
        <v>42950</v>
      </c>
      <c r="B1635" s="20">
        <v>1169.5999999999999</v>
      </c>
      <c r="C1635" s="20">
        <v>32237.88</v>
      </c>
      <c r="D1635" s="20">
        <f t="shared" si="50"/>
        <v>-7.3819821454665716E-3</v>
      </c>
      <c r="E1635" s="20">
        <f t="shared" si="51"/>
        <v>1.0693129614469132E-3</v>
      </c>
      <c r="F1635" s="53"/>
    </row>
    <row r="1636" spans="1:6">
      <c r="A1636" s="52">
        <v>42951</v>
      </c>
      <c r="B1636" s="20">
        <v>1191.9000000000001</v>
      </c>
      <c r="C1636" s="20">
        <v>32325.41</v>
      </c>
      <c r="D1636" s="20">
        <f t="shared" si="50"/>
        <v>2.7114496063136936E-3</v>
      </c>
      <c r="E1636" s="20">
        <f t="shared" si="51"/>
        <v>1.8886862493148956E-2</v>
      </c>
      <c r="F1636" s="53"/>
    </row>
    <row r="1637" spans="1:6">
      <c r="A1637" s="52">
        <v>42954</v>
      </c>
      <c r="B1637" s="20">
        <v>1184.25</v>
      </c>
      <c r="C1637" s="20">
        <v>32273.67</v>
      </c>
      <c r="D1637" s="20">
        <f t="shared" si="50"/>
        <v>-1.6018807408350888E-3</v>
      </c>
      <c r="E1637" s="20">
        <f t="shared" si="51"/>
        <v>-6.4390096848018349E-3</v>
      </c>
      <c r="F1637" s="53"/>
    </row>
    <row r="1638" spans="1:6">
      <c r="A1638" s="52">
        <v>42955</v>
      </c>
      <c r="B1638" s="20">
        <v>1186.25</v>
      </c>
      <c r="C1638" s="20">
        <v>32014.19</v>
      </c>
      <c r="D1638" s="20">
        <f t="shared" si="50"/>
        <v>-8.0724855076360173E-3</v>
      </c>
      <c r="E1638" s="20">
        <f t="shared" si="51"/>
        <v>1.6874081202764432E-3</v>
      </c>
      <c r="F1638" s="53"/>
    </row>
    <row r="1639" spans="1:6">
      <c r="A1639" s="52">
        <v>42956</v>
      </c>
      <c r="B1639" s="20">
        <v>1183.7</v>
      </c>
      <c r="C1639" s="20">
        <v>31797.84</v>
      </c>
      <c r="D1639" s="20">
        <f t="shared" si="50"/>
        <v>-6.780879059520027E-3</v>
      </c>
      <c r="E1639" s="20">
        <f t="shared" si="51"/>
        <v>-2.1519449642897065E-3</v>
      </c>
      <c r="F1639" s="53"/>
    </row>
    <row r="1640" spans="1:6">
      <c r="A1640" s="52">
        <v>42957</v>
      </c>
      <c r="B1640" s="20">
        <v>1171.4000000000001</v>
      </c>
      <c r="C1640" s="20">
        <v>31531.33</v>
      </c>
      <c r="D1640" s="20">
        <f t="shared" si="50"/>
        <v>-8.4167082346797498E-3</v>
      </c>
      <c r="E1640" s="20">
        <f t="shared" si="51"/>
        <v>-1.044551130416594E-2</v>
      </c>
      <c r="F1640" s="53"/>
    </row>
    <row r="1641" spans="1:6">
      <c r="A1641" s="52">
        <v>42958</v>
      </c>
      <c r="B1641" s="20">
        <v>1152.8499999999999</v>
      </c>
      <c r="C1641" s="20">
        <v>31213.59</v>
      </c>
      <c r="D1641" s="20">
        <f t="shared" si="50"/>
        <v>-1.0128077813750682E-2</v>
      </c>
      <c r="E1641" s="20">
        <f t="shared" si="51"/>
        <v>-1.5962477253059753E-2</v>
      </c>
      <c r="F1641" s="53"/>
    </row>
    <row r="1642" spans="1:6">
      <c r="A1642" s="52">
        <v>42961</v>
      </c>
      <c r="B1642" s="20">
        <v>1152.3499999999999</v>
      </c>
      <c r="C1642" s="20">
        <v>31449.03</v>
      </c>
      <c r="D1642" s="20">
        <f t="shared" si="50"/>
        <v>7.5145631610697835E-3</v>
      </c>
      <c r="E1642" s="20">
        <f t="shared" si="51"/>
        <v>-4.3380184612268731E-4</v>
      </c>
      <c r="F1642" s="53"/>
    </row>
    <row r="1643" spans="1:6">
      <c r="A1643" s="52">
        <v>42963</v>
      </c>
      <c r="B1643" s="20">
        <v>1186.95</v>
      </c>
      <c r="C1643" s="20">
        <v>31770.89</v>
      </c>
      <c r="D1643" s="20">
        <f t="shared" si="50"/>
        <v>1.0182321675094587E-2</v>
      </c>
      <c r="E1643" s="20">
        <f t="shared" si="51"/>
        <v>2.9583656166812543E-2</v>
      </c>
      <c r="F1643" s="53"/>
    </row>
    <row r="1644" spans="1:6">
      <c r="A1644" s="52">
        <v>42964</v>
      </c>
      <c r="B1644" s="20">
        <v>1174.6500000000001</v>
      </c>
      <c r="C1644" s="20">
        <v>31795.46</v>
      </c>
      <c r="D1644" s="20">
        <f t="shared" si="50"/>
        <v>7.7305055972544802E-4</v>
      </c>
      <c r="E1644" s="20">
        <f t="shared" si="51"/>
        <v>-1.0416760858255604E-2</v>
      </c>
      <c r="F1644" s="53"/>
    </row>
    <row r="1645" spans="1:6">
      <c r="A1645" s="52">
        <v>42965</v>
      </c>
      <c r="B1645" s="20">
        <v>1199.7</v>
      </c>
      <c r="C1645" s="20">
        <v>31524.68</v>
      </c>
      <c r="D1645" s="20">
        <f t="shared" si="50"/>
        <v>-8.5527811729165931E-3</v>
      </c>
      <c r="E1645" s="20">
        <f t="shared" si="51"/>
        <v>2.1101294655825942E-2</v>
      </c>
      <c r="F1645" s="53"/>
    </row>
    <row r="1646" spans="1:6">
      <c r="A1646" s="52">
        <v>42968</v>
      </c>
      <c r="B1646" s="20">
        <v>1193.1500000000001</v>
      </c>
      <c r="C1646" s="20">
        <v>31258.85</v>
      </c>
      <c r="D1646" s="20">
        <f t="shared" si="50"/>
        <v>-8.4681950365367107E-3</v>
      </c>
      <c r="E1646" s="20">
        <f t="shared" si="51"/>
        <v>-5.4746568816568687E-3</v>
      </c>
      <c r="F1646" s="53"/>
    </row>
    <row r="1647" spans="1:6">
      <c r="A1647" s="52">
        <v>42969</v>
      </c>
      <c r="B1647" s="20">
        <v>1200.75</v>
      </c>
      <c r="C1647" s="20">
        <v>31291.85</v>
      </c>
      <c r="D1647" s="20">
        <f t="shared" si="50"/>
        <v>1.0551441650261922E-3</v>
      </c>
      <c r="E1647" s="20">
        <f t="shared" si="51"/>
        <v>6.3494929057082653E-3</v>
      </c>
      <c r="F1647" s="53"/>
    </row>
    <row r="1648" spans="1:6">
      <c r="A1648" s="52">
        <v>42970</v>
      </c>
      <c r="B1648" s="20">
        <v>1187.55</v>
      </c>
      <c r="C1648" s="20">
        <v>31568.01</v>
      </c>
      <c r="D1648" s="20">
        <f t="shared" si="50"/>
        <v>8.7865858028056253E-3</v>
      </c>
      <c r="E1648" s="20">
        <f t="shared" si="51"/>
        <v>-1.1054000259381332E-2</v>
      </c>
      <c r="F1648" s="53"/>
    </row>
    <row r="1649" spans="1:6">
      <c r="A1649" s="52">
        <v>42971</v>
      </c>
      <c r="B1649" s="20">
        <v>1178.95</v>
      </c>
      <c r="C1649" s="20">
        <v>31596.06</v>
      </c>
      <c r="D1649" s="20">
        <f t="shared" si="50"/>
        <v>8.8816321823157428E-4</v>
      </c>
      <c r="E1649" s="20">
        <f t="shared" si="51"/>
        <v>-7.2681494684957325E-3</v>
      </c>
      <c r="F1649" s="53"/>
    </row>
    <row r="1650" spans="1:6">
      <c r="A1650" s="52">
        <v>42975</v>
      </c>
      <c r="B1650" s="20">
        <v>1199.9000000000001</v>
      </c>
      <c r="C1650" s="20">
        <v>31750.82</v>
      </c>
      <c r="D1650" s="20">
        <f t="shared" si="50"/>
        <v>4.8861225019254228E-3</v>
      </c>
      <c r="E1650" s="20">
        <f t="shared" si="51"/>
        <v>1.7614008153286523E-2</v>
      </c>
      <c r="F1650" s="53"/>
    </row>
    <row r="1651" spans="1:6">
      <c r="A1651" s="52">
        <v>42976</v>
      </c>
      <c r="B1651" s="20">
        <v>1191.1500000000001</v>
      </c>
      <c r="C1651" s="20">
        <v>31388.39</v>
      </c>
      <c r="D1651" s="20">
        <f t="shared" si="50"/>
        <v>-1.1480472458190227E-2</v>
      </c>
      <c r="E1651" s="20">
        <f t="shared" si="51"/>
        <v>-7.318992961013595E-3</v>
      </c>
      <c r="F1651" s="53"/>
    </row>
    <row r="1652" spans="1:6">
      <c r="A1652" s="52">
        <v>42977</v>
      </c>
      <c r="B1652" s="20">
        <v>1203.8499999999999</v>
      </c>
      <c r="C1652" s="20">
        <v>31646.46</v>
      </c>
      <c r="D1652" s="20">
        <f t="shared" si="50"/>
        <v>8.1882146748021318E-3</v>
      </c>
      <c r="E1652" s="20">
        <f t="shared" si="51"/>
        <v>1.0605527380507901E-2</v>
      </c>
      <c r="F1652" s="53"/>
    </row>
    <row r="1653" spans="1:6">
      <c r="A1653" s="52">
        <v>42978</v>
      </c>
      <c r="B1653" s="20">
        <v>1217.3499999999999</v>
      </c>
      <c r="C1653" s="20">
        <v>31730.49</v>
      </c>
      <c r="D1653" s="20">
        <f t="shared" si="50"/>
        <v>2.6517542810180652E-3</v>
      </c>
      <c r="E1653" s="20">
        <f t="shared" si="51"/>
        <v>1.1151610691337934E-2</v>
      </c>
      <c r="F1653" s="53"/>
    </row>
    <row r="1654" spans="1:6">
      <c r="A1654" s="52">
        <v>42979</v>
      </c>
      <c r="B1654" s="20">
        <v>1215.7</v>
      </c>
      <c r="C1654" s="20">
        <v>31892.23</v>
      </c>
      <c r="D1654" s="20">
        <f t="shared" si="50"/>
        <v>5.0843581797249526E-3</v>
      </c>
      <c r="E1654" s="20">
        <f t="shared" si="51"/>
        <v>-1.356322519427312E-3</v>
      </c>
      <c r="F1654" s="53"/>
    </row>
    <row r="1655" spans="1:6">
      <c r="A1655" s="52">
        <v>42982</v>
      </c>
      <c r="B1655" s="20">
        <v>1196.95</v>
      </c>
      <c r="C1655" s="20">
        <v>31702.25</v>
      </c>
      <c r="D1655" s="20">
        <f t="shared" si="50"/>
        <v>-5.9747501718008739E-3</v>
      </c>
      <c r="E1655" s="20">
        <f t="shared" si="51"/>
        <v>-1.554338797061427E-2</v>
      </c>
      <c r="F1655" s="53"/>
    </row>
    <row r="1656" spans="1:6">
      <c r="A1656" s="52">
        <v>42983</v>
      </c>
      <c r="B1656" s="20">
        <v>1202.7</v>
      </c>
      <c r="C1656" s="20">
        <v>31809.55</v>
      </c>
      <c r="D1656" s="20">
        <f t="shared" si="50"/>
        <v>3.3789028837743745E-3</v>
      </c>
      <c r="E1656" s="20">
        <f t="shared" si="51"/>
        <v>4.7923747254370224E-3</v>
      </c>
      <c r="F1656" s="53"/>
    </row>
    <row r="1657" spans="1:6">
      <c r="A1657" s="52">
        <v>42984</v>
      </c>
      <c r="B1657" s="20">
        <v>1203.5999999999999</v>
      </c>
      <c r="C1657" s="20">
        <v>31661.97</v>
      </c>
      <c r="D1657" s="20">
        <f t="shared" si="50"/>
        <v>-4.650283023094056E-3</v>
      </c>
      <c r="E1657" s="20">
        <f t="shared" si="51"/>
        <v>7.4803643931902072E-4</v>
      </c>
      <c r="F1657" s="53"/>
    </row>
    <row r="1658" spans="1:6">
      <c r="A1658" s="52">
        <v>42985</v>
      </c>
      <c r="B1658" s="20">
        <v>1209.0999999999999</v>
      </c>
      <c r="C1658" s="20">
        <v>31662.74</v>
      </c>
      <c r="D1658" s="20">
        <f t="shared" si="50"/>
        <v>2.4319100712494776E-5</v>
      </c>
      <c r="E1658" s="20">
        <f t="shared" si="51"/>
        <v>4.5592154243109971E-3</v>
      </c>
      <c r="F1658" s="53"/>
    </row>
    <row r="1659" spans="1:6">
      <c r="A1659" s="52">
        <v>42986</v>
      </c>
      <c r="B1659" s="20">
        <v>1206.75</v>
      </c>
      <c r="C1659" s="20">
        <v>31687.52</v>
      </c>
      <c r="D1659" s="20">
        <f t="shared" si="50"/>
        <v>7.8231727111518112E-4</v>
      </c>
      <c r="E1659" s="20">
        <f t="shared" si="51"/>
        <v>-1.9454856395987354E-3</v>
      </c>
      <c r="F1659" s="53"/>
    </row>
    <row r="1660" spans="1:6">
      <c r="A1660" s="52">
        <v>42989</v>
      </c>
      <c r="B1660" s="20">
        <v>1219.05</v>
      </c>
      <c r="C1660" s="20">
        <v>31882.16</v>
      </c>
      <c r="D1660" s="20">
        <f t="shared" si="50"/>
        <v>6.1236931896913784E-3</v>
      </c>
      <c r="E1660" s="20">
        <f t="shared" si="51"/>
        <v>1.0141071326721197E-2</v>
      </c>
      <c r="F1660" s="53"/>
    </row>
    <row r="1661" spans="1:6">
      <c r="A1661" s="52">
        <v>42990</v>
      </c>
      <c r="B1661" s="20">
        <v>1246.6500000000001</v>
      </c>
      <c r="C1661" s="20">
        <v>32158.66</v>
      </c>
      <c r="D1661" s="20">
        <f t="shared" si="50"/>
        <v>8.6351710714171227E-3</v>
      </c>
      <c r="E1661" s="20">
        <f t="shared" si="51"/>
        <v>2.2388086799821648E-2</v>
      </c>
      <c r="F1661" s="53"/>
    </row>
    <row r="1662" spans="1:6">
      <c r="A1662" s="52">
        <v>42991</v>
      </c>
      <c r="B1662" s="20">
        <v>1250.75</v>
      </c>
      <c r="C1662" s="20">
        <v>32186.41</v>
      </c>
      <c r="D1662" s="20">
        <f t="shared" si="50"/>
        <v>8.6253699686482193E-4</v>
      </c>
      <c r="E1662" s="20">
        <f t="shared" si="51"/>
        <v>3.283417701169208E-3</v>
      </c>
      <c r="F1662" s="53"/>
    </row>
    <row r="1663" spans="1:6">
      <c r="A1663" s="52">
        <v>42992</v>
      </c>
      <c r="B1663" s="20">
        <v>1246.8</v>
      </c>
      <c r="C1663" s="20">
        <v>32241.93</v>
      </c>
      <c r="D1663" s="20">
        <f t="shared" si="50"/>
        <v>1.7234655973673648E-3</v>
      </c>
      <c r="E1663" s="20">
        <f t="shared" si="51"/>
        <v>-3.1631024751323875E-3</v>
      </c>
      <c r="F1663" s="53"/>
    </row>
    <row r="1664" spans="1:6">
      <c r="A1664" s="52">
        <v>42993</v>
      </c>
      <c r="B1664" s="20">
        <v>1245.5</v>
      </c>
      <c r="C1664" s="20">
        <v>32272.61</v>
      </c>
      <c r="D1664" s="20">
        <f t="shared" si="50"/>
        <v>9.5110349737456776E-4</v>
      </c>
      <c r="E1664" s="20">
        <f t="shared" si="51"/>
        <v>-1.0432131909468574E-3</v>
      </c>
      <c r="F1664" s="53"/>
    </row>
    <row r="1665" spans="1:6">
      <c r="A1665" s="52">
        <v>42996</v>
      </c>
      <c r="B1665" s="20">
        <v>1279.5</v>
      </c>
      <c r="C1665" s="20">
        <v>32423.759999999998</v>
      </c>
      <c r="D1665" s="20">
        <f t="shared" si="50"/>
        <v>4.6726045064865024E-3</v>
      </c>
      <c r="E1665" s="20">
        <f t="shared" si="51"/>
        <v>2.6932320897608341E-2</v>
      </c>
      <c r="F1665" s="53"/>
    </row>
    <row r="1666" spans="1:6">
      <c r="A1666" s="52">
        <v>42997</v>
      </c>
      <c r="B1666" s="20">
        <v>1279.9000000000001</v>
      </c>
      <c r="C1666" s="20">
        <v>32402.37</v>
      </c>
      <c r="D1666" s="20">
        <f t="shared" si="50"/>
        <v>-6.5991910287618828E-4</v>
      </c>
      <c r="E1666" s="20">
        <f t="shared" si="51"/>
        <v>3.1257326190270419E-4</v>
      </c>
      <c r="F1666" s="53"/>
    </row>
    <row r="1667" spans="1:6">
      <c r="A1667" s="52">
        <v>42998</v>
      </c>
      <c r="B1667" s="20">
        <v>1258.7</v>
      </c>
      <c r="C1667" s="20">
        <v>32400.51</v>
      </c>
      <c r="D1667" s="20">
        <f t="shared" ref="D1667:D1730" si="52">LN(C1667/C1666)</f>
        <v>-5.740485609625554E-5</v>
      </c>
      <c r="E1667" s="20">
        <f t="shared" ref="E1667:E1730" si="53">LN(B1667/B1666)</f>
        <v>-1.6702507564286886E-2</v>
      </c>
      <c r="F1667" s="53"/>
    </row>
    <row r="1668" spans="1:6">
      <c r="A1668" s="52">
        <v>42999</v>
      </c>
      <c r="B1668" s="20">
        <v>1254.8</v>
      </c>
      <c r="C1668" s="20">
        <v>32370.04</v>
      </c>
      <c r="D1668" s="20">
        <f t="shared" si="52"/>
        <v>-9.4085976567166848E-4</v>
      </c>
      <c r="E1668" s="20">
        <f t="shared" si="53"/>
        <v>-3.1032449809362344E-3</v>
      </c>
      <c r="F1668" s="53"/>
    </row>
    <row r="1669" spans="1:6">
      <c r="A1669" s="52">
        <v>43000</v>
      </c>
      <c r="B1669" s="20">
        <v>1239.55</v>
      </c>
      <c r="C1669" s="20">
        <v>31922.44</v>
      </c>
      <c r="D1669" s="20">
        <f t="shared" si="52"/>
        <v>-1.3924092886575935E-2</v>
      </c>
      <c r="E1669" s="20">
        <f t="shared" si="53"/>
        <v>-1.2227786808558256E-2</v>
      </c>
      <c r="F1669" s="53"/>
    </row>
    <row r="1670" spans="1:6">
      <c r="A1670" s="52">
        <v>43003</v>
      </c>
      <c r="B1670" s="20">
        <v>1246.3499999999999</v>
      </c>
      <c r="C1670" s="20">
        <v>31626.63</v>
      </c>
      <c r="D1670" s="20">
        <f t="shared" si="52"/>
        <v>-9.3097235414496583E-3</v>
      </c>
      <c r="E1670" s="20">
        <f t="shared" si="53"/>
        <v>5.4708692711351774E-3</v>
      </c>
      <c r="F1670" s="53"/>
    </row>
    <row r="1671" spans="1:6">
      <c r="A1671" s="52">
        <v>43004</v>
      </c>
      <c r="B1671" s="20">
        <v>1217.55</v>
      </c>
      <c r="C1671" s="20">
        <v>31599.759999999998</v>
      </c>
      <c r="D1671" s="20">
        <f t="shared" si="52"/>
        <v>-8.499615941271909E-4</v>
      </c>
      <c r="E1671" s="20">
        <f t="shared" si="53"/>
        <v>-2.3378636903805653E-2</v>
      </c>
      <c r="F1671" s="53"/>
    </row>
    <row r="1672" spans="1:6">
      <c r="A1672" s="52">
        <v>43005</v>
      </c>
      <c r="B1672" s="20">
        <v>1207</v>
      </c>
      <c r="C1672" s="20">
        <v>31159.81</v>
      </c>
      <c r="D1672" s="20">
        <f t="shared" si="52"/>
        <v>-1.4020402204334077E-2</v>
      </c>
      <c r="E1672" s="20">
        <f t="shared" si="53"/>
        <v>-8.7027007777628167E-3</v>
      </c>
      <c r="F1672" s="53"/>
    </row>
    <row r="1673" spans="1:6">
      <c r="A1673" s="52">
        <v>43006</v>
      </c>
      <c r="B1673" s="20">
        <v>1203.7</v>
      </c>
      <c r="C1673" s="20">
        <v>31282.48</v>
      </c>
      <c r="D1673" s="20">
        <f t="shared" si="52"/>
        <v>3.9290729987953429E-3</v>
      </c>
      <c r="E1673" s="20">
        <f t="shared" si="53"/>
        <v>-2.7377957118423467E-3</v>
      </c>
      <c r="F1673" s="53"/>
    </row>
    <row r="1674" spans="1:6">
      <c r="A1674" s="52">
        <v>43007</v>
      </c>
      <c r="B1674" s="20">
        <v>1175.1500000000001</v>
      </c>
      <c r="C1674" s="20">
        <v>31283.72</v>
      </c>
      <c r="D1674" s="20">
        <f t="shared" si="52"/>
        <v>3.963801541924924E-5</v>
      </c>
      <c r="E1674" s="20">
        <f t="shared" si="53"/>
        <v>-2.4004347380751762E-2</v>
      </c>
      <c r="F1674" s="53"/>
    </row>
    <row r="1675" spans="1:6">
      <c r="A1675" s="52">
        <v>43011</v>
      </c>
      <c r="B1675" s="20">
        <v>1186.55</v>
      </c>
      <c r="C1675" s="20">
        <v>31497.38</v>
      </c>
      <c r="D1675" s="20">
        <f t="shared" si="52"/>
        <v>6.8065333320172245E-3</v>
      </c>
      <c r="E1675" s="20">
        <f t="shared" si="53"/>
        <v>9.6541377330896048E-3</v>
      </c>
      <c r="F1675" s="53"/>
    </row>
    <row r="1676" spans="1:6">
      <c r="A1676" s="52">
        <v>43012</v>
      </c>
      <c r="B1676" s="20">
        <v>1197.4000000000001</v>
      </c>
      <c r="C1676" s="20">
        <v>31671.71</v>
      </c>
      <c r="D1676" s="20">
        <f t="shared" si="52"/>
        <v>5.5194856400817248E-3</v>
      </c>
      <c r="E1676" s="20">
        <f t="shared" si="53"/>
        <v>9.1026027532247356E-3</v>
      </c>
      <c r="F1676" s="53"/>
    </row>
    <row r="1677" spans="1:6">
      <c r="A1677" s="52">
        <v>43013</v>
      </c>
      <c r="B1677" s="20">
        <v>1188.05</v>
      </c>
      <c r="C1677" s="20">
        <v>31592.03</v>
      </c>
      <c r="D1677" s="20">
        <f t="shared" si="52"/>
        <v>-2.5189798179026E-3</v>
      </c>
      <c r="E1677" s="20">
        <f t="shared" si="53"/>
        <v>-7.8392319122297261E-3</v>
      </c>
      <c r="F1677" s="53"/>
    </row>
    <row r="1678" spans="1:6">
      <c r="A1678" s="52">
        <v>43014</v>
      </c>
      <c r="B1678" s="20">
        <v>1205.5</v>
      </c>
      <c r="C1678" s="20">
        <v>31814.22</v>
      </c>
      <c r="D1678" s="20">
        <f t="shared" si="52"/>
        <v>7.0084860554343867E-3</v>
      </c>
      <c r="E1678" s="20">
        <f t="shared" si="53"/>
        <v>1.4581111042203731E-2</v>
      </c>
      <c r="F1678" s="53"/>
    </row>
    <row r="1679" spans="1:6">
      <c r="A1679" s="52">
        <v>43017</v>
      </c>
      <c r="B1679" s="20">
        <v>1220.1500000000001</v>
      </c>
      <c r="C1679" s="20">
        <v>31846.89</v>
      </c>
      <c r="D1679" s="20">
        <f t="shared" si="52"/>
        <v>1.0263723918100881E-3</v>
      </c>
      <c r="E1679" s="20">
        <f t="shared" si="53"/>
        <v>1.2079383367916236E-2</v>
      </c>
      <c r="F1679" s="53"/>
    </row>
    <row r="1680" spans="1:6">
      <c r="A1680" s="52">
        <v>43018</v>
      </c>
      <c r="B1680" s="20">
        <v>1208.1500000000001</v>
      </c>
      <c r="C1680" s="20">
        <v>31924.41</v>
      </c>
      <c r="D1680" s="20">
        <f t="shared" si="52"/>
        <v>2.4311888947844995E-3</v>
      </c>
      <c r="E1680" s="20">
        <f t="shared" si="53"/>
        <v>-9.8835380176787516E-3</v>
      </c>
      <c r="F1680" s="53"/>
    </row>
    <row r="1681" spans="1:6">
      <c r="A1681" s="52">
        <v>43019</v>
      </c>
      <c r="B1681" s="20">
        <v>1217.4000000000001</v>
      </c>
      <c r="C1681" s="20">
        <v>31833.99</v>
      </c>
      <c r="D1681" s="20">
        <f t="shared" si="52"/>
        <v>-2.8363340553555177E-3</v>
      </c>
      <c r="E1681" s="20">
        <f t="shared" si="53"/>
        <v>7.6271730883611276E-3</v>
      </c>
      <c r="F1681" s="53"/>
    </row>
    <row r="1682" spans="1:6">
      <c r="A1682" s="52">
        <v>43020</v>
      </c>
      <c r="B1682" s="20">
        <v>1238.2</v>
      </c>
      <c r="C1682" s="20">
        <v>32182.22</v>
      </c>
      <c r="D1682" s="20">
        <f t="shared" si="52"/>
        <v>1.087953925509602E-2</v>
      </c>
      <c r="E1682" s="20">
        <f t="shared" si="53"/>
        <v>1.6941275025307581E-2</v>
      </c>
      <c r="F1682" s="53"/>
    </row>
    <row r="1683" spans="1:6">
      <c r="A1683" s="52">
        <v>43021</v>
      </c>
      <c r="B1683" s="20">
        <v>1246.5999999999999</v>
      </c>
      <c r="C1683" s="20">
        <v>32432.69</v>
      </c>
      <c r="D1683" s="20">
        <f t="shared" si="52"/>
        <v>7.7527386338367933E-3</v>
      </c>
      <c r="E1683" s="20">
        <f t="shared" si="53"/>
        <v>6.7611332896184498E-3</v>
      </c>
      <c r="F1683" s="53"/>
    </row>
    <row r="1684" spans="1:6">
      <c r="A1684" s="52">
        <v>43024</v>
      </c>
      <c r="B1684" s="20">
        <v>1279.3499999999999</v>
      </c>
      <c r="C1684" s="20">
        <v>32633.64</v>
      </c>
      <c r="D1684" s="20">
        <f t="shared" si="52"/>
        <v>6.1767934014300228E-3</v>
      </c>
      <c r="E1684" s="20">
        <f t="shared" si="53"/>
        <v>2.5932291058477969E-2</v>
      </c>
      <c r="F1684" s="53"/>
    </row>
    <row r="1685" spans="1:6">
      <c r="A1685" s="52">
        <v>43025</v>
      </c>
      <c r="B1685" s="20">
        <v>1279.7</v>
      </c>
      <c r="C1685" s="20">
        <v>32609.16</v>
      </c>
      <c r="D1685" s="20">
        <f t="shared" si="52"/>
        <v>-7.5042766861040729E-4</v>
      </c>
      <c r="E1685" s="20">
        <f t="shared" si="53"/>
        <v>2.735390103220975E-4</v>
      </c>
      <c r="F1685" s="53"/>
    </row>
    <row r="1686" spans="1:6">
      <c r="A1686" s="52">
        <v>43026</v>
      </c>
      <c r="B1686" s="20">
        <v>1264.2</v>
      </c>
      <c r="C1686" s="20">
        <v>32584.35</v>
      </c>
      <c r="D1686" s="20">
        <f t="shared" si="52"/>
        <v>-7.6111874319103939E-4</v>
      </c>
      <c r="E1686" s="20">
        <f t="shared" si="53"/>
        <v>-1.2186164405351904E-2</v>
      </c>
      <c r="F1686" s="53"/>
    </row>
    <row r="1687" spans="1:6">
      <c r="A1687" s="52">
        <v>43027</v>
      </c>
      <c r="B1687" s="20">
        <v>1259.3499999999999</v>
      </c>
      <c r="C1687" s="20">
        <v>32389.96</v>
      </c>
      <c r="D1687" s="20">
        <f t="shared" si="52"/>
        <v>-5.9836135232105058E-3</v>
      </c>
      <c r="E1687" s="20">
        <f t="shared" si="53"/>
        <v>-3.8437962168120085E-3</v>
      </c>
      <c r="F1687" s="53"/>
    </row>
    <row r="1688" spans="1:6">
      <c r="A1688" s="52">
        <v>43031</v>
      </c>
      <c r="B1688" s="20">
        <v>1248.6500000000001</v>
      </c>
      <c r="C1688" s="20">
        <v>32506.720000000001</v>
      </c>
      <c r="D1688" s="20">
        <f t="shared" si="52"/>
        <v>3.5983389592329374E-3</v>
      </c>
      <c r="E1688" s="20">
        <f t="shared" si="53"/>
        <v>-8.5327471452839639E-3</v>
      </c>
      <c r="F1688" s="53"/>
    </row>
    <row r="1689" spans="1:6">
      <c r="A1689" s="52">
        <v>43032</v>
      </c>
      <c r="B1689" s="20">
        <v>1271.25</v>
      </c>
      <c r="C1689" s="20">
        <v>32607.34</v>
      </c>
      <c r="D1689" s="20">
        <f t="shared" si="52"/>
        <v>3.0905792110281155E-3</v>
      </c>
      <c r="E1689" s="20">
        <f t="shared" si="53"/>
        <v>1.7937700686667252E-2</v>
      </c>
      <c r="F1689" s="53"/>
    </row>
    <row r="1690" spans="1:6">
      <c r="A1690" s="52">
        <v>43033</v>
      </c>
      <c r="B1690" s="20">
        <v>1273.55</v>
      </c>
      <c r="C1690" s="20">
        <v>33042.5</v>
      </c>
      <c r="D1690" s="20">
        <f t="shared" si="52"/>
        <v>1.3257195246146488E-2</v>
      </c>
      <c r="E1690" s="20">
        <f t="shared" si="53"/>
        <v>1.8076081627323914E-3</v>
      </c>
      <c r="F1690" s="53"/>
    </row>
    <row r="1691" spans="1:6">
      <c r="A1691" s="52">
        <v>43034</v>
      </c>
      <c r="B1691" s="20">
        <v>1271.3499999999999</v>
      </c>
      <c r="C1691" s="20">
        <v>33147.129999999997</v>
      </c>
      <c r="D1691" s="20">
        <f t="shared" si="52"/>
        <v>3.1615250651847774E-3</v>
      </c>
      <c r="E1691" s="20">
        <f t="shared" si="53"/>
        <v>-1.7289485229530044E-3</v>
      </c>
      <c r="F1691" s="53"/>
    </row>
    <row r="1692" spans="1:6">
      <c r="A1692" s="52">
        <v>43035</v>
      </c>
      <c r="B1692" s="20">
        <v>1257.4000000000001</v>
      </c>
      <c r="C1692" s="20">
        <v>33157.22</v>
      </c>
      <c r="D1692" s="20">
        <f t="shared" si="52"/>
        <v>3.0435409073135218E-4</v>
      </c>
      <c r="E1692" s="20">
        <f t="shared" si="53"/>
        <v>-1.1033231053588307E-2</v>
      </c>
      <c r="F1692" s="53"/>
    </row>
    <row r="1693" spans="1:6">
      <c r="A1693" s="52">
        <v>43038</v>
      </c>
      <c r="B1693" s="20">
        <v>1235.9000000000001</v>
      </c>
      <c r="C1693" s="20">
        <v>33266.160000000003</v>
      </c>
      <c r="D1693" s="20">
        <f t="shared" si="52"/>
        <v>3.2801732666614281E-3</v>
      </c>
      <c r="E1693" s="20">
        <f t="shared" si="53"/>
        <v>-1.7246647353270961E-2</v>
      </c>
      <c r="F1693" s="53"/>
    </row>
    <row r="1694" spans="1:6">
      <c r="A1694" s="52">
        <v>43039</v>
      </c>
      <c r="B1694" s="20">
        <v>1236.8499999999999</v>
      </c>
      <c r="C1694" s="20">
        <v>33213.129999999997</v>
      </c>
      <c r="D1694" s="20">
        <f t="shared" si="52"/>
        <v>-1.5953844046136477E-3</v>
      </c>
      <c r="E1694" s="20">
        <f t="shared" si="53"/>
        <v>7.6837532847221044E-4</v>
      </c>
      <c r="F1694" s="53"/>
    </row>
    <row r="1695" spans="1:6">
      <c r="A1695" s="52">
        <v>43040</v>
      </c>
      <c r="B1695" s="20">
        <v>1259.6500000000001</v>
      </c>
      <c r="C1695" s="20">
        <v>33600.269999999997</v>
      </c>
      <c r="D1695" s="20">
        <f t="shared" si="52"/>
        <v>1.1588822983369463E-2</v>
      </c>
      <c r="E1695" s="20">
        <f t="shared" si="53"/>
        <v>1.826607965619103E-2</v>
      </c>
      <c r="F1695" s="53"/>
    </row>
    <row r="1696" spans="1:6">
      <c r="A1696" s="52">
        <v>43041</v>
      </c>
      <c r="B1696" s="20">
        <v>1239.8</v>
      </c>
      <c r="C1696" s="20">
        <v>33573.22</v>
      </c>
      <c r="D1696" s="20">
        <f t="shared" si="52"/>
        <v>-8.0537728386963366E-4</v>
      </c>
      <c r="E1696" s="20">
        <f t="shared" si="53"/>
        <v>-1.588382831253405E-2</v>
      </c>
      <c r="F1696" s="53"/>
    </row>
    <row r="1697" spans="1:6">
      <c r="A1697" s="52">
        <v>43042</v>
      </c>
      <c r="B1697" s="20">
        <v>1238.0999999999999</v>
      </c>
      <c r="C1697" s="20">
        <v>33685.56</v>
      </c>
      <c r="D1697" s="20">
        <f t="shared" si="52"/>
        <v>3.3405335175081146E-3</v>
      </c>
      <c r="E1697" s="20">
        <f t="shared" si="53"/>
        <v>-1.37212984117321E-3</v>
      </c>
      <c r="F1697" s="53"/>
    </row>
    <row r="1698" spans="1:6">
      <c r="A1698" s="52">
        <v>43045</v>
      </c>
      <c r="B1698" s="20">
        <v>1240.1500000000001</v>
      </c>
      <c r="C1698" s="20">
        <v>33731.19</v>
      </c>
      <c r="D1698" s="20">
        <f t="shared" si="52"/>
        <v>1.3536697324563641E-3</v>
      </c>
      <c r="E1698" s="20">
        <f t="shared" si="53"/>
        <v>1.6543935983651063E-3</v>
      </c>
      <c r="F1698" s="53"/>
    </row>
    <row r="1699" spans="1:6">
      <c r="A1699" s="52">
        <v>43046</v>
      </c>
      <c r="B1699" s="20">
        <v>1234.5999999999999</v>
      </c>
      <c r="C1699" s="20">
        <v>33370.76</v>
      </c>
      <c r="D1699" s="20">
        <f t="shared" si="52"/>
        <v>-1.0742861165757588E-2</v>
      </c>
      <c r="E1699" s="20">
        <f t="shared" si="53"/>
        <v>-4.4853090652154102E-3</v>
      </c>
      <c r="F1699" s="53"/>
    </row>
    <row r="1700" spans="1:6">
      <c r="A1700" s="52">
        <v>43047</v>
      </c>
      <c r="B1700" s="20">
        <v>1236.9000000000001</v>
      </c>
      <c r="C1700" s="20">
        <v>33218.81</v>
      </c>
      <c r="D1700" s="20">
        <f t="shared" si="52"/>
        <v>-4.5637857020621531E-3</v>
      </c>
      <c r="E1700" s="20">
        <f t="shared" si="53"/>
        <v>1.8612184211687015E-3</v>
      </c>
      <c r="F1700" s="53"/>
    </row>
    <row r="1701" spans="1:6">
      <c r="A1701" s="52">
        <v>43048</v>
      </c>
      <c r="B1701" s="20">
        <v>1253.3</v>
      </c>
      <c r="C1701" s="20">
        <v>33250.93</v>
      </c>
      <c r="D1701" s="20">
        <f t="shared" si="52"/>
        <v>9.664548860910773E-4</v>
      </c>
      <c r="E1701" s="20">
        <f t="shared" si="53"/>
        <v>1.3171823236512486E-2</v>
      </c>
      <c r="F1701" s="53"/>
    </row>
    <row r="1702" spans="1:6">
      <c r="A1702" s="52">
        <v>43049</v>
      </c>
      <c r="B1702" s="20">
        <v>1290.75</v>
      </c>
      <c r="C1702" s="20">
        <v>33314.559999999998</v>
      </c>
      <c r="D1702" s="20">
        <f t="shared" si="52"/>
        <v>1.9118020277643683E-3</v>
      </c>
      <c r="E1702" s="20">
        <f t="shared" si="53"/>
        <v>2.9443372142282043E-2</v>
      </c>
      <c r="F1702" s="53"/>
    </row>
    <row r="1703" spans="1:6">
      <c r="A1703" s="52">
        <v>43052</v>
      </c>
      <c r="B1703" s="20">
        <v>1278.6500000000001</v>
      </c>
      <c r="C1703" s="20">
        <v>33033.56</v>
      </c>
      <c r="D1703" s="20">
        <f t="shared" si="52"/>
        <v>-8.4705242631954794E-3</v>
      </c>
      <c r="E1703" s="20">
        <f t="shared" si="53"/>
        <v>-9.4186109203325957E-3</v>
      </c>
      <c r="F1703" s="53"/>
    </row>
    <row r="1704" spans="1:6">
      <c r="A1704" s="52">
        <v>43053</v>
      </c>
      <c r="B1704" s="20">
        <v>1283.45</v>
      </c>
      <c r="C1704" s="20">
        <v>32941.870000000003</v>
      </c>
      <c r="D1704" s="20">
        <f t="shared" si="52"/>
        <v>-2.7795213773088262E-3</v>
      </c>
      <c r="E1704" s="20">
        <f t="shared" si="53"/>
        <v>3.7469307332225299E-3</v>
      </c>
      <c r="F1704" s="53"/>
    </row>
    <row r="1705" spans="1:6">
      <c r="A1705" s="52">
        <v>43054</v>
      </c>
      <c r="B1705" s="20">
        <v>1264.8</v>
      </c>
      <c r="C1705" s="20">
        <v>32760.44</v>
      </c>
      <c r="D1705" s="20">
        <f t="shared" si="52"/>
        <v>-5.5228031146797767E-3</v>
      </c>
      <c r="E1705" s="20">
        <f t="shared" si="53"/>
        <v>-1.4637757677386117E-2</v>
      </c>
      <c r="F1705" s="53"/>
    </row>
    <row r="1706" spans="1:6">
      <c r="A1706" s="52">
        <v>43055</v>
      </c>
      <c r="B1706" s="20">
        <v>1276.5999999999999</v>
      </c>
      <c r="C1706" s="20">
        <v>33106.82</v>
      </c>
      <c r="D1706" s="20">
        <f t="shared" si="52"/>
        <v>1.0517613547186626E-2</v>
      </c>
      <c r="E1706" s="20">
        <f t="shared" si="53"/>
        <v>9.286286926694632E-3</v>
      </c>
      <c r="F1706" s="53"/>
    </row>
    <row r="1707" spans="1:6">
      <c r="A1707" s="52">
        <v>43056</v>
      </c>
      <c r="B1707" s="20">
        <v>1278.5999999999999</v>
      </c>
      <c r="C1707" s="20">
        <v>33342.800000000003</v>
      </c>
      <c r="D1707" s="20">
        <f t="shared" si="52"/>
        <v>7.1025535443244719E-3</v>
      </c>
      <c r="E1707" s="20">
        <f t="shared" si="53"/>
        <v>1.5654355106694891E-3</v>
      </c>
      <c r="F1707" s="53"/>
    </row>
    <row r="1708" spans="1:6">
      <c r="A1708" s="52">
        <v>43059</v>
      </c>
      <c r="B1708" s="20">
        <v>1274</v>
      </c>
      <c r="C1708" s="20">
        <v>33359.9</v>
      </c>
      <c r="D1708" s="20">
        <f t="shared" si="52"/>
        <v>5.1272288451911568E-4</v>
      </c>
      <c r="E1708" s="20">
        <f t="shared" si="53"/>
        <v>-3.6041722005176785E-3</v>
      </c>
      <c r="F1708" s="53"/>
    </row>
    <row r="1709" spans="1:6">
      <c r="A1709" s="52">
        <v>43060</v>
      </c>
      <c r="B1709" s="20">
        <v>1277.2</v>
      </c>
      <c r="C1709" s="20">
        <v>33478.35</v>
      </c>
      <c r="D1709" s="20">
        <f t="shared" si="52"/>
        <v>3.544381368563413E-3</v>
      </c>
      <c r="E1709" s="20">
        <f t="shared" si="53"/>
        <v>2.5086247085182238E-3</v>
      </c>
      <c r="F1709" s="53"/>
    </row>
    <row r="1710" spans="1:6">
      <c r="A1710" s="52">
        <v>43061</v>
      </c>
      <c r="B1710" s="20">
        <v>1270.2</v>
      </c>
      <c r="C1710" s="20">
        <v>33561.550000000003</v>
      </c>
      <c r="D1710" s="20">
        <f t="shared" si="52"/>
        <v>2.4821052154075959E-3</v>
      </c>
      <c r="E1710" s="20">
        <f t="shared" si="53"/>
        <v>-5.4958134717524509E-3</v>
      </c>
      <c r="F1710" s="53"/>
    </row>
    <row r="1711" spans="1:6">
      <c r="A1711" s="52">
        <v>43062</v>
      </c>
      <c r="B1711" s="20">
        <v>1269.1500000000001</v>
      </c>
      <c r="C1711" s="20">
        <v>33588.080000000002</v>
      </c>
      <c r="D1711" s="20">
        <f t="shared" si="52"/>
        <v>7.9017565339952562E-4</v>
      </c>
      <c r="E1711" s="20">
        <f t="shared" si="53"/>
        <v>-8.2698333025487162E-4</v>
      </c>
      <c r="F1711" s="53"/>
    </row>
    <row r="1712" spans="1:6">
      <c r="A1712" s="52">
        <v>43063</v>
      </c>
      <c r="B1712" s="20">
        <v>1266.7</v>
      </c>
      <c r="C1712" s="20">
        <v>33679.24</v>
      </c>
      <c r="D1712" s="20">
        <f t="shared" si="52"/>
        <v>2.7103816773548341E-3</v>
      </c>
      <c r="E1712" s="20">
        <f t="shared" si="53"/>
        <v>-1.9322915490327522E-3</v>
      </c>
      <c r="F1712" s="53"/>
    </row>
    <row r="1713" spans="1:6">
      <c r="A1713" s="52">
        <v>43066</v>
      </c>
      <c r="B1713" s="20">
        <v>1260.5</v>
      </c>
      <c r="C1713" s="20">
        <v>33724.44</v>
      </c>
      <c r="D1713" s="20">
        <f t="shared" si="52"/>
        <v>1.3411732645836688E-3</v>
      </c>
      <c r="E1713" s="20">
        <f t="shared" si="53"/>
        <v>-4.9066258616123522E-3</v>
      </c>
      <c r="F1713" s="53"/>
    </row>
    <row r="1714" spans="1:6">
      <c r="A1714" s="52">
        <v>43067</v>
      </c>
      <c r="B1714" s="20">
        <v>1267.8499999999999</v>
      </c>
      <c r="C1714" s="20">
        <v>33618.589999999997</v>
      </c>
      <c r="D1714" s="20">
        <f t="shared" si="52"/>
        <v>-3.1436092842846816E-3</v>
      </c>
      <c r="E1714" s="20">
        <f t="shared" si="53"/>
        <v>5.8140848416419174E-3</v>
      </c>
      <c r="F1714" s="53"/>
    </row>
    <row r="1715" spans="1:6">
      <c r="A1715" s="52">
        <v>43068</v>
      </c>
      <c r="B1715" s="20">
        <v>1277.3499999999999</v>
      </c>
      <c r="C1715" s="20">
        <v>33602.76</v>
      </c>
      <c r="D1715" s="20">
        <f t="shared" si="52"/>
        <v>-4.7098132639754249E-4</v>
      </c>
      <c r="E1715" s="20">
        <f t="shared" si="53"/>
        <v>7.4650668846018078E-3</v>
      </c>
      <c r="F1715" s="53"/>
    </row>
    <row r="1716" spans="1:6">
      <c r="A1716" s="52">
        <v>43069</v>
      </c>
      <c r="B1716" s="20">
        <v>1273.75</v>
      </c>
      <c r="C1716" s="20">
        <v>33149.35</v>
      </c>
      <c r="D1716" s="20">
        <f t="shared" si="52"/>
        <v>-1.3585097856263726E-2</v>
      </c>
      <c r="E1716" s="20">
        <f t="shared" si="53"/>
        <v>-2.8223138172837042E-3</v>
      </c>
      <c r="F1716" s="53"/>
    </row>
    <row r="1717" spans="1:6">
      <c r="A1717" s="52">
        <v>43070</v>
      </c>
      <c r="B1717" s="20">
        <v>1252.3499999999999</v>
      </c>
      <c r="C1717" s="20">
        <v>32832.94</v>
      </c>
      <c r="D1717" s="20">
        <f t="shared" si="52"/>
        <v>-9.5908288537530067E-3</v>
      </c>
      <c r="E1717" s="20">
        <f t="shared" si="53"/>
        <v>-1.6943519228815495E-2</v>
      </c>
      <c r="F1717" s="53"/>
    </row>
    <row r="1718" spans="1:6">
      <c r="A1718" s="52">
        <v>43073</v>
      </c>
      <c r="B1718" s="20">
        <v>1268.0999999999999</v>
      </c>
      <c r="C1718" s="20">
        <v>32869.72</v>
      </c>
      <c r="D1718" s="20">
        <f t="shared" si="52"/>
        <v>1.1195894912600407E-3</v>
      </c>
      <c r="E1718" s="20">
        <f t="shared" si="53"/>
        <v>1.2497930932734715E-2</v>
      </c>
      <c r="F1718" s="53"/>
    </row>
    <row r="1719" spans="1:6">
      <c r="A1719" s="52">
        <v>43074</v>
      </c>
      <c r="B1719" s="20">
        <v>1260.6500000000001</v>
      </c>
      <c r="C1719" s="20">
        <v>32802.44</v>
      </c>
      <c r="D1719" s="20">
        <f t="shared" si="52"/>
        <v>-2.0489663668215325E-3</v>
      </c>
      <c r="E1719" s="20">
        <f t="shared" si="53"/>
        <v>-5.892256296196767E-3</v>
      </c>
      <c r="F1719" s="53"/>
    </row>
    <row r="1720" spans="1:6">
      <c r="A1720" s="52">
        <v>43075</v>
      </c>
      <c r="B1720" s="20">
        <v>1273.8499999999999</v>
      </c>
      <c r="C1720" s="20">
        <v>32597.18</v>
      </c>
      <c r="D1720" s="20">
        <f t="shared" si="52"/>
        <v>-6.27712130361242E-3</v>
      </c>
      <c r="E1720" s="20">
        <f t="shared" si="53"/>
        <v>1.0416349852170267E-2</v>
      </c>
      <c r="F1720" s="53"/>
    </row>
    <row r="1721" spans="1:6">
      <c r="A1721" s="52">
        <v>43076</v>
      </c>
      <c r="B1721" s="20">
        <v>1292.1500000000001</v>
      </c>
      <c r="C1721" s="20">
        <v>32949.21</v>
      </c>
      <c r="D1721" s="20">
        <f t="shared" si="52"/>
        <v>1.0741503376733682E-2</v>
      </c>
      <c r="E1721" s="20">
        <f t="shared" si="53"/>
        <v>1.4263686877951936E-2</v>
      </c>
      <c r="F1721" s="53"/>
    </row>
    <row r="1722" spans="1:6">
      <c r="A1722" s="52">
        <v>43077</v>
      </c>
      <c r="B1722" s="20">
        <v>1326.7</v>
      </c>
      <c r="C1722" s="20">
        <v>33250.300000000003</v>
      </c>
      <c r="D1722" s="20">
        <f t="shared" si="52"/>
        <v>9.0965046772463164E-3</v>
      </c>
      <c r="E1722" s="20">
        <f t="shared" si="53"/>
        <v>2.6387158248092096E-2</v>
      </c>
      <c r="F1722" s="53"/>
    </row>
    <row r="1723" spans="1:6">
      <c r="A1723" s="52">
        <v>43080</v>
      </c>
      <c r="B1723" s="20">
        <v>1320.35</v>
      </c>
      <c r="C1723" s="20">
        <v>33455.79</v>
      </c>
      <c r="D1723" s="20">
        <f t="shared" si="52"/>
        <v>6.1610761480224291E-3</v>
      </c>
      <c r="E1723" s="20">
        <f t="shared" si="53"/>
        <v>-4.7978029737534844E-3</v>
      </c>
      <c r="F1723" s="53"/>
    </row>
    <row r="1724" spans="1:6">
      <c r="A1724" s="52">
        <v>43081</v>
      </c>
      <c r="B1724" s="20">
        <v>1314.95</v>
      </c>
      <c r="C1724" s="20">
        <v>33227.99</v>
      </c>
      <c r="D1724" s="20">
        <f t="shared" si="52"/>
        <v>-6.8322727397990999E-3</v>
      </c>
      <c r="E1724" s="20">
        <f t="shared" si="53"/>
        <v>-4.0982108738264163E-3</v>
      </c>
      <c r="F1724" s="53"/>
    </row>
    <row r="1725" spans="1:6">
      <c r="A1725" s="52">
        <v>43082</v>
      </c>
      <c r="B1725" s="20">
        <v>1316.55</v>
      </c>
      <c r="C1725" s="20">
        <v>33053.040000000001</v>
      </c>
      <c r="D1725" s="20">
        <f t="shared" si="52"/>
        <v>-5.2790491124615167E-3</v>
      </c>
      <c r="E1725" s="20">
        <f t="shared" si="53"/>
        <v>1.2160366309449196E-3</v>
      </c>
      <c r="F1725" s="53"/>
    </row>
    <row r="1726" spans="1:6">
      <c r="A1726" s="52">
        <v>43083</v>
      </c>
      <c r="B1726" s="20">
        <v>1323.65</v>
      </c>
      <c r="C1726" s="20">
        <v>33246.699999999997</v>
      </c>
      <c r="D1726" s="20">
        <f t="shared" si="52"/>
        <v>5.8419701428286423E-3</v>
      </c>
      <c r="E1726" s="20">
        <f t="shared" si="53"/>
        <v>5.3783933908051551E-3</v>
      </c>
      <c r="F1726" s="53"/>
    </row>
    <row r="1727" spans="1:6">
      <c r="A1727" s="52">
        <v>43084</v>
      </c>
      <c r="B1727" s="20">
        <v>1325.15</v>
      </c>
      <c r="C1727" s="20">
        <v>33462.97</v>
      </c>
      <c r="D1727" s="20">
        <f t="shared" si="52"/>
        <v>6.4839402650940549E-3</v>
      </c>
      <c r="E1727" s="20">
        <f t="shared" si="53"/>
        <v>1.1325884629601892E-3</v>
      </c>
      <c r="F1727" s="53"/>
    </row>
    <row r="1728" spans="1:6">
      <c r="A1728" s="52">
        <v>43087</v>
      </c>
      <c r="B1728" s="20">
        <v>1331.45</v>
      </c>
      <c r="C1728" s="20">
        <v>33601.68</v>
      </c>
      <c r="D1728" s="20">
        <f t="shared" si="52"/>
        <v>4.1366113979644757E-3</v>
      </c>
      <c r="E1728" s="20">
        <f t="shared" si="53"/>
        <v>4.7429133554090638E-3</v>
      </c>
      <c r="F1728" s="53"/>
    </row>
    <row r="1729" spans="1:6">
      <c r="A1729" s="52">
        <v>43088</v>
      </c>
      <c r="B1729" s="20">
        <v>1347.7</v>
      </c>
      <c r="C1729" s="20">
        <v>33836.74</v>
      </c>
      <c r="D1729" s="20">
        <f t="shared" si="52"/>
        <v>6.9711286808413243E-3</v>
      </c>
      <c r="E1729" s="20">
        <f t="shared" si="53"/>
        <v>1.2130861859702835E-2</v>
      </c>
      <c r="F1729" s="53"/>
    </row>
    <row r="1730" spans="1:6">
      <c r="A1730" s="52">
        <v>43089</v>
      </c>
      <c r="B1730" s="20">
        <v>1361.35</v>
      </c>
      <c r="C1730" s="20">
        <v>33777.379999999997</v>
      </c>
      <c r="D1730" s="20">
        <f t="shared" si="52"/>
        <v>-1.7558467151702363E-3</v>
      </c>
      <c r="E1730" s="20">
        <f t="shared" si="53"/>
        <v>1.0077418665507747E-2</v>
      </c>
      <c r="F1730" s="53"/>
    </row>
    <row r="1731" spans="1:6">
      <c r="A1731" s="52">
        <v>43090</v>
      </c>
      <c r="B1731" s="20">
        <v>1348.35</v>
      </c>
      <c r="C1731" s="20">
        <v>33756.28</v>
      </c>
      <c r="D1731" s="20">
        <f t="shared" ref="D1731:D1794" si="54">LN(C1731/C1730)</f>
        <v>-6.2487360189189057E-4</v>
      </c>
      <c r="E1731" s="20">
        <f t="shared" ref="E1731:E1794" si="55">LN(B1731/B1730)</f>
        <v>-9.5952317531032821E-3</v>
      </c>
      <c r="F1731" s="53"/>
    </row>
    <row r="1732" spans="1:6">
      <c r="A1732" s="52">
        <v>43091</v>
      </c>
      <c r="B1732" s="20">
        <v>1351.65</v>
      </c>
      <c r="C1732" s="20">
        <v>33940.300000000003</v>
      </c>
      <c r="D1732" s="20">
        <f t="shared" si="54"/>
        <v>5.4366248119086932E-3</v>
      </c>
      <c r="E1732" s="20">
        <f t="shared" si="55"/>
        <v>2.4444456616382554E-3</v>
      </c>
      <c r="F1732" s="53"/>
    </row>
    <row r="1733" spans="1:6">
      <c r="A1733" s="52">
        <v>43095</v>
      </c>
      <c r="B1733" s="20">
        <v>1347.95</v>
      </c>
      <c r="C1733" s="20">
        <v>34010.61</v>
      </c>
      <c r="D1733" s="20">
        <f t="shared" si="54"/>
        <v>2.0694358645751676E-3</v>
      </c>
      <c r="E1733" s="20">
        <f t="shared" si="55"/>
        <v>-2.7411485529590792E-3</v>
      </c>
      <c r="F1733" s="53"/>
    </row>
    <row r="1734" spans="1:6">
      <c r="A1734" s="52">
        <v>43096</v>
      </c>
      <c r="B1734" s="20">
        <v>1354.45</v>
      </c>
      <c r="C1734" s="20">
        <v>33911.81</v>
      </c>
      <c r="D1734" s="20">
        <f t="shared" si="54"/>
        <v>-2.9092034613171637E-3</v>
      </c>
      <c r="E1734" s="20">
        <f t="shared" si="55"/>
        <v>4.8105480572123802E-3</v>
      </c>
      <c r="F1734" s="53"/>
    </row>
    <row r="1735" spans="1:6">
      <c r="A1735" s="52">
        <v>43097</v>
      </c>
      <c r="B1735" s="20">
        <v>1357.35</v>
      </c>
      <c r="C1735" s="20">
        <v>33848.03</v>
      </c>
      <c r="D1735" s="20">
        <f t="shared" si="54"/>
        <v>-1.8825315654806677E-3</v>
      </c>
      <c r="E1735" s="20">
        <f t="shared" si="55"/>
        <v>2.1388016118424357E-3</v>
      </c>
      <c r="F1735" s="53"/>
    </row>
    <row r="1736" spans="1:6">
      <c r="A1736" s="52">
        <v>43098</v>
      </c>
      <c r="B1736" s="20">
        <v>1368.1</v>
      </c>
      <c r="C1736" s="20">
        <v>34056.83</v>
      </c>
      <c r="D1736" s="20">
        <f t="shared" si="54"/>
        <v>6.1498001194114941E-3</v>
      </c>
      <c r="E1736" s="20">
        <f t="shared" si="55"/>
        <v>7.8886464608165369E-3</v>
      </c>
      <c r="F1736" s="53"/>
    </row>
    <row r="1737" spans="1:6">
      <c r="A1737" s="52">
        <v>43101</v>
      </c>
      <c r="B1737" s="20">
        <v>1347.25</v>
      </c>
      <c r="C1737" s="20">
        <v>33812.75</v>
      </c>
      <c r="D1737" s="20">
        <f t="shared" si="54"/>
        <v>-7.1926495573680204E-3</v>
      </c>
      <c r="E1737" s="20">
        <f t="shared" si="55"/>
        <v>-1.5357438112462292E-2</v>
      </c>
      <c r="F1737" s="53"/>
    </row>
    <row r="1738" spans="1:6">
      <c r="A1738" s="52">
        <v>43102</v>
      </c>
      <c r="B1738" s="20">
        <v>1339.45</v>
      </c>
      <c r="C1738" s="20">
        <v>33812.26</v>
      </c>
      <c r="D1738" s="20">
        <f t="shared" si="54"/>
        <v>-1.4491679927500413E-5</v>
      </c>
      <c r="E1738" s="20">
        <f t="shared" si="55"/>
        <v>-5.8063958865814946E-3</v>
      </c>
      <c r="F1738" s="53"/>
    </row>
    <row r="1739" spans="1:6">
      <c r="A1739" s="52">
        <v>43103</v>
      </c>
      <c r="B1739" s="20">
        <v>1350.1</v>
      </c>
      <c r="C1739" s="20">
        <v>33793.379999999997</v>
      </c>
      <c r="D1739" s="20">
        <f t="shared" si="54"/>
        <v>-5.585332966545868E-4</v>
      </c>
      <c r="E1739" s="20">
        <f t="shared" si="55"/>
        <v>7.9195818361756827E-3</v>
      </c>
      <c r="F1739" s="53"/>
    </row>
    <row r="1740" spans="1:6">
      <c r="A1740" s="52">
        <v>43104</v>
      </c>
      <c r="B1740" s="20">
        <v>1352.05</v>
      </c>
      <c r="C1740" s="20">
        <v>33969.64</v>
      </c>
      <c r="D1740" s="20">
        <f t="shared" si="54"/>
        <v>5.2022592121054641E-3</v>
      </c>
      <c r="E1740" s="20">
        <f t="shared" si="55"/>
        <v>1.4432954044032139E-3</v>
      </c>
      <c r="F1740" s="53"/>
    </row>
    <row r="1741" spans="1:6">
      <c r="A1741" s="52">
        <v>43105</v>
      </c>
      <c r="B1741" s="20">
        <v>1356.5</v>
      </c>
      <c r="C1741" s="20">
        <v>34153.85</v>
      </c>
      <c r="D1741" s="20">
        <f t="shared" si="54"/>
        <v>5.4081330530619132E-3</v>
      </c>
      <c r="E1741" s="20">
        <f t="shared" si="55"/>
        <v>3.2858939313828422E-3</v>
      </c>
      <c r="F1741" s="53"/>
    </row>
    <row r="1742" spans="1:6">
      <c r="A1742" s="52">
        <v>43108</v>
      </c>
      <c r="B1742" s="20">
        <v>1367.35</v>
      </c>
      <c r="C1742" s="20">
        <v>34352.79</v>
      </c>
      <c r="D1742" s="20">
        <f t="shared" si="54"/>
        <v>5.8079204941020972E-3</v>
      </c>
      <c r="E1742" s="20">
        <f t="shared" si="55"/>
        <v>7.9667069669539358E-3</v>
      </c>
      <c r="F1742" s="53"/>
    </row>
    <row r="1743" spans="1:6">
      <c r="A1743" s="52">
        <v>43109</v>
      </c>
      <c r="B1743" s="20">
        <v>1363.35</v>
      </c>
      <c r="C1743" s="20">
        <v>34443.19</v>
      </c>
      <c r="D1743" s="20">
        <f t="shared" si="54"/>
        <v>2.6280620475367302E-3</v>
      </c>
      <c r="E1743" s="20">
        <f t="shared" si="55"/>
        <v>-2.9296538330514576E-3</v>
      </c>
      <c r="F1743" s="53"/>
    </row>
    <row r="1744" spans="1:6">
      <c r="A1744" s="52">
        <v>43110</v>
      </c>
      <c r="B1744" s="20">
        <v>1366.55</v>
      </c>
      <c r="C1744" s="20">
        <v>34433.07</v>
      </c>
      <c r="D1744" s="20">
        <f t="shared" si="54"/>
        <v>-2.9386032496035345E-4</v>
      </c>
      <c r="E1744" s="20">
        <f t="shared" si="55"/>
        <v>2.3444092938700953E-3</v>
      </c>
      <c r="F1744" s="53"/>
    </row>
    <row r="1745" spans="1:6">
      <c r="A1745" s="52">
        <v>43111</v>
      </c>
      <c r="B1745" s="20">
        <v>1379</v>
      </c>
      <c r="C1745" s="20">
        <v>34503.49</v>
      </c>
      <c r="D1745" s="20">
        <f t="shared" si="54"/>
        <v>2.0430385413620906E-3</v>
      </c>
      <c r="E1745" s="20">
        <f t="shared" si="55"/>
        <v>9.0692832665428269E-3</v>
      </c>
      <c r="F1745" s="53"/>
    </row>
    <row r="1746" spans="1:6">
      <c r="A1746" s="52">
        <v>43112</v>
      </c>
      <c r="B1746" s="20">
        <v>1372.7</v>
      </c>
      <c r="C1746" s="20">
        <v>34592.39</v>
      </c>
      <c r="D1746" s="20">
        <f t="shared" si="54"/>
        <v>2.5732373349799911E-3</v>
      </c>
      <c r="E1746" s="20">
        <f t="shared" si="55"/>
        <v>-4.5789955356878922E-3</v>
      </c>
      <c r="F1746" s="53"/>
    </row>
    <row r="1747" spans="1:6">
      <c r="A1747" s="52">
        <v>43115</v>
      </c>
      <c r="B1747" s="20">
        <v>1367.1</v>
      </c>
      <c r="C1747" s="20">
        <v>34843.51</v>
      </c>
      <c r="D1747" s="20">
        <f t="shared" si="54"/>
        <v>7.2331775020795692E-3</v>
      </c>
      <c r="E1747" s="20">
        <f t="shared" si="55"/>
        <v>-4.0878953196674308E-3</v>
      </c>
      <c r="F1747" s="53"/>
    </row>
    <row r="1748" spans="1:6">
      <c r="A1748" s="52">
        <v>43116</v>
      </c>
      <c r="B1748" s="20">
        <v>1381.3</v>
      </c>
      <c r="C1748" s="20">
        <v>34771.050000000003</v>
      </c>
      <c r="D1748" s="20">
        <f t="shared" si="54"/>
        <v>-2.0817491676511455E-3</v>
      </c>
      <c r="E1748" s="20">
        <f t="shared" si="55"/>
        <v>1.0333376767967518E-2</v>
      </c>
      <c r="F1748" s="53"/>
    </row>
    <row r="1749" spans="1:6">
      <c r="A1749" s="52">
        <v>43117</v>
      </c>
      <c r="B1749" s="20">
        <v>1371.85</v>
      </c>
      <c r="C1749" s="20">
        <v>35081.82</v>
      </c>
      <c r="D1749" s="20">
        <f t="shared" si="54"/>
        <v>8.8979035613561356E-3</v>
      </c>
      <c r="E1749" s="20">
        <f t="shared" si="55"/>
        <v>-6.8648908430473249E-3</v>
      </c>
      <c r="F1749" s="53"/>
    </row>
    <row r="1750" spans="1:6">
      <c r="A1750" s="52">
        <v>43118</v>
      </c>
      <c r="B1750" s="20">
        <v>1357.6</v>
      </c>
      <c r="C1750" s="20">
        <v>35260.29</v>
      </c>
      <c r="D1750" s="20">
        <f t="shared" si="54"/>
        <v>5.0743539809327025E-3</v>
      </c>
      <c r="E1750" s="20">
        <f t="shared" si="55"/>
        <v>-1.0441758942850281E-2</v>
      </c>
      <c r="F1750" s="53"/>
    </row>
    <row r="1751" spans="1:6">
      <c r="A1751" s="52">
        <v>43119</v>
      </c>
      <c r="B1751" s="20">
        <v>1362.55</v>
      </c>
      <c r="C1751" s="20">
        <v>35511.58</v>
      </c>
      <c r="D1751" s="20">
        <f t="shared" si="54"/>
        <v>7.101438920702227E-3</v>
      </c>
      <c r="E1751" s="20">
        <f t="shared" si="55"/>
        <v>3.639509191761555E-3</v>
      </c>
      <c r="F1751" s="53"/>
    </row>
    <row r="1752" spans="1:6">
      <c r="A1752" s="52">
        <v>43122</v>
      </c>
      <c r="B1752" s="20">
        <v>1357.15</v>
      </c>
      <c r="C1752" s="20">
        <v>35798.01</v>
      </c>
      <c r="D1752" s="20">
        <f t="shared" si="54"/>
        <v>8.0334647957495519E-3</v>
      </c>
      <c r="E1752" s="20">
        <f t="shared" si="55"/>
        <v>-3.9710314344147089E-3</v>
      </c>
      <c r="F1752" s="53"/>
    </row>
    <row r="1753" spans="1:6">
      <c r="A1753" s="52">
        <v>43123</v>
      </c>
      <c r="B1753" s="20">
        <v>1366.85</v>
      </c>
      <c r="C1753" s="20">
        <v>36139.980000000003</v>
      </c>
      <c r="D1753" s="20">
        <f t="shared" si="54"/>
        <v>9.5074264910143414E-3</v>
      </c>
      <c r="E1753" s="20">
        <f t="shared" si="55"/>
        <v>7.1219096915735858E-3</v>
      </c>
      <c r="F1753" s="53"/>
    </row>
    <row r="1754" spans="1:6">
      <c r="A1754" s="52">
        <v>43124</v>
      </c>
      <c r="B1754" s="20">
        <v>1366</v>
      </c>
      <c r="C1754" s="20">
        <v>36161.64</v>
      </c>
      <c r="D1754" s="20">
        <f t="shared" si="54"/>
        <v>5.9915671731762326E-4</v>
      </c>
      <c r="E1754" s="20">
        <f t="shared" si="55"/>
        <v>-6.2206123820160615E-4</v>
      </c>
      <c r="F1754" s="53"/>
    </row>
    <row r="1755" spans="1:6">
      <c r="A1755" s="52">
        <v>43125</v>
      </c>
      <c r="B1755" s="20">
        <v>1371.2</v>
      </c>
      <c r="C1755" s="20">
        <v>36050.44</v>
      </c>
      <c r="D1755" s="20">
        <f t="shared" si="54"/>
        <v>-3.0798195508837645E-3</v>
      </c>
      <c r="E1755" s="20">
        <f t="shared" si="55"/>
        <v>3.7995077127799758E-3</v>
      </c>
      <c r="F1755" s="53"/>
    </row>
    <row r="1756" spans="1:6">
      <c r="A1756" s="52">
        <v>43129</v>
      </c>
      <c r="B1756" s="20">
        <v>1397.25</v>
      </c>
      <c r="C1756" s="20">
        <v>36283.25</v>
      </c>
      <c r="D1756" s="20">
        <f t="shared" si="54"/>
        <v>6.4371333442458881E-3</v>
      </c>
      <c r="E1756" s="20">
        <f t="shared" si="55"/>
        <v>1.8819750306292213E-2</v>
      </c>
      <c r="F1756" s="53"/>
    </row>
    <row r="1757" spans="1:6">
      <c r="A1757" s="52">
        <v>43130</v>
      </c>
      <c r="B1757" s="20">
        <v>1399.45</v>
      </c>
      <c r="C1757" s="20">
        <v>36033.730000000003</v>
      </c>
      <c r="D1757" s="20">
        <f t="shared" si="54"/>
        <v>-6.9007580290918928E-3</v>
      </c>
      <c r="E1757" s="20">
        <f t="shared" si="55"/>
        <v>1.5732831221013546E-3</v>
      </c>
      <c r="F1757" s="53"/>
    </row>
    <row r="1758" spans="1:6">
      <c r="A1758" s="52">
        <v>43131</v>
      </c>
      <c r="B1758" s="20">
        <v>1369.65</v>
      </c>
      <c r="C1758" s="20">
        <v>35965.019999999997</v>
      </c>
      <c r="D1758" s="20">
        <f t="shared" si="54"/>
        <v>-1.9086448267168234E-3</v>
      </c>
      <c r="E1758" s="20">
        <f t="shared" si="55"/>
        <v>-2.1524069541449968E-2</v>
      </c>
      <c r="F1758" s="53"/>
    </row>
    <row r="1759" spans="1:6">
      <c r="A1759" s="52">
        <v>43132</v>
      </c>
      <c r="B1759" s="20">
        <v>1371.35</v>
      </c>
      <c r="C1759" s="20">
        <v>35906.660000000003</v>
      </c>
      <c r="D1759" s="20">
        <f t="shared" si="54"/>
        <v>-1.6240058066410528E-3</v>
      </c>
      <c r="E1759" s="20">
        <f t="shared" si="55"/>
        <v>1.2404233622585416E-3</v>
      </c>
      <c r="F1759" s="53"/>
    </row>
    <row r="1760" spans="1:6">
      <c r="A1760" s="52">
        <v>43133</v>
      </c>
      <c r="B1760" s="20">
        <v>1372.7</v>
      </c>
      <c r="C1760" s="20">
        <v>35066.75</v>
      </c>
      <c r="D1760" s="20">
        <f t="shared" si="54"/>
        <v>-2.3669405550196834E-2</v>
      </c>
      <c r="E1760" s="20">
        <f t="shared" si="55"/>
        <v>9.8394716489647884E-4</v>
      </c>
      <c r="F1760" s="53"/>
    </row>
    <row r="1761" spans="1:6">
      <c r="A1761" s="52">
        <v>43136</v>
      </c>
      <c r="B1761" s="20">
        <v>1358.35</v>
      </c>
      <c r="C1761" s="20">
        <v>34757.160000000003</v>
      </c>
      <c r="D1761" s="20">
        <f t="shared" si="54"/>
        <v>-8.8677941062404279E-3</v>
      </c>
      <c r="E1761" s="20">
        <f t="shared" si="55"/>
        <v>-1.0508875387385387E-2</v>
      </c>
      <c r="F1761" s="53"/>
    </row>
    <row r="1762" spans="1:6">
      <c r="A1762" s="52">
        <v>43137</v>
      </c>
      <c r="B1762" s="20">
        <v>1328.25</v>
      </c>
      <c r="C1762" s="20">
        <v>34195.94</v>
      </c>
      <c r="D1762" s="20">
        <f t="shared" si="54"/>
        <v>-1.627867038102343E-2</v>
      </c>
      <c r="E1762" s="20">
        <f t="shared" si="55"/>
        <v>-2.2408441539175948E-2</v>
      </c>
      <c r="F1762" s="53"/>
    </row>
    <row r="1763" spans="1:6">
      <c r="A1763" s="52">
        <v>43138</v>
      </c>
      <c r="B1763" s="20">
        <v>1313.5</v>
      </c>
      <c r="C1763" s="20">
        <v>34082.71</v>
      </c>
      <c r="D1763" s="20">
        <f t="shared" si="54"/>
        <v>-3.316705992260614E-3</v>
      </c>
      <c r="E1763" s="20">
        <f t="shared" si="55"/>
        <v>-1.1166956205458012E-2</v>
      </c>
      <c r="F1763" s="53"/>
    </row>
    <row r="1764" spans="1:6">
      <c r="A1764" s="52">
        <v>43139</v>
      </c>
      <c r="B1764" s="20">
        <v>1332.35</v>
      </c>
      <c r="C1764" s="20">
        <v>34413.160000000003</v>
      </c>
      <c r="D1764" s="20">
        <f t="shared" si="54"/>
        <v>9.648831783172572E-3</v>
      </c>
      <c r="E1764" s="20">
        <f t="shared" si="55"/>
        <v>1.4248970221414099E-2</v>
      </c>
      <c r="F1764" s="53"/>
    </row>
    <row r="1765" spans="1:6">
      <c r="A1765" s="52">
        <v>43140</v>
      </c>
      <c r="B1765" s="20">
        <v>1335.4</v>
      </c>
      <c r="C1765" s="20">
        <v>34005.760000000002</v>
      </c>
      <c r="D1765" s="20">
        <f t="shared" si="54"/>
        <v>-1.1909127329864964E-2</v>
      </c>
      <c r="E1765" s="20">
        <f t="shared" si="55"/>
        <v>2.2865720767599775E-3</v>
      </c>
      <c r="F1765" s="53"/>
    </row>
    <row r="1766" spans="1:6">
      <c r="A1766" s="52">
        <v>43143</v>
      </c>
      <c r="B1766" s="20">
        <v>1346.3</v>
      </c>
      <c r="C1766" s="20">
        <v>34300.47</v>
      </c>
      <c r="D1766" s="20">
        <f t="shared" si="54"/>
        <v>8.6291346696060322E-3</v>
      </c>
      <c r="E1766" s="20">
        <f t="shared" si="55"/>
        <v>8.1292165614206945E-3</v>
      </c>
      <c r="F1766" s="53"/>
    </row>
    <row r="1767" spans="1:6">
      <c r="A1767" s="52">
        <v>43145</v>
      </c>
      <c r="B1767" s="20">
        <v>1350.55</v>
      </c>
      <c r="C1767" s="20">
        <v>34155.949999999997</v>
      </c>
      <c r="D1767" s="20">
        <f t="shared" si="54"/>
        <v>-4.222254529280451E-3</v>
      </c>
      <c r="E1767" s="20">
        <f t="shared" si="55"/>
        <v>3.151827886829306E-3</v>
      </c>
      <c r="F1767" s="53"/>
    </row>
    <row r="1768" spans="1:6">
      <c r="A1768" s="52">
        <v>43146</v>
      </c>
      <c r="B1768" s="20">
        <v>1359.55</v>
      </c>
      <c r="C1768" s="20">
        <v>34297.47</v>
      </c>
      <c r="D1768" s="20">
        <f t="shared" si="54"/>
        <v>4.1347883458379177E-3</v>
      </c>
      <c r="E1768" s="20">
        <f t="shared" si="55"/>
        <v>6.6418457514939924E-3</v>
      </c>
      <c r="F1768" s="53"/>
    </row>
    <row r="1769" spans="1:6">
      <c r="A1769" s="52">
        <v>43147</v>
      </c>
      <c r="B1769" s="20">
        <v>1352.45</v>
      </c>
      <c r="C1769" s="20">
        <v>34010.76</v>
      </c>
      <c r="D1769" s="20">
        <f t="shared" si="54"/>
        <v>-8.394645380335462E-3</v>
      </c>
      <c r="E1769" s="20">
        <f t="shared" si="55"/>
        <v>-5.2360001629402656E-3</v>
      </c>
      <c r="F1769" s="53"/>
    </row>
    <row r="1770" spans="1:6">
      <c r="A1770" s="52">
        <v>43150</v>
      </c>
      <c r="B1770" s="20">
        <v>1335.65</v>
      </c>
      <c r="C1770" s="20">
        <v>33774.660000000003</v>
      </c>
      <c r="D1770" s="20">
        <f t="shared" si="54"/>
        <v>-6.9661279598693913E-3</v>
      </c>
      <c r="E1770" s="20">
        <f t="shared" si="55"/>
        <v>-1.2499697733604549E-2</v>
      </c>
      <c r="F1770" s="53"/>
    </row>
    <row r="1771" spans="1:6">
      <c r="A1771" s="52">
        <v>43151</v>
      </c>
      <c r="B1771" s="20">
        <v>1333.95</v>
      </c>
      <c r="C1771" s="20">
        <v>33703.589999999997</v>
      </c>
      <c r="D1771" s="20">
        <f t="shared" si="54"/>
        <v>-2.1064573037711605E-3</v>
      </c>
      <c r="E1771" s="20">
        <f t="shared" si="55"/>
        <v>-1.2735992132088486E-3</v>
      </c>
      <c r="F1771" s="53"/>
    </row>
    <row r="1772" spans="1:6">
      <c r="A1772" s="52">
        <v>43152</v>
      </c>
      <c r="B1772" s="20">
        <v>1330.4</v>
      </c>
      <c r="C1772" s="20">
        <v>33844.86</v>
      </c>
      <c r="D1772" s="20">
        <f t="shared" si="54"/>
        <v>4.1827815728598793E-3</v>
      </c>
      <c r="E1772" s="20">
        <f t="shared" si="55"/>
        <v>-2.6648166350408571E-3</v>
      </c>
      <c r="F1772" s="53"/>
    </row>
    <row r="1773" spans="1:6">
      <c r="A1773" s="52">
        <v>43153</v>
      </c>
      <c r="B1773" s="20">
        <v>1325.15</v>
      </c>
      <c r="C1773" s="20">
        <v>33819.5</v>
      </c>
      <c r="D1773" s="20">
        <f t="shared" si="54"/>
        <v>-7.4958223760413151E-4</v>
      </c>
      <c r="E1773" s="20">
        <f t="shared" si="55"/>
        <v>-3.9539883187163557E-3</v>
      </c>
      <c r="F1773" s="53"/>
    </row>
    <row r="1774" spans="1:6">
      <c r="A1774" s="52">
        <v>43154</v>
      </c>
      <c r="B1774" s="20">
        <v>1323</v>
      </c>
      <c r="C1774" s="20">
        <v>34142.15</v>
      </c>
      <c r="D1774" s="20">
        <f t="shared" si="54"/>
        <v>9.4951321548864681E-3</v>
      </c>
      <c r="E1774" s="20">
        <f t="shared" si="55"/>
        <v>-1.6237754450460187E-3</v>
      </c>
      <c r="F1774" s="53"/>
    </row>
    <row r="1775" spans="1:6">
      <c r="A1775" s="52">
        <v>43157</v>
      </c>
      <c r="B1775" s="20">
        <v>1333.65</v>
      </c>
      <c r="C1775" s="20">
        <v>34445.75</v>
      </c>
      <c r="D1775" s="20">
        <f t="shared" si="54"/>
        <v>8.8529312858255053E-3</v>
      </c>
      <c r="E1775" s="20">
        <f t="shared" si="55"/>
        <v>8.0176591203020287E-3</v>
      </c>
      <c r="F1775" s="53"/>
    </row>
    <row r="1776" spans="1:6">
      <c r="A1776" s="52">
        <v>43158</v>
      </c>
      <c r="B1776" s="20">
        <v>1343.45</v>
      </c>
      <c r="C1776" s="20">
        <v>34346.39</v>
      </c>
      <c r="D1776" s="20">
        <f t="shared" si="54"/>
        <v>-2.8887041192023604E-3</v>
      </c>
      <c r="E1776" s="20">
        <f t="shared" si="55"/>
        <v>7.3213879014725715E-3</v>
      </c>
      <c r="F1776" s="53"/>
    </row>
    <row r="1777" spans="1:6">
      <c r="A1777" s="52">
        <v>43159</v>
      </c>
      <c r="B1777" s="20">
        <v>1316.35</v>
      </c>
      <c r="C1777" s="20">
        <v>34184.04</v>
      </c>
      <c r="D1777" s="20">
        <f t="shared" si="54"/>
        <v>-4.7380500521519943E-3</v>
      </c>
      <c r="E1777" s="20">
        <f t="shared" si="55"/>
        <v>-2.0378177165071707E-2</v>
      </c>
      <c r="F1777" s="53"/>
    </row>
    <row r="1778" spans="1:6">
      <c r="A1778" s="52">
        <v>43160</v>
      </c>
      <c r="B1778" s="20">
        <v>1325.65</v>
      </c>
      <c r="C1778" s="20">
        <v>34046.94</v>
      </c>
      <c r="D1778" s="20">
        <f t="shared" si="54"/>
        <v>-4.0187077633601709E-3</v>
      </c>
      <c r="E1778" s="20">
        <f t="shared" si="55"/>
        <v>7.0401501982189987E-3</v>
      </c>
      <c r="F1778" s="53"/>
    </row>
    <row r="1779" spans="1:6">
      <c r="A1779" s="52">
        <v>43164</v>
      </c>
      <c r="B1779" s="20">
        <v>1300.5</v>
      </c>
      <c r="C1779" s="20">
        <v>33746.78</v>
      </c>
      <c r="D1779" s="20">
        <f t="shared" si="54"/>
        <v>-8.8551553562001093E-3</v>
      </c>
      <c r="E1779" s="20">
        <f t="shared" si="55"/>
        <v>-1.91540992811715E-2</v>
      </c>
      <c r="F1779" s="53"/>
    </row>
    <row r="1780" spans="1:6">
      <c r="A1780" s="52">
        <v>43165</v>
      </c>
      <c r="B1780" s="20">
        <v>1293.2</v>
      </c>
      <c r="C1780" s="20">
        <v>33317.199999999997</v>
      </c>
      <c r="D1780" s="20">
        <f t="shared" si="54"/>
        <v>-1.2811225205380625E-2</v>
      </c>
      <c r="E1780" s="20">
        <f t="shared" si="55"/>
        <v>-5.6290390374282157E-3</v>
      </c>
      <c r="F1780" s="53"/>
    </row>
    <row r="1781" spans="1:6">
      <c r="A1781" s="52">
        <v>43166</v>
      </c>
      <c r="B1781" s="20">
        <v>1292.45</v>
      </c>
      <c r="C1781" s="20">
        <v>33033.089999999997</v>
      </c>
      <c r="D1781" s="20">
        <f t="shared" si="54"/>
        <v>-8.5639938101434079E-3</v>
      </c>
      <c r="E1781" s="20">
        <f t="shared" si="55"/>
        <v>-5.8012493650263955E-4</v>
      </c>
      <c r="F1781" s="53"/>
    </row>
    <row r="1782" spans="1:6">
      <c r="A1782" s="52">
        <v>43167</v>
      </c>
      <c r="B1782" s="20">
        <v>1293.4000000000001</v>
      </c>
      <c r="C1782" s="20">
        <v>33351.57</v>
      </c>
      <c r="D1782" s="20">
        <f t="shared" si="54"/>
        <v>9.5950613713088953E-3</v>
      </c>
      <c r="E1782" s="20">
        <f t="shared" si="55"/>
        <v>7.347680977169913E-4</v>
      </c>
      <c r="F1782" s="53"/>
    </row>
    <row r="1783" spans="1:6">
      <c r="A1783" s="52">
        <v>43168</v>
      </c>
      <c r="B1783" s="20">
        <v>1300.5999999999999</v>
      </c>
      <c r="C1783" s="20">
        <v>33307.14</v>
      </c>
      <c r="D1783" s="20">
        <f t="shared" si="54"/>
        <v>-1.3330592980127683E-3</v>
      </c>
      <c r="E1783" s="20">
        <f t="shared" si="55"/>
        <v>5.5512864225589539E-3</v>
      </c>
      <c r="F1783" s="53"/>
    </row>
    <row r="1784" spans="1:6">
      <c r="A1784" s="52">
        <v>43171</v>
      </c>
      <c r="B1784" s="20">
        <v>1324.55</v>
      </c>
      <c r="C1784" s="20">
        <v>33917.94</v>
      </c>
      <c r="D1784" s="20">
        <f t="shared" si="54"/>
        <v>1.8172289530089706E-2</v>
      </c>
      <c r="E1784" s="20">
        <f t="shared" si="55"/>
        <v>1.8247082658931255E-2</v>
      </c>
      <c r="F1784" s="53"/>
    </row>
    <row r="1785" spans="1:6">
      <c r="A1785" s="52">
        <v>43172</v>
      </c>
      <c r="B1785" s="20">
        <v>1317.75</v>
      </c>
      <c r="C1785" s="20">
        <v>33856.78</v>
      </c>
      <c r="D1785" s="20">
        <f t="shared" si="54"/>
        <v>-1.8048032246079321E-3</v>
      </c>
      <c r="E1785" s="20">
        <f t="shared" si="55"/>
        <v>-5.1470423586664118E-3</v>
      </c>
      <c r="F1785" s="53"/>
    </row>
    <row r="1786" spans="1:6">
      <c r="A1786" s="52">
        <v>43173</v>
      </c>
      <c r="B1786" s="20">
        <v>1316.85</v>
      </c>
      <c r="C1786" s="20">
        <v>33835.74</v>
      </c>
      <c r="D1786" s="20">
        <f t="shared" si="54"/>
        <v>-6.2163443398295887E-4</v>
      </c>
      <c r="E1786" s="20">
        <f t="shared" si="55"/>
        <v>-6.8321569498885708E-4</v>
      </c>
      <c r="F1786" s="53"/>
    </row>
    <row r="1787" spans="1:6">
      <c r="A1787" s="52">
        <v>43174</v>
      </c>
      <c r="B1787" s="20">
        <v>1297.4000000000001</v>
      </c>
      <c r="C1787" s="20">
        <v>33685.54</v>
      </c>
      <c r="D1787" s="20">
        <f t="shared" si="54"/>
        <v>-4.4489751304196724E-3</v>
      </c>
      <c r="E1787" s="20">
        <f t="shared" si="55"/>
        <v>-1.4880259261372295E-2</v>
      </c>
      <c r="F1787" s="53"/>
    </row>
    <row r="1788" spans="1:6">
      <c r="A1788" s="52">
        <v>43175</v>
      </c>
      <c r="B1788" s="20">
        <v>1299.0999999999999</v>
      </c>
      <c r="C1788" s="20">
        <v>33176</v>
      </c>
      <c r="D1788" s="20">
        <f t="shared" si="54"/>
        <v>-1.5241942214326256E-2</v>
      </c>
      <c r="E1788" s="20">
        <f t="shared" si="55"/>
        <v>1.3094552227319223E-3</v>
      </c>
      <c r="F1788" s="53"/>
    </row>
    <row r="1789" spans="1:6">
      <c r="A1789" s="52">
        <v>43178</v>
      </c>
      <c r="B1789" s="20">
        <v>1309.45</v>
      </c>
      <c r="C1789" s="20">
        <v>32923.120000000003</v>
      </c>
      <c r="D1789" s="20">
        <f t="shared" si="54"/>
        <v>-7.6515764134610165E-3</v>
      </c>
      <c r="E1789" s="20">
        <f t="shared" si="55"/>
        <v>7.9354847046995674E-3</v>
      </c>
      <c r="F1789" s="53"/>
    </row>
    <row r="1790" spans="1:6">
      <c r="A1790" s="52">
        <v>43179</v>
      </c>
      <c r="B1790" s="20">
        <v>1312.9</v>
      </c>
      <c r="C1790" s="20">
        <v>32996.76</v>
      </c>
      <c r="D1790" s="20">
        <f t="shared" si="54"/>
        <v>2.234228297529246E-3</v>
      </c>
      <c r="E1790" s="20">
        <f t="shared" si="55"/>
        <v>2.6312292336781464E-3</v>
      </c>
      <c r="F1790" s="53"/>
    </row>
    <row r="1791" spans="1:6">
      <c r="A1791" s="52">
        <v>43180</v>
      </c>
      <c r="B1791" s="20">
        <v>1314.3</v>
      </c>
      <c r="C1791" s="20">
        <v>33136.18</v>
      </c>
      <c r="D1791" s="20">
        <f t="shared" si="54"/>
        <v>4.2163619687036061E-3</v>
      </c>
      <c r="E1791" s="20">
        <f t="shared" si="55"/>
        <v>1.0657735478975946E-3</v>
      </c>
      <c r="F1791" s="53"/>
    </row>
    <row r="1792" spans="1:6">
      <c r="A1792" s="52">
        <v>43181</v>
      </c>
      <c r="B1792" s="20">
        <v>1312.25</v>
      </c>
      <c r="C1792" s="20">
        <v>33006.269999999997</v>
      </c>
      <c r="D1792" s="20">
        <f t="shared" si="54"/>
        <v>-3.9281933780856695E-3</v>
      </c>
      <c r="E1792" s="20">
        <f t="shared" si="55"/>
        <v>-1.5609833555533254E-3</v>
      </c>
      <c r="F1792" s="53"/>
    </row>
    <row r="1793" spans="1:6">
      <c r="A1793" s="52">
        <v>43182</v>
      </c>
      <c r="B1793" s="20">
        <v>1299.75</v>
      </c>
      <c r="C1793" s="20">
        <v>32596.54</v>
      </c>
      <c r="D1793" s="20">
        <f t="shared" si="54"/>
        <v>-1.2491395648143744E-2</v>
      </c>
      <c r="E1793" s="20">
        <f t="shared" si="55"/>
        <v>-9.5712828685840055E-3</v>
      </c>
      <c r="F1793" s="53"/>
    </row>
    <row r="1794" spans="1:6">
      <c r="A1794" s="52">
        <v>43185</v>
      </c>
      <c r="B1794" s="20">
        <v>1320.5</v>
      </c>
      <c r="C1794" s="20">
        <v>33066.410000000003</v>
      </c>
      <c r="D1794" s="20">
        <f t="shared" si="54"/>
        <v>1.4311815725195782E-2</v>
      </c>
      <c r="E1794" s="20">
        <f t="shared" si="55"/>
        <v>1.5838514473361692E-2</v>
      </c>
      <c r="F1794" s="53"/>
    </row>
    <row r="1795" spans="1:6">
      <c r="A1795" s="52">
        <v>43186</v>
      </c>
      <c r="B1795" s="20">
        <v>1332.5</v>
      </c>
      <c r="C1795" s="20">
        <v>33174.39</v>
      </c>
      <c r="D1795" s="20">
        <f t="shared" ref="D1795:D1858" si="56">LN(C1795/C1794)</f>
        <v>3.2602292135395471E-3</v>
      </c>
      <c r="E1795" s="20">
        <f t="shared" ref="E1795:E1858" si="57">LN(B1795/B1794)</f>
        <v>9.0464243028126074E-3</v>
      </c>
      <c r="F1795" s="53"/>
    </row>
    <row r="1796" spans="1:6">
      <c r="A1796" s="52">
        <v>43187</v>
      </c>
      <c r="B1796" s="20">
        <v>1335.9</v>
      </c>
      <c r="C1796" s="20">
        <v>32968.68</v>
      </c>
      <c r="D1796" s="20">
        <f t="shared" si="56"/>
        <v>-6.2201728239201703E-3</v>
      </c>
      <c r="E1796" s="20">
        <f t="shared" si="57"/>
        <v>2.5483449557668165E-3</v>
      </c>
      <c r="F1796" s="53"/>
    </row>
    <row r="1797" spans="1:6">
      <c r="A1797" s="52">
        <v>43192</v>
      </c>
      <c r="B1797" s="20">
        <v>1348.85</v>
      </c>
      <c r="C1797" s="20">
        <v>33255.360000000001</v>
      </c>
      <c r="D1797" s="20">
        <f t="shared" si="56"/>
        <v>8.6579372321358133E-3</v>
      </c>
      <c r="E1797" s="20">
        <f t="shared" si="57"/>
        <v>9.647155552887126E-3</v>
      </c>
      <c r="F1797" s="53"/>
    </row>
    <row r="1798" spans="1:6">
      <c r="A1798" s="52">
        <v>43193</v>
      </c>
      <c r="B1798" s="20">
        <v>1348.45</v>
      </c>
      <c r="C1798" s="20">
        <v>33370.629999999997</v>
      </c>
      <c r="D1798" s="20">
        <f t="shared" si="56"/>
        <v>3.4602147003425293E-3</v>
      </c>
      <c r="E1798" s="20">
        <f t="shared" si="57"/>
        <v>-2.9659289135963105E-4</v>
      </c>
      <c r="F1798" s="53"/>
    </row>
    <row r="1799" spans="1:6">
      <c r="A1799" s="52">
        <v>43194</v>
      </c>
      <c r="B1799" s="20">
        <v>1356.35</v>
      </c>
      <c r="C1799" s="20">
        <v>33019.07</v>
      </c>
      <c r="D1799" s="20">
        <f t="shared" si="56"/>
        <v>-1.0590898471205187E-2</v>
      </c>
      <c r="E1799" s="20">
        <f t="shared" si="57"/>
        <v>5.8414836322463019E-3</v>
      </c>
      <c r="F1799" s="53"/>
    </row>
    <row r="1800" spans="1:6">
      <c r="A1800" s="52">
        <v>43195</v>
      </c>
      <c r="B1800" s="20">
        <v>1381.1</v>
      </c>
      <c r="C1800" s="20">
        <v>33596.800000000003</v>
      </c>
      <c r="D1800" s="20">
        <f t="shared" si="56"/>
        <v>1.7345550991774351E-2</v>
      </c>
      <c r="E1800" s="20">
        <f t="shared" si="57"/>
        <v>1.8083014794342555E-2</v>
      </c>
      <c r="F1800" s="53"/>
    </row>
    <row r="1801" spans="1:6">
      <c r="A1801" s="52">
        <v>43196</v>
      </c>
      <c r="B1801" s="20">
        <v>1375.65</v>
      </c>
      <c r="C1801" s="20">
        <v>33626.97</v>
      </c>
      <c r="D1801" s="20">
        <f t="shared" si="56"/>
        <v>8.9759922794047998E-4</v>
      </c>
      <c r="E1801" s="20">
        <f t="shared" si="57"/>
        <v>-3.953936410819989E-3</v>
      </c>
      <c r="F1801" s="53"/>
    </row>
    <row r="1802" spans="1:6">
      <c r="A1802" s="52">
        <v>43199</v>
      </c>
      <c r="B1802" s="20">
        <v>1391.85</v>
      </c>
      <c r="C1802" s="20">
        <v>33788.54</v>
      </c>
      <c r="D1802" s="20">
        <f t="shared" si="56"/>
        <v>4.7932681765594952E-3</v>
      </c>
      <c r="E1802" s="20">
        <f t="shared" si="57"/>
        <v>1.1707450794235068E-2</v>
      </c>
      <c r="F1802" s="53"/>
    </row>
    <row r="1803" spans="1:6">
      <c r="A1803" s="52">
        <v>43200</v>
      </c>
      <c r="B1803" s="20">
        <v>1390.9</v>
      </c>
      <c r="C1803" s="20">
        <v>33880.25</v>
      </c>
      <c r="D1803" s="20">
        <f t="shared" si="56"/>
        <v>2.7105569982957783E-3</v>
      </c>
      <c r="E1803" s="20">
        <f t="shared" si="57"/>
        <v>-6.8277785421335497E-4</v>
      </c>
      <c r="F1803" s="53"/>
    </row>
    <row r="1804" spans="1:6">
      <c r="A1804" s="52">
        <v>43201</v>
      </c>
      <c r="B1804" s="20">
        <v>1408.9</v>
      </c>
      <c r="C1804" s="20">
        <v>33940.44</v>
      </c>
      <c r="D1804" s="20">
        <f t="shared" si="56"/>
        <v>1.7749750349801358E-3</v>
      </c>
      <c r="E1804" s="20">
        <f t="shared" si="57"/>
        <v>1.2858238446146556E-2</v>
      </c>
      <c r="F1804" s="53"/>
    </row>
    <row r="1805" spans="1:6">
      <c r="A1805" s="52">
        <v>43202</v>
      </c>
      <c r="B1805" s="20">
        <v>1413.55</v>
      </c>
      <c r="C1805" s="20">
        <v>34101.129999999997</v>
      </c>
      <c r="D1805" s="20">
        <f t="shared" si="56"/>
        <v>4.7232977940763294E-3</v>
      </c>
      <c r="E1805" s="20">
        <f t="shared" si="57"/>
        <v>3.295012635921741E-3</v>
      </c>
      <c r="F1805" s="53"/>
    </row>
    <row r="1806" spans="1:6">
      <c r="A1806" s="52">
        <v>43203</v>
      </c>
      <c r="B1806" s="20">
        <v>1409.7</v>
      </c>
      <c r="C1806" s="20">
        <v>34192.65</v>
      </c>
      <c r="D1806" s="20">
        <f t="shared" si="56"/>
        <v>2.6801871205669025E-3</v>
      </c>
      <c r="E1806" s="20">
        <f t="shared" si="57"/>
        <v>-2.7273549182729377E-3</v>
      </c>
      <c r="F1806" s="53"/>
    </row>
    <row r="1807" spans="1:6">
      <c r="A1807" s="52">
        <v>43206</v>
      </c>
      <c r="B1807" s="20">
        <v>1419.8</v>
      </c>
      <c r="C1807" s="20">
        <v>34305.43</v>
      </c>
      <c r="D1807" s="20">
        <f t="shared" si="56"/>
        <v>3.2929419893374988E-3</v>
      </c>
      <c r="E1807" s="20">
        <f t="shared" si="57"/>
        <v>7.1391008284057743E-3</v>
      </c>
      <c r="F1807" s="53"/>
    </row>
    <row r="1808" spans="1:6">
      <c r="A1808" s="52">
        <v>43207</v>
      </c>
      <c r="B1808" s="20">
        <v>1445.75</v>
      </c>
      <c r="C1808" s="20">
        <v>34395.06</v>
      </c>
      <c r="D1808" s="20">
        <f t="shared" si="56"/>
        <v>2.6092987358130181E-3</v>
      </c>
      <c r="E1808" s="20">
        <f t="shared" si="57"/>
        <v>1.8112201433042169E-2</v>
      </c>
      <c r="F1808" s="53"/>
    </row>
    <row r="1809" spans="1:6">
      <c r="A1809" s="52">
        <v>43208</v>
      </c>
      <c r="B1809" s="20">
        <v>1451.35</v>
      </c>
      <c r="C1809" s="20">
        <v>34331.68</v>
      </c>
      <c r="D1809" s="20">
        <f t="shared" si="56"/>
        <v>-1.8444063538399277E-3</v>
      </c>
      <c r="E1809" s="20">
        <f t="shared" si="57"/>
        <v>3.8659397152740484E-3</v>
      </c>
      <c r="F1809" s="53"/>
    </row>
    <row r="1810" spans="1:6">
      <c r="A1810" s="52">
        <v>43209</v>
      </c>
      <c r="B1810" s="20">
        <v>1454.25</v>
      </c>
      <c r="C1810" s="20">
        <v>34427.29</v>
      </c>
      <c r="D1810" s="20">
        <f t="shared" si="56"/>
        <v>2.7810207634362894E-3</v>
      </c>
      <c r="E1810" s="20">
        <f t="shared" si="57"/>
        <v>1.9961460372692735E-3</v>
      </c>
      <c r="F1810" s="53"/>
    </row>
    <row r="1811" spans="1:6">
      <c r="A1811" s="52">
        <v>43210</v>
      </c>
      <c r="B1811" s="20">
        <v>1465.5</v>
      </c>
      <c r="C1811" s="20">
        <v>34415.58</v>
      </c>
      <c r="D1811" s="20">
        <f t="shared" si="56"/>
        <v>-3.4019500096190916E-4</v>
      </c>
      <c r="E1811" s="20">
        <f t="shared" si="57"/>
        <v>7.7061773600761649E-3</v>
      </c>
      <c r="F1811" s="53"/>
    </row>
    <row r="1812" spans="1:6">
      <c r="A1812" s="52">
        <v>43213</v>
      </c>
      <c r="B1812" s="20">
        <v>1451.25</v>
      </c>
      <c r="C1812" s="20">
        <v>34450.769999999997</v>
      </c>
      <c r="D1812" s="20">
        <f t="shared" si="56"/>
        <v>1.0219796188653163E-3</v>
      </c>
      <c r="E1812" s="20">
        <f t="shared" si="57"/>
        <v>-9.7712271388458397E-3</v>
      </c>
      <c r="F1812" s="53"/>
    </row>
    <row r="1813" spans="1:6">
      <c r="A1813" s="52">
        <v>43214</v>
      </c>
      <c r="B1813" s="20">
        <v>1458.7</v>
      </c>
      <c r="C1813" s="20">
        <v>34616.639999999999</v>
      </c>
      <c r="D1813" s="20">
        <f t="shared" si="56"/>
        <v>4.8031428683212992E-3</v>
      </c>
      <c r="E1813" s="20">
        <f t="shared" si="57"/>
        <v>5.1203740800663308E-3</v>
      </c>
      <c r="F1813" s="53"/>
    </row>
    <row r="1814" spans="1:6">
      <c r="A1814" s="52">
        <v>43215</v>
      </c>
      <c r="B1814" s="20">
        <v>1459.6</v>
      </c>
      <c r="C1814" s="20">
        <v>34501.269999999997</v>
      </c>
      <c r="D1814" s="20">
        <f t="shared" si="56"/>
        <v>-3.3383563578889739E-3</v>
      </c>
      <c r="E1814" s="20">
        <f t="shared" si="57"/>
        <v>6.1679747012500087E-4</v>
      </c>
      <c r="F1814" s="53"/>
    </row>
    <row r="1815" spans="1:6">
      <c r="A1815" s="52">
        <v>43216</v>
      </c>
      <c r="B1815" s="20">
        <v>1491.25</v>
      </c>
      <c r="C1815" s="20">
        <v>34713.599999999999</v>
      </c>
      <c r="D1815" s="20">
        <f t="shared" si="56"/>
        <v>6.1354060497338806E-3</v>
      </c>
      <c r="E1815" s="20">
        <f t="shared" si="57"/>
        <v>2.1452268849833304E-2</v>
      </c>
      <c r="F1815" s="53"/>
    </row>
    <row r="1816" spans="1:6">
      <c r="A1816" s="52">
        <v>43217</v>
      </c>
      <c r="B1816" s="20">
        <v>1474.55</v>
      </c>
      <c r="C1816" s="20">
        <v>34969.699999999997</v>
      </c>
      <c r="D1816" s="20">
        <f t="shared" si="56"/>
        <v>7.3504312529528897E-3</v>
      </c>
      <c r="E1816" s="20">
        <f t="shared" si="57"/>
        <v>-1.1261835931787048E-2</v>
      </c>
      <c r="F1816" s="53"/>
    </row>
    <row r="1817" spans="1:6">
      <c r="A1817" s="52">
        <v>43220</v>
      </c>
      <c r="B1817" s="20">
        <v>1509.05</v>
      </c>
      <c r="C1817" s="20">
        <v>35160.36</v>
      </c>
      <c r="D1817" s="20">
        <f t="shared" si="56"/>
        <v>5.437339415735363E-3</v>
      </c>
      <c r="E1817" s="20">
        <f t="shared" si="57"/>
        <v>2.312745526474996E-2</v>
      </c>
      <c r="F1817" s="53"/>
    </row>
    <row r="1818" spans="1:6">
      <c r="A1818" s="52">
        <v>43222</v>
      </c>
      <c r="B1818" s="20">
        <v>1471.5</v>
      </c>
      <c r="C1818" s="20">
        <v>35176.42</v>
      </c>
      <c r="D1818" s="20">
        <f t="shared" si="56"/>
        <v>4.566600938824442E-4</v>
      </c>
      <c r="E1818" s="20">
        <f t="shared" si="57"/>
        <v>-2.5198025071561391E-2</v>
      </c>
      <c r="F1818" s="53"/>
    </row>
    <row r="1819" spans="1:6">
      <c r="A1819" s="52">
        <v>43223</v>
      </c>
      <c r="B1819" s="20">
        <v>1454.85</v>
      </c>
      <c r="C1819" s="20">
        <v>35103.14</v>
      </c>
      <c r="D1819" s="20">
        <f t="shared" si="56"/>
        <v>-2.0853866062023152E-3</v>
      </c>
      <c r="E1819" s="20">
        <f t="shared" si="57"/>
        <v>-1.1379486165866096E-2</v>
      </c>
      <c r="F1819" s="53"/>
    </row>
    <row r="1820" spans="1:6">
      <c r="A1820" s="52">
        <v>43224</v>
      </c>
      <c r="B1820" s="20">
        <v>1465</v>
      </c>
      <c r="C1820" s="20">
        <v>34915.379999999997</v>
      </c>
      <c r="D1820" s="20">
        <f t="shared" si="56"/>
        <v>-5.3631653469210731E-3</v>
      </c>
      <c r="E1820" s="20">
        <f t="shared" si="57"/>
        <v>6.9524399435062006E-3</v>
      </c>
      <c r="F1820" s="53"/>
    </row>
    <row r="1821" spans="1:6">
      <c r="A1821" s="52">
        <v>43227</v>
      </c>
      <c r="B1821" s="20">
        <v>1491</v>
      </c>
      <c r="C1821" s="20">
        <v>35208.14</v>
      </c>
      <c r="D1821" s="20">
        <f t="shared" si="56"/>
        <v>8.3498860567236769E-3</v>
      </c>
      <c r="E1821" s="20">
        <f t="shared" si="57"/>
        <v>1.7591793313570733E-2</v>
      </c>
      <c r="F1821" s="53"/>
    </row>
    <row r="1822" spans="1:6">
      <c r="A1822" s="52">
        <v>43228</v>
      </c>
      <c r="B1822" s="20">
        <v>1495.2</v>
      </c>
      <c r="C1822" s="20">
        <v>35216.32</v>
      </c>
      <c r="D1822" s="20">
        <f t="shared" si="56"/>
        <v>2.3230565166673244E-4</v>
      </c>
      <c r="E1822" s="20">
        <f t="shared" si="57"/>
        <v>2.8129413766146577E-3</v>
      </c>
      <c r="F1822" s="53"/>
    </row>
    <row r="1823" spans="1:6">
      <c r="A1823" s="52">
        <v>43229</v>
      </c>
      <c r="B1823" s="20">
        <v>1496.1</v>
      </c>
      <c r="C1823" s="20">
        <v>35319.35</v>
      </c>
      <c r="D1823" s="20">
        <f t="shared" si="56"/>
        <v>2.9213608738525403E-3</v>
      </c>
      <c r="E1823" s="20">
        <f t="shared" si="57"/>
        <v>6.0174507883334468E-4</v>
      </c>
      <c r="F1823" s="53"/>
    </row>
    <row r="1824" spans="1:6">
      <c r="A1824" s="52">
        <v>43230</v>
      </c>
      <c r="B1824" s="20">
        <v>1494.45</v>
      </c>
      <c r="C1824" s="20">
        <v>35246.269999999997</v>
      </c>
      <c r="D1824" s="20">
        <f t="shared" si="56"/>
        <v>-2.0712643388360792E-3</v>
      </c>
      <c r="E1824" s="20">
        <f t="shared" si="57"/>
        <v>-1.1034760612115004E-3</v>
      </c>
      <c r="F1824" s="53"/>
    </row>
    <row r="1825" spans="1:6">
      <c r="A1825" s="52">
        <v>43231</v>
      </c>
      <c r="B1825" s="20">
        <v>1506.3</v>
      </c>
      <c r="C1825" s="20">
        <v>35535.79</v>
      </c>
      <c r="D1825" s="20">
        <f t="shared" si="56"/>
        <v>8.1806495778105944E-3</v>
      </c>
      <c r="E1825" s="20">
        <f t="shared" si="57"/>
        <v>7.8980665497944223E-3</v>
      </c>
      <c r="F1825" s="53"/>
    </row>
    <row r="1826" spans="1:6">
      <c r="A1826" s="52">
        <v>43234</v>
      </c>
      <c r="B1826" s="20">
        <v>1504.95</v>
      </c>
      <c r="C1826" s="20">
        <v>35556.71</v>
      </c>
      <c r="D1826" s="20">
        <f t="shared" si="56"/>
        <v>5.8852904606908655E-4</v>
      </c>
      <c r="E1826" s="20">
        <f t="shared" si="57"/>
        <v>-8.9663766903799096E-4</v>
      </c>
      <c r="F1826" s="53"/>
    </row>
    <row r="1827" spans="1:6">
      <c r="A1827" s="52">
        <v>43235</v>
      </c>
      <c r="B1827" s="20">
        <v>1516</v>
      </c>
      <c r="C1827" s="20">
        <v>35543.94</v>
      </c>
      <c r="D1827" s="20">
        <f t="shared" si="56"/>
        <v>-3.5920909688756024E-4</v>
      </c>
      <c r="E1827" s="20">
        <f t="shared" si="57"/>
        <v>7.3156121625854538E-3</v>
      </c>
      <c r="F1827" s="53"/>
    </row>
    <row r="1828" spans="1:6">
      <c r="A1828" s="52">
        <v>43236</v>
      </c>
      <c r="B1828" s="20">
        <v>1574.2</v>
      </c>
      <c r="C1828" s="20">
        <v>35387.879999999997</v>
      </c>
      <c r="D1828" s="20">
        <f t="shared" si="56"/>
        <v>-4.4002889481700664E-3</v>
      </c>
      <c r="E1828" s="20">
        <f t="shared" si="57"/>
        <v>3.7671919506032742E-2</v>
      </c>
      <c r="F1828" s="53"/>
    </row>
    <row r="1829" spans="1:6">
      <c r="A1829" s="52">
        <v>43237</v>
      </c>
      <c r="B1829" s="20">
        <v>1569.25</v>
      </c>
      <c r="C1829" s="20">
        <v>35149.120000000003</v>
      </c>
      <c r="D1829" s="20">
        <f t="shared" si="56"/>
        <v>-6.7698062539954529E-3</v>
      </c>
      <c r="E1829" s="20">
        <f t="shared" si="57"/>
        <v>-3.1494085107086614E-3</v>
      </c>
      <c r="F1829" s="53"/>
    </row>
    <row r="1830" spans="1:6">
      <c r="A1830" s="52">
        <v>43238</v>
      </c>
      <c r="B1830" s="20">
        <v>1604.1</v>
      </c>
      <c r="C1830" s="20">
        <v>34848.300000000003</v>
      </c>
      <c r="D1830" s="20">
        <f t="shared" si="56"/>
        <v>-8.5952268524799851E-3</v>
      </c>
      <c r="E1830" s="20">
        <f t="shared" si="57"/>
        <v>2.1965053425154299E-2</v>
      </c>
      <c r="F1830" s="53"/>
    </row>
    <row r="1831" spans="1:6">
      <c r="A1831" s="52">
        <v>43241</v>
      </c>
      <c r="B1831" s="20">
        <v>1578.9</v>
      </c>
      <c r="C1831" s="20">
        <v>34616.129999999997</v>
      </c>
      <c r="D1831" s="20">
        <f t="shared" si="56"/>
        <v>-6.6845971245983711E-3</v>
      </c>
      <c r="E1831" s="20">
        <f t="shared" si="57"/>
        <v>-1.5834449594952497E-2</v>
      </c>
      <c r="F1831" s="53"/>
    </row>
    <row r="1832" spans="1:6">
      <c r="A1832" s="52">
        <v>43242</v>
      </c>
      <c r="B1832" s="20">
        <v>1575.65</v>
      </c>
      <c r="C1832" s="20">
        <v>34651.24</v>
      </c>
      <c r="D1832" s="20">
        <f t="shared" si="56"/>
        <v>1.013753027056267E-3</v>
      </c>
      <c r="E1832" s="20">
        <f t="shared" si="57"/>
        <v>-2.060516491978043E-3</v>
      </c>
      <c r="F1832" s="53"/>
    </row>
    <row r="1833" spans="1:6">
      <c r="A1833" s="52">
        <v>43243</v>
      </c>
      <c r="B1833" s="20">
        <v>1567.6</v>
      </c>
      <c r="C1833" s="20">
        <v>34344.910000000003</v>
      </c>
      <c r="D1833" s="20">
        <f t="shared" si="56"/>
        <v>-8.8796842377405292E-3</v>
      </c>
      <c r="E1833" s="20">
        <f t="shared" si="57"/>
        <v>-5.1220982103886269E-3</v>
      </c>
      <c r="F1833" s="53"/>
    </row>
    <row r="1834" spans="1:6">
      <c r="A1834" s="52">
        <v>43244</v>
      </c>
      <c r="B1834" s="20">
        <v>1561.65</v>
      </c>
      <c r="C1834" s="20">
        <v>34663.11</v>
      </c>
      <c r="D1834" s="20">
        <f t="shared" si="56"/>
        <v>9.2221818624325016E-3</v>
      </c>
      <c r="E1834" s="20">
        <f t="shared" si="57"/>
        <v>-3.802832736604657E-3</v>
      </c>
      <c r="F1834" s="53"/>
    </row>
    <row r="1835" spans="1:6">
      <c r="A1835" s="52">
        <v>43245</v>
      </c>
      <c r="B1835" s="20">
        <v>1575.7</v>
      </c>
      <c r="C1835" s="20">
        <v>34924.870000000003</v>
      </c>
      <c r="D1835" s="20">
        <f t="shared" si="56"/>
        <v>7.5231738180366109E-3</v>
      </c>
      <c r="E1835" s="20">
        <f t="shared" si="57"/>
        <v>8.9566633791283382E-3</v>
      </c>
      <c r="F1835" s="53"/>
    </row>
    <row r="1836" spans="1:6">
      <c r="A1836" s="52">
        <v>43248</v>
      </c>
      <c r="B1836" s="20">
        <v>1581.8</v>
      </c>
      <c r="C1836" s="20">
        <v>35165.480000000003</v>
      </c>
      <c r="D1836" s="20">
        <f t="shared" si="56"/>
        <v>6.865736728730077E-3</v>
      </c>
      <c r="E1836" s="20">
        <f t="shared" si="57"/>
        <v>3.8638211173169265E-3</v>
      </c>
      <c r="F1836" s="53"/>
    </row>
    <row r="1837" spans="1:6">
      <c r="A1837" s="52">
        <v>43249</v>
      </c>
      <c r="B1837" s="20">
        <v>1572</v>
      </c>
      <c r="C1837" s="20">
        <v>34949.24</v>
      </c>
      <c r="D1837" s="20">
        <f t="shared" si="56"/>
        <v>-6.1681965099531205E-3</v>
      </c>
      <c r="E1837" s="20">
        <f t="shared" si="57"/>
        <v>-6.2147450961649838E-3</v>
      </c>
      <c r="F1837" s="53"/>
    </row>
    <row r="1838" spans="1:6">
      <c r="A1838" s="52">
        <v>43250</v>
      </c>
      <c r="B1838" s="20">
        <v>1581.5</v>
      </c>
      <c r="C1838" s="20">
        <v>34906.11</v>
      </c>
      <c r="D1838" s="20">
        <f t="shared" si="56"/>
        <v>-1.234837574515541E-3</v>
      </c>
      <c r="E1838" s="20">
        <f t="shared" si="57"/>
        <v>6.0250697565517649E-3</v>
      </c>
      <c r="F1838" s="53"/>
    </row>
    <row r="1839" spans="1:6">
      <c r="A1839" s="52">
        <v>43251</v>
      </c>
      <c r="B1839" s="20">
        <v>1613.65</v>
      </c>
      <c r="C1839" s="20">
        <v>35322.379999999997</v>
      </c>
      <c r="D1839" s="20">
        <f t="shared" si="56"/>
        <v>1.1854871865655467E-2</v>
      </c>
      <c r="E1839" s="20">
        <f t="shared" si="57"/>
        <v>2.012493002800609E-2</v>
      </c>
      <c r="F1839" s="53"/>
    </row>
    <row r="1840" spans="1:6">
      <c r="A1840" s="52">
        <v>43252</v>
      </c>
      <c r="B1840" s="20">
        <v>1589.7</v>
      </c>
      <c r="C1840" s="20">
        <v>35227.26</v>
      </c>
      <c r="D1840" s="20">
        <f t="shared" si="56"/>
        <v>-2.6965426793813499E-3</v>
      </c>
      <c r="E1840" s="20">
        <f t="shared" si="57"/>
        <v>-1.4953374606883625E-2</v>
      </c>
      <c r="F1840" s="53"/>
    </row>
    <row r="1841" spans="1:6">
      <c r="A1841" s="52">
        <v>43255</v>
      </c>
      <c r="B1841" s="20">
        <v>1562.2</v>
      </c>
      <c r="C1841" s="20">
        <v>35011.89</v>
      </c>
      <c r="D1841" s="20">
        <f t="shared" si="56"/>
        <v>-6.1324966193483368E-3</v>
      </c>
      <c r="E1841" s="20">
        <f t="shared" si="57"/>
        <v>-1.7450234990629206E-2</v>
      </c>
      <c r="F1841" s="53"/>
    </row>
    <row r="1842" spans="1:6">
      <c r="A1842" s="52">
        <v>43256</v>
      </c>
      <c r="B1842" s="20">
        <v>1563.9</v>
      </c>
      <c r="C1842" s="20">
        <v>34903.21</v>
      </c>
      <c r="D1842" s="20">
        <f t="shared" si="56"/>
        <v>-3.1089160291816759E-3</v>
      </c>
      <c r="E1842" s="20">
        <f t="shared" si="57"/>
        <v>1.0876172659729873E-3</v>
      </c>
      <c r="F1842" s="53"/>
    </row>
    <row r="1843" spans="1:6">
      <c r="A1843" s="52">
        <v>43257</v>
      </c>
      <c r="B1843" s="20">
        <v>1572.8</v>
      </c>
      <c r="C1843" s="20">
        <v>35178.879999999997</v>
      </c>
      <c r="D1843" s="20">
        <f t="shared" si="56"/>
        <v>7.8671004759056449E-3</v>
      </c>
      <c r="E1843" s="20">
        <f t="shared" si="57"/>
        <v>5.6747689507319968E-3</v>
      </c>
      <c r="F1843" s="53"/>
    </row>
    <row r="1844" spans="1:6">
      <c r="A1844" s="52">
        <v>43258</v>
      </c>
      <c r="B1844" s="20">
        <v>1601.8</v>
      </c>
      <c r="C1844" s="20">
        <v>35463.08</v>
      </c>
      <c r="D1844" s="20">
        <f t="shared" si="56"/>
        <v>8.0462527741038577E-3</v>
      </c>
      <c r="E1844" s="20">
        <f t="shared" si="57"/>
        <v>1.8270526496679717E-2</v>
      </c>
      <c r="F1844" s="53"/>
    </row>
    <row r="1845" spans="1:6">
      <c r="A1845" s="52">
        <v>43259</v>
      </c>
      <c r="B1845" s="20">
        <v>1595</v>
      </c>
      <c r="C1845" s="20">
        <v>35443.67</v>
      </c>
      <c r="D1845" s="20">
        <f t="shared" si="56"/>
        <v>-5.4747962598265777E-4</v>
      </c>
      <c r="E1845" s="20">
        <f t="shared" si="57"/>
        <v>-4.2542606706369307E-3</v>
      </c>
      <c r="F1845" s="53"/>
    </row>
    <row r="1846" spans="1:6">
      <c r="A1846" s="52">
        <v>43262</v>
      </c>
      <c r="B1846" s="20">
        <v>1601.9</v>
      </c>
      <c r="C1846" s="20">
        <v>35483.47</v>
      </c>
      <c r="D1846" s="20">
        <f t="shared" si="56"/>
        <v>1.1222785573301065E-3</v>
      </c>
      <c r="E1846" s="20">
        <f t="shared" si="57"/>
        <v>4.3166884884928919E-3</v>
      </c>
      <c r="F1846" s="53"/>
    </row>
    <row r="1847" spans="1:6">
      <c r="A1847" s="52">
        <v>43263</v>
      </c>
      <c r="B1847" s="20">
        <v>1640.45</v>
      </c>
      <c r="C1847" s="20">
        <v>35692.519999999997</v>
      </c>
      <c r="D1847" s="20">
        <f t="shared" si="56"/>
        <v>5.8741887854194237E-3</v>
      </c>
      <c r="E1847" s="20">
        <f t="shared" si="57"/>
        <v>2.3780169716590582E-2</v>
      </c>
      <c r="F1847" s="53"/>
    </row>
    <row r="1848" spans="1:6">
      <c r="A1848" s="52">
        <v>43264</v>
      </c>
      <c r="B1848" s="20">
        <v>1620.3</v>
      </c>
      <c r="C1848" s="20">
        <v>35739.160000000003</v>
      </c>
      <c r="D1848" s="20">
        <f t="shared" si="56"/>
        <v>1.3058633544068686E-3</v>
      </c>
      <c r="E1848" s="20">
        <f t="shared" si="57"/>
        <v>-1.2359277157073339E-2</v>
      </c>
      <c r="F1848" s="53"/>
    </row>
    <row r="1849" spans="1:6">
      <c r="A1849" s="52">
        <v>43265</v>
      </c>
      <c r="B1849" s="20">
        <v>1613.1</v>
      </c>
      <c r="C1849" s="20">
        <v>35599.82</v>
      </c>
      <c r="D1849" s="20">
        <f t="shared" si="56"/>
        <v>-3.9064247118694882E-3</v>
      </c>
      <c r="E1849" s="20">
        <f t="shared" si="57"/>
        <v>-4.4535237832130379E-3</v>
      </c>
      <c r="F1849" s="53"/>
    </row>
    <row r="1850" spans="1:6">
      <c r="A1850" s="52">
        <v>43266</v>
      </c>
      <c r="B1850" s="20">
        <v>1621.2</v>
      </c>
      <c r="C1850" s="20">
        <v>35622.14</v>
      </c>
      <c r="D1850" s="20">
        <f t="shared" si="56"/>
        <v>6.2677299896527242E-4</v>
      </c>
      <c r="E1850" s="20">
        <f t="shared" si="57"/>
        <v>5.0088222704113804E-3</v>
      </c>
      <c r="F1850" s="53"/>
    </row>
    <row r="1851" spans="1:6">
      <c r="A1851" s="52">
        <v>43269</v>
      </c>
      <c r="B1851" s="20">
        <v>1609.9</v>
      </c>
      <c r="C1851" s="20">
        <v>35548.26</v>
      </c>
      <c r="D1851" s="20">
        <f t="shared" si="56"/>
        <v>-2.0761447606744308E-3</v>
      </c>
      <c r="E1851" s="20">
        <f t="shared" si="57"/>
        <v>-6.9945505059048089E-3</v>
      </c>
      <c r="F1851" s="53"/>
    </row>
    <row r="1852" spans="1:6">
      <c r="A1852" s="52">
        <v>43270</v>
      </c>
      <c r="B1852" s="20">
        <v>1601.05</v>
      </c>
      <c r="C1852" s="20">
        <v>35286.74</v>
      </c>
      <c r="D1852" s="20">
        <f t="shared" si="56"/>
        <v>-7.3839539276331096E-3</v>
      </c>
      <c r="E1852" s="20">
        <f t="shared" si="57"/>
        <v>-5.5124012582459274E-3</v>
      </c>
      <c r="F1852" s="53"/>
    </row>
    <row r="1853" spans="1:6">
      <c r="A1853" s="52">
        <v>43271</v>
      </c>
      <c r="B1853" s="20">
        <v>1602.4</v>
      </c>
      <c r="C1853" s="20">
        <v>35547.33</v>
      </c>
      <c r="D1853" s="20">
        <f t="shared" si="56"/>
        <v>7.3577919673750193E-3</v>
      </c>
      <c r="E1853" s="20">
        <f t="shared" si="57"/>
        <v>8.4284136160584606E-4</v>
      </c>
      <c r="F1853" s="53"/>
    </row>
    <row r="1854" spans="1:6">
      <c r="A1854" s="52">
        <v>43272</v>
      </c>
      <c r="B1854" s="20">
        <v>1593.65</v>
      </c>
      <c r="C1854" s="20">
        <v>35432.39</v>
      </c>
      <c r="D1854" s="20">
        <f t="shared" si="56"/>
        <v>-3.2386743838165514E-3</v>
      </c>
      <c r="E1854" s="20">
        <f t="shared" si="57"/>
        <v>-5.4755225114674266E-3</v>
      </c>
      <c r="F1854" s="53"/>
    </row>
    <row r="1855" spans="1:6">
      <c r="A1855" s="52">
        <v>43273</v>
      </c>
      <c r="B1855" s="20">
        <v>1607.55</v>
      </c>
      <c r="C1855" s="20">
        <v>35689.599999999999</v>
      </c>
      <c r="D1855" s="20">
        <f t="shared" si="56"/>
        <v>7.2329562584374672E-3</v>
      </c>
      <c r="E1855" s="20">
        <f t="shared" si="57"/>
        <v>8.6842979869745929E-3</v>
      </c>
      <c r="F1855" s="53"/>
    </row>
    <row r="1856" spans="1:6">
      <c r="A1856" s="52">
        <v>43276</v>
      </c>
      <c r="B1856" s="20">
        <v>1614.25</v>
      </c>
      <c r="C1856" s="20">
        <v>35470.35</v>
      </c>
      <c r="D1856" s="20">
        <f t="shared" si="56"/>
        <v>-6.1621935875770962E-3</v>
      </c>
      <c r="E1856" s="20">
        <f t="shared" si="57"/>
        <v>4.159171679460714E-3</v>
      </c>
      <c r="F1856" s="53"/>
    </row>
    <row r="1857" spans="1:6">
      <c r="A1857" s="52">
        <v>43277</v>
      </c>
      <c r="B1857" s="20">
        <v>1621.5</v>
      </c>
      <c r="C1857" s="20">
        <v>35490.04</v>
      </c>
      <c r="D1857" s="20">
        <f t="shared" si="56"/>
        <v>5.549575053163991E-4</v>
      </c>
      <c r="E1857" s="20">
        <f t="shared" si="57"/>
        <v>4.4811942407962189E-3</v>
      </c>
      <c r="F1857" s="53"/>
    </row>
    <row r="1858" spans="1:6">
      <c r="A1858" s="52">
        <v>43278</v>
      </c>
      <c r="B1858" s="20">
        <v>1608.85</v>
      </c>
      <c r="C1858" s="20">
        <v>35217.11</v>
      </c>
      <c r="D1858" s="20">
        <f t="shared" si="56"/>
        <v>-7.7200496847077693E-3</v>
      </c>
      <c r="E1858" s="20">
        <f t="shared" si="57"/>
        <v>-7.8320087067328542E-3</v>
      </c>
      <c r="F1858" s="53"/>
    </row>
    <row r="1859" spans="1:6">
      <c r="A1859" s="52">
        <v>43279</v>
      </c>
      <c r="B1859" s="20">
        <v>1604.15</v>
      </c>
      <c r="C1859" s="20">
        <v>35037.64</v>
      </c>
      <c r="D1859" s="20">
        <f t="shared" ref="D1859:D1922" si="58">LN(C1859/C1858)</f>
        <v>-5.1091318493158584E-3</v>
      </c>
      <c r="E1859" s="20">
        <f t="shared" ref="E1859:E1922" si="59">LN(B1859/B1858)</f>
        <v>-2.9256167770717249E-3</v>
      </c>
      <c r="F1859" s="53"/>
    </row>
    <row r="1860" spans="1:6">
      <c r="A1860" s="52">
        <v>43280</v>
      </c>
      <c r="B1860" s="20">
        <v>1641.85</v>
      </c>
      <c r="C1860" s="20">
        <v>35423.480000000003</v>
      </c>
      <c r="D1860" s="20">
        <f t="shared" si="58"/>
        <v>1.0951964903228105E-2</v>
      </c>
      <c r="E1860" s="20">
        <f t="shared" si="59"/>
        <v>2.3229633566212281E-2</v>
      </c>
      <c r="F1860" s="53"/>
    </row>
    <row r="1861" spans="1:6">
      <c r="A1861" s="52">
        <v>43283</v>
      </c>
      <c r="B1861" s="20">
        <v>1644.2</v>
      </c>
      <c r="C1861" s="20">
        <v>35264.410000000003</v>
      </c>
      <c r="D1861" s="20">
        <f t="shared" si="58"/>
        <v>-4.5006370541415368E-3</v>
      </c>
      <c r="E1861" s="20">
        <f t="shared" si="59"/>
        <v>1.4302888882528004E-3</v>
      </c>
      <c r="F1861" s="53"/>
    </row>
    <row r="1862" spans="1:6">
      <c r="A1862" s="52">
        <v>43284</v>
      </c>
      <c r="B1862" s="20">
        <v>1642.75</v>
      </c>
      <c r="C1862" s="20">
        <v>35378.6</v>
      </c>
      <c r="D1862" s="20">
        <f t="shared" si="58"/>
        <v>3.2328775190831023E-3</v>
      </c>
      <c r="E1862" s="20">
        <f t="shared" si="59"/>
        <v>-8.8227694005579068E-4</v>
      </c>
      <c r="F1862" s="53"/>
    </row>
    <row r="1863" spans="1:6">
      <c r="A1863" s="52">
        <v>43285</v>
      </c>
      <c r="B1863" s="20">
        <v>1676.15</v>
      </c>
      <c r="C1863" s="20">
        <v>35645.4</v>
      </c>
      <c r="D1863" s="20">
        <f t="shared" si="58"/>
        <v>7.5129887068965629E-3</v>
      </c>
      <c r="E1863" s="20">
        <f t="shared" si="59"/>
        <v>2.0127830065954484E-2</v>
      </c>
      <c r="F1863" s="53"/>
    </row>
    <row r="1864" spans="1:6">
      <c r="A1864" s="52">
        <v>43286</v>
      </c>
      <c r="B1864" s="20">
        <v>1684.1</v>
      </c>
      <c r="C1864" s="20">
        <v>35574.550000000003</v>
      </c>
      <c r="D1864" s="20">
        <f t="shared" si="58"/>
        <v>-1.9896117133461769E-3</v>
      </c>
      <c r="E1864" s="20">
        <f t="shared" si="59"/>
        <v>4.73179961807691E-3</v>
      </c>
      <c r="F1864" s="53"/>
    </row>
    <row r="1865" spans="1:6">
      <c r="A1865" s="52">
        <v>43287</v>
      </c>
      <c r="B1865" s="20">
        <v>1678.95</v>
      </c>
      <c r="C1865" s="20">
        <v>35657.86</v>
      </c>
      <c r="D1865" s="20">
        <f t="shared" si="58"/>
        <v>2.3391048536829961E-3</v>
      </c>
      <c r="E1865" s="20">
        <f t="shared" si="59"/>
        <v>-3.0626984586222634E-3</v>
      </c>
      <c r="F1865" s="53"/>
    </row>
    <row r="1866" spans="1:6">
      <c r="A1866" s="52">
        <v>43290</v>
      </c>
      <c r="B1866" s="20">
        <v>1694.1</v>
      </c>
      <c r="C1866" s="20">
        <v>35934.720000000001</v>
      </c>
      <c r="D1866" s="20">
        <f t="shared" si="58"/>
        <v>7.7343596264608083E-3</v>
      </c>
      <c r="E1866" s="20">
        <f t="shared" si="59"/>
        <v>8.9830283435144796E-3</v>
      </c>
      <c r="F1866" s="53"/>
    </row>
    <row r="1867" spans="1:6">
      <c r="A1867" s="52">
        <v>43291</v>
      </c>
      <c r="B1867" s="20">
        <v>1687.25</v>
      </c>
      <c r="C1867" s="20">
        <v>36239.620000000003</v>
      </c>
      <c r="D1867" s="20">
        <f t="shared" si="58"/>
        <v>8.449036424929569E-3</v>
      </c>
      <c r="E1867" s="20">
        <f t="shared" si="59"/>
        <v>-4.0516417233847461E-3</v>
      </c>
      <c r="F1867" s="53"/>
    </row>
    <row r="1868" spans="1:6">
      <c r="A1868" s="52">
        <v>43292</v>
      </c>
      <c r="B1868" s="20">
        <v>1714.1</v>
      </c>
      <c r="C1868" s="20">
        <v>36265.93</v>
      </c>
      <c r="D1868" s="20">
        <f t="shared" si="58"/>
        <v>7.2573757884117514E-4</v>
      </c>
      <c r="E1868" s="20">
        <f t="shared" si="59"/>
        <v>1.5788176889495374E-2</v>
      </c>
      <c r="F1868" s="53"/>
    </row>
    <row r="1869" spans="1:6">
      <c r="A1869" s="52">
        <v>43293</v>
      </c>
      <c r="B1869" s="20">
        <v>1739.05</v>
      </c>
      <c r="C1869" s="20">
        <v>36548.410000000003</v>
      </c>
      <c r="D1869" s="20">
        <f t="shared" si="58"/>
        <v>7.7589501501314712E-3</v>
      </c>
      <c r="E1869" s="20">
        <f t="shared" si="59"/>
        <v>1.4450825584348174E-2</v>
      </c>
      <c r="F1869" s="53"/>
    </row>
    <row r="1870" spans="1:6">
      <c r="A1870" s="52">
        <v>43294</v>
      </c>
      <c r="B1870" s="20">
        <v>1741.15</v>
      </c>
      <c r="C1870" s="20">
        <v>36541.629999999997</v>
      </c>
      <c r="D1870" s="20">
        <f t="shared" si="58"/>
        <v>-1.8552459458094601E-4</v>
      </c>
      <c r="E1870" s="20">
        <f t="shared" si="59"/>
        <v>1.2068273403114257E-3</v>
      </c>
      <c r="F1870" s="53"/>
    </row>
    <row r="1871" spans="1:6">
      <c r="A1871" s="52">
        <v>43297</v>
      </c>
      <c r="B1871" s="20">
        <v>1753.85</v>
      </c>
      <c r="C1871" s="20">
        <v>36323.769999999997</v>
      </c>
      <c r="D1871" s="20">
        <f t="shared" si="58"/>
        <v>-5.9798106972190528E-3</v>
      </c>
      <c r="E1871" s="20">
        <f t="shared" si="59"/>
        <v>7.2675570233760719E-3</v>
      </c>
      <c r="F1871" s="53"/>
    </row>
    <row r="1872" spans="1:6">
      <c r="A1872" s="52">
        <v>43298</v>
      </c>
      <c r="B1872" s="20">
        <v>1683.75</v>
      </c>
      <c r="C1872" s="20">
        <v>36519.96</v>
      </c>
      <c r="D1872" s="20">
        <f t="shared" si="58"/>
        <v>5.3866125301535858E-3</v>
      </c>
      <c r="E1872" s="20">
        <f t="shared" si="59"/>
        <v>-4.0789922736473201E-2</v>
      </c>
      <c r="F1872" s="53"/>
    </row>
    <row r="1873" spans="1:6">
      <c r="A1873" s="52">
        <v>43299</v>
      </c>
      <c r="B1873" s="20">
        <v>1643.8</v>
      </c>
      <c r="C1873" s="20">
        <v>36373.440000000002</v>
      </c>
      <c r="D1873" s="20">
        <f t="shared" si="58"/>
        <v>-4.0201224618538998E-3</v>
      </c>
      <c r="E1873" s="20">
        <f t="shared" si="59"/>
        <v>-2.4012814010174077E-2</v>
      </c>
      <c r="F1873" s="53"/>
    </row>
    <row r="1874" spans="1:6">
      <c r="A1874" s="52">
        <v>43300</v>
      </c>
      <c r="B1874" s="20">
        <v>1648.1</v>
      </c>
      <c r="C1874" s="20">
        <v>36351.230000000003</v>
      </c>
      <c r="D1874" s="20">
        <f t="shared" si="58"/>
        <v>-6.1079687788185037E-4</v>
      </c>
      <c r="E1874" s="20">
        <f t="shared" si="59"/>
        <v>2.6124745257347605E-3</v>
      </c>
      <c r="F1874" s="53"/>
    </row>
    <row r="1875" spans="1:6">
      <c r="A1875" s="52">
        <v>43301</v>
      </c>
      <c r="B1875" s="20">
        <v>1656.2</v>
      </c>
      <c r="C1875" s="20">
        <v>36496.370000000003</v>
      </c>
      <c r="D1875" s="20">
        <f t="shared" si="58"/>
        <v>3.9847624917876429E-3</v>
      </c>
      <c r="E1875" s="20">
        <f t="shared" si="59"/>
        <v>4.9027123594654566E-3</v>
      </c>
      <c r="F1875" s="53"/>
    </row>
    <row r="1876" spans="1:6">
      <c r="A1876" s="52">
        <v>43304</v>
      </c>
      <c r="B1876" s="20">
        <v>1686.6</v>
      </c>
      <c r="C1876" s="20">
        <v>36718.6</v>
      </c>
      <c r="D1876" s="20">
        <f t="shared" si="58"/>
        <v>6.0706350758377775E-3</v>
      </c>
      <c r="E1876" s="20">
        <f t="shared" si="59"/>
        <v>1.8188846540941304E-2</v>
      </c>
      <c r="F1876" s="53"/>
    </row>
    <row r="1877" spans="1:6">
      <c r="A1877" s="52">
        <v>43305</v>
      </c>
      <c r="B1877" s="20">
        <v>1668</v>
      </c>
      <c r="C1877" s="20">
        <v>36825.1</v>
      </c>
      <c r="D1877" s="20">
        <f t="shared" si="58"/>
        <v>2.8962392277048776E-3</v>
      </c>
      <c r="E1877" s="20">
        <f t="shared" si="59"/>
        <v>-1.1089364221849047E-2</v>
      </c>
      <c r="F1877" s="53"/>
    </row>
    <row r="1878" spans="1:6">
      <c r="A1878" s="52">
        <v>43306</v>
      </c>
      <c r="B1878" s="20">
        <v>1655.35</v>
      </c>
      <c r="C1878" s="20">
        <v>36858.230000000003</v>
      </c>
      <c r="D1878" s="20">
        <f t="shared" si="58"/>
        <v>8.9925366382261692E-4</v>
      </c>
      <c r="E1878" s="20">
        <f t="shared" si="59"/>
        <v>-7.612837103810683E-3</v>
      </c>
      <c r="F1878" s="53"/>
    </row>
    <row r="1879" spans="1:6">
      <c r="A1879" s="52">
        <v>43307</v>
      </c>
      <c r="B1879" s="20">
        <v>1668.3</v>
      </c>
      <c r="C1879" s="20">
        <v>36984.639999999999</v>
      </c>
      <c r="D1879" s="20">
        <f t="shared" si="58"/>
        <v>3.4237597613107217E-3</v>
      </c>
      <c r="E1879" s="20">
        <f t="shared" si="59"/>
        <v>7.7926770467466079E-3</v>
      </c>
      <c r="F1879" s="53"/>
    </row>
    <row r="1880" spans="1:6">
      <c r="A1880" s="52">
        <v>43308</v>
      </c>
      <c r="B1880" s="20">
        <v>1657.55</v>
      </c>
      <c r="C1880" s="20">
        <v>37336.85</v>
      </c>
      <c r="D1880" s="20">
        <f t="shared" si="58"/>
        <v>9.4780833027072863E-3</v>
      </c>
      <c r="E1880" s="20">
        <f t="shared" si="59"/>
        <v>-6.464535344073534E-3</v>
      </c>
      <c r="F1880" s="53"/>
    </row>
    <row r="1881" spans="1:6">
      <c r="A1881" s="52">
        <v>43311</v>
      </c>
      <c r="B1881" s="20">
        <v>1689</v>
      </c>
      <c r="C1881" s="20">
        <v>37494.400000000001</v>
      </c>
      <c r="D1881" s="20">
        <f t="shared" si="58"/>
        <v>4.2108138723482014E-3</v>
      </c>
      <c r="E1881" s="20">
        <f t="shared" si="59"/>
        <v>1.8796029290245708E-2</v>
      </c>
      <c r="F1881" s="53"/>
    </row>
    <row r="1882" spans="1:6">
      <c r="A1882" s="52">
        <v>43312</v>
      </c>
      <c r="B1882" s="20">
        <v>1731.6</v>
      </c>
      <c r="C1882" s="20">
        <v>37606.58</v>
      </c>
      <c r="D1882" s="20">
        <f t="shared" si="58"/>
        <v>2.987446593435682E-3</v>
      </c>
      <c r="E1882" s="20">
        <f t="shared" si="59"/>
        <v>2.4909198760025279E-2</v>
      </c>
      <c r="F1882" s="53"/>
    </row>
    <row r="1883" spans="1:6">
      <c r="A1883" s="52">
        <v>43313</v>
      </c>
      <c r="B1883" s="20">
        <v>1733.1</v>
      </c>
      <c r="C1883" s="20">
        <v>37521.620000000003</v>
      </c>
      <c r="D1883" s="20">
        <f t="shared" si="58"/>
        <v>-2.2617349069283272E-3</v>
      </c>
      <c r="E1883" s="20">
        <f t="shared" si="59"/>
        <v>8.6587588750409474E-4</v>
      </c>
      <c r="F1883" s="53"/>
    </row>
    <row r="1884" spans="1:6">
      <c r="A1884" s="52">
        <v>43314</v>
      </c>
      <c r="B1884" s="20">
        <v>1749</v>
      </c>
      <c r="C1884" s="20">
        <v>37165.160000000003</v>
      </c>
      <c r="D1884" s="20">
        <f t="shared" si="58"/>
        <v>-9.5455368844265722E-3</v>
      </c>
      <c r="E1884" s="20">
        <f t="shared" si="59"/>
        <v>9.1324835632724723E-3</v>
      </c>
      <c r="F1884" s="53"/>
    </row>
    <row r="1885" spans="1:6">
      <c r="A1885" s="52">
        <v>43315</v>
      </c>
      <c r="B1885" s="20">
        <v>1759.45</v>
      </c>
      <c r="C1885" s="20">
        <v>37556.160000000003</v>
      </c>
      <c r="D1885" s="20">
        <f t="shared" si="58"/>
        <v>1.0465649398057643E-2</v>
      </c>
      <c r="E1885" s="20">
        <f t="shared" si="59"/>
        <v>5.9570641752955391E-3</v>
      </c>
      <c r="F1885" s="53"/>
    </row>
    <row r="1886" spans="1:6">
      <c r="A1886" s="52">
        <v>43318</v>
      </c>
      <c r="B1886" s="20">
        <v>1730.5</v>
      </c>
      <c r="C1886" s="20">
        <v>37691.89</v>
      </c>
      <c r="D1886" s="20">
        <f t="shared" si="58"/>
        <v>3.6075392572428315E-3</v>
      </c>
      <c r="E1886" s="20">
        <f t="shared" si="59"/>
        <v>-1.6590876118498649E-2</v>
      </c>
      <c r="F1886" s="53"/>
    </row>
    <row r="1887" spans="1:6">
      <c r="A1887" s="52">
        <v>43319</v>
      </c>
      <c r="B1887" s="20">
        <v>1730.4</v>
      </c>
      <c r="C1887" s="20">
        <v>37665.800000000003</v>
      </c>
      <c r="D1887" s="20">
        <f t="shared" si="58"/>
        <v>-6.9243101911494376E-4</v>
      </c>
      <c r="E1887" s="20">
        <f t="shared" si="59"/>
        <v>-5.7788436549861367E-5</v>
      </c>
      <c r="F1887" s="53"/>
    </row>
    <row r="1888" spans="1:6">
      <c r="A1888" s="52">
        <v>43320</v>
      </c>
      <c r="B1888" s="20">
        <v>1753.4</v>
      </c>
      <c r="C1888" s="20">
        <v>37887.56</v>
      </c>
      <c r="D1888" s="20">
        <f t="shared" si="58"/>
        <v>5.8703050884654469E-3</v>
      </c>
      <c r="E1888" s="20">
        <f t="shared" si="59"/>
        <v>1.3204164515636154E-2</v>
      </c>
      <c r="F1888" s="53"/>
    </row>
    <row r="1889" spans="1:6">
      <c r="A1889" s="52">
        <v>43321</v>
      </c>
      <c r="B1889" s="20">
        <v>1753.5</v>
      </c>
      <c r="C1889" s="20">
        <v>38024.370000000003</v>
      </c>
      <c r="D1889" s="20">
        <f t="shared" si="58"/>
        <v>3.6044439423363181E-3</v>
      </c>
      <c r="E1889" s="20">
        <f t="shared" si="59"/>
        <v>5.7030425747593594E-5</v>
      </c>
      <c r="F1889" s="53"/>
    </row>
    <row r="1890" spans="1:6">
      <c r="A1890" s="52">
        <v>43322</v>
      </c>
      <c r="B1890" s="20">
        <v>1748.7</v>
      </c>
      <c r="C1890" s="20">
        <v>37869.230000000003</v>
      </c>
      <c r="D1890" s="20">
        <f t="shared" si="58"/>
        <v>-4.0883609709670239E-3</v>
      </c>
      <c r="E1890" s="20">
        <f t="shared" si="59"/>
        <v>-2.7411358606190175E-3</v>
      </c>
      <c r="F1890" s="53"/>
    </row>
    <row r="1891" spans="1:6">
      <c r="A1891" s="52">
        <v>43325</v>
      </c>
      <c r="B1891" s="20">
        <v>1732.9</v>
      </c>
      <c r="C1891" s="20">
        <v>37644.9</v>
      </c>
      <c r="D1891" s="20">
        <f t="shared" si="58"/>
        <v>-5.9414220865148777E-3</v>
      </c>
      <c r="E1891" s="20">
        <f t="shared" si="59"/>
        <v>-9.0763490734139963E-3</v>
      </c>
      <c r="F1891" s="53"/>
    </row>
    <row r="1892" spans="1:6">
      <c r="A1892" s="52">
        <v>43326</v>
      </c>
      <c r="B1892" s="20">
        <v>1747.1</v>
      </c>
      <c r="C1892" s="20">
        <v>37852</v>
      </c>
      <c r="D1892" s="20">
        <f t="shared" si="58"/>
        <v>5.4863317427003844E-3</v>
      </c>
      <c r="E1892" s="20">
        <f t="shared" si="59"/>
        <v>8.1609648341990897E-3</v>
      </c>
      <c r="F1892" s="53"/>
    </row>
    <row r="1893" spans="1:6">
      <c r="A1893" s="52">
        <v>43328</v>
      </c>
      <c r="B1893" s="20">
        <v>1735.2</v>
      </c>
      <c r="C1893" s="20">
        <v>37663.56</v>
      </c>
      <c r="D1893" s="20">
        <f t="shared" si="58"/>
        <v>-4.9907698793486841E-3</v>
      </c>
      <c r="E1893" s="20">
        <f t="shared" si="59"/>
        <v>-6.8345899677341665E-3</v>
      </c>
      <c r="F1893" s="53"/>
    </row>
    <row r="1894" spans="1:6">
      <c r="A1894" s="52">
        <v>43329</v>
      </c>
      <c r="B1894" s="20">
        <v>1780.8</v>
      </c>
      <c r="C1894" s="20">
        <v>37947.879999999997</v>
      </c>
      <c r="D1894" s="20">
        <f t="shared" si="58"/>
        <v>7.5205905370050227E-3</v>
      </c>
      <c r="E1894" s="20">
        <f t="shared" si="59"/>
        <v>2.5940021008615671E-2</v>
      </c>
      <c r="F1894" s="53"/>
    </row>
    <row r="1895" spans="1:6">
      <c r="A1895" s="52">
        <v>43332</v>
      </c>
      <c r="B1895" s="20">
        <v>1775.4</v>
      </c>
      <c r="C1895" s="20">
        <v>38278.75</v>
      </c>
      <c r="D1895" s="20">
        <f t="shared" si="58"/>
        <v>8.6812726204717472E-3</v>
      </c>
      <c r="E1895" s="20">
        <f t="shared" si="59"/>
        <v>-3.0369518870613727E-3</v>
      </c>
      <c r="F1895" s="53"/>
    </row>
    <row r="1896" spans="1:6">
      <c r="A1896" s="52">
        <v>43333</v>
      </c>
      <c r="B1896" s="20">
        <v>1752.4</v>
      </c>
      <c r="C1896" s="20">
        <v>38285.75</v>
      </c>
      <c r="D1896" s="20">
        <f t="shared" si="58"/>
        <v>1.8285236681503638E-4</v>
      </c>
      <c r="E1896" s="20">
        <f t="shared" si="59"/>
        <v>-1.3039472694475526E-2</v>
      </c>
      <c r="F1896" s="53"/>
    </row>
    <row r="1897" spans="1:6">
      <c r="A1897" s="52">
        <v>43335</v>
      </c>
      <c r="B1897" s="20">
        <v>1771.9</v>
      </c>
      <c r="C1897" s="20">
        <v>38336.76</v>
      </c>
      <c r="D1897" s="20">
        <f t="shared" si="58"/>
        <v>1.3314627133945874E-3</v>
      </c>
      <c r="E1897" s="20">
        <f t="shared" si="59"/>
        <v>1.1066140224280183E-2</v>
      </c>
      <c r="F1897" s="53"/>
    </row>
    <row r="1898" spans="1:6">
      <c r="A1898" s="52">
        <v>43336</v>
      </c>
      <c r="B1898" s="20">
        <v>1781.75</v>
      </c>
      <c r="C1898" s="20">
        <v>38251.800000000003</v>
      </c>
      <c r="D1898" s="20">
        <f t="shared" si="58"/>
        <v>-2.2186090154810599E-3</v>
      </c>
      <c r="E1898" s="20">
        <f t="shared" si="59"/>
        <v>5.5436102179563292E-3</v>
      </c>
      <c r="F1898" s="53"/>
    </row>
    <row r="1899" spans="1:6">
      <c r="A1899" s="52">
        <v>43339</v>
      </c>
      <c r="B1899" s="20">
        <v>1791.65</v>
      </c>
      <c r="C1899" s="20">
        <v>38694.11</v>
      </c>
      <c r="D1899" s="20">
        <f t="shared" si="58"/>
        <v>1.1496774081419851E-2</v>
      </c>
      <c r="E1899" s="20">
        <f t="shared" si="59"/>
        <v>5.5409555769254104E-3</v>
      </c>
      <c r="F1899" s="53"/>
    </row>
    <row r="1900" spans="1:6">
      <c r="A1900" s="52">
        <v>43340</v>
      </c>
      <c r="B1900" s="20">
        <v>1770.8</v>
      </c>
      <c r="C1900" s="20">
        <v>38896.629999999997</v>
      </c>
      <c r="D1900" s="20">
        <f t="shared" si="58"/>
        <v>5.2202224105902329E-3</v>
      </c>
      <c r="E1900" s="20">
        <f t="shared" si="59"/>
        <v>-1.1705561100919701E-2</v>
      </c>
      <c r="F1900" s="53"/>
    </row>
    <row r="1901" spans="1:6">
      <c r="A1901" s="52">
        <v>43341</v>
      </c>
      <c r="B1901" s="20">
        <v>1759</v>
      </c>
      <c r="C1901" s="20">
        <v>38722.93</v>
      </c>
      <c r="D1901" s="20">
        <f t="shared" si="58"/>
        <v>-4.4756834478157682E-3</v>
      </c>
      <c r="E1901" s="20">
        <f t="shared" si="59"/>
        <v>-6.6859561204277674E-3</v>
      </c>
      <c r="F1901" s="53"/>
    </row>
    <row r="1902" spans="1:6">
      <c r="A1902" s="52">
        <v>43342</v>
      </c>
      <c r="B1902" s="20">
        <v>1771.35</v>
      </c>
      <c r="C1902" s="20">
        <v>38690.1</v>
      </c>
      <c r="D1902" s="20">
        <f t="shared" si="58"/>
        <v>-8.4817767675993692E-4</v>
      </c>
      <c r="E1902" s="20">
        <f t="shared" si="59"/>
        <v>6.9965019778420335E-3</v>
      </c>
      <c r="F1902" s="53"/>
    </row>
    <row r="1903" spans="1:6">
      <c r="A1903" s="52">
        <v>43343</v>
      </c>
      <c r="B1903" s="20">
        <v>1780.6</v>
      </c>
      <c r="C1903" s="20">
        <v>38645.07</v>
      </c>
      <c r="D1903" s="20">
        <f t="shared" si="58"/>
        <v>-1.1645414392695824E-3</v>
      </c>
      <c r="E1903" s="20">
        <f t="shared" si="59"/>
        <v>5.2084184241705158E-3</v>
      </c>
      <c r="F1903" s="53"/>
    </row>
    <row r="1904" spans="1:6">
      <c r="A1904" s="52">
        <v>43346</v>
      </c>
      <c r="B1904" s="20">
        <v>1699.05</v>
      </c>
      <c r="C1904" s="20">
        <v>38312.519999999997</v>
      </c>
      <c r="D1904" s="20">
        <f t="shared" si="58"/>
        <v>-8.6424761978751326E-3</v>
      </c>
      <c r="E1904" s="20">
        <f t="shared" si="59"/>
        <v>-4.6881114824738446E-2</v>
      </c>
      <c r="F1904" s="53"/>
    </row>
    <row r="1905" spans="1:6">
      <c r="A1905" s="52">
        <v>43347</v>
      </c>
      <c r="B1905" s="20">
        <v>1651.4</v>
      </c>
      <c r="C1905" s="20">
        <v>38157.919999999998</v>
      </c>
      <c r="D1905" s="20">
        <f t="shared" si="58"/>
        <v>-4.0433979621516897E-3</v>
      </c>
      <c r="E1905" s="20">
        <f t="shared" si="59"/>
        <v>-2.8445858331504009E-2</v>
      </c>
      <c r="F1905" s="53"/>
    </row>
    <row r="1906" spans="1:6">
      <c r="A1906" s="52">
        <v>43348</v>
      </c>
      <c r="B1906" s="20">
        <v>1611</v>
      </c>
      <c r="C1906" s="20">
        <v>38018.31</v>
      </c>
      <c r="D1906" s="20">
        <f t="shared" si="58"/>
        <v>-3.6654519739623926E-3</v>
      </c>
      <c r="E1906" s="20">
        <f t="shared" si="59"/>
        <v>-2.4768308806353851E-2</v>
      </c>
      <c r="F1906" s="53"/>
    </row>
    <row r="1907" spans="1:6">
      <c r="A1907" s="52">
        <v>43349</v>
      </c>
      <c r="B1907" s="20">
        <v>1608.05</v>
      </c>
      <c r="C1907" s="20">
        <v>38242.81</v>
      </c>
      <c r="D1907" s="20">
        <f t="shared" si="58"/>
        <v>5.887682964017823E-3</v>
      </c>
      <c r="E1907" s="20">
        <f t="shared" si="59"/>
        <v>-1.8328393941242946E-3</v>
      </c>
      <c r="F1907" s="53"/>
    </row>
    <row r="1908" spans="1:6">
      <c r="A1908" s="52">
        <v>43350</v>
      </c>
      <c r="B1908" s="20">
        <v>1638.95</v>
      </c>
      <c r="C1908" s="20">
        <v>38389.82</v>
      </c>
      <c r="D1908" s="20">
        <f t="shared" si="58"/>
        <v>3.8367515336570498E-3</v>
      </c>
      <c r="E1908" s="20">
        <f t="shared" si="59"/>
        <v>1.9033528089304367E-2</v>
      </c>
      <c r="F1908" s="53"/>
    </row>
    <row r="1909" spans="1:6">
      <c r="A1909" s="52">
        <v>43353</v>
      </c>
      <c r="B1909" s="20">
        <v>1610.55</v>
      </c>
      <c r="C1909" s="20">
        <v>37922.17</v>
      </c>
      <c r="D1909" s="20">
        <f t="shared" si="58"/>
        <v>-1.2256418792805665E-2</v>
      </c>
      <c r="E1909" s="20">
        <f t="shared" si="59"/>
        <v>-1.7480057323900317E-2</v>
      </c>
      <c r="F1909" s="53"/>
    </row>
    <row r="1910" spans="1:6">
      <c r="A1910" s="52">
        <v>43354</v>
      </c>
      <c r="B1910" s="20">
        <v>1591.45</v>
      </c>
      <c r="C1910" s="20">
        <v>37413.129999999997</v>
      </c>
      <c r="D1910" s="20">
        <f t="shared" si="58"/>
        <v>-1.3514189159168981E-2</v>
      </c>
      <c r="E1910" s="20">
        <f t="shared" si="59"/>
        <v>-1.1930185221921269E-2</v>
      </c>
      <c r="F1910" s="53"/>
    </row>
    <row r="1911" spans="1:6">
      <c r="A1911" s="52">
        <v>43355</v>
      </c>
      <c r="B1911" s="20">
        <v>1627.95</v>
      </c>
      <c r="C1911" s="20">
        <v>37717.96</v>
      </c>
      <c r="D1911" s="20">
        <f t="shared" si="58"/>
        <v>8.114661259275199E-3</v>
      </c>
      <c r="E1911" s="20">
        <f t="shared" si="59"/>
        <v>2.2676004233800683E-2</v>
      </c>
      <c r="F1911" s="53"/>
    </row>
    <row r="1912" spans="1:6">
      <c r="A1912" s="52">
        <v>43357</v>
      </c>
      <c r="B1912" s="20">
        <v>1630.15</v>
      </c>
      <c r="C1912" s="20">
        <v>38090.639999999999</v>
      </c>
      <c r="D1912" s="20">
        <f t="shared" si="58"/>
        <v>9.832209071679263E-3</v>
      </c>
      <c r="E1912" s="20">
        <f t="shared" si="59"/>
        <v>1.3504805465535243E-3</v>
      </c>
      <c r="F1912" s="53"/>
    </row>
    <row r="1913" spans="1:6">
      <c r="A1913" s="52">
        <v>43360</v>
      </c>
      <c r="B1913" s="20">
        <v>1604.05</v>
      </c>
      <c r="C1913" s="20">
        <v>37585.51</v>
      </c>
      <c r="D1913" s="20">
        <f t="shared" si="58"/>
        <v>-1.3349978879253129E-2</v>
      </c>
      <c r="E1913" s="20">
        <f t="shared" si="59"/>
        <v>-1.6140354096240862E-2</v>
      </c>
      <c r="F1913" s="53"/>
    </row>
    <row r="1914" spans="1:6">
      <c r="A1914" s="52">
        <v>43361</v>
      </c>
      <c r="B1914" s="20">
        <v>1666.15</v>
      </c>
      <c r="C1914" s="20">
        <v>37290.67</v>
      </c>
      <c r="D1914" s="20">
        <f t="shared" si="58"/>
        <v>-7.8754424676463486E-3</v>
      </c>
      <c r="E1914" s="20">
        <f t="shared" si="59"/>
        <v>3.7983894677748854E-2</v>
      </c>
      <c r="F1914" s="53"/>
    </row>
    <row r="1915" spans="1:6">
      <c r="A1915" s="52">
        <v>43362</v>
      </c>
      <c r="B1915" s="20">
        <v>1648.9</v>
      </c>
      <c r="C1915" s="20">
        <v>37121.22</v>
      </c>
      <c r="D1915" s="20">
        <f t="shared" si="58"/>
        <v>-4.5543875555510878E-3</v>
      </c>
      <c r="E1915" s="20">
        <f t="shared" si="59"/>
        <v>-1.0407176781272546E-2</v>
      </c>
      <c r="F1915" s="53"/>
    </row>
    <row r="1916" spans="1:6">
      <c r="A1916" s="52">
        <v>43364</v>
      </c>
      <c r="B1916" s="20">
        <v>1621.65</v>
      </c>
      <c r="C1916" s="20">
        <v>36841.599999999999</v>
      </c>
      <c r="D1916" s="20">
        <f t="shared" si="58"/>
        <v>-7.5611322600144335E-3</v>
      </c>
      <c r="E1916" s="20">
        <f t="shared" si="59"/>
        <v>-1.6664249500032462E-2</v>
      </c>
      <c r="F1916" s="53"/>
    </row>
    <row r="1917" spans="1:6">
      <c r="A1917" s="52">
        <v>43367</v>
      </c>
      <c r="B1917" s="20">
        <v>1591</v>
      </c>
      <c r="C1917" s="20">
        <v>36305.019999999997</v>
      </c>
      <c r="D1917" s="20">
        <f t="shared" si="58"/>
        <v>-1.4671617776842619E-2</v>
      </c>
      <c r="E1917" s="20">
        <f t="shared" si="59"/>
        <v>-1.908140006910328E-2</v>
      </c>
      <c r="F1917" s="53"/>
    </row>
    <row r="1918" spans="1:6">
      <c r="A1918" s="52">
        <v>43368</v>
      </c>
      <c r="B1918" s="20">
        <v>1634.3</v>
      </c>
      <c r="C1918" s="20">
        <v>36652.06</v>
      </c>
      <c r="D1918" s="20">
        <f t="shared" si="58"/>
        <v>9.5136103997048548E-3</v>
      </c>
      <c r="E1918" s="20">
        <f t="shared" si="59"/>
        <v>2.685182876122531E-2</v>
      </c>
      <c r="F1918" s="53"/>
    </row>
    <row r="1919" spans="1:6">
      <c r="A1919" s="52">
        <v>43369</v>
      </c>
      <c r="B1919" s="20">
        <v>1610.7</v>
      </c>
      <c r="C1919" s="20">
        <v>36542.269999999997</v>
      </c>
      <c r="D1919" s="20">
        <f t="shared" si="58"/>
        <v>-2.9999613997523464E-3</v>
      </c>
      <c r="E1919" s="20">
        <f t="shared" si="59"/>
        <v>-1.4545711002378751E-2</v>
      </c>
      <c r="F1919" s="53"/>
    </row>
    <row r="1920" spans="1:6">
      <c r="A1920" s="52">
        <v>43370</v>
      </c>
      <c r="B1920" s="20">
        <v>1618.85</v>
      </c>
      <c r="C1920" s="20">
        <v>36324.17</v>
      </c>
      <c r="D1920" s="20">
        <f t="shared" si="58"/>
        <v>-5.9863128023774879E-3</v>
      </c>
      <c r="E1920" s="20">
        <f t="shared" si="59"/>
        <v>5.0471535049279254E-3</v>
      </c>
      <c r="F1920" s="53"/>
    </row>
    <row r="1921" spans="1:6">
      <c r="A1921" s="52">
        <v>43371</v>
      </c>
      <c r="B1921" s="20">
        <v>1607.65</v>
      </c>
      <c r="C1921" s="20">
        <v>36227.14</v>
      </c>
      <c r="D1921" s="20">
        <f t="shared" si="58"/>
        <v>-2.6747982317742868E-3</v>
      </c>
      <c r="E1921" s="20">
        <f t="shared" si="59"/>
        <v>-6.9425352459360178E-3</v>
      </c>
      <c r="F1921" s="53"/>
    </row>
    <row r="1922" spans="1:6">
      <c r="A1922" s="52">
        <v>43374</v>
      </c>
      <c r="B1922" s="20">
        <v>1642.85</v>
      </c>
      <c r="C1922" s="20">
        <v>36526.14</v>
      </c>
      <c r="D1922" s="20">
        <f t="shared" si="58"/>
        <v>8.2196069625015324E-3</v>
      </c>
      <c r="E1922" s="20">
        <f t="shared" si="59"/>
        <v>2.1659053104863709E-2</v>
      </c>
      <c r="F1922" s="53"/>
    </row>
    <row r="1923" spans="1:6">
      <c r="A1923" s="52">
        <v>43376</v>
      </c>
      <c r="B1923" s="20">
        <v>1622.05</v>
      </c>
      <c r="C1923" s="20">
        <v>35975.629999999997</v>
      </c>
      <c r="D1923" s="20">
        <f t="shared" ref="D1923:D1986" si="60">LN(C1923/C1922)</f>
        <v>-1.5186403867349372E-2</v>
      </c>
      <c r="E1923" s="20">
        <f t="shared" ref="E1923:E1986" si="61">LN(B1923/B1922)</f>
        <v>-1.2741757119679646E-2</v>
      </c>
      <c r="F1923" s="53"/>
    </row>
    <row r="1924" spans="1:6">
      <c r="A1924" s="52">
        <v>43377</v>
      </c>
      <c r="B1924" s="20">
        <v>1573.85</v>
      </c>
      <c r="C1924" s="20">
        <v>35169.160000000003</v>
      </c>
      <c r="D1924" s="20">
        <f t="shared" si="60"/>
        <v>-2.2672202572692958E-2</v>
      </c>
      <c r="E1924" s="20">
        <f t="shared" si="61"/>
        <v>-3.0165934506948693E-2</v>
      </c>
      <c r="F1924" s="53"/>
    </row>
    <row r="1925" spans="1:6">
      <c r="A1925" s="52">
        <v>43378</v>
      </c>
      <c r="B1925" s="20">
        <v>1559.45</v>
      </c>
      <c r="C1925" s="20">
        <v>34376.99</v>
      </c>
      <c r="D1925" s="20">
        <f t="shared" si="60"/>
        <v>-2.2782116988413217E-2</v>
      </c>
      <c r="E1925" s="20">
        <f t="shared" si="61"/>
        <v>-9.1916518581774652E-3</v>
      </c>
      <c r="F1925" s="53"/>
    </row>
    <row r="1926" spans="1:6">
      <c r="A1926" s="52">
        <v>43381</v>
      </c>
      <c r="B1926" s="20">
        <v>1557.25</v>
      </c>
      <c r="C1926" s="20">
        <v>34474.379999999997</v>
      </c>
      <c r="D1926" s="20">
        <f t="shared" si="60"/>
        <v>2.8289942510279524E-3</v>
      </c>
      <c r="E1926" s="20">
        <f t="shared" si="61"/>
        <v>-1.411749841428635E-3</v>
      </c>
      <c r="F1926" s="53"/>
    </row>
    <row r="1927" spans="1:6">
      <c r="A1927" s="52">
        <v>43382</v>
      </c>
      <c r="B1927" s="20">
        <v>1514.75</v>
      </c>
      <c r="C1927" s="20">
        <v>34299.47</v>
      </c>
      <c r="D1927" s="20">
        <f t="shared" si="60"/>
        <v>-5.0865373137713261E-3</v>
      </c>
      <c r="E1927" s="20">
        <f t="shared" si="61"/>
        <v>-2.7671036309156464E-2</v>
      </c>
      <c r="F1927" s="53"/>
    </row>
    <row r="1928" spans="1:6">
      <c r="A1928" s="52">
        <v>43383</v>
      </c>
      <c r="B1928" s="20">
        <v>1527.1</v>
      </c>
      <c r="C1928" s="20">
        <v>34760.89</v>
      </c>
      <c r="D1928" s="20">
        <f t="shared" si="60"/>
        <v>1.3363002054634695E-2</v>
      </c>
      <c r="E1928" s="20">
        <f t="shared" si="61"/>
        <v>8.120103134037264E-3</v>
      </c>
      <c r="F1928" s="53"/>
    </row>
    <row r="1929" spans="1:6">
      <c r="A1929" s="52">
        <v>43384</v>
      </c>
      <c r="B1929" s="20">
        <v>1528.5</v>
      </c>
      <c r="C1929" s="20">
        <v>34001.15</v>
      </c>
      <c r="D1929" s="20">
        <f t="shared" si="60"/>
        <v>-2.2098556638533062E-2</v>
      </c>
      <c r="E1929" s="20">
        <f t="shared" si="61"/>
        <v>9.1635037175337561E-4</v>
      </c>
      <c r="F1929" s="53"/>
    </row>
    <row r="1930" spans="1:6">
      <c r="A1930" s="52">
        <v>43385</v>
      </c>
      <c r="B1930" s="20">
        <v>1568.65</v>
      </c>
      <c r="C1930" s="20">
        <v>34733.58</v>
      </c>
      <c r="D1930" s="20">
        <f t="shared" si="60"/>
        <v>2.1312594779816445E-2</v>
      </c>
      <c r="E1930" s="20">
        <f t="shared" si="61"/>
        <v>2.5928514497484501E-2</v>
      </c>
      <c r="F1930" s="53"/>
    </row>
    <row r="1931" spans="1:6">
      <c r="A1931" s="52">
        <v>43388</v>
      </c>
      <c r="B1931" s="20">
        <v>1526.6</v>
      </c>
      <c r="C1931" s="20">
        <v>34865.1</v>
      </c>
      <c r="D1931" s="20">
        <f t="shared" si="60"/>
        <v>3.7793865214108334E-3</v>
      </c>
      <c r="E1931" s="20">
        <f t="shared" si="61"/>
        <v>-2.7172336464003674E-2</v>
      </c>
      <c r="F1931" s="53"/>
    </row>
    <row r="1932" spans="1:6">
      <c r="A1932" s="52">
        <v>43389</v>
      </c>
      <c r="B1932" s="20">
        <v>1544.35</v>
      </c>
      <c r="C1932" s="20">
        <v>35162.480000000003</v>
      </c>
      <c r="D1932" s="20">
        <f t="shared" si="60"/>
        <v>8.493276153244524E-3</v>
      </c>
      <c r="E1932" s="20">
        <f t="shared" si="61"/>
        <v>1.156006946925351E-2</v>
      </c>
      <c r="F1932" s="53"/>
    </row>
    <row r="1933" spans="1:6">
      <c r="A1933" s="52">
        <v>43390</v>
      </c>
      <c r="B1933" s="20">
        <v>1561.05</v>
      </c>
      <c r="C1933" s="20">
        <v>34779.58</v>
      </c>
      <c r="D1933" s="20">
        <f t="shared" si="60"/>
        <v>-1.0949172080512789E-2</v>
      </c>
      <c r="E1933" s="20">
        <f t="shared" si="61"/>
        <v>1.075556191835461E-2</v>
      </c>
      <c r="F1933" s="53"/>
    </row>
    <row r="1934" spans="1:6">
      <c r="A1934" s="52">
        <v>43392</v>
      </c>
      <c r="B1934" s="20">
        <v>1579.2</v>
      </c>
      <c r="C1934" s="20">
        <v>34315.629999999997</v>
      </c>
      <c r="D1934" s="20">
        <f t="shared" si="60"/>
        <v>-1.3429497437379579E-2</v>
      </c>
      <c r="E1934" s="20">
        <f t="shared" si="61"/>
        <v>1.1559717927239135E-2</v>
      </c>
      <c r="F1934" s="53"/>
    </row>
    <row r="1935" spans="1:6">
      <c r="A1935" s="52">
        <v>43395</v>
      </c>
      <c r="B1935" s="20">
        <v>1584.95</v>
      </c>
      <c r="C1935" s="20">
        <v>34134.379999999997</v>
      </c>
      <c r="D1935" s="20">
        <f t="shared" si="60"/>
        <v>-5.2958479804852254E-3</v>
      </c>
      <c r="E1935" s="20">
        <f t="shared" si="61"/>
        <v>3.6344713932615486E-3</v>
      </c>
      <c r="F1935" s="53"/>
    </row>
    <row r="1936" spans="1:6">
      <c r="A1936" s="52">
        <v>43396</v>
      </c>
      <c r="B1936" s="20">
        <v>1553.85</v>
      </c>
      <c r="C1936" s="20">
        <v>33847.230000000003</v>
      </c>
      <c r="D1936" s="20">
        <f t="shared" si="60"/>
        <v>-8.447923129814008E-3</v>
      </c>
      <c r="E1936" s="20">
        <f t="shared" si="61"/>
        <v>-1.9817138900258078E-2</v>
      </c>
      <c r="F1936" s="53"/>
    </row>
    <row r="1937" spans="1:6">
      <c r="A1937" s="52">
        <v>43397</v>
      </c>
      <c r="B1937" s="20">
        <v>1585.6</v>
      </c>
      <c r="C1937" s="20">
        <v>34033.96</v>
      </c>
      <c r="D1937" s="20">
        <f t="shared" si="60"/>
        <v>5.5016852534103804E-3</v>
      </c>
      <c r="E1937" s="20">
        <f t="shared" si="61"/>
        <v>2.0227162403502849E-2</v>
      </c>
      <c r="F1937" s="53"/>
    </row>
    <row r="1938" spans="1:6">
      <c r="A1938" s="52">
        <v>43398</v>
      </c>
      <c r="B1938" s="20">
        <v>1577</v>
      </c>
      <c r="C1938" s="20">
        <v>33690.089999999997</v>
      </c>
      <c r="D1938" s="20">
        <f t="shared" si="60"/>
        <v>-1.0155120822517729E-2</v>
      </c>
      <c r="E1938" s="20">
        <f t="shared" si="61"/>
        <v>-5.4385766126850655E-3</v>
      </c>
      <c r="F1938" s="53"/>
    </row>
    <row r="1939" spans="1:6">
      <c r="A1939" s="52">
        <v>43399</v>
      </c>
      <c r="B1939" s="20">
        <v>1560.45</v>
      </c>
      <c r="C1939" s="20">
        <v>33349.31</v>
      </c>
      <c r="D1939" s="20">
        <f t="shared" si="60"/>
        <v>-1.0166646338317148E-2</v>
      </c>
      <c r="E1939" s="20">
        <f t="shared" si="61"/>
        <v>-1.0550066778024411E-2</v>
      </c>
      <c r="F1939" s="53"/>
    </row>
    <row r="1940" spans="1:6">
      <c r="A1940" s="52">
        <v>43402</v>
      </c>
      <c r="B1940" s="20">
        <v>1553.85</v>
      </c>
      <c r="C1940" s="20">
        <v>34067.4</v>
      </c>
      <c r="D1940" s="20">
        <f t="shared" si="60"/>
        <v>2.1303832796164695E-2</v>
      </c>
      <c r="E1940" s="20">
        <f t="shared" si="61"/>
        <v>-4.2385190127932617E-3</v>
      </c>
      <c r="F1940" s="53"/>
    </row>
    <row r="1941" spans="1:6">
      <c r="A1941" s="52">
        <v>43403</v>
      </c>
      <c r="B1941" s="20">
        <v>1592.25</v>
      </c>
      <c r="C1941" s="20">
        <v>33891.129999999997</v>
      </c>
      <c r="D1941" s="20">
        <f t="shared" si="60"/>
        <v>-5.1875870564258748E-3</v>
      </c>
      <c r="E1941" s="20">
        <f t="shared" si="61"/>
        <v>2.4412388079254398E-2</v>
      </c>
      <c r="F1941" s="53"/>
    </row>
    <row r="1942" spans="1:6">
      <c r="A1942" s="52">
        <v>43404</v>
      </c>
      <c r="B1942" s="20">
        <v>1617.85</v>
      </c>
      <c r="C1942" s="20">
        <v>34442.050000000003</v>
      </c>
      <c r="D1942" s="20">
        <f t="shared" si="60"/>
        <v>1.6124873365417007E-2</v>
      </c>
      <c r="E1942" s="20">
        <f t="shared" si="61"/>
        <v>1.594999702366242E-2</v>
      </c>
      <c r="F1942" s="53"/>
    </row>
    <row r="1943" spans="1:6">
      <c r="A1943" s="52">
        <v>43405</v>
      </c>
      <c r="B1943" s="20">
        <v>1611.3</v>
      </c>
      <c r="C1943" s="20">
        <v>34431.97</v>
      </c>
      <c r="D1943" s="20">
        <f t="shared" si="60"/>
        <v>-2.9270834117051613E-4</v>
      </c>
      <c r="E1943" s="20">
        <f t="shared" si="61"/>
        <v>-4.056800695614318E-3</v>
      </c>
      <c r="F1943" s="53"/>
    </row>
    <row r="1944" spans="1:6">
      <c r="A1944" s="52">
        <v>43406</v>
      </c>
      <c r="B1944" s="20">
        <v>1633.6</v>
      </c>
      <c r="C1944" s="20">
        <v>35011.65</v>
      </c>
      <c r="D1944" s="20">
        <f t="shared" si="60"/>
        <v>1.6695369991209963E-2</v>
      </c>
      <c r="E1944" s="20">
        <f t="shared" si="61"/>
        <v>1.3744861830877716E-2</v>
      </c>
      <c r="F1944" s="53"/>
    </row>
    <row r="1945" spans="1:6">
      <c r="A1945" s="52">
        <v>43409</v>
      </c>
      <c r="B1945" s="20">
        <v>1638.25</v>
      </c>
      <c r="C1945" s="20">
        <v>34950.92</v>
      </c>
      <c r="D1945" s="20">
        <f t="shared" si="60"/>
        <v>-1.7360715952280043E-3</v>
      </c>
      <c r="E1945" s="20">
        <f t="shared" si="61"/>
        <v>2.8424305092052743E-3</v>
      </c>
      <c r="F1945" s="53"/>
    </row>
    <row r="1946" spans="1:6">
      <c r="A1946" s="52">
        <v>43410</v>
      </c>
      <c r="B1946" s="20">
        <v>1628.25</v>
      </c>
      <c r="C1946" s="20">
        <v>34991.910000000003</v>
      </c>
      <c r="D1946" s="20">
        <f t="shared" si="60"/>
        <v>1.1721002622496676E-3</v>
      </c>
      <c r="E1946" s="20">
        <f t="shared" si="61"/>
        <v>-6.1227804930953115E-3</v>
      </c>
      <c r="F1946" s="53"/>
    </row>
    <row r="1947" spans="1:6">
      <c r="A1947" s="52">
        <v>43411</v>
      </c>
      <c r="B1947" s="20">
        <v>1640.05</v>
      </c>
      <c r="C1947" s="20">
        <v>35237.68</v>
      </c>
      <c r="D1947" s="20">
        <f t="shared" si="60"/>
        <v>6.9990727069357012E-3</v>
      </c>
      <c r="E1947" s="20">
        <f t="shared" si="61"/>
        <v>7.2209107318674647E-3</v>
      </c>
      <c r="F1947" s="53"/>
    </row>
    <row r="1948" spans="1:6">
      <c r="A1948" s="52">
        <v>43413</v>
      </c>
      <c r="B1948" s="20">
        <v>1672.55</v>
      </c>
      <c r="C1948" s="20">
        <v>35158.550000000003</v>
      </c>
      <c r="D1948" s="20">
        <f t="shared" si="60"/>
        <v>-2.2481327005033284E-3</v>
      </c>
      <c r="E1948" s="20">
        <f t="shared" si="61"/>
        <v>1.9622678763365826E-2</v>
      </c>
      <c r="F1948" s="53"/>
    </row>
    <row r="1949" spans="1:6">
      <c r="A1949" s="52">
        <v>43416</v>
      </c>
      <c r="B1949" s="20">
        <v>1653.85</v>
      </c>
      <c r="C1949" s="20">
        <v>34812.99</v>
      </c>
      <c r="D1949" s="20">
        <f t="shared" si="60"/>
        <v>-9.8772389286810869E-3</v>
      </c>
      <c r="E1949" s="20">
        <f t="shared" si="61"/>
        <v>-1.1243504688835561E-2</v>
      </c>
      <c r="F1949" s="53"/>
    </row>
    <row r="1950" spans="1:6">
      <c r="A1950" s="52">
        <v>43417</v>
      </c>
      <c r="B1950" s="20">
        <v>1672.15</v>
      </c>
      <c r="C1950" s="20">
        <v>35144.49</v>
      </c>
      <c r="D1950" s="20">
        <f t="shared" si="60"/>
        <v>9.4772562198977128E-3</v>
      </c>
      <c r="E1950" s="20">
        <f t="shared" si="61"/>
        <v>1.1004320306435549E-2</v>
      </c>
      <c r="F1950" s="53"/>
    </row>
    <row r="1951" spans="1:6">
      <c r="A1951" s="52">
        <v>43418</v>
      </c>
      <c r="B1951" s="20">
        <v>1718.2</v>
      </c>
      <c r="C1951" s="20">
        <v>35141.99</v>
      </c>
      <c r="D1951" s="20">
        <f t="shared" si="60"/>
        <v>-7.1137436418899737E-5</v>
      </c>
      <c r="E1951" s="20">
        <f t="shared" si="61"/>
        <v>2.7167007664612112E-2</v>
      </c>
      <c r="F1951" s="53"/>
    </row>
    <row r="1952" spans="1:6">
      <c r="A1952" s="52">
        <v>43419</v>
      </c>
      <c r="B1952" s="20">
        <v>1705.6</v>
      </c>
      <c r="C1952" s="20">
        <v>35260.54</v>
      </c>
      <c r="D1952" s="20">
        <f t="shared" si="60"/>
        <v>3.3677798808909218E-3</v>
      </c>
      <c r="E1952" s="20">
        <f t="shared" si="61"/>
        <v>-7.3602762324308461E-3</v>
      </c>
      <c r="F1952" s="53"/>
    </row>
    <row r="1953" spans="1:6">
      <c r="A1953" s="52">
        <v>43420</v>
      </c>
      <c r="B1953" s="20">
        <v>1690.75</v>
      </c>
      <c r="C1953" s="20">
        <v>35457.160000000003</v>
      </c>
      <c r="D1953" s="20">
        <f t="shared" si="60"/>
        <v>5.5607155393757228E-3</v>
      </c>
      <c r="E1953" s="20">
        <f t="shared" si="61"/>
        <v>-8.7447375164760015E-3</v>
      </c>
      <c r="F1953" s="53"/>
    </row>
    <row r="1954" spans="1:6">
      <c r="A1954" s="52">
        <v>43423</v>
      </c>
      <c r="B1954" s="20">
        <v>1701.35</v>
      </c>
      <c r="C1954" s="20">
        <v>35774.879999999997</v>
      </c>
      <c r="D1954" s="20">
        <f t="shared" si="60"/>
        <v>8.9207639430545736E-3</v>
      </c>
      <c r="E1954" s="20">
        <f t="shared" si="61"/>
        <v>6.2498360917284538E-3</v>
      </c>
      <c r="F1954" s="53"/>
    </row>
    <row r="1955" spans="1:6">
      <c r="A1955" s="52">
        <v>43424</v>
      </c>
      <c r="B1955" s="20">
        <v>1693.55</v>
      </c>
      <c r="C1955" s="20">
        <v>35474.51</v>
      </c>
      <c r="D1955" s="20">
        <f t="shared" si="60"/>
        <v>-8.4315607325276942E-3</v>
      </c>
      <c r="E1955" s="20">
        <f t="shared" si="61"/>
        <v>-4.5951360717100169E-3</v>
      </c>
      <c r="F1955" s="53"/>
    </row>
    <row r="1956" spans="1:6">
      <c r="A1956" s="52">
        <v>43425</v>
      </c>
      <c r="B1956" s="20">
        <v>1689.9</v>
      </c>
      <c r="C1956" s="20">
        <v>35199.800000000003</v>
      </c>
      <c r="D1956" s="20">
        <f t="shared" si="60"/>
        <v>-7.7740096369391188E-3</v>
      </c>
      <c r="E1956" s="20">
        <f t="shared" si="61"/>
        <v>-2.1575619062896545E-3</v>
      </c>
      <c r="F1956" s="53"/>
    </row>
    <row r="1957" spans="1:6">
      <c r="A1957" s="52">
        <v>43426</v>
      </c>
      <c r="B1957" s="20">
        <v>1674.65</v>
      </c>
      <c r="C1957" s="20">
        <v>34981.019999999997</v>
      </c>
      <c r="D1957" s="20">
        <f t="shared" si="60"/>
        <v>-6.2347720846771156E-3</v>
      </c>
      <c r="E1957" s="20">
        <f t="shared" si="61"/>
        <v>-9.0651673676761853E-3</v>
      </c>
      <c r="F1957" s="53"/>
    </row>
    <row r="1958" spans="1:6">
      <c r="A1958" s="52">
        <v>43430</v>
      </c>
      <c r="B1958" s="20">
        <v>1745.15</v>
      </c>
      <c r="C1958" s="20">
        <v>35354.080000000002</v>
      </c>
      <c r="D1958" s="20">
        <f t="shared" si="60"/>
        <v>1.060817425348308E-2</v>
      </c>
      <c r="E1958" s="20">
        <f t="shared" si="61"/>
        <v>4.1236323626473344E-2</v>
      </c>
      <c r="F1958" s="53"/>
    </row>
    <row r="1959" spans="1:6">
      <c r="A1959" s="52">
        <v>43431</v>
      </c>
      <c r="B1959" s="20">
        <v>1732.65</v>
      </c>
      <c r="C1959" s="20">
        <v>35513.14</v>
      </c>
      <c r="D1959" s="20">
        <f t="shared" si="60"/>
        <v>4.4889659026828357E-3</v>
      </c>
      <c r="E1959" s="20">
        <f t="shared" si="61"/>
        <v>-7.1884834247761117E-3</v>
      </c>
      <c r="F1959" s="53"/>
    </row>
    <row r="1960" spans="1:6">
      <c r="A1960" s="52">
        <v>43432</v>
      </c>
      <c r="B1960" s="20">
        <v>1730.8</v>
      </c>
      <c r="C1960" s="20">
        <v>35716.949999999997</v>
      </c>
      <c r="D1960" s="20">
        <f t="shared" si="60"/>
        <v>5.7225971832745616E-3</v>
      </c>
      <c r="E1960" s="20">
        <f t="shared" si="61"/>
        <v>-1.0682990520693705E-3</v>
      </c>
      <c r="F1960" s="53"/>
    </row>
    <row r="1961" spans="1:6">
      <c r="A1961" s="52">
        <v>43433</v>
      </c>
      <c r="B1961" s="20">
        <v>1765.35</v>
      </c>
      <c r="C1961" s="20">
        <v>36170.410000000003</v>
      </c>
      <c r="D1961" s="20">
        <f t="shared" si="60"/>
        <v>1.2616015236066785E-2</v>
      </c>
      <c r="E1961" s="20">
        <f t="shared" si="61"/>
        <v>1.9765241641051187E-2</v>
      </c>
      <c r="F1961" s="53"/>
    </row>
    <row r="1962" spans="1:6">
      <c r="A1962" s="52">
        <v>43434</v>
      </c>
      <c r="B1962" s="20">
        <v>1753.6</v>
      </c>
      <c r="C1962" s="20">
        <v>36194.300000000003</v>
      </c>
      <c r="D1962" s="20">
        <f t="shared" si="60"/>
        <v>6.6026660973018329E-4</v>
      </c>
      <c r="E1962" s="20">
        <f t="shared" si="61"/>
        <v>-6.6781532380845192E-3</v>
      </c>
      <c r="F1962" s="53"/>
    </row>
    <row r="1963" spans="1:6">
      <c r="A1963" s="52">
        <v>43437</v>
      </c>
      <c r="B1963" s="20">
        <v>1825.9</v>
      </c>
      <c r="C1963" s="20">
        <v>36241</v>
      </c>
      <c r="D1963" s="20">
        <f t="shared" si="60"/>
        <v>1.289426742772297E-3</v>
      </c>
      <c r="E1963" s="20">
        <f t="shared" si="61"/>
        <v>4.0402198388990881E-2</v>
      </c>
      <c r="F1963" s="53"/>
    </row>
    <row r="1964" spans="1:6">
      <c r="A1964" s="52">
        <v>43438</v>
      </c>
      <c r="B1964" s="20">
        <v>1808.25</v>
      </c>
      <c r="C1964" s="20">
        <v>36134.31</v>
      </c>
      <c r="D1964" s="20">
        <f t="shared" si="60"/>
        <v>-2.9482451206202906E-3</v>
      </c>
      <c r="E1964" s="20">
        <f t="shared" si="61"/>
        <v>-9.7134894132971644E-3</v>
      </c>
      <c r="F1964" s="53"/>
    </row>
    <row r="1965" spans="1:6">
      <c r="A1965" s="52">
        <v>43439</v>
      </c>
      <c r="B1965" s="20">
        <v>1845.6</v>
      </c>
      <c r="C1965" s="20">
        <v>35884.410000000003</v>
      </c>
      <c r="D1965" s="20">
        <f t="shared" si="60"/>
        <v>-6.9398901556264499E-3</v>
      </c>
      <c r="E1965" s="20">
        <f t="shared" si="61"/>
        <v>2.0444901130153702E-2</v>
      </c>
      <c r="F1965" s="53"/>
    </row>
    <row r="1966" spans="1:6">
      <c r="A1966" s="52">
        <v>43440</v>
      </c>
      <c r="B1966" s="20">
        <v>1800.4</v>
      </c>
      <c r="C1966" s="20">
        <v>35312.129999999997</v>
      </c>
      <c r="D1966" s="20">
        <f t="shared" si="60"/>
        <v>-1.6076408361153822E-2</v>
      </c>
      <c r="E1966" s="20">
        <f t="shared" si="61"/>
        <v>-2.4795565440766179E-2</v>
      </c>
      <c r="F1966" s="53"/>
    </row>
    <row r="1967" spans="1:6">
      <c r="A1967" s="52">
        <v>43441</v>
      </c>
      <c r="B1967" s="20">
        <v>1822.85</v>
      </c>
      <c r="C1967" s="20">
        <v>35673.25</v>
      </c>
      <c r="D1967" s="20">
        <f t="shared" si="60"/>
        <v>1.0174577224699905E-2</v>
      </c>
      <c r="E1967" s="20">
        <f t="shared" si="61"/>
        <v>1.2392347921714697E-2</v>
      </c>
      <c r="F1967" s="53"/>
    </row>
    <row r="1968" spans="1:6">
      <c r="A1968" s="52">
        <v>43444</v>
      </c>
      <c r="B1968" s="20">
        <v>1797.1</v>
      </c>
      <c r="C1968" s="20">
        <v>34959.72</v>
      </c>
      <c r="D1968" s="20">
        <f t="shared" si="60"/>
        <v>-2.0204566598416761E-2</v>
      </c>
      <c r="E1968" s="20">
        <f t="shared" si="61"/>
        <v>-1.4226955802515982E-2</v>
      </c>
      <c r="F1968" s="53"/>
    </row>
    <row r="1969" spans="1:6">
      <c r="A1969" s="52">
        <v>43445</v>
      </c>
      <c r="B1969" s="20">
        <v>1795.2</v>
      </c>
      <c r="C1969" s="20">
        <v>35150.01</v>
      </c>
      <c r="D1969" s="20">
        <f t="shared" si="60"/>
        <v>5.4283611497116377E-3</v>
      </c>
      <c r="E1969" s="20">
        <f t="shared" si="61"/>
        <v>-1.0578182095992371E-3</v>
      </c>
      <c r="F1969" s="53"/>
    </row>
    <row r="1970" spans="1:6">
      <c r="A1970" s="52">
        <v>43446</v>
      </c>
      <c r="B1970" s="20">
        <v>1839.05</v>
      </c>
      <c r="C1970" s="20">
        <v>35779.07</v>
      </c>
      <c r="D1970" s="20">
        <f t="shared" si="60"/>
        <v>1.7738182816716838E-2</v>
      </c>
      <c r="E1970" s="20">
        <f t="shared" si="61"/>
        <v>2.4132697595843348E-2</v>
      </c>
      <c r="F1970" s="53"/>
    </row>
    <row r="1971" spans="1:6">
      <c r="A1971" s="52">
        <v>43447</v>
      </c>
      <c r="B1971" s="20">
        <v>1853</v>
      </c>
      <c r="C1971" s="20">
        <v>35929.64</v>
      </c>
      <c r="D1971" s="20">
        <f t="shared" si="60"/>
        <v>4.1994960245336161E-3</v>
      </c>
      <c r="E1971" s="20">
        <f t="shared" si="61"/>
        <v>7.5568133611393293E-3</v>
      </c>
      <c r="F1971" s="53"/>
    </row>
    <row r="1972" spans="1:6">
      <c r="A1972" s="52">
        <v>43448</v>
      </c>
      <c r="B1972" s="20">
        <v>1856.8</v>
      </c>
      <c r="C1972" s="20">
        <v>35962.93</v>
      </c>
      <c r="D1972" s="20">
        <f t="shared" si="60"/>
        <v>9.2610411282607928E-4</v>
      </c>
      <c r="E1972" s="20">
        <f t="shared" si="61"/>
        <v>2.0486286748674677E-3</v>
      </c>
      <c r="F1972" s="53"/>
    </row>
    <row r="1973" spans="1:6">
      <c r="A1973" s="52">
        <v>43451</v>
      </c>
      <c r="B1973" s="20">
        <v>1851.4</v>
      </c>
      <c r="C1973" s="20">
        <v>36270.07</v>
      </c>
      <c r="D1973" s="20">
        <f t="shared" si="60"/>
        <v>8.5041975568892897E-3</v>
      </c>
      <c r="E1973" s="20">
        <f t="shared" si="61"/>
        <v>-2.9124663271163013E-3</v>
      </c>
      <c r="F1973" s="53"/>
    </row>
    <row r="1974" spans="1:6">
      <c r="A1974" s="52">
        <v>43452</v>
      </c>
      <c r="B1974" s="20">
        <v>1841.1</v>
      </c>
      <c r="C1974" s="20">
        <v>36347.08</v>
      </c>
      <c r="D1974" s="20">
        <f t="shared" si="60"/>
        <v>2.1209873664743547E-3</v>
      </c>
      <c r="E1974" s="20">
        <f t="shared" si="61"/>
        <v>-5.5788905699499288E-3</v>
      </c>
      <c r="F1974" s="53"/>
    </row>
    <row r="1975" spans="1:6">
      <c r="A1975" s="52">
        <v>43453</v>
      </c>
      <c r="B1975" s="20">
        <v>1844</v>
      </c>
      <c r="C1975" s="20">
        <v>36484.33</v>
      </c>
      <c r="D1975" s="20">
        <f t="shared" si="60"/>
        <v>3.7689827087594506E-3</v>
      </c>
      <c r="E1975" s="20">
        <f t="shared" si="61"/>
        <v>1.5739060533782449E-3</v>
      </c>
      <c r="F1975" s="53"/>
    </row>
    <row r="1976" spans="1:6">
      <c r="A1976" s="52">
        <v>43454</v>
      </c>
      <c r="B1976" s="20">
        <v>1833.9</v>
      </c>
      <c r="C1976" s="20">
        <v>36431.67</v>
      </c>
      <c r="D1976" s="20">
        <f t="shared" si="60"/>
        <v>-1.4444020285086839E-3</v>
      </c>
      <c r="E1976" s="20">
        <f t="shared" si="61"/>
        <v>-5.4922784137496541E-3</v>
      </c>
      <c r="F1976" s="53"/>
    </row>
    <row r="1977" spans="1:6">
      <c r="A1977" s="52">
        <v>43455</v>
      </c>
      <c r="B1977" s="20">
        <v>1803.6</v>
      </c>
      <c r="C1977" s="20">
        <v>35742.07</v>
      </c>
      <c r="D1977" s="20">
        <f t="shared" si="60"/>
        <v>-1.9110024956438692E-2</v>
      </c>
      <c r="E1977" s="20">
        <f t="shared" si="61"/>
        <v>-1.6660179155860412E-2</v>
      </c>
      <c r="F1977" s="53"/>
    </row>
    <row r="1978" spans="1:6">
      <c r="A1978" s="52">
        <v>43458</v>
      </c>
      <c r="B1978" s="20">
        <v>1783.55</v>
      </c>
      <c r="C1978" s="20">
        <v>35470.15</v>
      </c>
      <c r="D1978" s="20">
        <f t="shared" si="60"/>
        <v>-7.6369286504654483E-3</v>
      </c>
      <c r="E1978" s="20">
        <f t="shared" si="61"/>
        <v>-1.1178907377843304E-2</v>
      </c>
      <c r="F1978" s="53"/>
    </row>
    <row r="1979" spans="1:6">
      <c r="A1979" s="52">
        <v>43460</v>
      </c>
      <c r="B1979" s="20">
        <v>1791.15</v>
      </c>
      <c r="C1979" s="20">
        <v>35649.94</v>
      </c>
      <c r="D1979" s="20">
        <f t="shared" si="60"/>
        <v>5.0559661269942453E-3</v>
      </c>
      <c r="E1979" s="20">
        <f t="shared" si="61"/>
        <v>4.2521114784175376E-3</v>
      </c>
      <c r="F1979" s="53"/>
    </row>
    <row r="1980" spans="1:6">
      <c r="A1980" s="52">
        <v>43461</v>
      </c>
      <c r="B1980" s="20">
        <v>1811.25</v>
      </c>
      <c r="C1980" s="20">
        <v>35807.279999999999</v>
      </c>
      <c r="D1980" s="20">
        <f t="shared" si="60"/>
        <v>4.4037608593198649E-3</v>
      </c>
      <c r="E1980" s="20">
        <f t="shared" si="61"/>
        <v>1.1159342987388757E-2</v>
      </c>
      <c r="F1980" s="53"/>
    </row>
    <row r="1981" spans="1:6">
      <c r="A1981" s="52">
        <v>43462</v>
      </c>
      <c r="B1981" s="20">
        <v>1820.1</v>
      </c>
      <c r="C1981" s="20">
        <v>36076.720000000001</v>
      </c>
      <c r="D1981" s="20">
        <f t="shared" si="60"/>
        <v>7.496557282276526E-3</v>
      </c>
      <c r="E1981" s="20">
        <f t="shared" si="61"/>
        <v>4.8742299814697656E-3</v>
      </c>
      <c r="F1981" s="53"/>
    </row>
    <row r="1982" spans="1:6">
      <c r="A1982" s="52">
        <v>43465</v>
      </c>
      <c r="B1982" s="20">
        <v>1818.05</v>
      </c>
      <c r="C1982" s="20">
        <v>36068.33</v>
      </c>
      <c r="D1982" s="20">
        <f t="shared" si="60"/>
        <v>-2.325869907311279E-4</v>
      </c>
      <c r="E1982" s="20">
        <f t="shared" si="61"/>
        <v>-1.1269465068563602E-3</v>
      </c>
      <c r="F1982" s="53"/>
    </row>
    <row r="1983" spans="1:6">
      <c r="A1983" s="52">
        <v>43466</v>
      </c>
      <c r="B1983" s="20">
        <v>1803.1</v>
      </c>
      <c r="C1983" s="20">
        <v>36254.57</v>
      </c>
      <c r="D1983" s="20">
        <f t="shared" si="60"/>
        <v>5.1502473398759973E-3</v>
      </c>
      <c r="E1983" s="20">
        <f t="shared" si="61"/>
        <v>-8.2570923271828786E-3</v>
      </c>
      <c r="F1983" s="53"/>
    </row>
    <row r="1984" spans="1:6">
      <c r="A1984" s="52">
        <v>43467</v>
      </c>
      <c r="B1984" s="20">
        <v>1784</v>
      </c>
      <c r="C1984" s="20">
        <v>35891.519999999997</v>
      </c>
      <c r="D1984" s="20">
        <f t="shared" si="60"/>
        <v>-1.0064386427485472E-2</v>
      </c>
      <c r="E1984" s="20">
        <f t="shared" si="61"/>
        <v>-1.0649371642367907E-2</v>
      </c>
      <c r="F1984" s="53"/>
    </row>
    <row r="1985" spans="1:6">
      <c r="A1985" s="52">
        <v>43468</v>
      </c>
      <c r="B1985" s="20">
        <v>1787.35</v>
      </c>
      <c r="C1985" s="20">
        <v>35513.71</v>
      </c>
      <c r="D1985" s="20">
        <f t="shared" si="60"/>
        <v>-1.0582236783160092E-2</v>
      </c>
      <c r="E1985" s="20">
        <f t="shared" si="61"/>
        <v>1.8760418231404498E-3</v>
      </c>
      <c r="F1985" s="53"/>
    </row>
    <row r="1986" spans="1:6">
      <c r="A1986" s="52">
        <v>43469</v>
      </c>
      <c r="B1986" s="20">
        <v>1780.25</v>
      </c>
      <c r="C1986" s="20">
        <v>35695.1</v>
      </c>
      <c r="D1986" s="20">
        <f t="shared" si="60"/>
        <v>5.0946053537853477E-3</v>
      </c>
      <c r="E1986" s="20">
        <f t="shared" si="61"/>
        <v>-3.9802721008609411E-3</v>
      </c>
      <c r="F1986" s="53"/>
    </row>
    <row r="1987" spans="1:6">
      <c r="A1987" s="52">
        <v>43472</v>
      </c>
      <c r="B1987" s="20">
        <v>1784.7</v>
      </c>
      <c r="C1987" s="20">
        <v>35850.160000000003</v>
      </c>
      <c r="D1987" s="20">
        <f t="shared" ref="D1987:D2050" si="62">LN(C1987/C1986)</f>
        <v>4.3346056127998413E-3</v>
      </c>
      <c r="E1987" s="20">
        <f t="shared" ref="E1987:E2050" si="63">LN(B1987/B1986)</f>
        <v>2.4965299997356046E-3</v>
      </c>
      <c r="F1987" s="53"/>
    </row>
    <row r="1988" spans="1:6">
      <c r="A1988" s="52">
        <v>43473</v>
      </c>
      <c r="B1988" s="20">
        <v>1770.6</v>
      </c>
      <c r="C1988" s="20">
        <v>35980.93</v>
      </c>
      <c r="D1988" s="20">
        <f t="shared" si="62"/>
        <v>3.6410458053875625E-3</v>
      </c>
      <c r="E1988" s="20">
        <f t="shared" si="63"/>
        <v>-7.9318616850210626E-3</v>
      </c>
      <c r="F1988" s="53"/>
    </row>
    <row r="1989" spans="1:6">
      <c r="A1989" s="52">
        <v>43474</v>
      </c>
      <c r="B1989" s="20">
        <v>1783.2</v>
      </c>
      <c r="C1989" s="20">
        <v>36212.910000000003</v>
      </c>
      <c r="D1989" s="20">
        <f t="shared" si="62"/>
        <v>6.4266092071714794E-3</v>
      </c>
      <c r="E1989" s="20">
        <f t="shared" si="63"/>
        <v>7.0910308947103769E-3</v>
      </c>
      <c r="F1989" s="53"/>
    </row>
    <row r="1990" spans="1:6">
      <c r="A1990" s="52">
        <v>43475</v>
      </c>
      <c r="B1990" s="20">
        <v>1785.9</v>
      </c>
      <c r="C1990" s="20">
        <v>36106.5</v>
      </c>
      <c r="D1990" s="20">
        <f t="shared" si="62"/>
        <v>-2.9427805562065811E-3</v>
      </c>
      <c r="E1990" s="20">
        <f t="shared" si="63"/>
        <v>1.512986755795134E-3</v>
      </c>
      <c r="F1990" s="53"/>
    </row>
    <row r="1991" spans="1:6">
      <c r="A1991" s="52">
        <v>43476</v>
      </c>
      <c r="B1991" s="20">
        <v>1768.35</v>
      </c>
      <c r="C1991" s="20">
        <v>36009.839999999997</v>
      </c>
      <c r="D1991" s="20">
        <f t="shared" si="62"/>
        <v>-2.6806700917757398E-3</v>
      </c>
      <c r="E1991" s="20">
        <f t="shared" si="63"/>
        <v>-9.8755814212080368E-3</v>
      </c>
      <c r="F1991" s="53"/>
    </row>
    <row r="1992" spans="1:6">
      <c r="A1992" s="52">
        <v>43479</v>
      </c>
      <c r="B1992" s="20">
        <v>1763.5</v>
      </c>
      <c r="C1992" s="20">
        <v>35853.56</v>
      </c>
      <c r="D1992" s="20">
        <f t="shared" si="62"/>
        <v>-4.349369675315534E-3</v>
      </c>
      <c r="E1992" s="20">
        <f t="shared" si="63"/>
        <v>-2.746437730139422E-3</v>
      </c>
      <c r="F1992" s="53"/>
    </row>
    <row r="1993" spans="1:6">
      <c r="A1993" s="52">
        <v>43480</v>
      </c>
      <c r="B1993" s="20">
        <v>1787.65</v>
      </c>
      <c r="C1993" s="20">
        <v>36318.33</v>
      </c>
      <c r="D1993" s="20">
        <f t="shared" si="62"/>
        <v>1.287970773438258E-2</v>
      </c>
      <c r="E1993" s="20">
        <f t="shared" si="63"/>
        <v>1.3601437455214556E-2</v>
      </c>
      <c r="F1993" s="53"/>
    </row>
    <row r="1994" spans="1:6">
      <c r="A1994" s="52">
        <v>43481</v>
      </c>
      <c r="B1994" s="20">
        <v>1770</v>
      </c>
      <c r="C1994" s="20">
        <v>36321.29</v>
      </c>
      <c r="D1994" s="20">
        <f t="shared" si="62"/>
        <v>8.1498223741667322E-5</v>
      </c>
      <c r="E1994" s="20">
        <f t="shared" si="63"/>
        <v>-9.9223615634464104E-3</v>
      </c>
      <c r="F1994" s="53"/>
    </row>
    <row r="1995" spans="1:6">
      <c r="A1995" s="52">
        <v>43482</v>
      </c>
      <c r="B1995" s="20">
        <v>1750.1</v>
      </c>
      <c r="C1995" s="20">
        <v>36374.080000000002</v>
      </c>
      <c r="D1995" s="20">
        <f t="shared" si="62"/>
        <v>1.4523623520841383E-3</v>
      </c>
      <c r="E1995" s="20">
        <f t="shared" si="63"/>
        <v>-1.1306617425763124E-2</v>
      </c>
      <c r="F1995" s="53"/>
    </row>
    <row r="1996" spans="1:6">
      <c r="A1996" s="52">
        <v>43483</v>
      </c>
      <c r="B1996" s="20">
        <v>1743.7</v>
      </c>
      <c r="C1996" s="20">
        <v>36386.61</v>
      </c>
      <c r="D1996" s="20">
        <f t="shared" si="62"/>
        <v>3.4441674821560043E-4</v>
      </c>
      <c r="E1996" s="20">
        <f t="shared" si="63"/>
        <v>-3.6636368186636101E-3</v>
      </c>
      <c r="F1996" s="53"/>
    </row>
    <row r="1997" spans="1:6">
      <c r="A1997" s="52">
        <v>43486</v>
      </c>
      <c r="B1997" s="20">
        <v>1748.3</v>
      </c>
      <c r="C1997" s="20">
        <v>36578.959999999999</v>
      </c>
      <c r="D1997" s="20">
        <f t="shared" si="62"/>
        <v>5.2723618982311688E-3</v>
      </c>
      <c r="E1997" s="20">
        <f t="shared" si="63"/>
        <v>2.6345948801551936E-3</v>
      </c>
      <c r="F1997" s="53"/>
    </row>
    <row r="1998" spans="1:6">
      <c r="A1998" s="52">
        <v>43487</v>
      </c>
      <c r="B1998" s="20">
        <v>1749.9</v>
      </c>
      <c r="C1998" s="20">
        <v>36444.639999999999</v>
      </c>
      <c r="D1998" s="20">
        <f t="shared" si="62"/>
        <v>-3.6788148348462987E-3</v>
      </c>
      <c r="E1998" s="20">
        <f t="shared" si="63"/>
        <v>9.1475622409856888E-4</v>
      </c>
      <c r="F1998" s="53"/>
    </row>
    <row r="1999" spans="1:6">
      <c r="A1999" s="52">
        <v>43488</v>
      </c>
      <c r="B1999" s="20">
        <v>1765.7</v>
      </c>
      <c r="C1999" s="20">
        <v>36108.47</v>
      </c>
      <c r="D1999" s="20">
        <f t="shared" si="62"/>
        <v>-9.2669330299547468E-3</v>
      </c>
      <c r="E1999" s="20">
        <f t="shared" si="63"/>
        <v>8.9885688810507833E-3</v>
      </c>
      <c r="F1999" s="53"/>
    </row>
    <row r="2000" spans="1:6">
      <c r="A2000" s="52">
        <v>43489</v>
      </c>
      <c r="B2000" s="20">
        <v>1758.75</v>
      </c>
      <c r="C2000" s="20">
        <v>36195.1</v>
      </c>
      <c r="D2000" s="20">
        <f t="shared" si="62"/>
        <v>2.3962866965993898E-3</v>
      </c>
      <c r="E2000" s="20">
        <f t="shared" si="63"/>
        <v>-3.9438828801537677E-3</v>
      </c>
      <c r="F2000" s="53"/>
    </row>
    <row r="2001" spans="1:6">
      <c r="A2001" s="52">
        <v>43490</v>
      </c>
      <c r="B2001" s="20">
        <v>1753</v>
      </c>
      <c r="C2001" s="20">
        <v>36025.54</v>
      </c>
      <c r="D2001" s="20">
        <f t="shared" si="62"/>
        <v>-4.6956191900262116E-3</v>
      </c>
      <c r="E2001" s="20">
        <f t="shared" si="63"/>
        <v>-3.2747235073643365E-3</v>
      </c>
      <c r="F2001" s="53"/>
    </row>
    <row r="2002" spans="1:6">
      <c r="A2002" s="52">
        <v>43493</v>
      </c>
      <c r="B2002" s="20">
        <v>1740.65</v>
      </c>
      <c r="C2002" s="20">
        <v>35656.699999999997</v>
      </c>
      <c r="D2002" s="20">
        <f t="shared" si="62"/>
        <v>-1.0291063872768E-2</v>
      </c>
      <c r="E2002" s="20">
        <f t="shared" si="63"/>
        <v>-7.0699992516360076E-3</v>
      </c>
      <c r="F2002" s="53"/>
    </row>
    <row r="2003" spans="1:6">
      <c r="A2003" s="52">
        <v>43494</v>
      </c>
      <c r="B2003" s="20">
        <v>1751.5</v>
      </c>
      <c r="C2003" s="20">
        <v>35592.5</v>
      </c>
      <c r="D2003" s="20">
        <f t="shared" si="62"/>
        <v>-1.8021259852733433E-3</v>
      </c>
      <c r="E2003" s="20">
        <f t="shared" si="63"/>
        <v>6.2139569679430726E-3</v>
      </c>
      <c r="F2003" s="53"/>
    </row>
    <row r="2004" spans="1:6">
      <c r="A2004" s="52">
        <v>43495</v>
      </c>
      <c r="B2004" s="20">
        <v>1730.1</v>
      </c>
      <c r="C2004" s="20">
        <v>35591.25</v>
      </c>
      <c r="D2004" s="20">
        <f t="shared" si="62"/>
        <v>-3.5120375089265484E-5</v>
      </c>
      <c r="E2004" s="20">
        <f t="shared" si="63"/>
        <v>-1.2293353348064957E-2</v>
      </c>
      <c r="F2004" s="53"/>
    </row>
    <row r="2005" spans="1:6">
      <c r="A2005" s="52">
        <v>43496</v>
      </c>
      <c r="B2005" s="20">
        <v>1762.25</v>
      </c>
      <c r="C2005" s="20">
        <v>36256.69</v>
      </c>
      <c r="D2005" s="20">
        <f t="shared" si="62"/>
        <v>1.8524094866572756E-2</v>
      </c>
      <c r="E2005" s="20">
        <f t="shared" si="63"/>
        <v>1.8412191364508453E-2</v>
      </c>
      <c r="F2005" s="53"/>
    </row>
    <row r="2006" spans="1:6">
      <c r="A2006" s="52">
        <v>43497</v>
      </c>
      <c r="B2006" s="20">
        <v>1796.25</v>
      </c>
      <c r="C2006" s="20">
        <v>36469.43</v>
      </c>
      <c r="D2006" s="20">
        <f t="shared" si="62"/>
        <v>5.8504594168597174E-3</v>
      </c>
      <c r="E2006" s="20">
        <f t="shared" si="63"/>
        <v>1.9109756739249733E-2</v>
      </c>
      <c r="F2006" s="53"/>
    </row>
    <row r="2007" spans="1:6">
      <c r="A2007" s="52">
        <v>43500</v>
      </c>
      <c r="B2007" s="20">
        <v>1803.15</v>
      </c>
      <c r="C2007" s="20">
        <v>36582.74</v>
      </c>
      <c r="D2007" s="20">
        <f t="shared" si="62"/>
        <v>3.102169062724207E-3</v>
      </c>
      <c r="E2007" s="20">
        <f t="shared" si="63"/>
        <v>3.8339770251383204E-3</v>
      </c>
      <c r="F2007" s="53"/>
    </row>
    <row r="2008" spans="1:6">
      <c r="A2008" s="52">
        <v>43501</v>
      </c>
      <c r="B2008" s="20">
        <v>1821.2</v>
      </c>
      <c r="C2008" s="20">
        <v>36616.81</v>
      </c>
      <c r="D2008" s="20">
        <f t="shared" si="62"/>
        <v>9.3088010678328255E-4</v>
      </c>
      <c r="E2008" s="20">
        <f t="shared" si="63"/>
        <v>9.9604890422540417E-3</v>
      </c>
      <c r="F2008" s="53"/>
    </row>
    <row r="2009" spans="1:6">
      <c r="A2009" s="52">
        <v>43502</v>
      </c>
      <c r="B2009" s="20">
        <v>1828.55</v>
      </c>
      <c r="C2009" s="20">
        <v>36975.230000000003</v>
      </c>
      <c r="D2009" s="20">
        <f t="shared" si="62"/>
        <v>9.7408044131044921E-3</v>
      </c>
      <c r="E2009" s="20">
        <f t="shared" si="63"/>
        <v>4.0276785731029755E-3</v>
      </c>
      <c r="F2009" s="53"/>
    </row>
    <row r="2010" spans="1:6">
      <c r="A2010" s="52">
        <v>43503</v>
      </c>
      <c r="B2010" s="20">
        <v>1836.9</v>
      </c>
      <c r="C2010" s="20">
        <v>36971.089999999997</v>
      </c>
      <c r="D2010" s="20">
        <f t="shared" si="62"/>
        <v>-1.1197311791396176E-4</v>
      </c>
      <c r="E2010" s="20">
        <f t="shared" si="63"/>
        <v>4.5560651182884699E-3</v>
      </c>
      <c r="F2010" s="53"/>
    </row>
    <row r="2011" spans="1:6">
      <c r="A2011" s="52">
        <v>43504</v>
      </c>
      <c r="B2011" s="20">
        <v>1817.4</v>
      </c>
      <c r="C2011" s="20">
        <v>36546.480000000003</v>
      </c>
      <c r="D2011" s="20">
        <f t="shared" si="62"/>
        <v>-1.1551380750327927E-2</v>
      </c>
      <c r="E2011" s="20">
        <f t="shared" si="63"/>
        <v>-1.0672459890771872E-2</v>
      </c>
      <c r="F2011" s="53"/>
    </row>
    <row r="2012" spans="1:6">
      <c r="A2012" s="52">
        <v>43507</v>
      </c>
      <c r="B2012" s="20">
        <v>1805.35</v>
      </c>
      <c r="C2012" s="20">
        <v>36395.03</v>
      </c>
      <c r="D2012" s="20">
        <f t="shared" si="62"/>
        <v>-4.1526482695448987E-3</v>
      </c>
      <c r="E2012" s="20">
        <f t="shared" si="63"/>
        <v>-6.6524294743939673E-3</v>
      </c>
      <c r="F2012" s="53"/>
    </row>
    <row r="2013" spans="1:6">
      <c r="A2013" s="52">
        <v>43508</v>
      </c>
      <c r="B2013" s="20">
        <v>1794.85</v>
      </c>
      <c r="C2013" s="20">
        <v>36153.620000000003</v>
      </c>
      <c r="D2013" s="20">
        <f t="shared" si="62"/>
        <v>-6.655144955078067E-3</v>
      </c>
      <c r="E2013" s="20">
        <f t="shared" si="63"/>
        <v>-5.8330258158710169E-3</v>
      </c>
      <c r="F2013" s="53"/>
    </row>
    <row r="2014" spans="1:6">
      <c r="A2014" s="52">
        <v>43509</v>
      </c>
      <c r="B2014" s="20">
        <v>1798.95</v>
      </c>
      <c r="C2014" s="20">
        <v>36034.11</v>
      </c>
      <c r="D2014" s="20">
        <f t="shared" si="62"/>
        <v>-3.311092042529037E-3</v>
      </c>
      <c r="E2014" s="20">
        <f t="shared" si="63"/>
        <v>2.2817083748582316E-3</v>
      </c>
      <c r="F2014" s="53"/>
    </row>
    <row r="2015" spans="1:6">
      <c r="A2015" s="52">
        <v>43510</v>
      </c>
      <c r="B2015" s="20">
        <v>1782.2</v>
      </c>
      <c r="C2015" s="20">
        <v>35876.22</v>
      </c>
      <c r="D2015" s="20">
        <f t="shared" si="62"/>
        <v>-4.39130939112258E-3</v>
      </c>
      <c r="E2015" s="20">
        <f t="shared" si="63"/>
        <v>-9.3546051672203489E-3</v>
      </c>
      <c r="F2015" s="53"/>
    </row>
    <row r="2016" spans="1:6">
      <c r="A2016" s="52">
        <v>43511</v>
      </c>
      <c r="B2016" s="20">
        <v>1773.05</v>
      </c>
      <c r="C2016" s="20">
        <v>35808.949999999997</v>
      </c>
      <c r="D2016" s="20">
        <f t="shared" si="62"/>
        <v>-1.876818308340621E-3</v>
      </c>
      <c r="E2016" s="20">
        <f t="shared" si="63"/>
        <v>-5.1473287124242598E-3</v>
      </c>
      <c r="F2016" s="53"/>
    </row>
    <row r="2017" spans="1:6">
      <c r="A2017" s="52">
        <v>43514</v>
      </c>
      <c r="B2017" s="20">
        <v>1752.3</v>
      </c>
      <c r="C2017" s="20">
        <v>35498.44</v>
      </c>
      <c r="D2017" s="20">
        <f t="shared" si="62"/>
        <v>-8.7091103080145903E-3</v>
      </c>
      <c r="E2017" s="20">
        <f t="shared" si="63"/>
        <v>-1.177201675182177E-2</v>
      </c>
      <c r="F2017" s="53"/>
    </row>
    <row r="2018" spans="1:6">
      <c r="A2018" s="52">
        <v>43515</v>
      </c>
      <c r="B2018" s="20">
        <v>1738.75</v>
      </c>
      <c r="C2018" s="20">
        <v>35352.61</v>
      </c>
      <c r="D2018" s="20">
        <f t="shared" si="62"/>
        <v>-4.1165291391990462E-3</v>
      </c>
      <c r="E2018" s="20">
        <f t="shared" si="63"/>
        <v>-7.7627464767206587E-3</v>
      </c>
      <c r="F2018" s="53"/>
    </row>
    <row r="2019" spans="1:6">
      <c r="A2019" s="52">
        <v>43516</v>
      </c>
      <c r="B2019" s="20">
        <v>1733.6</v>
      </c>
      <c r="C2019" s="20">
        <v>35756.26</v>
      </c>
      <c r="D2019" s="20">
        <f t="shared" si="62"/>
        <v>1.1353135991400715E-2</v>
      </c>
      <c r="E2019" s="20">
        <f t="shared" si="63"/>
        <v>-2.9662930155034141E-3</v>
      </c>
      <c r="F2019" s="53"/>
    </row>
    <row r="2020" spans="1:6">
      <c r="A2020" s="52">
        <v>43517</v>
      </c>
      <c r="B2020" s="20">
        <v>1753.6</v>
      </c>
      <c r="C2020" s="20">
        <v>35898.35</v>
      </c>
      <c r="D2020" s="20">
        <f t="shared" si="62"/>
        <v>3.9659747291595259E-3</v>
      </c>
      <c r="E2020" s="20">
        <f t="shared" si="63"/>
        <v>1.1470646531547087E-2</v>
      </c>
      <c r="F2020" s="53"/>
    </row>
    <row r="2021" spans="1:6">
      <c r="A2021" s="52">
        <v>43518</v>
      </c>
      <c r="B2021" s="20">
        <v>1767.8</v>
      </c>
      <c r="C2021" s="20">
        <v>35871.480000000003</v>
      </c>
      <c r="D2021" s="20">
        <f t="shared" si="62"/>
        <v>-7.4878263625371099E-4</v>
      </c>
      <c r="E2021" s="20">
        <f t="shared" si="63"/>
        <v>8.0650178731511285E-3</v>
      </c>
      <c r="F2021" s="53"/>
    </row>
    <row r="2022" spans="1:6">
      <c r="A2022" s="52">
        <v>43521</v>
      </c>
      <c r="B2022" s="20">
        <v>1770.4</v>
      </c>
      <c r="C2022" s="20">
        <v>36213.379999999997</v>
      </c>
      <c r="D2022" s="20">
        <f t="shared" si="62"/>
        <v>9.4861130022851434E-3</v>
      </c>
      <c r="E2022" s="20">
        <f t="shared" si="63"/>
        <v>1.4696741099924388E-3</v>
      </c>
      <c r="F2022" s="53"/>
    </row>
    <row r="2023" spans="1:6">
      <c r="A2023" s="52">
        <v>43522</v>
      </c>
      <c r="B2023" s="20">
        <v>1767</v>
      </c>
      <c r="C2023" s="20">
        <v>35973.71</v>
      </c>
      <c r="D2023" s="20">
        <f t="shared" si="62"/>
        <v>-6.6402699056154766E-3</v>
      </c>
      <c r="E2023" s="20">
        <f t="shared" si="63"/>
        <v>-1.9223164171436103E-3</v>
      </c>
      <c r="F2023" s="53"/>
    </row>
    <row r="2024" spans="1:6">
      <c r="A2024" s="52">
        <v>43523</v>
      </c>
      <c r="B2024" s="20">
        <v>1735.75</v>
      </c>
      <c r="C2024" s="20">
        <v>35905.43</v>
      </c>
      <c r="D2024" s="20">
        <f t="shared" si="62"/>
        <v>-1.8998563571515105E-3</v>
      </c>
      <c r="E2024" s="20">
        <f t="shared" si="63"/>
        <v>-1.784359668631361E-2</v>
      </c>
      <c r="F2024" s="53"/>
    </row>
    <row r="2025" spans="1:6">
      <c r="A2025" s="52">
        <v>43524</v>
      </c>
      <c r="B2025" s="20">
        <v>1731.35</v>
      </c>
      <c r="C2025" s="20">
        <v>35867.440000000002</v>
      </c>
      <c r="D2025" s="20">
        <f t="shared" si="62"/>
        <v>-1.0586173730506763E-3</v>
      </c>
      <c r="E2025" s="20">
        <f t="shared" si="63"/>
        <v>-2.5381456330268505E-3</v>
      </c>
      <c r="F2025" s="53"/>
    </row>
    <row r="2026" spans="1:6">
      <c r="A2026" s="52">
        <v>43525</v>
      </c>
      <c r="B2026" s="20">
        <v>1734.95</v>
      </c>
      <c r="C2026" s="20">
        <v>36063.81</v>
      </c>
      <c r="D2026" s="20">
        <f t="shared" si="62"/>
        <v>5.459949266352928E-3</v>
      </c>
      <c r="E2026" s="20">
        <f t="shared" si="63"/>
        <v>2.0771435215402789E-3</v>
      </c>
      <c r="F2026" s="53"/>
    </row>
    <row r="2027" spans="1:6">
      <c r="A2027" s="52">
        <v>43529</v>
      </c>
      <c r="B2027" s="20">
        <v>1724.2</v>
      </c>
      <c r="C2027" s="20">
        <v>36442.54</v>
      </c>
      <c r="D2027" s="20">
        <f t="shared" si="62"/>
        <v>1.0446904153190929E-2</v>
      </c>
      <c r="E2027" s="20">
        <f t="shared" si="63"/>
        <v>-6.2154197460715932E-3</v>
      </c>
      <c r="F2027" s="53"/>
    </row>
    <row r="2028" spans="1:6">
      <c r="A2028" s="52">
        <v>43530</v>
      </c>
      <c r="B2028" s="20">
        <v>1700.4</v>
      </c>
      <c r="C2028" s="20">
        <v>36636.1</v>
      </c>
      <c r="D2028" s="20">
        <f t="shared" si="62"/>
        <v>5.2973195076782189E-3</v>
      </c>
      <c r="E2028" s="20">
        <f t="shared" si="63"/>
        <v>-1.3899657291189567E-2</v>
      </c>
      <c r="F2028" s="53"/>
    </row>
    <row r="2029" spans="1:6">
      <c r="A2029" s="52">
        <v>43531</v>
      </c>
      <c r="B2029" s="20">
        <v>1703.35</v>
      </c>
      <c r="C2029" s="20">
        <v>36725.42</v>
      </c>
      <c r="D2029" s="20">
        <f t="shared" si="62"/>
        <v>2.4350652531616506E-3</v>
      </c>
      <c r="E2029" s="20">
        <f t="shared" si="63"/>
        <v>1.7333827329471274E-3</v>
      </c>
      <c r="F2029" s="53"/>
    </row>
    <row r="2030" spans="1:6">
      <c r="A2030" s="52">
        <v>43532</v>
      </c>
      <c r="B2030" s="20">
        <v>1701</v>
      </c>
      <c r="C2030" s="20">
        <v>36671.43</v>
      </c>
      <c r="D2030" s="20">
        <f t="shared" si="62"/>
        <v>-1.4711805680452988E-3</v>
      </c>
      <c r="E2030" s="20">
        <f t="shared" si="63"/>
        <v>-1.3805868217205571E-3</v>
      </c>
      <c r="F2030" s="53"/>
    </row>
    <row r="2031" spans="1:6">
      <c r="A2031" s="52">
        <v>43535</v>
      </c>
      <c r="B2031" s="20">
        <v>1714.25</v>
      </c>
      <c r="C2031" s="20">
        <v>37054.1</v>
      </c>
      <c r="D2031" s="20">
        <f t="shared" si="62"/>
        <v>1.0381029110384883E-2</v>
      </c>
      <c r="E2031" s="20">
        <f t="shared" si="63"/>
        <v>7.7593537686121454E-3</v>
      </c>
      <c r="F2031" s="53"/>
    </row>
    <row r="2032" spans="1:6">
      <c r="A2032" s="52">
        <v>43536</v>
      </c>
      <c r="B2032" s="20">
        <v>1734.1</v>
      </c>
      <c r="C2032" s="20">
        <v>37535.660000000003</v>
      </c>
      <c r="D2032" s="20">
        <f t="shared" si="62"/>
        <v>1.2912407570881499E-2</v>
      </c>
      <c r="E2032" s="20">
        <f t="shared" si="63"/>
        <v>1.1512879640029653E-2</v>
      </c>
      <c r="F2032" s="53"/>
    </row>
    <row r="2033" spans="1:6">
      <c r="A2033" s="52">
        <v>43537</v>
      </c>
      <c r="B2033" s="20">
        <v>1746.15</v>
      </c>
      <c r="C2033" s="20">
        <v>37752.17</v>
      </c>
      <c r="D2033" s="20">
        <f t="shared" si="62"/>
        <v>5.7515430276056422E-3</v>
      </c>
      <c r="E2033" s="20">
        <f t="shared" si="63"/>
        <v>6.9248175578562454E-3</v>
      </c>
      <c r="F2033" s="53"/>
    </row>
    <row r="2034" spans="1:6">
      <c r="A2034" s="52">
        <v>43538</v>
      </c>
      <c r="B2034" s="20">
        <v>1737.35</v>
      </c>
      <c r="C2034" s="20">
        <v>37754.89</v>
      </c>
      <c r="D2034" s="20">
        <f t="shared" si="62"/>
        <v>7.2046243124177116E-5</v>
      </c>
      <c r="E2034" s="20">
        <f t="shared" si="63"/>
        <v>-5.0524005853941041E-3</v>
      </c>
      <c r="F2034" s="53"/>
    </row>
    <row r="2035" spans="1:6">
      <c r="A2035" s="52">
        <v>43539</v>
      </c>
      <c r="B2035" s="20">
        <v>1698.65</v>
      </c>
      <c r="C2035" s="20">
        <v>38024.32</v>
      </c>
      <c r="D2035" s="20">
        <f t="shared" si="62"/>
        <v>7.1109512839684745E-3</v>
      </c>
      <c r="E2035" s="20">
        <f t="shared" si="63"/>
        <v>-2.2527145858164753E-2</v>
      </c>
      <c r="F2035" s="53"/>
    </row>
    <row r="2036" spans="1:6">
      <c r="A2036" s="52">
        <v>43542</v>
      </c>
      <c r="B2036" s="20">
        <v>1697.45</v>
      </c>
      <c r="C2036" s="20">
        <v>38095.07</v>
      </c>
      <c r="D2036" s="20">
        <f t="shared" si="62"/>
        <v>1.8589224210439411E-3</v>
      </c>
      <c r="E2036" s="20">
        <f t="shared" si="63"/>
        <v>-7.0669300076057692E-4</v>
      </c>
      <c r="F2036" s="53"/>
    </row>
    <row r="2037" spans="1:6">
      <c r="A2037" s="52">
        <v>43543</v>
      </c>
      <c r="B2037" s="20">
        <v>1699.6</v>
      </c>
      <c r="C2037" s="20">
        <v>38363.47</v>
      </c>
      <c r="D2037" s="20">
        <f t="shared" si="62"/>
        <v>7.0208273005784201E-3</v>
      </c>
      <c r="E2037" s="20">
        <f t="shared" si="63"/>
        <v>1.2658043226160206E-3</v>
      </c>
      <c r="F2037" s="53"/>
    </row>
    <row r="2038" spans="1:6">
      <c r="A2038" s="52">
        <v>43544</v>
      </c>
      <c r="B2038" s="20">
        <v>1689.2</v>
      </c>
      <c r="C2038" s="20">
        <v>38386.75</v>
      </c>
      <c r="D2038" s="20">
        <f t="shared" si="62"/>
        <v>6.0664323083251957E-4</v>
      </c>
      <c r="E2038" s="20">
        <f t="shared" si="63"/>
        <v>-6.1378851808679353E-3</v>
      </c>
      <c r="F2038" s="53"/>
    </row>
    <row r="2039" spans="1:6">
      <c r="A2039" s="52">
        <v>43546</v>
      </c>
      <c r="B2039" s="20">
        <v>1678.55</v>
      </c>
      <c r="C2039" s="20">
        <v>38164.61</v>
      </c>
      <c r="D2039" s="20">
        <f t="shared" si="62"/>
        <v>-5.8037015548051867E-3</v>
      </c>
      <c r="E2039" s="20">
        <f t="shared" si="63"/>
        <v>-6.324718581729138E-3</v>
      </c>
      <c r="F2039" s="53"/>
    </row>
    <row r="2040" spans="1:6">
      <c r="A2040" s="52">
        <v>43549</v>
      </c>
      <c r="B2040" s="20">
        <v>1673</v>
      </c>
      <c r="C2040" s="20">
        <v>37808.910000000003</v>
      </c>
      <c r="D2040" s="20">
        <f t="shared" si="62"/>
        <v>-9.3638572763660652E-3</v>
      </c>
      <c r="E2040" s="20">
        <f t="shared" si="63"/>
        <v>-3.3119034912353707E-3</v>
      </c>
      <c r="F2040" s="53"/>
    </row>
    <row r="2041" spans="1:6">
      <c r="A2041" s="52">
        <v>43550</v>
      </c>
      <c r="B2041" s="20">
        <v>1683.7</v>
      </c>
      <c r="C2041" s="20">
        <v>38233.410000000003</v>
      </c>
      <c r="D2041" s="20">
        <f t="shared" si="62"/>
        <v>1.1164951561233535E-2</v>
      </c>
      <c r="E2041" s="20">
        <f t="shared" si="63"/>
        <v>6.375330676930099E-3</v>
      </c>
      <c r="F2041" s="53"/>
    </row>
    <row r="2042" spans="1:6">
      <c r="A2042" s="52">
        <v>43551</v>
      </c>
      <c r="B2042" s="20">
        <v>1680.05</v>
      </c>
      <c r="C2042" s="20">
        <v>38132.879999999997</v>
      </c>
      <c r="D2042" s="20">
        <f t="shared" si="62"/>
        <v>-2.6328386012068909E-3</v>
      </c>
      <c r="E2042" s="20">
        <f t="shared" si="63"/>
        <v>-2.1701978045642499E-3</v>
      </c>
      <c r="F2042" s="53"/>
    </row>
    <row r="2043" spans="1:6">
      <c r="A2043" s="52">
        <v>43552</v>
      </c>
      <c r="B2043" s="20">
        <v>1684.3</v>
      </c>
      <c r="C2043" s="20">
        <v>38545.72</v>
      </c>
      <c r="D2043" s="20">
        <f t="shared" si="62"/>
        <v>1.0768167107290642E-2</v>
      </c>
      <c r="E2043" s="20">
        <f t="shared" si="63"/>
        <v>2.5264923451504251E-3</v>
      </c>
      <c r="F2043" s="53"/>
    </row>
    <row r="2044" spans="1:6">
      <c r="A2044" s="52">
        <v>43553</v>
      </c>
      <c r="B2044" s="20">
        <v>1707.8</v>
      </c>
      <c r="C2044" s="20">
        <v>38672.910000000003</v>
      </c>
      <c r="D2044" s="20">
        <f t="shared" si="62"/>
        <v>3.2942857190166276E-3</v>
      </c>
      <c r="E2044" s="20">
        <f t="shared" si="63"/>
        <v>1.3855945269165375E-2</v>
      </c>
      <c r="F2044" s="53"/>
    </row>
    <row r="2045" spans="1:6">
      <c r="A2045" s="52">
        <v>43556</v>
      </c>
      <c r="B2045" s="20">
        <v>1690</v>
      </c>
      <c r="C2045" s="20">
        <v>38871.870000000003</v>
      </c>
      <c r="D2045" s="20">
        <f t="shared" si="62"/>
        <v>5.1314978671380832E-3</v>
      </c>
      <c r="E2045" s="20">
        <f t="shared" si="63"/>
        <v>-1.0477463556386606E-2</v>
      </c>
      <c r="F2045" s="53"/>
    </row>
    <row r="2046" spans="1:6">
      <c r="A2046" s="52">
        <v>43557</v>
      </c>
      <c r="B2046" s="20">
        <v>1686.5</v>
      </c>
      <c r="C2046" s="20">
        <v>39056.65</v>
      </c>
      <c r="D2046" s="20">
        <f t="shared" si="62"/>
        <v>4.7423034929908476E-3</v>
      </c>
      <c r="E2046" s="20">
        <f t="shared" si="63"/>
        <v>-2.0731534154142658E-3</v>
      </c>
      <c r="F2046" s="53"/>
    </row>
    <row r="2047" spans="1:6">
      <c r="A2047" s="52">
        <v>43558</v>
      </c>
      <c r="B2047" s="20">
        <v>1671.85</v>
      </c>
      <c r="C2047" s="20">
        <v>38877.120000000003</v>
      </c>
      <c r="D2047" s="20">
        <f t="shared" si="62"/>
        <v>-4.6072535069271768E-3</v>
      </c>
      <c r="E2047" s="20">
        <f t="shared" si="63"/>
        <v>-8.7245778001628881E-3</v>
      </c>
      <c r="F2047" s="53"/>
    </row>
    <row r="2048" spans="1:6">
      <c r="A2048" s="52">
        <v>43559</v>
      </c>
      <c r="B2048" s="20">
        <v>1668</v>
      </c>
      <c r="C2048" s="20">
        <v>38684.720000000001</v>
      </c>
      <c r="D2048" s="20">
        <f t="shared" si="62"/>
        <v>-4.961212746845689E-3</v>
      </c>
      <c r="E2048" s="20">
        <f t="shared" si="63"/>
        <v>-2.3054937828499264E-3</v>
      </c>
      <c r="F2048" s="53"/>
    </row>
    <row r="2049" spans="1:6">
      <c r="A2049" s="52">
        <v>43560</v>
      </c>
      <c r="B2049" s="20">
        <v>1659.7</v>
      </c>
      <c r="C2049" s="20">
        <v>38862.230000000003</v>
      </c>
      <c r="D2049" s="20">
        <f t="shared" si="62"/>
        <v>4.5781377614725911E-3</v>
      </c>
      <c r="E2049" s="20">
        <f t="shared" si="63"/>
        <v>-4.9884407920189801E-3</v>
      </c>
      <c r="F2049" s="53"/>
    </row>
    <row r="2050" spans="1:6">
      <c r="A2050" s="52">
        <v>43563</v>
      </c>
      <c r="B2050" s="20">
        <v>1665.05</v>
      </c>
      <c r="C2050" s="20">
        <v>38700.53</v>
      </c>
      <c r="D2050" s="20">
        <f t="shared" si="62"/>
        <v>-4.1695327567729135E-3</v>
      </c>
      <c r="E2050" s="20">
        <f t="shared" si="63"/>
        <v>3.2182898670086663E-3</v>
      </c>
      <c r="F2050" s="53"/>
    </row>
    <row r="2051" spans="1:6">
      <c r="A2051" s="52">
        <v>43564</v>
      </c>
      <c r="B2051" s="20">
        <v>1678.7</v>
      </c>
      <c r="C2051" s="20">
        <v>38939.22</v>
      </c>
      <c r="D2051" s="20">
        <f t="shared" ref="D2051:D2114" si="64">LN(C2051/C2050)</f>
        <v>6.1486738943946073E-3</v>
      </c>
      <c r="E2051" s="20">
        <f t="shared" ref="E2051:E2114" si="65">LN(B2051/B2050)</f>
        <v>8.1645313346865329E-3</v>
      </c>
      <c r="F2051" s="53"/>
    </row>
    <row r="2052" spans="1:6">
      <c r="A2052" s="52">
        <v>43565</v>
      </c>
      <c r="B2052" s="20">
        <v>1691.75</v>
      </c>
      <c r="C2052" s="20">
        <v>38585.35</v>
      </c>
      <c r="D2052" s="20">
        <f t="shared" si="64"/>
        <v>-9.1292981758997731E-3</v>
      </c>
      <c r="E2052" s="20">
        <f t="shared" si="65"/>
        <v>7.7438117839665243E-3</v>
      </c>
      <c r="F2052" s="53"/>
    </row>
    <row r="2053" spans="1:6">
      <c r="A2053" s="52">
        <v>43566</v>
      </c>
      <c r="B2053" s="20">
        <v>1707.5</v>
      </c>
      <c r="C2053" s="20">
        <v>38607.01</v>
      </c>
      <c r="D2053" s="20">
        <f t="shared" si="64"/>
        <v>5.6119544909559221E-4</v>
      </c>
      <c r="E2053" s="20">
        <f t="shared" si="65"/>
        <v>9.2668163326102282E-3</v>
      </c>
      <c r="F2053" s="53"/>
    </row>
    <row r="2054" spans="1:6">
      <c r="A2054" s="52">
        <v>43567</v>
      </c>
      <c r="B2054" s="20">
        <v>1720.85</v>
      </c>
      <c r="C2054" s="20">
        <v>38767.11</v>
      </c>
      <c r="D2054" s="20">
        <f t="shared" si="64"/>
        <v>4.1383405326608363E-3</v>
      </c>
      <c r="E2054" s="20">
        <f t="shared" si="65"/>
        <v>7.7880423393560071E-3</v>
      </c>
      <c r="F2054" s="53"/>
    </row>
    <row r="2055" spans="1:6">
      <c r="A2055" s="52">
        <v>43570</v>
      </c>
      <c r="B2055" s="20">
        <v>1721.75</v>
      </c>
      <c r="C2055" s="20">
        <v>38905.839999999997</v>
      </c>
      <c r="D2055" s="20">
        <f t="shared" si="64"/>
        <v>3.5721611582945592E-3</v>
      </c>
      <c r="E2055" s="20">
        <f t="shared" si="65"/>
        <v>5.2286064050658808E-4</v>
      </c>
      <c r="F2055" s="53"/>
    </row>
    <row r="2056" spans="1:6">
      <c r="A2056" s="52">
        <v>43571</v>
      </c>
      <c r="B2056" s="20">
        <v>1738.4</v>
      </c>
      <c r="C2056" s="20">
        <v>39275.64</v>
      </c>
      <c r="D2056" s="20">
        <f t="shared" si="64"/>
        <v>9.4601114712509655E-3</v>
      </c>
      <c r="E2056" s="20">
        <f t="shared" si="65"/>
        <v>9.6239345174123532E-3</v>
      </c>
      <c r="F2056" s="53"/>
    </row>
    <row r="2057" spans="1:6">
      <c r="A2057" s="52">
        <v>43573</v>
      </c>
      <c r="B2057" s="20">
        <v>1737.45</v>
      </c>
      <c r="C2057" s="20">
        <v>39140.28</v>
      </c>
      <c r="D2057" s="20">
        <f t="shared" si="64"/>
        <v>-3.4523636130062169E-3</v>
      </c>
      <c r="E2057" s="20">
        <f t="shared" si="65"/>
        <v>-5.4662889575511913E-4</v>
      </c>
      <c r="F2057" s="53"/>
    </row>
    <row r="2058" spans="1:6">
      <c r="A2058" s="52">
        <v>43577</v>
      </c>
      <c r="B2058" s="20">
        <v>1739.75</v>
      </c>
      <c r="C2058" s="20">
        <v>38645.18</v>
      </c>
      <c r="D2058" s="20">
        <f t="shared" si="64"/>
        <v>-1.27300574188241E-2</v>
      </c>
      <c r="E2058" s="20">
        <f t="shared" si="65"/>
        <v>1.3229036784945985E-3</v>
      </c>
      <c r="F2058" s="53"/>
    </row>
    <row r="2059" spans="1:6">
      <c r="A2059" s="52">
        <v>43578</v>
      </c>
      <c r="B2059" s="20">
        <v>1740.8</v>
      </c>
      <c r="C2059" s="20">
        <v>38564.879999999997</v>
      </c>
      <c r="D2059" s="20">
        <f t="shared" si="64"/>
        <v>-2.08004057895974E-3</v>
      </c>
      <c r="E2059" s="20">
        <f t="shared" si="65"/>
        <v>6.0335293666393959E-4</v>
      </c>
      <c r="F2059" s="53"/>
    </row>
    <row r="2060" spans="1:6">
      <c r="A2060" s="52">
        <v>43579</v>
      </c>
      <c r="B2060" s="20">
        <v>1752.75</v>
      </c>
      <c r="C2060" s="20">
        <v>39054.68</v>
      </c>
      <c r="D2060" s="20">
        <f t="shared" si="64"/>
        <v>1.2620697704121818E-2</v>
      </c>
      <c r="E2060" s="20">
        <f t="shared" si="65"/>
        <v>6.8412054254535113E-3</v>
      </c>
      <c r="F2060" s="53"/>
    </row>
    <row r="2061" spans="1:6">
      <c r="A2061" s="52">
        <v>43580</v>
      </c>
      <c r="B2061" s="20">
        <v>1732.15</v>
      </c>
      <c r="C2061" s="20">
        <v>38730.86</v>
      </c>
      <c r="D2061" s="20">
        <f t="shared" si="64"/>
        <v>-8.3260171663569298E-3</v>
      </c>
      <c r="E2061" s="20">
        <f t="shared" si="65"/>
        <v>-1.1822571633868599E-2</v>
      </c>
      <c r="F2061" s="53"/>
    </row>
    <row r="2062" spans="1:6">
      <c r="A2062" s="52">
        <v>43581</v>
      </c>
      <c r="B2062" s="20">
        <v>1743.75</v>
      </c>
      <c r="C2062" s="20">
        <v>39067.33</v>
      </c>
      <c r="D2062" s="20">
        <f t="shared" si="64"/>
        <v>8.6498695636661738E-3</v>
      </c>
      <c r="E2062" s="20">
        <f t="shared" si="65"/>
        <v>6.6745551164673683E-3</v>
      </c>
      <c r="F2062" s="53"/>
    </row>
    <row r="2063" spans="1:6">
      <c r="A2063" s="52">
        <v>43585</v>
      </c>
      <c r="B2063" s="20">
        <v>1753.95</v>
      </c>
      <c r="C2063" s="20">
        <v>39031.550000000003</v>
      </c>
      <c r="D2063" s="20">
        <f t="shared" si="64"/>
        <v>-9.162744076043394E-4</v>
      </c>
      <c r="E2063" s="20">
        <f t="shared" si="65"/>
        <v>5.8324206847613766E-3</v>
      </c>
      <c r="F2063" s="53"/>
    </row>
    <row r="2064" spans="1:6">
      <c r="A2064" s="52">
        <v>43587</v>
      </c>
      <c r="B2064" s="20">
        <v>1728.05</v>
      </c>
      <c r="C2064" s="20">
        <v>38981.43</v>
      </c>
      <c r="D2064" s="20">
        <f t="shared" si="64"/>
        <v>-1.2849145589798022E-3</v>
      </c>
      <c r="E2064" s="20">
        <f t="shared" si="65"/>
        <v>-1.4876782123865537E-2</v>
      </c>
      <c r="F2064" s="53"/>
    </row>
    <row r="2065" spans="1:6">
      <c r="A2065" s="52">
        <v>43588</v>
      </c>
      <c r="B2065" s="20">
        <v>1692.8</v>
      </c>
      <c r="C2065" s="20">
        <v>38963.26</v>
      </c>
      <c r="D2065" s="20">
        <f t="shared" si="64"/>
        <v>-4.6622804784088155E-4</v>
      </c>
      <c r="E2065" s="20">
        <f t="shared" si="65"/>
        <v>-2.0609642466591509E-2</v>
      </c>
      <c r="F2065" s="53"/>
    </row>
    <row r="2066" spans="1:6">
      <c r="A2066" s="52">
        <v>43591</v>
      </c>
      <c r="B2066" s="20">
        <v>1672.35</v>
      </c>
      <c r="C2066" s="20">
        <v>38600.339999999997</v>
      </c>
      <c r="D2066" s="20">
        <f t="shared" si="64"/>
        <v>-9.3580661162636254E-3</v>
      </c>
      <c r="E2066" s="20">
        <f t="shared" si="65"/>
        <v>-1.215413978229006E-2</v>
      </c>
      <c r="F2066" s="53"/>
    </row>
    <row r="2067" spans="1:6">
      <c r="A2067" s="52">
        <v>43592</v>
      </c>
      <c r="B2067" s="20">
        <v>1695.25</v>
      </c>
      <c r="C2067" s="20">
        <v>38276.629999999997</v>
      </c>
      <c r="D2067" s="20">
        <f t="shared" si="64"/>
        <v>-8.4215575404395938E-3</v>
      </c>
      <c r="E2067" s="20">
        <f t="shared" si="65"/>
        <v>1.3600399682261408E-2</v>
      </c>
      <c r="F2067" s="53"/>
    </row>
    <row r="2068" spans="1:6">
      <c r="A2068" s="52">
        <v>43593</v>
      </c>
      <c r="B2068" s="20">
        <v>1684.85</v>
      </c>
      <c r="C2068" s="20">
        <v>37789.129999999997</v>
      </c>
      <c r="D2068" s="20">
        <f t="shared" si="64"/>
        <v>-1.2818032048802587E-2</v>
      </c>
      <c r="E2068" s="20">
        <f t="shared" si="65"/>
        <v>-6.1536835115868693E-3</v>
      </c>
      <c r="F2068" s="53"/>
    </row>
    <row r="2069" spans="1:6">
      <c r="A2069" s="52">
        <v>43594</v>
      </c>
      <c r="B2069" s="20">
        <v>1699.45</v>
      </c>
      <c r="C2069" s="20">
        <v>37558.910000000003</v>
      </c>
      <c r="D2069" s="20">
        <f t="shared" si="64"/>
        <v>-6.1108614482303179E-3</v>
      </c>
      <c r="E2069" s="20">
        <f t="shared" si="65"/>
        <v>8.6281302332471606E-3</v>
      </c>
      <c r="F2069" s="53"/>
    </row>
    <row r="2070" spans="1:6">
      <c r="A2070" s="52">
        <v>43595</v>
      </c>
      <c r="B2070" s="20">
        <v>1687.1</v>
      </c>
      <c r="C2070" s="20">
        <v>37462.99</v>
      </c>
      <c r="D2070" s="20">
        <f t="shared" si="64"/>
        <v>-2.5571213810198722E-3</v>
      </c>
      <c r="E2070" s="20">
        <f t="shared" si="65"/>
        <v>-7.2935906736827242E-3</v>
      </c>
      <c r="F2070" s="53"/>
    </row>
    <row r="2071" spans="1:6">
      <c r="A2071" s="52">
        <v>43598</v>
      </c>
      <c r="B2071" s="20">
        <v>1701.75</v>
      </c>
      <c r="C2071" s="20">
        <v>37090.82</v>
      </c>
      <c r="D2071" s="20">
        <f t="shared" si="64"/>
        <v>-9.9840126615333737E-3</v>
      </c>
      <c r="E2071" s="20">
        <f t="shared" si="65"/>
        <v>8.6460547161317809E-3</v>
      </c>
      <c r="F2071" s="53"/>
    </row>
    <row r="2072" spans="1:6">
      <c r="A2072" s="52">
        <v>43599</v>
      </c>
      <c r="B2072" s="20">
        <v>1694.4</v>
      </c>
      <c r="C2072" s="20">
        <v>37318.53</v>
      </c>
      <c r="D2072" s="20">
        <f t="shared" si="64"/>
        <v>6.1204864937271239E-3</v>
      </c>
      <c r="E2072" s="20">
        <f t="shared" si="65"/>
        <v>-4.3284374809187042E-3</v>
      </c>
      <c r="F2072" s="53"/>
    </row>
    <row r="2073" spans="1:6">
      <c r="A2073" s="52">
        <v>43600</v>
      </c>
      <c r="B2073" s="20">
        <v>1671</v>
      </c>
      <c r="C2073" s="20">
        <v>37114.879999999997</v>
      </c>
      <c r="D2073" s="20">
        <f t="shared" si="64"/>
        <v>-5.4720187656921897E-3</v>
      </c>
      <c r="E2073" s="20">
        <f t="shared" si="65"/>
        <v>-1.3906446251748307E-2</v>
      </c>
      <c r="F2073" s="53"/>
    </row>
    <row r="2074" spans="1:6">
      <c r="A2074" s="52">
        <v>43601</v>
      </c>
      <c r="B2074" s="20">
        <v>1686.15</v>
      </c>
      <c r="C2074" s="20">
        <v>37393.480000000003</v>
      </c>
      <c r="D2074" s="20">
        <f t="shared" si="64"/>
        <v>7.4783903020160941E-3</v>
      </c>
      <c r="E2074" s="20">
        <f t="shared" si="65"/>
        <v>9.0255739805221741E-3</v>
      </c>
      <c r="F2074" s="53"/>
    </row>
    <row r="2075" spans="1:6">
      <c r="A2075" s="52">
        <v>43602</v>
      </c>
      <c r="B2075" s="20">
        <v>1735.75</v>
      </c>
      <c r="C2075" s="20">
        <v>37930.769999999997</v>
      </c>
      <c r="D2075" s="20">
        <f t="shared" si="64"/>
        <v>1.4266298376232327E-2</v>
      </c>
      <c r="E2075" s="20">
        <f t="shared" si="65"/>
        <v>2.8991773057467019E-2</v>
      </c>
      <c r="F2075" s="53"/>
    </row>
    <row r="2076" spans="1:6">
      <c r="A2076" s="52">
        <v>43605</v>
      </c>
      <c r="B2076" s="20">
        <v>1772.55</v>
      </c>
      <c r="C2076" s="20">
        <v>39352.67</v>
      </c>
      <c r="D2076" s="20">
        <f t="shared" si="64"/>
        <v>3.6801169117951282E-2</v>
      </c>
      <c r="E2076" s="20">
        <f t="shared" si="65"/>
        <v>2.0979591119751558E-2</v>
      </c>
      <c r="F2076" s="53"/>
    </row>
    <row r="2077" spans="1:6">
      <c r="A2077" s="52">
        <v>43606</v>
      </c>
      <c r="B2077" s="20">
        <v>1783.5</v>
      </c>
      <c r="C2077" s="20">
        <v>38969.800000000003</v>
      </c>
      <c r="D2077" s="20">
        <f t="shared" si="64"/>
        <v>-9.7768379818465451E-3</v>
      </c>
      <c r="E2077" s="20">
        <f t="shared" si="65"/>
        <v>6.1585380458120675E-3</v>
      </c>
      <c r="F2077" s="53"/>
    </row>
    <row r="2078" spans="1:6">
      <c r="A2078" s="52">
        <v>43607</v>
      </c>
      <c r="B2078" s="20">
        <v>1766.15</v>
      </c>
      <c r="C2078" s="20">
        <v>39110.21</v>
      </c>
      <c r="D2078" s="20">
        <f t="shared" si="64"/>
        <v>3.596571039220434E-3</v>
      </c>
      <c r="E2078" s="20">
        <f t="shared" si="65"/>
        <v>-9.775689529699802E-3</v>
      </c>
      <c r="F2078" s="53"/>
    </row>
    <row r="2079" spans="1:6">
      <c r="A2079" s="52">
        <v>43608</v>
      </c>
      <c r="B2079" s="20">
        <v>1750.95</v>
      </c>
      <c r="C2079" s="20">
        <v>38811.39</v>
      </c>
      <c r="D2079" s="20">
        <f t="shared" si="64"/>
        <v>-7.6697979728098395E-3</v>
      </c>
      <c r="E2079" s="20">
        <f t="shared" si="65"/>
        <v>-8.6435385024644148E-3</v>
      </c>
      <c r="F2079" s="53"/>
    </row>
    <row r="2080" spans="1:6">
      <c r="A2080" s="52">
        <v>43609</v>
      </c>
      <c r="B2080" s="20">
        <v>1749.2</v>
      </c>
      <c r="C2080" s="20">
        <v>39434.720000000001</v>
      </c>
      <c r="D2080" s="20">
        <f t="shared" si="64"/>
        <v>1.5932886282206956E-2</v>
      </c>
      <c r="E2080" s="20">
        <f t="shared" si="65"/>
        <v>-9.9995722801646107E-4</v>
      </c>
      <c r="F2080" s="53"/>
    </row>
    <row r="2081" spans="1:6">
      <c r="A2081" s="52">
        <v>43612</v>
      </c>
      <c r="B2081" s="20">
        <v>1768.55</v>
      </c>
      <c r="C2081" s="20">
        <v>39683.29</v>
      </c>
      <c r="D2081" s="20">
        <f t="shared" si="64"/>
        <v>6.283545752877504E-3</v>
      </c>
      <c r="E2081" s="20">
        <f t="shared" si="65"/>
        <v>1.1001461254465382E-2</v>
      </c>
      <c r="F2081" s="53"/>
    </row>
    <row r="2082" spans="1:6">
      <c r="A2082" s="52">
        <v>43613</v>
      </c>
      <c r="B2082" s="20">
        <v>1773.5</v>
      </c>
      <c r="C2082" s="20">
        <v>39749.730000000003</v>
      </c>
      <c r="D2082" s="20">
        <f t="shared" si="64"/>
        <v>1.6728563384364875E-3</v>
      </c>
      <c r="E2082" s="20">
        <f t="shared" si="65"/>
        <v>2.7949934204455828E-3</v>
      </c>
      <c r="F2082" s="53"/>
    </row>
    <row r="2083" spans="1:6">
      <c r="A2083" s="52">
        <v>43614</v>
      </c>
      <c r="B2083" s="20">
        <v>1778.35</v>
      </c>
      <c r="C2083" s="20">
        <v>39502.050000000003</v>
      </c>
      <c r="D2083" s="20">
        <f t="shared" si="64"/>
        <v>-6.2504793298812054E-3</v>
      </c>
      <c r="E2083" s="20">
        <f t="shared" si="65"/>
        <v>2.7309728813775464E-3</v>
      </c>
      <c r="F2083" s="53"/>
    </row>
    <row r="2084" spans="1:6">
      <c r="A2084" s="52">
        <v>43615</v>
      </c>
      <c r="B2084" s="20">
        <v>1784</v>
      </c>
      <c r="C2084" s="20">
        <v>39831.97</v>
      </c>
      <c r="D2084" s="20">
        <f t="shared" si="64"/>
        <v>8.317286881751389E-3</v>
      </c>
      <c r="E2084" s="20">
        <f t="shared" si="65"/>
        <v>3.1720660449004261E-3</v>
      </c>
      <c r="F2084" s="53"/>
    </row>
    <row r="2085" spans="1:6">
      <c r="A2085" s="52">
        <v>43616</v>
      </c>
      <c r="B2085" s="20">
        <v>1785.15</v>
      </c>
      <c r="C2085" s="20">
        <v>39714.199999999997</v>
      </c>
      <c r="D2085" s="20">
        <f t="shared" si="64"/>
        <v>-2.9610498166988382E-3</v>
      </c>
      <c r="E2085" s="20">
        <f t="shared" si="65"/>
        <v>6.4441115660385814E-4</v>
      </c>
      <c r="F2085" s="53"/>
    </row>
    <row r="2086" spans="1:6">
      <c r="A2086" s="52">
        <v>43619</v>
      </c>
      <c r="B2086" s="20">
        <v>1837</v>
      </c>
      <c r="C2086" s="20">
        <v>40267.620000000003</v>
      </c>
      <c r="D2086" s="20">
        <f t="shared" si="64"/>
        <v>1.3838865689420254E-2</v>
      </c>
      <c r="E2086" s="20">
        <f t="shared" si="65"/>
        <v>2.863136091856704E-2</v>
      </c>
      <c r="F2086" s="53"/>
    </row>
    <row r="2087" spans="1:6">
      <c r="A2087" s="52">
        <v>43620</v>
      </c>
      <c r="B2087" s="20">
        <v>1816.1</v>
      </c>
      <c r="C2087" s="20">
        <v>40083.54</v>
      </c>
      <c r="D2087" s="20">
        <f t="shared" si="64"/>
        <v>-4.5818958194084394E-3</v>
      </c>
      <c r="E2087" s="20">
        <f t="shared" si="65"/>
        <v>-1.1442461490672861E-2</v>
      </c>
      <c r="F2087" s="53"/>
    </row>
    <row r="2088" spans="1:6">
      <c r="A2088" s="52">
        <v>43622</v>
      </c>
      <c r="B2088" s="20">
        <v>1837.7</v>
      </c>
      <c r="C2088" s="20">
        <v>39529.72</v>
      </c>
      <c r="D2088" s="20">
        <f t="shared" si="64"/>
        <v>-1.3912982174045196E-2</v>
      </c>
      <c r="E2088" s="20">
        <f t="shared" si="65"/>
        <v>1.1823444976925869E-2</v>
      </c>
      <c r="F2088" s="53"/>
    </row>
    <row r="2089" spans="1:6">
      <c r="A2089" s="52">
        <v>43623</v>
      </c>
      <c r="B2089" s="20">
        <v>1831.6</v>
      </c>
      <c r="C2089" s="20">
        <v>39615.9</v>
      </c>
      <c r="D2089" s="20">
        <f t="shared" si="64"/>
        <v>2.177758770732023E-3</v>
      </c>
      <c r="E2089" s="20">
        <f t="shared" si="65"/>
        <v>-3.3248879184383908E-3</v>
      </c>
      <c r="F2089" s="53"/>
    </row>
    <row r="2090" spans="1:6">
      <c r="A2090" s="52">
        <v>43626</v>
      </c>
      <c r="B2090" s="20">
        <v>1849.25</v>
      </c>
      <c r="C2090" s="20">
        <v>39784.519999999997</v>
      </c>
      <c r="D2090" s="20">
        <f t="shared" si="64"/>
        <v>4.2473390818443891E-3</v>
      </c>
      <c r="E2090" s="20">
        <f t="shared" si="65"/>
        <v>9.5902496850366718E-3</v>
      </c>
      <c r="F2090" s="53"/>
    </row>
    <row r="2091" spans="1:6">
      <c r="A2091" s="52">
        <v>43627</v>
      </c>
      <c r="B2091" s="20">
        <v>1841.75</v>
      </c>
      <c r="C2091" s="20">
        <v>39950.46</v>
      </c>
      <c r="D2091" s="20">
        <f t="shared" si="64"/>
        <v>4.1622946308286666E-3</v>
      </c>
      <c r="E2091" s="20">
        <f t="shared" si="65"/>
        <v>-4.0639449050541053E-3</v>
      </c>
      <c r="F2091" s="53"/>
    </row>
    <row r="2092" spans="1:6">
      <c r="A2092" s="52">
        <v>43628</v>
      </c>
      <c r="B2092" s="20">
        <v>1844.7</v>
      </c>
      <c r="C2092" s="20">
        <v>39756.81</v>
      </c>
      <c r="D2092" s="20">
        <f t="shared" si="64"/>
        <v>-4.8590393576515315E-3</v>
      </c>
      <c r="E2092" s="20">
        <f t="shared" si="65"/>
        <v>1.6004560646107971E-3</v>
      </c>
      <c r="F2092" s="53"/>
    </row>
    <row r="2093" spans="1:6">
      <c r="A2093" s="52">
        <v>43629</v>
      </c>
      <c r="B2093" s="20">
        <v>1843.8</v>
      </c>
      <c r="C2093" s="20">
        <v>39741.360000000001</v>
      </c>
      <c r="D2093" s="20">
        <f t="shared" si="64"/>
        <v>-3.8868819733863647E-4</v>
      </c>
      <c r="E2093" s="20">
        <f t="shared" si="65"/>
        <v>-4.8800326303981295E-4</v>
      </c>
      <c r="F2093" s="53"/>
    </row>
    <row r="2094" spans="1:6">
      <c r="A2094" s="52">
        <v>43630</v>
      </c>
      <c r="B2094" s="20">
        <v>1824.95</v>
      </c>
      <c r="C2094" s="20">
        <v>39452.07</v>
      </c>
      <c r="D2094" s="20">
        <f t="shared" si="64"/>
        <v>-7.3059415858017776E-3</v>
      </c>
      <c r="E2094" s="20">
        <f t="shared" si="65"/>
        <v>-1.0276069983487846E-2</v>
      </c>
      <c r="F2094" s="53"/>
    </row>
    <row r="2095" spans="1:6">
      <c r="A2095" s="52">
        <v>43633</v>
      </c>
      <c r="B2095" s="20">
        <v>1816.4</v>
      </c>
      <c r="C2095" s="20">
        <v>38960.79</v>
      </c>
      <c r="D2095" s="20">
        <f t="shared" si="64"/>
        <v>-1.2530761622046123E-2</v>
      </c>
      <c r="E2095" s="20">
        <f t="shared" si="65"/>
        <v>-4.6960691572100676E-3</v>
      </c>
      <c r="F2095" s="53"/>
    </row>
    <row r="2096" spans="1:6">
      <c r="A2096" s="52">
        <v>43634</v>
      </c>
      <c r="B2096" s="20">
        <v>1807.45</v>
      </c>
      <c r="C2096" s="20">
        <v>39046.339999999997</v>
      </c>
      <c r="D2096" s="20">
        <f t="shared" si="64"/>
        <v>2.1933901246752878E-3</v>
      </c>
      <c r="E2096" s="20">
        <f t="shared" si="65"/>
        <v>-4.9395080907798945E-3</v>
      </c>
      <c r="F2096" s="53"/>
    </row>
    <row r="2097" spans="1:6">
      <c r="A2097" s="52">
        <v>43635</v>
      </c>
      <c r="B2097" s="20">
        <v>1811.5</v>
      </c>
      <c r="C2097" s="20">
        <v>39112.74</v>
      </c>
      <c r="D2097" s="20">
        <f t="shared" si="64"/>
        <v>1.699099221085718E-3</v>
      </c>
      <c r="E2097" s="20">
        <f t="shared" si="65"/>
        <v>2.2382192021156624E-3</v>
      </c>
      <c r="F2097" s="53"/>
    </row>
    <row r="2098" spans="1:6">
      <c r="A2098" s="52">
        <v>43636</v>
      </c>
      <c r="B2098" s="20">
        <v>1805.5</v>
      </c>
      <c r="C2098" s="20">
        <v>39601.629999999997</v>
      </c>
      <c r="D2098" s="20">
        <f t="shared" si="64"/>
        <v>1.2422033907572533E-2</v>
      </c>
      <c r="E2098" s="20">
        <f t="shared" si="65"/>
        <v>-3.3176696176194708E-3</v>
      </c>
      <c r="F2098" s="53"/>
    </row>
    <row r="2099" spans="1:6">
      <c r="A2099" s="52">
        <v>43637</v>
      </c>
      <c r="B2099" s="20">
        <v>1768.7</v>
      </c>
      <c r="C2099" s="20">
        <v>39194.49</v>
      </c>
      <c r="D2099" s="20">
        <f t="shared" si="64"/>
        <v>-1.0334103337208026E-2</v>
      </c>
      <c r="E2099" s="20">
        <f t="shared" si="65"/>
        <v>-2.0592748276764453E-2</v>
      </c>
      <c r="F2099" s="53"/>
    </row>
    <row r="2100" spans="1:6">
      <c r="A2100" s="52">
        <v>43640</v>
      </c>
      <c r="B2100" s="20">
        <v>1763.7</v>
      </c>
      <c r="C2100" s="20">
        <v>39122.959999999999</v>
      </c>
      <c r="D2100" s="20">
        <f t="shared" si="64"/>
        <v>-1.8266687664019799E-3</v>
      </c>
      <c r="E2100" s="20">
        <f t="shared" si="65"/>
        <v>-2.8309383644289829E-3</v>
      </c>
      <c r="F2100" s="53"/>
    </row>
    <row r="2101" spans="1:6">
      <c r="A2101" s="52">
        <v>43641</v>
      </c>
      <c r="B2101" s="20">
        <v>1756.35</v>
      </c>
      <c r="C2101" s="20">
        <v>39434.94</v>
      </c>
      <c r="D2101" s="20">
        <f t="shared" si="64"/>
        <v>7.9427184318651804E-3</v>
      </c>
      <c r="E2101" s="20">
        <f t="shared" si="65"/>
        <v>-4.176083113475699E-3</v>
      </c>
      <c r="F2101" s="53"/>
    </row>
    <row r="2102" spans="1:6">
      <c r="A2102" s="52">
        <v>43642</v>
      </c>
      <c r="B2102" s="20">
        <v>1761.2</v>
      </c>
      <c r="C2102" s="20">
        <v>39592.080000000002</v>
      </c>
      <c r="D2102" s="20">
        <f t="shared" si="64"/>
        <v>3.9768729000322902E-3</v>
      </c>
      <c r="E2102" s="20">
        <f t="shared" si="65"/>
        <v>2.7576029187554932E-3</v>
      </c>
      <c r="F2102" s="53"/>
    </row>
    <row r="2103" spans="1:6">
      <c r="A2103" s="52">
        <v>43643</v>
      </c>
      <c r="B2103" s="20">
        <v>1774.95</v>
      </c>
      <c r="C2103" s="20">
        <v>39586.410000000003</v>
      </c>
      <c r="D2103" s="20">
        <f t="shared" si="64"/>
        <v>-1.4322071587099608E-4</v>
      </c>
      <c r="E2103" s="20">
        <f t="shared" si="65"/>
        <v>7.7768586170788093E-3</v>
      </c>
      <c r="F2103" s="53"/>
    </row>
    <row r="2104" spans="1:6">
      <c r="A2104" s="52">
        <v>43644</v>
      </c>
      <c r="B2104" s="20">
        <v>1787.3</v>
      </c>
      <c r="C2104" s="20">
        <v>39394.639999999999</v>
      </c>
      <c r="D2104" s="20">
        <f t="shared" si="64"/>
        <v>-4.8561111015088228E-3</v>
      </c>
      <c r="E2104" s="20">
        <f t="shared" si="65"/>
        <v>6.9338476976552434E-3</v>
      </c>
      <c r="F2104" s="53"/>
    </row>
    <row r="2105" spans="1:6">
      <c r="A2105" s="52">
        <v>43647</v>
      </c>
      <c r="B2105" s="20">
        <v>1779.5</v>
      </c>
      <c r="C2105" s="20">
        <v>39686.5</v>
      </c>
      <c r="D2105" s="20">
        <f t="shared" si="64"/>
        <v>7.3813130446827493E-3</v>
      </c>
      <c r="E2105" s="20">
        <f t="shared" si="65"/>
        <v>-4.3736752460854823E-3</v>
      </c>
      <c r="F2105" s="53"/>
    </row>
    <row r="2106" spans="1:6">
      <c r="A2106" s="52">
        <v>43648</v>
      </c>
      <c r="B2106" s="20">
        <v>1788.6</v>
      </c>
      <c r="C2106" s="20">
        <v>39816.480000000003</v>
      </c>
      <c r="D2106" s="20">
        <f t="shared" si="64"/>
        <v>3.2698174536094087E-3</v>
      </c>
      <c r="E2106" s="20">
        <f t="shared" si="65"/>
        <v>5.1007649618332734E-3</v>
      </c>
      <c r="F2106" s="53"/>
    </row>
    <row r="2107" spans="1:6">
      <c r="A2107" s="52">
        <v>43649</v>
      </c>
      <c r="B2107" s="20">
        <v>1784.9</v>
      </c>
      <c r="C2107" s="20">
        <v>39839.25</v>
      </c>
      <c r="D2107" s="20">
        <f t="shared" si="64"/>
        <v>5.7171029931433071E-4</v>
      </c>
      <c r="E2107" s="20">
        <f t="shared" si="65"/>
        <v>-2.0707996766185506E-3</v>
      </c>
      <c r="F2107" s="53"/>
    </row>
    <row r="2108" spans="1:6">
      <c r="A2108" s="52">
        <v>43650</v>
      </c>
      <c r="B2108" s="20">
        <v>1792.2</v>
      </c>
      <c r="C2108" s="20">
        <v>39908.06</v>
      </c>
      <c r="D2108" s="20">
        <f t="shared" si="64"/>
        <v>1.7257012700892277E-3</v>
      </c>
      <c r="E2108" s="20">
        <f t="shared" si="65"/>
        <v>4.0815242146570729E-3</v>
      </c>
      <c r="F2108" s="53"/>
    </row>
    <row r="2109" spans="1:6">
      <c r="A2109" s="52">
        <v>43651</v>
      </c>
      <c r="B2109" s="20">
        <v>1791.4</v>
      </c>
      <c r="C2109" s="20">
        <v>39513.39</v>
      </c>
      <c r="D2109" s="20">
        <f t="shared" si="64"/>
        <v>-9.9387067024630672E-3</v>
      </c>
      <c r="E2109" s="20">
        <f t="shared" si="65"/>
        <v>-4.4647840902420843E-4</v>
      </c>
      <c r="F2109" s="53"/>
    </row>
    <row r="2110" spans="1:6">
      <c r="A2110" s="52">
        <v>43654</v>
      </c>
      <c r="B2110" s="20">
        <v>1753.3</v>
      </c>
      <c r="C2110" s="20">
        <v>38720.57</v>
      </c>
      <c r="D2110" s="20">
        <f t="shared" si="64"/>
        <v>-2.0268618431218254E-2</v>
      </c>
      <c r="E2110" s="20">
        <f t="shared" si="65"/>
        <v>-2.1497710565012332E-2</v>
      </c>
      <c r="F2110" s="53"/>
    </row>
    <row r="2111" spans="1:6">
      <c r="A2111" s="52">
        <v>43655</v>
      </c>
      <c r="B2111" s="20">
        <v>1739.4</v>
      </c>
      <c r="C2111" s="20">
        <v>38730.82</v>
      </c>
      <c r="D2111" s="20">
        <f t="shared" si="64"/>
        <v>2.6468214604891539E-4</v>
      </c>
      <c r="E2111" s="20">
        <f t="shared" si="65"/>
        <v>-7.9595003204177978E-3</v>
      </c>
      <c r="F2111" s="53"/>
    </row>
    <row r="2112" spans="1:6">
      <c r="A2112" s="52">
        <v>43656</v>
      </c>
      <c r="B2112" s="20">
        <v>1717.85</v>
      </c>
      <c r="C2112" s="20">
        <v>38557.040000000001</v>
      </c>
      <c r="D2112" s="20">
        <f t="shared" si="64"/>
        <v>-4.4969622100508953E-3</v>
      </c>
      <c r="E2112" s="20">
        <f t="shared" si="65"/>
        <v>-1.2466717249818784E-2</v>
      </c>
      <c r="F2112" s="53"/>
    </row>
    <row r="2113" spans="1:6">
      <c r="A2113" s="52">
        <v>43657</v>
      </c>
      <c r="B2113" s="20">
        <v>1729.7</v>
      </c>
      <c r="C2113" s="20">
        <v>38823.11</v>
      </c>
      <c r="D2113" s="20">
        <f t="shared" si="64"/>
        <v>6.8769845651983916E-3</v>
      </c>
      <c r="E2113" s="20">
        <f t="shared" si="65"/>
        <v>6.8744741440315794E-3</v>
      </c>
      <c r="F2113" s="53"/>
    </row>
    <row r="2114" spans="1:6">
      <c r="A2114" s="52">
        <v>43658</v>
      </c>
      <c r="B2114" s="20">
        <v>1713.3</v>
      </c>
      <c r="C2114" s="20">
        <v>38736.230000000003</v>
      </c>
      <c r="D2114" s="20">
        <f t="shared" si="64"/>
        <v>-2.2403500684450269E-3</v>
      </c>
      <c r="E2114" s="20">
        <f t="shared" si="65"/>
        <v>-9.5266477109507731E-3</v>
      </c>
      <c r="F2114" s="53"/>
    </row>
    <row r="2115" spans="1:6">
      <c r="A2115" s="52">
        <v>43661</v>
      </c>
      <c r="B2115" s="20">
        <v>1716.5</v>
      </c>
      <c r="C2115" s="20">
        <v>38896.71</v>
      </c>
      <c r="D2115" s="20">
        <f t="shared" ref="D2115:D2178" si="66">LN(C2115/C2114)</f>
        <v>4.1343334050334066E-3</v>
      </c>
      <c r="E2115" s="20">
        <f t="shared" ref="E2115:E2178" si="67">LN(B2115/B2114)</f>
        <v>1.8659985588198977E-3</v>
      </c>
      <c r="F2115" s="53"/>
    </row>
    <row r="2116" spans="1:6">
      <c r="A2116" s="52">
        <v>43662</v>
      </c>
      <c r="B2116" s="20">
        <v>1741.8</v>
      </c>
      <c r="C2116" s="20">
        <v>39131.040000000001</v>
      </c>
      <c r="D2116" s="20">
        <f t="shared" si="66"/>
        <v>6.0063427300327101E-3</v>
      </c>
      <c r="E2116" s="20">
        <f t="shared" si="67"/>
        <v>1.4631727360892353E-2</v>
      </c>
      <c r="F2116" s="53"/>
    </row>
    <row r="2117" spans="1:6">
      <c r="A2117" s="52">
        <v>43663</v>
      </c>
      <c r="B2117" s="20">
        <v>1760.8</v>
      </c>
      <c r="C2117" s="20">
        <v>39215.64</v>
      </c>
      <c r="D2117" s="20">
        <f t="shared" si="66"/>
        <v>2.1596328748402101E-3</v>
      </c>
      <c r="E2117" s="20">
        <f t="shared" si="67"/>
        <v>1.0849189953612653E-2</v>
      </c>
      <c r="F2117" s="53"/>
    </row>
    <row r="2118" spans="1:6">
      <c r="A2118" s="52">
        <v>43664</v>
      </c>
      <c r="B2118" s="20">
        <v>1739.75</v>
      </c>
      <c r="C2118" s="20">
        <v>38897.46</v>
      </c>
      <c r="D2118" s="20">
        <f t="shared" si="66"/>
        <v>-8.1466939543323319E-3</v>
      </c>
      <c r="E2118" s="20">
        <f t="shared" si="67"/>
        <v>-1.2026826487292492E-2</v>
      </c>
      <c r="F2118" s="53"/>
    </row>
    <row r="2119" spans="1:6">
      <c r="A2119" s="52">
        <v>43665</v>
      </c>
      <c r="B2119" s="20">
        <v>1724.8</v>
      </c>
      <c r="C2119" s="20">
        <v>38337.01</v>
      </c>
      <c r="D2119" s="20">
        <f t="shared" si="66"/>
        <v>-1.451320472347126E-2</v>
      </c>
      <c r="E2119" s="20">
        <f t="shared" si="67"/>
        <v>-8.6303230102814567E-3</v>
      </c>
      <c r="F2119" s="53"/>
    </row>
    <row r="2120" spans="1:6">
      <c r="A2120" s="52">
        <v>43668</v>
      </c>
      <c r="B2120" s="20">
        <v>1678.75</v>
      </c>
      <c r="C2120" s="20">
        <v>38031.129999999997</v>
      </c>
      <c r="D2120" s="20">
        <f t="shared" si="66"/>
        <v>-8.0107132563520273E-3</v>
      </c>
      <c r="E2120" s="20">
        <f t="shared" si="67"/>
        <v>-2.7061632877230683E-2</v>
      </c>
      <c r="F2120" s="53"/>
    </row>
    <row r="2121" spans="1:6">
      <c r="A2121" s="52">
        <v>43669</v>
      </c>
      <c r="B2121" s="20">
        <v>1693.2</v>
      </c>
      <c r="C2121" s="20">
        <v>37982.74</v>
      </c>
      <c r="D2121" s="20">
        <f t="shared" si="66"/>
        <v>-1.2731888676822463E-3</v>
      </c>
      <c r="E2121" s="20">
        <f t="shared" si="67"/>
        <v>8.5707608093212578E-3</v>
      </c>
      <c r="F2121" s="53"/>
    </row>
    <row r="2122" spans="1:6">
      <c r="A2122" s="52">
        <v>43670</v>
      </c>
      <c r="B2122" s="20">
        <v>1728</v>
      </c>
      <c r="C2122" s="20">
        <v>37847.65</v>
      </c>
      <c r="D2122" s="20">
        <f t="shared" si="66"/>
        <v>-3.562955245515401E-3</v>
      </c>
      <c r="E2122" s="20">
        <f t="shared" si="67"/>
        <v>2.0344440717232206E-2</v>
      </c>
      <c r="F2122" s="53"/>
    </row>
    <row r="2123" spans="1:6">
      <c r="A2123" s="52">
        <v>43671</v>
      </c>
      <c r="B2123" s="20">
        <v>1736</v>
      </c>
      <c r="C2123" s="20">
        <v>37830.980000000003</v>
      </c>
      <c r="D2123" s="20">
        <f t="shared" si="66"/>
        <v>-4.4054709419585262E-4</v>
      </c>
      <c r="E2123" s="20">
        <f t="shared" si="67"/>
        <v>4.6189458562944583E-3</v>
      </c>
      <c r="F2123" s="53"/>
    </row>
    <row r="2124" spans="1:6">
      <c r="A2124" s="52">
        <v>43672</v>
      </c>
      <c r="B2124" s="20">
        <v>1730.65</v>
      </c>
      <c r="C2124" s="20">
        <v>37882.79</v>
      </c>
      <c r="D2124" s="20">
        <f t="shared" si="66"/>
        <v>1.3685755731531592E-3</v>
      </c>
      <c r="E2124" s="20">
        <f t="shared" si="67"/>
        <v>-3.0865557511580476E-3</v>
      </c>
      <c r="F2124" s="53"/>
    </row>
    <row r="2125" spans="1:6">
      <c r="A2125" s="52">
        <v>43675</v>
      </c>
      <c r="B2125" s="20">
        <v>1713.05</v>
      </c>
      <c r="C2125" s="20">
        <v>37686.370000000003</v>
      </c>
      <c r="D2125" s="20">
        <f t="shared" si="66"/>
        <v>-5.1984286270239533E-3</v>
      </c>
      <c r="E2125" s="20">
        <f t="shared" si="67"/>
        <v>-1.0221653012910057E-2</v>
      </c>
      <c r="F2125" s="53"/>
    </row>
    <row r="2126" spans="1:6">
      <c r="A2126" s="52">
        <v>43676</v>
      </c>
      <c r="B2126" s="20">
        <v>1719.45</v>
      </c>
      <c r="C2126" s="20">
        <v>37397.24</v>
      </c>
      <c r="D2126" s="20">
        <f t="shared" si="66"/>
        <v>-7.7015857157154595E-3</v>
      </c>
      <c r="E2126" s="20">
        <f t="shared" si="67"/>
        <v>3.7290647729010104E-3</v>
      </c>
      <c r="F2126" s="53"/>
    </row>
    <row r="2127" spans="1:6">
      <c r="A2127" s="52">
        <v>43677</v>
      </c>
      <c r="B2127" s="20">
        <v>1725.95</v>
      </c>
      <c r="C2127" s="20">
        <v>37481.120000000003</v>
      </c>
      <c r="D2127" s="20">
        <f t="shared" si="66"/>
        <v>2.2404346218758194E-3</v>
      </c>
      <c r="E2127" s="20">
        <f t="shared" si="67"/>
        <v>3.7731512808545343E-3</v>
      </c>
      <c r="F2127" s="53"/>
    </row>
    <row r="2128" spans="1:6">
      <c r="A2128" s="52">
        <v>43678</v>
      </c>
      <c r="B2128" s="20">
        <v>1730.85</v>
      </c>
      <c r="C2128" s="20">
        <v>37018.32</v>
      </c>
      <c r="D2128" s="20">
        <f t="shared" si="66"/>
        <v>-1.2424414287395135E-2</v>
      </c>
      <c r="E2128" s="20">
        <f t="shared" si="67"/>
        <v>2.8349937988034072E-3</v>
      </c>
      <c r="F2128" s="53"/>
    </row>
    <row r="2129" spans="1:6">
      <c r="A2129" s="52">
        <v>43679</v>
      </c>
      <c r="B2129" s="20">
        <v>1737.55</v>
      </c>
      <c r="C2129" s="20">
        <v>37118.22</v>
      </c>
      <c r="D2129" s="20">
        <f t="shared" si="66"/>
        <v>2.6950289416251428E-3</v>
      </c>
      <c r="E2129" s="20">
        <f t="shared" si="67"/>
        <v>3.8634576945288418E-3</v>
      </c>
      <c r="F2129" s="53"/>
    </row>
    <row r="2130" spans="1:6">
      <c r="A2130" s="52">
        <v>43682</v>
      </c>
      <c r="B2130" s="20">
        <v>1740.75</v>
      </c>
      <c r="C2130" s="20">
        <v>36699.839999999997</v>
      </c>
      <c r="D2130" s="20">
        <f t="shared" si="66"/>
        <v>-1.1335558804034428E-2</v>
      </c>
      <c r="E2130" s="20">
        <f t="shared" si="67"/>
        <v>1.8399798193409929E-3</v>
      </c>
      <c r="F2130" s="53"/>
    </row>
    <row r="2131" spans="1:6">
      <c r="A2131" s="52">
        <v>43683</v>
      </c>
      <c r="B2131" s="20">
        <v>1744.9</v>
      </c>
      <c r="C2131" s="20">
        <v>36976.85</v>
      </c>
      <c r="D2131" s="20">
        <f t="shared" si="66"/>
        <v>7.5196457738438364E-3</v>
      </c>
      <c r="E2131" s="20">
        <f t="shared" si="67"/>
        <v>2.3811925815281948E-3</v>
      </c>
      <c r="F2131" s="53"/>
    </row>
    <row r="2132" spans="1:6">
      <c r="A2132" s="52">
        <v>43684</v>
      </c>
      <c r="B2132" s="20">
        <v>1779.05</v>
      </c>
      <c r="C2132" s="20">
        <v>36690.5</v>
      </c>
      <c r="D2132" s="20">
        <f t="shared" si="66"/>
        <v>-7.7741751860368078E-3</v>
      </c>
      <c r="E2132" s="20">
        <f t="shared" si="67"/>
        <v>1.9382266544040547E-2</v>
      </c>
      <c r="F2132" s="53"/>
    </row>
    <row r="2133" spans="1:6">
      <c r="A2133" s="52">
        <v>43685</v>
      </c>
      <c r="B2133" s="20">
        <v>1803.2</v>
      </c>
      <c r="C2133" s="20">
        <v>37327.360000000001</v>
      </c>
      <c r="D2133" s="20">
        <f t="shared" si="66"/>
        <v>1.7208703859815801E-2</v>
      </c>
      <c r="E2133" s="20">
        <f t="shared" si="67"/>
        <v>1.3483350337286988E-2</v>
      </c>
      <c r="F2133" s="53"/>
    </row>
    <row r="2134" spans="1:6">
      <c r="A2134" s="52">
        <v>43686</v>
      </c>
      <c r="B2134" s="20">
        <v>1839.85</v>
      </c>
      <c r="C2134" s="20">
        <v>37581.910000000003</v>
      </c>
      <c r="D2134" s="20">
        <f t="shared" si="66"/>
        <v>6.7962477750234196E-3</v>
      </c>
      <c r="E2134" s="20">
        <f t="shared" si="67"/>
        <v>2.0121182255311468E-2</v>
      </c>
      <c r="F2134" s="53"/>
    </row>
    <row r="2135" spans="1:6">
      <c r="A2135" s="52">
        <v>43690</v>
      </c>
      <c r="B2135" s="20">
        <v>1824.85</v>
      </c>
      <c r="C2135" s="20">
        <v>36958.160000000003</v>
      </c>
      <c r="D2135" s="20">
        <f t="shared" si="66"/>
        <v>-1.6736355616185007E-2</v>
      </c>
      <c r="E2135" s="20">
        <f t="shared" si="67"/>
        <v>-8.1862546829828253E-3</v>
      </c>
      <c r="F2135" s="53"/>
    </row>
    <row r="2136" spans="1:6">
      <c r="A2136" s="52">
        <v>43691</v>
      </c>
      <c r="B2136" s="20">
        <v>1837.4</v>
      </c>
      <c r="C2136" s="20">
        <v>37311.53</v>
      </c>
      <c r="D2136" s="20">
        <f t="shared" si="66"/>
        <v>9.515932180527811E-3</v>
      </c>
      <c r="E2136" s="20">
        <f t="shared" si="67"/>
        <v>6.8537369795256238E-3</v>
      </c>
      <c r="F2136" s="53"/>
    </row>
    <row r="2137" spans="1:6">
      <c r="A2137" s="52">
        <v>43693</v>
      </c>
      <c r="B2137" s="20">
        <v>1826.2</v>
      </c>
      <c r="C2137" s="20">
        <v>37350.33</v>
      </c>
      <c r="D2137" s="20">
        <f t="shared" si="66"/>
        <v>1.0393527161745436E-3</v>
      </c>
      <c r="E2137" s="20">
        <f t="shared" si="67"/>
        <v>-6.1142236551263692E-3</v>
      </c>
      <c r="F2137" s="53"/>
    </row>
    <row r="2138" spans="1:6">
      <c r="A2138" s="52">
        <v>43696</v>
      </c>
      <c r="B2138" s="20">
        <v>1820.7</v>
      </c>
      <c r="C2138" s="20">
        <v>37402.49</v>
      </c>
      <c r="D2138" s="20">
        <f t="shared" si="66"/>
        <v>1.3955328632467262E-3</v>
      </c>
      <c r="E2138" s="20">
        <f t="shared" si="67"/>
        <v>-3.0162626723206159E-3</v>
      </c>
      <c r="F2138" s="53"/>
    </row>
    <row r="2139" spans="1:6">
      <c r="A2139" s="52">
        <v>43697</v>
      </c>
      <c r="B2139" s="20">
        <v>1841.05</v>
      </c>
      <c r="C2139" s="20">
        <v>37328.01</v>
      </c>
      <c r="D2139" s="20">
        <f t="shared" si="66"/>
        <v>-1.9932965699550839E-3</v>
      </c>
      <c r="E2139" s="20">
        <f t="shared" si="67"/>
        <v>1.1115018506989878E-2</v>
      </c>
      <c r="F2139" s="53"/>
    </row>
    <row r="2140" spans="1:6">
      <c r="A2140" s="52">
        <v>43698</v>
      </c>
      <c r="B2140" s="20">
        <v>1849.9</v>
      </c>
      <c r="C2140" s="20">
        <v>37060.370000000003</v>
      </c>
      <c r="D2140" s="20">
        <f t="shared" si="66"/>
        <v>-7.1957785570383294E-3</v>
      </c>
      <c r="E2140" s="20">
        <f t="shared" si="67"/>
        <v>4.7955225404344099E-3</v>
      </c>
      <c r="F2140" s="53"/>
    </row>
    <row r="2141" spans="1:6">
      <c r="A2141" s="52">
        <v>43699</v>
      </c>
      <c r="B2141" s="20">
        <v>1872.25</v>
      </c>
      <c r="C2141" s="20">
        <v>36472.93</v>
      </c>
      <c r="D2141" s="20">
        <f t="shared" si="66"/>
        <v>-1.5977863018426235E-2</v>
      </c>
      <c r="E2141" s="20">
        <f t="shared" si="67"/>
        <v>1.2009332572132953E-2</v>
      </c>
      <c r="F2141" s="53"/>
    </row>
    <row r="2142" spans="1:6">
      <c r="A2142" s="52">
        <v>43700</v>
      </c>
      <c r="B2142" s="20">
        <v>1859.35</v>
      </c>
      <c r="C2142" s="20">
        <v>36701.160000000003</v>
      </c>
      <c r="D2142" s="20">
        <f t="shared" si="66"/>
        <v>6.2380205914545645E-3</v>
      </c>
      <c r="E2142" s="20">
        <f t="shared" si="67"/>
        <v>-6.9139518640230517E-3</v>
      </c>
      <c r="F2142" s="53"/>
    </row>
    <row r="2143" spans="1:6">
      <c r="A2143" s="52">
        <v>43703</v>
      </c>
      <c r="B2143" s="20">
        <v>1874.75</v>
      </c>
      <c r="C2143" s="20">
        <v>37494.120000000003</v>
      </c>
      <c r="D2143" s="20">
        <f t="shared" si="66"/>
        <v>2.1375758491518231E-2</v>
      </c>
      <c r="E2143" s="20">
        <f t="shared" si="67"/>
        <v>8.2483529160454743E-3</v>
      </c>
      <c r="F2143" s="53"/>
    </row>
    <row r="2144" spans="1:6">
      <c r="A2144" s="52">
        <v>43704</v>
      </c>
      <c r="B2144" s="20">
        <v>1861.55</v>
      </c>
      <c r="C2144" s="20">
        <v>37641.269999999997</v>
      </c>
      <c r="D2144" s="20">
        <f t="shared" si="66"/>
        <v>3.9169341673957235E-3</v>
      </c>
      <c r="E2144" s="20">
        <f t="shared" si="67"/>
        <v>-7.0658431703600399E-3</v>
      </c>
      <c r="F2144" s="53"/>
    </row>
    <row r="2145" spans="1:6">
      <c r="A2145" s="52">
        <v>43705</v>
      </c>
      <c r="B2145" s="20">
        <v>1827.75</v>
      </c>
      <c r="C2145" s="20">
        <v>37451.839999999997</v>
      </c>
      <c r="D2145" s="20">
        <f t="shared" si="66"/>
        <v>-5.0452139168380697E-3</v>
      </c>
      <c r="E2145" s="20">
        <f t="shared" si="67"/>
        <v>-1.8323771837713426E-2</v>
      </c>
      <c r="F2145" s="53"/>
    </row>
    <row r="2146" spans="1:6">
      <c r="A2146" s="52">
        <v>43706</v>
      </c>
      <c r="B2146" s="20">
        <v>1830.25</v>
      </c>
      <c r="C2146" s="20">
        <v>37068.93</v>
      </c>
      <c r="D2146" s="20">
        <f t="shared" si="66"/>
        <v>-1.0276688497222243E-2</v>
      </c>
      <c r="E2146" s="20">
        <f t="shared" si="67"/>
        <v>1.3668673533267048E-3</v>
      </c>
      <c r="F2146" s="53"/>
    </row>
    <row r="2147" spans="1:6">
      <c r="A2147" s="52">
        <v>43707</v>
      </c>
      <c r="B2147" s="20">
        <v>1880.1</v>
      </c>
      <c r="C2147" s="20">
        <v>37332.79</v>
      </c>
      <c r="D2147" s="20">
        <f t="shared" si="66"/>
        <v>7.0928765143567609E-3</v>
      </c>
      <c r="E2147" s="20">
        <f t="shared" si="67"/>
        <v>2.6872397371987385E-2</v>
      </c>
      <c r="F2147" s="53"/>
    </row>
    <row r="2148" spans="1:6">
      <c r="A2148" s="52">
        <v>43711</v>
      </c>
      <c r="B2148" s="20">
        <v>1842.7</v>
      </c>
      <c r="C2148" s="20">
        <v>36562.910000000003</v>
      </c>
      <c r="D2148" s="20">
        <f t="shared" si="66"/>
        <v>-2.0837690345235835E-2</v>
      </c>
      <c r="E2148" s="20">
        <f t="shared" si="67"/>
        <v>-2.0093079557924165E-2</v>
      </c>
      <c r="F2148" s="53"/>
    </row>
    <row r="2149" spans="1:6">
      <c r="A2149" s="52">
        <v>43712</v>
      </c>
      <c r="B2149" s="20">
        <v>1847.25</v>
      </c>
      <c r="C2149" s="20">
        <v>36724.74</v>
      </c>
      <c r="D2149" s="20">
        <f t="shared" si="66"/>
        <v>4.4163037844462258E-3</v>
      </c>
      <c r="E2149" s="20">
        <f t="shared" si="67"/>
        <v>2.4661593279416525E-3</v>
      </c>
      <c r="F2149" s="53"/>
    </row>
    <row r="2150" spans="1:6">
      <c r="A2150" s="52">
        <v>43713</v>
      </c>
      <c r="B2150" s="20">
        <v>1829.35</v>
      </c>
      <c r="C2150" s="20">
        <v>36644.42</v>
      </c>
      <c r="D2150" s="20">
        <f t="shared" si="66"/>
        <v>-2.1894766707579107E-3</v>
      </c>
      <c r="E2150" s="20">
        <f t="shared" si="67"/>
        <v>-9.7373341854765563E-3</v>
      </c>
      <c r="F2150" s="53"/>
    </row>
    <row r="2151" spans="1:6">
      <c r="A2151" s="52">
        <v>43714</v>
      </c>
      <c r="B2151" s="20">
        <v>1818.65</v>
      </c>
      <c r="C2151" s="20">
        <v>36981.769999999997</v>
      </c>
      <c r="D2151" s="20">
        <f t="shared" si="66"/>
        <v>9.1639228055569351E-3</v>
      </c>
      <c r="E2151" s="20">
        <f t="shared" si="67"/>
        <v>-5.866244892957736E-3</v>
      </c>
      <c r="F2151" s="53"/>
    </row>
    <row r="2152" spans="1:6">
      <c r="A2152" s="52">
        <v>43717</v>
      </c>
      <c r="B2152" s="20">
        <v>1833.4</v>
      </c>
      <c r="C2152" s="20">
        <v>37145.449999999997</v>
      </c>
      <c r="D2152" s="20">
        <f t="shared" si="66"/>
        <v>4.4161986924170201E-3</v>
      </c>
      <c r="E2152" s="20">
        <f t="shared" si="67"/>
        <v>8.0776989373524937E-3</v>
      </c>
      <c r="F2152" s="53"/>
    </row>
    <row r="2153" spans="1:6">
      <c r="A2153" s="52">
        <v>43719</v>
      </c>
      <c r="B2153" s="20">
        <v>1823.5</v>
      </c>
      <c r="C2153" s="20">
        <v>37270.82</v>
      </c>
      <c r="D2153" s="20">
        <f t="shared" si="66"/>
        <v>3.3694276429306206E-3</v>
      </c>
      <c r="E2153" s="20">
        <f t="shared" si="67"/>
        <v>-5.4144352789403461E-3</v>
      </c>
      <c r="F2153" s="53"/>
    </row>
    <row r="2154" spans="1:6">
      <c r="A2154" s="52">
        <v>43720</v>
      </c>
      <c r="B2154" s="20">
        <v>1806.65</v>
      </c>
      <c r="C2154" s="20">
        <v>37104.28</v>
      </c>
      <c r="D2154" s="20">
        <f t="shared" si="66"/>
        <v>-4.4783880181188899E-3</v>
      </c>
      <c r="E2154" s="20">
        <f t="shared" si="67"/>
        <v>-9.2834296179550562E-3</v>
      </c>
      <c r="F2154" s="53"/>
    </row>
    <row r="2155" spans="1:6">
      <c r="A2155" s="52">
        <v>43721</v>
      </c>
      <c r="B2155" s="20">
        <v>1804.8</v>
      </c>
      <c r="C2155" s="20">
        <v>37384.99</v>
      </c>
      <c r="D2155" s="20">
        <f t="shared" si="66"/>
        <v>7.5369601239927446E-3</v>
      </c>
      <c r="E2155" s="20">
        <f t="shared" si="67"/>
        <v>-1.0245193270401302E-3</v>
      </c>
      <c r="F2155" s="53"/>
    </row>
    <row r="2156" spans="1:6">
      <c r="A2156" s="52">
        <v>43724</v>
      </c>
      <c r="B2156" s="20">
        <v>1815.65</v>
      </c>
      <c r="C2156" s="20">
        <v>37123.31</v>
      </c>
      <c r="D2156" s="20">
        <f t="shared" si="66"/>
        <v>-7.024212763693762E-3</v>
      </c>
      <c r="E2156" s="20">
        <f t="shared" si="67"/>
        <v>5.9937480049064027E-3</v>
      </c>
      <c r="F2156" s="53"/>
    </row>
    <row r="2157" spans="1:6">
      <c r="A2157" s="52">
        <v>43725</v>
      </c>
      <c r="B2157" s="20">
        <v>1830.95</v>
      </c>
      <c r="C2157" s="20">
        <v>36481.089999999997</v>
      </c>
      <c r="D2157" s="20">
        <f t="shared" si="66"/>
        <v>-1.7451030055473746E-2</v>
      </c>
      <c r="E2157" s="20">
        <f t="shared" si="67"/>
        <v>8.3914275107582117E-3</v>
      </c>
      <c r="F2157" s="53"/>
    </row>
    <row r="2158" spans="1:6">
      <c r="A2158" s="52">
        <v>43726</v>
      </c>
      <c r="B2158" s="20">
        <v>1829.2</v>
      </c>
      <c r="C2158" s="20">
        <v>36563.879999999997</v>
      </c>
      <c r="D2158" s="20">
        <f t="shared" si="66"/>
        <v>2.266823723831946E-3</v>
      </c>
      <c r="E2158" s="20">
        <f t="shared" si="67"/>
        <v>-9.5624503550436777E-4</v>
      </c>
      <c r="F2158" s="53"/>
    </row>
    <row r="2159" spans="1:6">
      <c r="A2159" s="52">
        <v>43727</v>
      </c>
      <c r="B2159" s="20">
        <v>1811.9</v>
      </c>
      <c r="C2159" s="20">
        <v>36093.47</v>
      </c>
      <c r="D2159" s="20">
        <f t="shared" si="66"/>
        <v>-1.2948905319227768E-2</v>
      </c>
      <c r="E2159" s="20">
        <f t="shared" si="67"/>
        <v>-9.5026943418382633E-3</v>
      </c>
      <c r="F2159" s="53"/>
    </row>
    <row r="2160" spans="1:6">
      <c r="A2160" s="52">
        <v>43728</v>
      </c>
      <c r="B2160" s="20">
        <v>1969.7</v>
      </c>
      <c r="C2160" s="20">
        <v>38014.620000000003</v>
      </c>
      <c r="D2160" s="20">
        <f t="shared" si="66"/>
        <v>5.1858860025930348E-2</v>
      </c>
      <c r="E2160" s="20">
        <f t="shared" si="67"/>
        <v>8.3505228429587172E-2</v>
      </c>
      <c r="F2160" s="53"/>
    </row>
    <row r="2161" spans="1:6">
      <c r="A2161" s="52">
        <v>43731</v>
      </c>
      <c r="B2161" s="20">
        <v>2035.4</v>
      </c>
      <c r="C2161" s="20">
        <v>39090.03</v>
      </c>
      <c r="D2161" s="20">
        <f t="shared" si="66"/>
        <v>2.7896624688027213E-2</v>
      </c>
      <c r="E2161" s="20">
        <f t="shared" si="67"/>
        <v>3.2811112886182138E-2</v>
      </c>
      <c r="F2161" s="53"/>
    </row>
    <row r="2162" spans="1:6">
      <c r="A2162" s="52">
        <v>43732</v>
      </c>
      <c r="B2162" s="20">
        <v>2049.65</v>
      </c>
      <c r="C2162" s="20">
        <v>39097.14</v>
      </c>
      <c r="D2162" s="20">
        <f t="shared" si="66"/>
        <v>1.8187127170872416E-4</v>
      </c>
      <c r="E2162" s="20">
        <f t="shared" si="67"/>
        <v>6.9766870909886078E-3</v>
      </c>
      <c r="F2162" s="53"/>
    </row>
    <row r="2163" spans="1:6">
      <c r="A2163" s="52">
        <v>43733</v>
      </c>
      <c r="B2163" s="20">
        <v>2047.6</v>
      </c>
      <c r="C2163" s="20">
        <v>38593.519999999997</v>
      </c>
      <c r="D2163" s="20">
        <f t="shared" si="66"/>
        <v>-1.2964931805562926E-2</v>
      </c>
      <c r="E2163" s="20">
        <f t="shared" si="67"/>
        <v>-1.0006712653916098E-3</v>
      </c>
      <c r="F2163" s="53"/>
    </row>
    <row r="2164" spans="1:6">
      <c r="A2164" s="52">
        <v>43734</v>
      </c>
      <c r="B2164" s="20">
        <v>2033.8</v>
      </c>
      <c r="C2164" s="20">
        <v>38989.74</v>
      </c>
      <c r="D2164" s="20">
        <f t="shared" si="66"/>
        <v>1.0214147865342483E-2</v>
      </c>
      <c r="E2164" s="20">
        <f t="shared" si="67"/>
        <v>-6.7624112263910885E-3</v>
      </c>
      <c r="F2164" s="53"/>
    </row>
    <row r="2165" spans="1:6">
      <c r="A2165" s="52">
        <v>43735</v>
      </c>
      <c r="B2165" s="20">
        <v>2009.7</v>
      </c>
      <c r="C2165" s="20">
        <v>38822.57</v>
      </c>
      <c r="D2165" s="20">
        <f t="shared" si="66"/>
        <v>-4.2967560580718205E-3</v>
      </c>
      <c r="E2165" s="20">
        <f t="shared" si="67"/>
        <v>-1.1920507174705487E-2</v>
      </c>
      <c r="F2165" s="53"/>
    </row>
    <row r="2166" spans="1:6">
      <c r="A2166" s="52">
        <v>43738</v>
      </c>
      <c r="B2166" s="20">
        <v>1982.45</v>
      </c>
      <c r="C2166" s="20">
        <v>38667.33</v>
      </c>
      <c r="D2166" s="20">
        <f t="shared" si="66"/>
        <v>-4.0067210741730405E-3</v>
      </c>
      <c r="E2166" s="20">
        <f t="shared" si="67"/>
        <v>-1.3652003672333613E-2</v>
      </c>
      <c r="F2166" s="53"/>
    </row>
    <row r="2167" spans="1:6">
      <c r="A2167" s="52">
        <v>43739</v>
      </c>
      <c r="B2167" s="20">
        <v>1989.05</v>
      </c>
      <c r="C2167" s="20">
        <v>38305.410000000003</v>
      </c>
      <c r="D2167" s="20">
        <f t="shared" si="66"/>
        <v>-9.4039179885154773E-3</v>
      </c>
      <c r="E2167" s="20">
        <f t="shared" si="67"/>
        <v>3.323684288445808E-3</v>
      </c>
      <c r="F2167" s="53"/>
    </row>
    <row r="2168" spans="1:6">
      <c r="A2168" s="52">
        <v>43741</v>
      </c>
      <c r="B2168" s="20">
        <v>1961.6</v>
      </c>
      <c r="C2168" s="20">
        <v>38106.870000000003</v>
      </c>
      <c r="D2168" s="20">
        <f t="shared" si="66"/>
        <v>-5.1965586365083785E-3</v>
      </c>
      <c r="E2168" s="20">
        <f t="shared" si="67"/>
        <v>-1.3896671056551556E-2</v>
      </c>
      <c r="F2168" s="53"/>
    </row>
    <row r="2169" spans="1:6">
      <c r="A2169" s="52">
        <v>43742</v>
      </c>
      <c r="B2169" s="20">
        <v>1943.7</v>
      </c>
      <c r="C2169" s="20">
        <v>37673.31</v>
      </c>
      <c r="D2169" s="20">
        <f t="shared" si="66"/>
        <v>-1.1442694664506365E-2</v>
      </c>
      <c r="E2169" s="20">
        <f t="shared" si="67"/>
        <v>-9.1670936178709587E-3</v>
      </c>
      <c r="F2169" s="53"/>
    </row>
    <row r="2170" spans="1:6">
      <c r="A2170" s="52">
        <v>43745</v>
      </c>
      <c r="B2170" s="20">
        <v>1939.85</v>
      </c>
      <c r="C2170" s="20">
        <v>37531.980000000003</v>
      </c>
      <c r="D2170" s="20">
        <f t="shared" si="66"/>
        <v>-3.7585166249392257E-3</v>
      </c>
      <c r="E2170" s="20">
        <f t="shared" si="67"/>
        <v>-1.9827226435897871E-3</v>
      </c>
      <c r="F2170" s="53"/>
    </row>
    <row r="2171" spans="1:6">
      <c r="A2171" s="52">
        <v>43747</v>
      </c>
      <c r="B2171" s="20">
        <v>1947.4</v>
      </c>
      <c r="C2171" s="20">
        <v>38177.949999999997</v>
      </c>
      <c r="D2171" s="20">
        <f t="shared" si="66"/>
        <v>1.7064754274026234E-2</v>
      </c>
      <c r="E2171" s="20">
        <f t="shared" si="67"/>
        <v>3.8844990642244539E-3</v>
      </c>
      <c r="F2171" s="53"/>
    </row>
    <row r="2172" spans="1:6">
      <c r="A2172" s="52">
        <v>43748</v>
      </c>
      <c r="B2172" s="20">
        <v>1967.5</v>
      </c>
      <c r="C2172" s="20">
        <v>37880.400000000001</v>
      </c>
      <c r="D2172" s="20">
        <f t="shared" si="66"/>
        <v>-7.8242958988619191E-3</v>
      </c>
      <c r="E2172" s="20">
        <f t="shared" si="67"/>
        <v>1.0268551746902405E-2</v>
      </c>
      <c r="F2172" s="53"/>
    </row>
    <row r="2173" spans="1:6">
      <c r="A2173" s="52">
        <v>43749</v>
      </c>
      <c r="B2173" s="20">
        <v>2004.75</v>
      </c>
      <c r="C2173" s="20">
        <v>38127.08</v>
      </c>
      <c r="D2173" s="20">
        <f t="shared" si="66"/>
        <v>6.4909628922097959E-3</v>
      </c>
      <c r="E2173" s="20">
        <f t="shared" si="67"/>
        <v>1.8755663395579891E-2</v>
      </c>
      <c r="F2173" s="53"/>
    </row>
    <row r="2174" spans="1:6">
      <c r="A2174" s="52">
        <v>43752</v>
      </c>
      <c r="B2174" s="20">
        <v>2014.7</v>
      </c>
      <c r="C2174" s="20">
        <v>38214.47</v>
      </c>
      <c r="D2174" s="20">
        <f t="shared" si="66"/>
        <v>2.2894488826012893E-3</v>
      </c>
      <c r="E2174" s="20">
        <f t="shared" si="67"/>
        <v>4.9509362347256707E-3</v>
      </c>
      <c r="F2174" s="53"/>
    </row>
    <row r="2175" spans="1:6">
      <c r="A2175" s="52">
        <v>43753</v>
      </c>
      <c r="B2175" s="20">
        <v>2063.35</v>
      </c>
      <c r="C2175" s="20">
        <v>38506.089999999997</v>
      </c>
      <c r="D2175" s="20">
        <f t="shared" si="66"/>
        <v>7.6021709034689439E-3</v>
      </c>
      <c r="E2175" s="20">
        <f t="shared" si="67"/>
        <v>2.386057460047155E-2</v>
      </c>
      <c r="F2175" s="53"/>
    </row>
    <row r="2176" spans="1:6">
      <c r="A2176" s="52">
        <v>43754</v>
      </c>
      <c r="B2176" s="20">
        <v>2071.8000000000002</v>
      </c>
      <c r="C2176" s="20">
        <v>38598.99</v>
      </c>
      <c r="D2176" s="20">
        <f t="shared" si="66"/>
        <v>2.409699722849986E-3</v>
      </c>
      <c r="E2176" s="20">
        <f t="shared" si="67"/>
        <v>4.0869191016663494E-3</v>
      </c>
      <c r="F2176" s="53"/>
    </row>
    <row r="2177" spans="1:6">
      <c r="A2177" s="52">
        <v>43755</v>
      </c>
      <c r="B2177" s="20">
        <v>2103.6</v>
      </c>
      <c r="C2177" s="20">
        <v>39052.06</v>
      </c>
      <c r="D2177" s="20">
        <f t="shared" si="66"/>
        <v>1.1669517449886818E-2</v>
      </c>
      <c r="E2177" s="20">
        <f t="shared" si="67"/>
        <v>1.5232368091187266E-2</v>
      </c>
      <c r="F2177" s="53"/>
    </row>
    <row r="2178" spans="1:6">
      <c r="A2178" s="52">
        <v>43756</v>
      </c>
      <c r="B2178" s="20">
        <v>2106.1999999999998</v>
      </c>
      <c r="C2178" s="20">
        <v>39298.379999999997</v>
      </c>
      <c r="D2178" s="20">
        <f t="shared" si="66"/>
        <v>6.2876688763129308E-3</v>
      </c>
      <c r="E2178" s="20">
        <f t="shared" si="67"/>
        <v>1.235213231307536E-3</v>
      </c>
      <c r="F2178" s="53"/>
    </row>
    <row r="2179" spans="1:6">
      <c r="A2179" s="52">
        <v>43760</v>
      </c>
      <c r="B2179" s="20">
        <v>2127.6</v>
      </c>
      <c r="C2179" s="20">
        <v>38963.839999999997</v>
      </c>
      <c r="D2179" s="20">
        <f t="shared" ref="D2179:D2242" si="68">LN(C2179/C2178)</f>
        <v>-8.5492601058511641E-3</v>
      </c>
      <c r="E2179" s="20">
        <f t="shared" ref="E2179:E2242" si="69">LN(B2179/B2178)</f>
        <v>1.0109207921665782E-2</v>
      </c>
      <c r="F2179" s="53"/>
    </row>
    <row r="2180" spans="1:6">
      <c r="A2180" s="52">
        <v>43761</v>
      </c>
      <c r="B2180" s="20">
        <v>2133.65</v>
      </c>
      <c r="C2180" s="20">
        <v>39058.83</v>
      </c>
      <c r="D2180" s="20">
        <f t="shared" si="68"/>
        <v>2.4349345371604985E-3</v>
      </c>
      <c r="E2180" s="20">
        <f t="shared" si="69"/>
        <v>2.8395442957355539E-3</v>
      </c>
      <c r="F2180" s="53"/>
    </row>
    <row r="2181" spans="1:6">
      <c r="A2181" s="52">
        <v>43762</v>
      </c>
      <c r="B2181" s="20">
        <v>2135.1999999999998</v>
      </c>
      <c r="C2181" s="20">
        <v>39020.39</v>
      </c>
      <c r="D2181" s="20">
        <f t="shared" si="68"/>
        <v>-9.8464106341466227E-4</v>
      </c>
      <c r="E2181" s="20">
        <f t="shared" si="69"/>
        <v>7.2619092641633713E-4</v>
      </c>
      <c r="F2181" s="53"/>
    </row>
    <row r="2182" spans="1:6">
      <c r="A2182" s="52">
        <v>43763</v>
      </c>
      <c r="B2182" s="20">
        <v>2142.85</v>
      </c>
      <c r="C2182" s="20">
        <v>39058.06</v>
      </c>
      <c r="D2182" s="20">
        <f t="shared" si="68"/>
        <v>9.6492701693808264E-4</v>
      </c>
      <c r="E2182" s="20">
        <f t="shared" si="69"/>
        <v>3.5763995998304874E-3</v>
      </c>
      <c r="F2182" s="53"/>
    </row>
    <row r="2183" spans="1:6">
      <c r="A2183" s="52">
        <v>43765</v>
      </c>
      <c r="B2183" s="20">
        <v>2139.5</v>
      </c>
      <c r="C2183" s="20">
        <v>39250.199999999997</v>
      </c>
      <c r="D2183" s="20">
        <f t="shared" si="68"/>
        <v>4.9072827204582449E-3</v>
      </c>
      <c r="E2183" s="20">
        <f t="shared" si="69"/>
        <v>-1.564561833273348E-3</v>
      </c>
      <c r="F2183" s="53"/>
    </row>
    <row r="2184" spans="1:6">
      <c r="A2184" s="52">
        <v>43767</v>
      </c>
      <c r="B2184" s="20">
        <v>2160.5</v>
      </c>
      <c r="C2184" s="20">
        <v>39831.839999999997</v>
      </c>
      <c r="D2184" s="20">
        <f t="shared" si="68"/>
        <v>1.471005270411979E-2</v>
      </c>
      <c r="E2184" s="20">
        <f t="shared" si="69"/>
        <v>9.7675195151163078E-3</v>
      </c>
      <c r="F2184" s="53"/>
    </row>
    <row r="2185" spans="1:6">
      <c r="A2185" s="52">
        <v>43768</v>
      </c>
      <c r="B2185" s="20">
        <v>2169.1999999999998</v>
      </c>
      <c r="C2185" s="20">
        <v>40051.870000000003</v>
      </c>
      <c r="D2185" s="20">
        <f t="shared" si="68"/>
        <v>5.5087715988472417E-3</v>
      </c>
      <c r="E2185" s="20">
        <f t="shared" si="69"/>
        <v>4.0187595949176553E-3</v>
      </c>
      <c r="F2185" s="53"/>
    </row>
    <row r="2186" spans="1:6">
      <c r="A2186" s="52">
        <v>43769</v>
      </c>
      <c r="B2186" s="20">
        <v>2176.75</v>
      </c>
      <c r="C2186" s="20">
        <v>40129.050000000003</v>
      </c>
      <c r="D2186" s="20">
        <f t="shared" si="68"/>
        <v>1.9251468762639065E-3</v>
      </c>
      <c r="E2186" s="20">
        <f t="shared" si="69"/>
        <v>3.4745027418194947E-3</v>
      </c>
      <c r="F2186" s="53"/>
    </row>
    <row r="2187" spans="1:6">
      <c r="A2187" s="52">
        <v>43770</v>
      </c>
      <c r="B2187" s="20">
        <v>2179.6999999999998</v>
      </c>
      <c r="C2187" s="20">
        <v>40165.03</v>
      </c>
      <c r="D2187" s="20">
        <f t="shared" si="68"/>
        <v>8.9620560838891343E-4</v>
      </c>
      <c r="E2187" s="20">
        <f t="shared" si="69"/>
        <v>1.3543139257419057E-3</v>
      </c>
      <c r="F2187" s="53"/>
    </row>
    <row r="2188" spans="1:6">
      <c r="A2188" s="52">
        <v>43773</v>
      </c>
      <c r="B2188" s="20">
        <v>2158.9499999999998</v>
      </c>
      <c r="C2188" s="20">
        <v>40301.96</v>
      </c>
      <c r="D2188" s="20">
        <f t="shared" si="68"/>
        <v>3.4033864612583709E-3</v>
      </c>
      <c r="E2188" s="20">
        <f t="shared" si="69"/>
        <v>-9.5652602576774756E-3</v>
      </c>
      <c r="F2188" s="53"/>
    </row>
    <row r="2189" spans="1:6">
      <c r="A2189" s="52">
        <v>43774</v>
      </c>
      <c r="B2189" s="20">
        <v>2172.15</v>
      </c>
      <c r="C2189" s="20">
        <v>40248.230000000003</v>
      </c>
      <c r="D2189" s="20">
        <f t="shared" si="68"/>
        <v>-1.3340752633570411E-3</v>
      </c>
      <c r="E2189" s="20">
        <f t="shared" si="69"/>
        <v>6.0954680659320287E-3</v>
      </c>
      <c r="F2189" s="53"/>
    </row>
    <row r="2190" spans="1:6">
      <c r="A2190" s="52">
        <v>43775</v>
      </c>
      <c r="B2190" s="20">
        <v>2179.9</v>
      </c>
      <c r="C2190" s="20">
        <v>40469.78</v>
      </c>
      <c r="D2190" s="20">
        <f t="shared" si="68"/>
        <v>5.4894950051157772E-3</v>
      </c>
      <c r="E2190" s="20">
        <f t="shared" si="69"/>
        <v>3.5615437286482137E-3</v>
      </c>
      <c r="F2190" s="53"/>
    </row>
    <row r="2191" spans="1:6">
      <c r="A2191" s="52">
        <v>43776</v>
      </c>
      <c r="B2191" s="20">
        <v>2137.8000000000002</v>
      </c>
      <c r="C2191" s="20">
        <v>40653.74</v>
      </c>
      <c r="D2191" s="20">
        <f t="shared" si="68"/>
        <v>4.5353139342024281E-3</v>
      </c>
      <c r="E2191" s="20">
        <f t="shared" si="69"/>
        <v>-1.9501741331524089E-2</v>
      </c>
      <c r="F2191" s="53"/>
    </row>
    <row r="2192" spans="1:6">
      <c r="A2192" s="52">
        <v>43777</v>
      </c>
      <c r="B2192" s="20">
        <v>2086.25</v>
      </c>
      <c r="C2192" s="20">
        <v>40323.61</v>
      </c>
      <c r="D2192" s="20">
        <f t="shared" si="68"/>
        <v>-8.1536831963089865E-3</v>
      </c>
      <c r="E2192" s="20">
        <f t="shared" si="69"/>
        <v>-2.440906686380058E-2</v>
      </c>
      <c r="F2192" s="53"/>
    </row>
    <row r="2193" spans="1:6">
      <c r="A2193" s="52">
        <v>43780</v>
      </c>
      <c r="B2193" s="20">
        <v>2078.5500000000002</v>
      </c>
      <c r="C2193" s="20">
        <v>40345.08</v>
      </c>
      <c r="D2193" s="20">
        <f t="shared" si="68"/>
        <v>5.3230071064614521E-4</v>
      </c>
      <c r="E2193" s="20">
        <f t="shared" si="69"/>
        <v>-3.6976607632109655E-3</v>
      </c>
      <c r="F2193" s="53"/>
    </row>
    <row r="2194" spans="1:6">
      <c r="A2194" s="52">
        <v>43782</v>
      </c>
      <c r="B2194" s="20">
        <v>2090.8000000000002</v>
      </c>
      <c r="C2194" s="20">
        <v>40116.06</v>
      </c>
      <c r="D2194" s="20">
        <f t="shared" si="68"/>
        <v>-5.6927013085911072E-3</v>
      </c>
      <c r="E2194" s="20">
        <f t="shared" si="69"/>
        <v>5.8762326259329863E-3</v>
      </c>
      <c r="F2194" s="53"/>
    </row>
    <row r="2195" spans="1:6">
      <c r="A2195" s="52">
        <v>43783</v>
      </c>
      <c r="B2195" s="20">
        <v>2069.65</v>
      </c>
      <c r="C2195" s="20">
        <v>40286.480000000003</v>
      </c>
      <c r="D2195" s="20">
        <f t="shared" si="68"/>
        <v>4.2391759069446405E-3</v>
      </c>
      <c r="E2195" s="20">
        <f t="shared" si="69"/>
        <v>-1.0167257000950029E-2</v>
      </c>
      <c r="F2195" s="53"/>
    </row>
    <row r="2196" spans="1:6">
      <c r="A2196" s="52">
        <v>43784</v>
      </c>
      <c r="B2196" s="20">
        <v>2057.25</v>
      </c>
      <c r="C2196" s="20">
        <v>40356.69</v>
      </c>
      <c r="D2196" s="20">
        <f t="shared" si="68"/>
        <v>1.7412514349193233E-3</v>
      </c>
      <c r="E2196" s="20">
        <f t="shared" si="69"/>
        <v>-6.0093713519945077E-3</v>
      </c>
      <c r="F2196" s="53"/>
    </row>
    <row r="2197" spans="1:6">
      <c r="A2197" s="52">
        <v>43787</v>
      </c>
      <c r="B2197" s="20">
        <v>2056.6999999999998</v>
      </c>
      <c r="C2197" s="20">
        <v>40284.19</v>
      </c>
      <c r="D2197" s="20">
        <f t="shared" si="68"/>
        <v>-1.7980959417507924E-3</v>
      </c>
      <c r="E2197" s="20">
        <f t="shared" si="69"/>
        <v>-2.673829304084864E-4</v>
      </c>
      <c r="F2197" s="53"/>
    </row>
    <row r="2198" spans="1:6">
      <c r="A2198" s="52">
        <v>43788</v>
      </c>
      <c r="B2198" s="20">
        <v>2036.95</v>
      </c>
      <c r="C2198" s="20">
        <v>40469.699999999997</v>
      </c>
      <c r="D2198" s="20">
        <f t="shared" si="68"/>
        <v>4.5944616743202301E-3</v>
      </c>
      <c r="E2198" s="20">
        <f t="shared" si="69"/>
        <v>-9.6491655306981377E-3</v>
      </c>
      <c r="F2198" s="53"/>
    </row>
    <row r="2199" spans="1:6">
      <c r="A2199" s="52">
        <v>43789</v>
      </c>
      <c r="B2199" s="20">
        <v>2026.2</v>
      </c>
      <c r="C2199" s="20">
        <v>40651.64</v>
      </c>
      <c r="D2199" s="20">
        <f t="shared" si="68"/>
        <v>4.4856336215948651E-3</v>
      </c>
      <c r="E2199" s="20">
        <f t="shared" si="69"/>
        <v>-5.2914734051386679E-3</v>
      </c>
      <c r="F2199" s="53"/>
    </row>
    <row r="2200" spans="1:6">
      <c r="A2200" s="52">
        <v>43790</v>
      </c>
      <c r="B2200" s="20">
        <v>2049.65</v>
      </c>
      <c r="C2200" s="20">
        <v>40575.17</v>
      </c>
      <c r="D2200" s="20">
        <f t="shared" si="68"/>
        <v>-1.8828764195451635E-3</v>
      </c>
      <c r="E2200" s="20">
        <f t="shared" si="69"/>
        <v>1.1506929229242792E-2</v>
      </c>
      <c r="F2200" s="53"/>
    </row>
    <row r="2201" spans="1:6">
      <c r="A2201" s="52">
        <v>43791</v>
      </c>
      <c r="B2201" s="20">
        <v>2024.2</v>
      </c>
      <c r="C2201" s="20">
        <v>40359.410000000003</v>
      </c>
      <c r="D2201" s="20">
        <f t="shared" si="68"/>
        <v>-5.331726219440132E-3</v>
      </c>
      <c r="E2201" s="20">
        <f t="shared" si="69"/>
        <v>-1.2494486094018941E-2</v>
      </c>
      <c r="F2201" s="53"/>
    </row>
    <row r="2202" spans="1:6">
      <c r="A2202" s="52">
        <v>43794</v>
      </c>
      <c r="B2202" s="20">
        <v>2061</v>
      </c>
      <c r="C2202" s="20">
        <v>40889.230000000003</v>
      </c>
      <c r="D2202" s="20">
        <f t="shared" si="68"/>
        <v>1.3042126244753665E-2</v>
      </c>
      <c r="E2202" s="20">
        <f t="shared" si="69"/>
        <v>1.8016741135658224E-2</v>
      </c>
      <c r="F2202" s="53"/>
    </row>
    <row r="2203" spans="1:6">
      <c r="A2203" s="52">
        <v>43795</v>
      </c>
      <c r="B2203" s="20">
        <v>2061.1999999999998</v>
      </c>
      <c r="C2203" s="20">
        <v>40821.300000000003</v>
      </c>
      <c r="D2203" s="20">
        <f t="shared" si="68"/>
        <v>-1.6626991808708247E-3</v>
      </c>
      <c r="E2203" s="20">
        <f t="shared" si="69"/>
        <v>9.7035563610059267E-5</v>
      </c>
      <c r="F2203" s="53"/>
    </row>
    <row r="2204" spans="1:6">
      <c r="A2204" s="52">
        <v>43796</v>
      </c>
      <c r="B2204" s="20">
        <v>2092.6999999999998</v>
      </c>
      <c r="C2204" s="20">
        <v>41020.61</v>
      </c>
      <c r="D2204" s="20">
        <f t="shared" si="68"/>
        <v>4.8706193200520461E-3</v>
      </c>
      <c r="E2204" s="20">
        <f t="shared" si="69"/>
        <v>1.5166760792554608E-2</v>
      </c>
      <c r="F2204" s="53"/>
    </row>
    <row r="2205" spans="1:6">
      <c r="A2205" s="52">
        <v>43797</v>
      </c>
      <c r="B2205" s="20">
        <v>2085.5500000000002</v>
      </c>
      <c r="C2205" s="20">
        <v>41130.17</v>
      </c>
      <c r="D2205" s="20">
        <f t="shared" si="68"/>
        <v>2.6672921414719981E-3</v>
      </c>
      <c r="E2205" s="20">
        <f t="shared" si="69"/>
        <v>-3.4224888310896862E-3</v>
      </c>
      <c r="F2205" s="53"/>
    </row>
    <row r="2206" spans="1:6">
      <c r="A2206" s="52">
        <v>43798</v>
      </c>
      <c r="B2206" s="20">
        <v>2036.1</v>
      </c>
      <c r="C2206" s="20">
        <v>40793.81</v>
      </c>
      <c r="D2206" s="20">
        <f t="shared" si="68"/>
        <v>-8.2115612560190454E-3</v>
      </c>
      <c r="E2206" s="20">
        <f t="shared" si="69"/>
        <v>-2.3996396037711792E-2</v>
      </c>
      <c r="F2206" s="53"/>
    </row>
    <row r="2207" spans="1:6">
      <c r="A2207" s="52">
        <v>43801</v>
      </c>
      <c r="B2207" s="20">
        <v>2044.2</v>
      </c>
      <c r="C2207" s="20">
        <v>40802.17</v>
      </c>
      <c r="D2207" s="20">
        <f t="shared" si="68"/>
        <v>2.0491205643352064E-4</v>
      </c>
      <c r="E2207" s="20">
        <f t="shared" si="69"/>
        <v>3.9703015171535612E-3</v>
      </c>
      <c r="F2207" s="53"/>
    </row>
    <row r="2208" spans="1:6">
      <c r="A2208" s="52">
        <v>43802</v>
      </c>
      <c r="B2208" s="20">
        <v>2028.85</v>
      </c>
      <c r="C2208" s="20">
        <v>40675.449999999997</v>
      </c>
      <c r="D2208" s="20">
        <f t="shared" si="68"/>
        <v>-3.1105499196830743E-3</v>
      </c>
      <c r="E2208" s="20">
        <f t="shared" si="69"/>
        <v>-7.5373848453447866E-3</v>
      </c>
      <c r="F2208" s="53"/>
    </row>
    <row r="2209" spans="1:6">
      <c r="A2209" s="52">
        <v>43803</v>
      </c>
      <c r="B2209" s="20">
        <v>2048.1999999999998</v>
      </c>
      <c r="C2209" s="20">
        <v>40850.29</v>
      </c>
      <c r="D2209" s="20">
        <f t="shared" si="68"/>
        <v>4.2892040734169596E-3</v>
      </c>
      <c r="E2209" s="20">
        <f t="shared" si="69"/>
        <v>9.4922285917061217E-3</v>
      </c>
      <c r="F2209" s="53"/>
    </row>
    <row r="2210" spans="1:6">
      <c r="A2210" s="52">
        <v>43804</v>
      </c>
      <c r="B2210" s="20">
        <v>2036.25</v>
      </c>
      <c r="C2210" s="20">
        <v>40779.589999999997</v>
      </c>
      <c r="D2210" s="20">
        <f t="shared" si="68"/>
        <v>-1.7322092762659281E-3</v>
      </c>
      <c r="E2210" s="20">
        <f t="shared" si="69"/>
        <v>-5.8514777250823023E-3</v>
      </c>
      <c r="F2210" s="53"/>
    </row>
    <row r="2211" spans="1:6">
      <c r="A2211" s="52">
        <v>43805</v>
      </c>
      <c r="B2211" s="20">
        <v>2025.5</v>
      </c>
      <c r="C2211" s="20">
        <v>40445.15</v>
      </c>
      <c r="D2211" s="20">
        <f t="shared" si="68"/>
        <v>-8.2349759444508546E-3</v>
      </c>
      <c r="E2211" s="20">
        <f t="shared" si="69"/>
        <v>-5.2932972735096687E-3</v>
      </c>
      <c r="F2211" s="53"/>
    </row>
    <row r="2212" spans="1:6">
      <c r="A2212" s="52">
        <v>43808</v>
      </c>
      <c r="B2212" s="20">
        <v>2009.85</v>
      </c>
      <c r="C2212" s="20">
        <v>40487.43</v>
      </c>
      <c r="D2212" s="20">
        <f t="shared" si="68"/>
        <v>1.0448203639682946E-3</v>
      </c>
      <c r="E2212" s="20">
        <f t="shared" si="69"/>
        <v>-7.7564912400186212E-3</v>
      </c>
      <c r="F2212" s="53"/>
    </row>
    <row r="2213" spans="1:6">
      <c r="A2213" s="52">
        <v>43809</v>
      </c>
      <c r="B2213" s="20">
        <v>2025</v>
      </c>
      <c r="C2213" s="20">
        <v>40239.879999999997</v>
      </c>
      <c r="D2213" s="20">
        <f t="shared" si="68"/>
        <v>-6.1330118875900222E-3</v>
      </c>
      <c r="E2213" s="20">
        <f t="shared" si="69"/>
        <v>7.5096081379128167E-3</v>
      </c>
      <c r="F2213" s="53"/>
    </row>
    <row r="2214" spans="1:6">
      <c r="A2214" s="52">
        <v>43810</v>
      </c>
      <c r="B2214" s="20">
        <v>2009.6</v>
      </c>
      <c r="C2214" s="20">
        <v>40412.57</v>
      </c>
      <c r="D2214" s="20">
        <f t="shared" si="68"/>
        <v>4.2823315077037388E-3</v>
      </c>
      <c r="E2214" s="20">
        <f t="shared" si="69"/>
        <v>-7.6340032667600597E-3</v>
      </c>
      <c r="F2214" s="53"/>
    </row>
    <row r="2215" spans="1:6">
      <c r="A2215" s="52">
        <v>43811</v>
      </c>
      <c r="B2215" s="20">
        <v>2006.45</v>
      </c>
      <c r="C2215" s="20">
        <v>40581.71</v>
      </c>
      <c r="D2215" s="20">
        <f t="shared" si="68"/>
        <v>4.1765973071830158E-3</v>
      </c>
      <c r="E2215" s="20">
        <f t="shared" si="69"/>
        <v>-1.5687058905988665E-3</v>
      </c>
      <c r="F2215" s="53"/>
    </row>
    <row r="2216" spans="1:6">
      <c r="A2216" s="52">
        <v>43812</v>
      </c>
      <c r="B2216" s="20">
        <v>2005.3</v>
      </c>
      <c r="C2216" s="20">
        <v>41009.71</v>
      </c>
      <c r="D2216" s="20">
        <f t="shared" si="68"/>
        <v>1.0491395438408073E-2</v>
      </c>
      <c r="E2216" s="20">
        <f t="shared" si="69"/>
        <v>-5.7331590029275888E-4</v>
      </c>
      <c r="F2216" s="53"/>
    </row>
    <row r="2217" spans="1:6">
      <c r="A2217" s="52">
        <v>43815</v>
      </c>
      <c r="B2217" s="20">
        <v>1973.9</v>
      </c>
      <c r="C2217" s="20">
        <v>40938.720000000001</v>
      </c>
      <c r="D2217" s="20">
        <f t="shared" si="68"/>
        <v>-1.7325534548447135E-3</v>
      </c>
      <c r="E2217" s="20">
        <f t="shared" si="69"/>
        <v>-1.5782394334046084E-2</v>
      </c>
      <c r="F2217" s="53"/>
    </row>
    <row r="2218" spans="1:6">
      <c r="A2218" s="52">
        <v>43816</v>
      </c>
      <c r="B2218" s="20">
        <v>1964.45</v>
      </c>
      <c r="C2218" s="20">
        <v>41352.17</v>
      </c>
      <c r="D2218" s="20">
        <f t="shared" si="68"/>
        <v>1.0048584453780249E-2</v>
      </c>
      <c r="E2218" s="20">
        <f t="shared" si="69"/>
        <v>-4.7989732432269982E-3</v>
      </c>
      <c r="F2218" s="53"/>
    </row>
    <row r="2219" spans="1:6">
      <c r="A2219" s="52">
        <v>43817</v>
      </c>
      <c r="B2219" s="20">
        <v>1929.25</v>
      </c>
      <c r="C2219" s="20">
        <v>41558.57</v>
      </c>
      <c r="D2219" s="20">
        <f t="shared" si="68"/>
        <v>4.978858622446145E-3</v>
      </c>
      <c r="E2219" s="20">
        <f t="shared" si="69"/>
        <v>-1.8080981568002395E-2</v>
      </c>
      <c r="F2219" s="53"/>
    </row>
    <row r="2220" spans="1:6">
      <c r="A2220" s="52">
        <v>43818</v>
      </c>
      <c r="B2220" s="20">
        <v>1949.95</v>
      </c>
      <c r="C2220" s="20">
        <v>41673.919999999998</v>
      </c>
      <c r="D2220" s="20">
        <f t="shared" si="68"/>
        <v>2.7717559296683908E-3</v>
      </c>
      <c r="E2220" s="20">
        <f t="shared" si="69"/>
        <v>1.0672404865702402E-2</v>
      </c>
      <c r="F2220" s="53"/>
    </row>
    <row r="2221" spans="1:6">
      <c r="A2221" s="52">
        <v>43819</v>
      </c>
      <c r="B2221" s="20">
        <v>1947.1</v>
      </c>
      <c r="C2221" s="20">
        <v>41681.54</v>
      </c>
      <c r="D2221" s="20">
        <f t="shared" si="68"/>
        <v>1.8283145510162151E-4</v>
      </c>
      <c r="E2221" s="20">
        <f t="shared" si="69"/>
        <v>-1.4626450818394675E-3</v>
      </c>
      <c r="F2221" s="53"/>
    </row>
    <row r="2222" spans="1:6">
      <c r="A2222" s="52">
        <v>43822</v>
      </c>
      <c r="B2222" s="20">
        <v>1950.05</v>
      </c>
      <c r="C2222" s="20">
        <v>41642.660000000003</v>
      </c>
      <c r="D2222" s="20">
        <f t="shared" si="68"/>
        <v>-9.3322234889089137E-4</v>
      </c>
      <c r="E2222" s="20">
        <f t="shared" si="69"/>
        <v>1.5139271331325549E-3</v>
      </c>
      <c r="F2222" s="53"/>
    </row>
    <row r="2223" spans="1:6">
      <c r="A2223" s="52">
        <v>43823</v>
      </c>
      <c r="B2223" s="20">
        <v>1946.45</v>
      </c>
      <c r="C2223" s="20">
        <v>41461.26</v>
      </c>
      <c r="D2223" s="20">
        <f t="shared" si="68"/>
        <v>-4.3656253063318736E-3</v>
      </c>
      <c r="E2223" s="20">
        <f t="shared" si="69"/>
        <v>-1.8478126648650462E-3</v>
      </c>
      <c r="F2223" s="53"/>
    </row>
    <row r="2224" spans="1:6">
      <c r="A2224" s="52">
        <v>43825</v>
      </c>
      <c r="B2224" s="20">
        <v>1945.1</v>
      </c>
      <c r="C2224" s="20">
        <v>41163.760000000002</v>
      </c>
      <c r="D2224" s="20">
        <f t="shared" si="68"/>
        <v>-7.201239664244222E-3</v>
      </c>
      <c r="E2224" s="20">
        <f t="shared" si="69"/>
        <v>-6.9381097719655252E-4</v>
      </c>
      <c r="F2224" s="53"/>
    </row>
    <row r="2225" spans="1:6">
      <c r="A2225" s="52">
        <v>43826</v>
      </c>
      <c r="B2225" s="20">
        <v>1949.95</v>
      </c>
      <c r="C2225" s="20">
        <v>41575.14</v>
      </c>
      <c r="D2225" s="20">
        <f t="shared" si="68"/>
        <v>9.9441348619589733E-3</v>
      </c>
      <c r="E2225" s="20">
        <f t="shared" si="69"/>
        <v>2.4903415907683592E-3</v>
      </c>
      <c r="F2225" s="53"/>
    </row>
    <row r="2226" spans="1:6">
      <c r="A2226" s="52">
        <v>43829</v>
      </c>
      <c r="B2226" s="20">
        <v>1936.8</v>
      </c>
      <c r="C2226" s="20">
        <v>41558</v>
      </c>
      <c r="D2226" s="20">
        <f t="shared" si="68"/>
        <v>-4.1235060393151512E-4</v>
      </c>
      <c r="E2226" s="20">
        <f t="shared" si="69"/>
        <v>-6.766604579566046E-3</v>
      </c>
      <c r="F2226" s="53"/>
    </row>
    <row r="2227" spans="1:6">
      <c r="A2227" s="52">
        <v>43830</v>
      </c>
      <c r="B2227" s="20">
        <v>1923.25</v>
      </c>
      <c r="C2227" s="20">
        <v>41253.74</v>
      </c>
      <c r="D2227" s="20">
        <f t="shared" si="68"/>
        <v>-7.3482665403055607E-3</v>
      </c>
      <c r="E2227" s="20">
        <f t="shared" si="69"/>
        <v>-7.0206632848046702E-3</v>
      </c>
      <c r="F2227" s="53"/>
    </row>
    <row r="2228" spans="1:6">
      <c r="A2228" s="52">
        <v>43831</v>
      </c>
      <c r="B2228" s="20">
        <v>1936.75</v>
      </c>
      <c r="C2228" s="20">
        <v>41306.019999999997</v>
      </c>
      <c r="D2228" s="20">
        <f t="shared" si="68"/>
        <v>1.2664767191167461E-3</v>
      </c>
      <c r="E2228" s="20">
        <f t="shared" si="69"/>
        <v>6.9948471729678659E-3</v>
      </c>
      <c r="F2228" s="53"/>
    </row>
    <row r="2229" spans="1:6">
      <c r="A2229" s="52">
        <v>43832</v>
      </c>
      <c r="B2229" s="20">
        <v>1938.15</v>
      </c>
      <c r="C2229" s="20">
        <v>41626.639999999999</v>
      </c>
      <c r="D2229" s="20">
        <f t="shared" si="68"/>
        <v>7.7320948673718099E-3</v>
      </c>
      <c r="E2229" s="20">
        <f t="shared" si="69"/>
        <v>7.2259932432703787E-4</v>
      </c>
      <c r="F2229" s="53"/>
    </row>
    <row r="2230" spans="1:6">
      <c r="A2230" s="52">
        <v>43833</v>
      </c>
      <c r="B2230" s="20">
        <v>1928.75</v>
      </c>
      <c r="C2230" s="20">
        <v>41464.61</v>
      </c>
      <c r="D2230" s="20">
        <f t="shared" si="68"/>
        <v>-3.9000545876664424E-3</v>
      </c>
      <c r="E2230" s="20">
        <f t="shared" si="69"/>
        <v>-4.861785158968417E-3</v>
      </c>
      <c r="F2230" s="53"/>
    </row>
    <row r="2231" spans="1:6">
      <c r="A2231" s="52">
        <v>43836</v>
      </c>
      <c r="B2231" s="20">
        <v>1915.55</v>
      </c>
      <c r="C2231" s="20">
        <v>40676.629999999997</v>
      </c>
      <c r="D2231" s="20">
        <f t="shared" si="68"/>
        <v>-1.9186566278656874E-2</v>
      </c>
      <c r="E2231" s="20">
        <f t="shared" si="69"/>
        <v>-6.8673370321301304E-3</v>
      </c>
      <c r="F2231" s="53"/>
    </row>
    <row r="2232" spans="1:6">
      <c r="A2232" s="52">
        <v>43837</v>
      </c>
      <c r="B2232" s="20">
        <v>1920.15</v>
      </c>
      <c r="C2232" s="20">
        <v>40869.47</v>
      </c>
      <c r="D2232" s="20">
        <f t="shared" si="68"/>
        <v>4.7296034874040336E-3</v>
      </c>
      <c r="E2232" s="20">
        <f t="shared" si="69"/>
        <v>2.3985203249879592E-3</v>
      </c>
      <c r="F2232" s="53"/>
    </row>
    <row r="2233" spans="1:6">
      <c r="A2233" s="52">
        <v>43838</v>
      </c>
      <c r="B2233" s="20">
        <v>1929.3</v>
      </c>
      <c r="C2233" s="20">
        <v>40817.74</v>
      </c>
      <c r="D2233" s="20">
        <f t="shared" si="68"/>
        <v>-1.2665387131008292E-3</v>
      </c>
      <c r="E2233" s="20">
        <f t="shared" si="69"/>
        <v>4.7539348386987073E-3</v>
      </c>
      <c r="F2233" s="53"/>
    </row>
    <row r="2234" spans="1:6">
      <c r="A2234" s="52">
        <v>43839</v>
      </c>
      <c r="B2234" s="20">
        <v>1934.4</v>
      </c>
      <c r="C2234" s="20">
        <v>41452.35</v>
      </c>
      <c r="D2234" s="20">
        <f t="shared" si="68"/>
        <v>1.5427783955390403E-2</v>
      </c>
      <c r="E2234" s="20">
        <f t="shared" si="69"/>
        <v>2.639958051601094E-3</v>
      </c>
      <c r="F2234" s="53"/>
    </row>
    <row r="2235" spans="1:6">
      <c r="A2235" s="52">
        <v>43840</v>
      </c>
      <c r="B2235" s="20">
        <v>1953.75</v>
      </c>
      <c r="C2235" s="20">
        <v>41599.72</v>
      </c>
      <c r="D2235" s="20">
        <f t="shared" si="68"/>
        <v>3.5488616880937013E-3</v>
      </c>
      <c r="E2235" s="20">
        <f t="shared" si="69"/>
        <v>9.9534018751580421E-3</v>
      </c>
      <c r="F2235" s="53"/>
    </row>
    <row r="2236" spans="1:6">
      <c r="A2236" s="52">
        <v>43843</v>
      </c>
      <c r="B2236" s="20">
        <v>1994.9</v>
      </c>
      <c r="C2236" s="20">
        <v>41859.69</v>
      </c>
      <c r="D2236" s="20">
        <f t="shared" si="68"/>
        <v>6.2298748772562909E-3</v>
      </c>
      <c r="E2236" s="20">
        <f t="shared" si="69"/>
        <v>2.0843321018678758E-2</v>
      </c>
      <c r="F2236" s="53"/>
    </row>
    <row r="2237" spans="1:6">
      <c r="A2237" s="52">
        <v>43844</v>
      </c>
      <c r="B2237" s="20">
        <v>2009</v>
      </c>
      <c r="C2237" s="20">
        <v>41952.63</v>
      </c>
      <c r="D2237" s="20">
        <f t="shared" si="68"/>
        <v>2.2178132784126982E-3</v>
      </c>
      <c r="E2237" s="20">
        <f t="shared" si="69"/>
        <v>7.0431620605693442E-3</v>
      </c>
      <c r="F2237" s="53"/>
    </row>
    <row r="2238" spans="1:6">
      <c r="A2238" s="52">
        <v>43845</v>
      </c>
      <c r="B2238" s="20">
        <v>2020.45</v>
      </c>
      <c r="C2238" s="20">
        <v>41872.730000000003</v>
      </c>
      <c r="D2238" s="20">
        <f t="shared" si="68"/>
        <v>-1.9063449103560257E-3</v>
      </c>
      <c r="E2238" s="20">
        <f t="shared" si="69"/>
        <v>5.6831730474846236E-3</v>
      </c>
      <c r="F2238" s="53"/>
    </row>
    <row r="2239" spans="1:6">
      <c r="A2239" s="52">
        <v>43846</v>
      </c>
      <c r="B2239" s="20">
        <v>2047.85</v>
      </c>
      <c r="C2239" s="20">
        <v>41932.559999999998</v>
      </c>
      <c r="D2239" s="20">
        <f t="shared" si="68"/>
        <v>1.4278337361439274E-3</v>
      </c>
      <c r="E2239" s="20">
        <f t="shared" si="69"/>
        <v>1.3470203427139305E-2</v>
      </c>
      <c r="F2239" s="53"/>
    </row>
    <row r="2240" spans="1:6">
      <c r="A2240" s="52">
        <v>43847</v>
      </c>
      <c r="B2240" s="20">
        <v>2059.1999999999998</v>
      </c>
      <c r="C2240" s="20">
        <v>41945.37</v>
      </c>
      <c r="D2240" s="20">
        <f t="shared" si="68"/>
        <v>3.0544387777805496E-4</v>
      </c>
      <c r="E2240" s="20">
        <f t="shared" si="69"/>
        <v>5.5270955523037107E-3</v>
      </c>
      <c r="F2240" s="53"/>
    </row>
    <row r="2241" spans="1:6">
      <c r="A2241" s="52">
        <v>43850</v>
      </c>
      <c r="B2241" s="20">
        <v>2062.65</v>
      </c>
      <c r="C2241" s="20">
        <v>41528.910000000003</v>
      </c>
      <c r="D2241" s="20">
        <f t="shared" si="68"/>
        <v>-9.9782461235083317E-3</v>
      </c>
      <c r="E2241" s="20">
        <f t="shared" si="69"/>
        <v>1.6740059952012889E-3</v>
      </c>
      <c r="F2241" s="53"/>
    </row>
    <row r="2242" spans="1:6">
      <c r="A2242" s="52">
        <v>43851</v>
      </c>
      <c r="B2242" s="20">
        <v>2056.9499999999998</v>
      </c>
      <c r="C2242" s="20">
        <v>41323.81</v>
      </c>
      <c r="D2242" s="20">
        <f t="shared" si="68"/>
        <v>-4.9509640468420697E-3</v>
      </c>
      <c r="E2242" s="20">
        <f t="shared" si="69"/>
        <v>-2.7672607230908065E-3</v>
      </c>
      <c r="F2242" s="53"/>
    </row>
    <row r="2243" spans="1:6">
      <c r="A2243" s="52">
        <v>43852</v>
      </c>
      <c r="B2243" s="20">
        <v>2051.1999999999998</v>
      </c>
      <c r="C2243" s="20">
        <v>41115.379999999997</v>
      </c>
      <c r="D2243" s="20">
        <f t="shared" ref="D2243:D2306" si="70">LN(C2243/C2242)</f>
        <v>-5.056586415106307E-3</v>
      </c>
      <c r="E2243" s="20">
        <f t="shared" ref="E2243:E2306" si="71">LN(B2243/B2242)</f>
        <v>-2.7993153876218545E-3</v>
      </c>
      <c r="F2243" s="53"/>
    </row>
    <row r="2244" spans="1:6">
      <c r="A2244" s="52">
        <v>43853</v>
      </c>
      <c r="B2244" s="20">
        <v>2056.5</v>
      </c>
      <c r="C2244" s="20">
        <v>41386.400000000001</v>
      </c>
      <c r="D2244" s="20">
        <f t="shared" si="70"/>
        <v>6.5700636979582946E-3</v>
      </c>
      <c r="E2244" s="20">
        <f t="shared" si="71"/>
        <v>2.5805209441279509E-3</v>
      </c>
      <c r="F2244" s="53"/>
    </row>
    <row r="2245" spans="1:6">
      <c r="A2245" s="52">
        <v>43854</v>
      </c>
      <c r="B2245" s="20">
        <v>2073.0500000000002</v>
      </c>
      <c r="C2245" s="20">
        <v>41613.19</v>
      </c>
      <c r="D2245" s="20">
        <f t="shared" si="70"/>
        <v>5.464859872621932E-3</v>
      </c>
      <c r="E2245" s="20">
        <f t="shared" si="71"/>
        <v>8.015444107808847E-3</v>
      </c>
      <c r="F2245" s="53"/>
    </row>
    <row r="2246" spans="1:6">
      <c r="A2246" s="52">
        <v>43857</v>
      </c>
      <c r="B2246" s="20">
        <v>2061.35</v>
      </c>
      <c r="C2246" s="20">
        <v>41155.120000000003</v>
      </c>
      <c r="D2246" s="20">
        <f t="shared" si="70"/>
        <v>-1.1068842093238456E-2</v>
      </c>
      <c r="E2246" s="20">
        <f t="shared" si="71"/>
        <v>-5.6598448301959543E-3</v>
      </c>
      <c r="F2246" s="53"/>
    </row>
    <row r="2247" spans="1:6">
      <c r="A2247" s="52">
        <v>43858</v>
      </c>
      <c r="B2247" s="20">
        <v>2060.6999999999998</v>
      </c>
      <c r="C2247" s="20">
        <v>40966.86</v>
      </c>
      <c r="D2247" s="20">
        <f t="shared" si="70"/>
        <v>-4.5848950497409469E-3</v>
      </c>
      <c r="E2247" s="20">
        <f t="shared" si="71"/>
        <v>-3.1537706014612906E-4</v>
      </c>
      <c r="F2247" s="53"/>
    </row>
    <row r="2248" spans="1:6">
      <c r="A2248" s="52">
        <v>43859</v>
      </c>
      <c r="B2248" s="20">
        <v>2073.6</v>
      </c>
      <c r="C2248" s="20">
        <v>41198.660000000003</v>
      </c>
      <c r="D2248" s="20">
        <f t="shared" si="70"/>
        <v>5.6422843779960798E-3</v>
      </c>
      <c r="E2248" s="20">
        <f t="shared" si="71"/>
        <v>6.2404962700098824E-3</v>
      </c>
      <c r="F2248" s="53"/>
    </row>
    <row r="2249" spans="1:6">
      <c r="A2249" s="52">
        <v>43860</v>
      </c>
      <c r="B2249" s="20">
        <v>2058.4499999999998</v>
      </c>
      <c r="C2249" s="20">
        <v>40913.82</v>
      </c>
      <c r="D2249" s="20">
        <f t="shared" si="70"/>
        <v>-6.9378282698807064E-3</v>
      </c>
      <c r="E2249" s="20">
        <f t="shared" si="71"/>
        <v>-7.3329547742037081E-3</v>
      </c>
      <c r="F2249" s="53"/>
    </row>
    <row r="2250" spans="1:6">
      <c r="A2250" s="52">
        <v>43861</v>
      </c>
      <c r="B2250" s="20">
        <v>2034.15</v>
      </c>
      <c r="C2250" s="20">
        <v>40723.49</v>
      </c>
      <c r="D2250" s="20">
        <f t="shared" si="70"/>
        <v>-4.6628274460654845E-3</v>
      </c>
      <c r="E2250" s="20">
        <f t="shared" si="71"/>
        <v>-1.1875231181687771E-2</v>
      </c>
      <c r="F2250" s="53"/>
    </row>
    <row r="2251" spans="1:6">
      <c r="A2251" s="52">
        <v>43862</v>
      </c>
      <c r="B2251" s="20">
        <v>2073.6</v>
      </c>
      <c r="C2251" s="20">
        <v>39735.53</v>
      </c>
      <c r="D2251" s="20">
        <f t="shared" si="70"/>
        <v>-2.4559326168897572E-2</v>
      </c>
      <c r="E2251" s="20">
        <f t="shared" si="71"/>
        <v>1.9208185955891521E-2</v>
      </c>
      <c r="F2251" s="53"/>
    </row>
    <row r="2252" spans="1:6">
      <c r="A2252" s="52">
        <v>43864</v>
      </c>
      <c r="B2252" s="20">
        <v>2178.5</v>
      </c>
      <c r="C2252" s="20">
        <v>39872.31</v>
      </c>
      <c r="D2252" s="20">
        <f t="shared" si="70"/>
        <v>3.4363483445117539E-3</v>
      </c>
      <c r="E2252" s="20">
        <f t="shared" si="71"/>
        <v>4.935033939954131E-2</v>
      </c>
      <c r="F2252" s="53"/>
    </row>
    <row r="2253" spans="1:6">
      <c r="A2253" s="52">
        <v>43865</v>
      </c>
      <c r="B2253" s="20">
        <v>2155</v>
      </c>
      <c r="C2253" s="20">
        <v>40789.379999999997</v>
      </c>
      <c r="D2253" s="20">
        <f t="shared" si="70"/>
        <v>2.2739655395696969E-2</v>
      </c>
      <c r="E2253" s="20">
        <f t="shared" si="71"/>
        <v>-1.0845843019648636E-2</v>
      </c>
      <c r="F2253" s="53"/>
    </row>
    <row r="2254" spans="1:6">
      <c r="A2254" s="52">
        <v>43866</v>
      </c>
      <c r="B2254" s="20">
        <v>2160.15</v>
      </c>
      <c r="C2254" s="20">
        <v>41142.660000000003</v>
      </c>
      <c r="D2254" s="20">
        <f t="shared" si="70"/>
        <v>8.6237859924106364E-3</v>
      </c>
      <c r="E2254" s="20">
        <f t="shared" si="71"/>
        <v>2.3869401736531315E-3</v>
      </c>
      <c r="F2254" s="53"/>
    </row>
    <row r="2255" spans="1:6">
      <c r="A2255" s="52">
        <v>43867</v>
      </c>
      <c r="B2255" s="20">
        <v>2157.15</v>
      </c>
      <c r="C2255" s="20">
        <v>41306.03</v>
      </c>
      <c r="D2255" s="20">
        <f t="shared" si="70"/>
        <v>3.962954749446506E-3</v>
      </c>
      <c r="E2255" s="20">
        <f t="shared" si="71"/>
        <v>-1.3897577110030372E-3</v>
      </c>
      <c r="F2255" s="53"/>
    </row>
    <row r="2256" spans="1:6">
      <c r="A2256" s="52">
        <v>43868</v>
      </c>
      <c r="B2256" s="20">
        <v>2159.6</v>
      </c>
      <c r="C2256" s="20">
        <v>41141.85</v>
      </c>
      <c r="D2256" s="20">
        <f t="shared" si="70"/>
        <v>-3.9826425375862114E-3</v>
      </c>
      <c r="E2256" s="20">
        <f t="shared" si="71"/>
        <v>1.1351133436335325E-3</v>
      </c>
      <c r="F2256" s="53"/>
    </row>
    <row r="2257" spans="1:6">
      <c r="A2257" s="52">
        <v>43871</v>
      </c>
      <c r="B2257" s="20">
        <v>2160.0500000000002</v>
      </c>
      <c r="C2257" s="20">
        <v>40979.620000000003</v>
      </c>
      <c r="D2257" s="20">
        <f t="shared" si="70"/>
        <v>-3.9509816625931064E-3</v>
      </c>
      <c r="E2257" s="20">
        <f t="shared" si="71"/>
        <v>2.0835021431281459E-4</v>
      </c>
      <c r="F2257" s="53"/>
    </row>
    <row r="2258" spans="1:6">
      <c r="A2258" s="52">
        <v>43872</v>
      </c>
      <c r="B2258" s="20">
        <v>2152.8000000000002</v>
      </c>
      <c r="C2258" s="20">
        <v>41216.14</v>
      </c>
      <c r="D2258" s="20">
        <f t="shared" si="70"/>
        <v>5.7550572634968008E-3</v>
      </c>
      <c r="E2258" s="20">
        <f t="shared" si="71"/>
        <v>-3.3620491457485046E-3</v>
      </c>
      <c r="F2258" s="53"/>
    </row>
    <row r="2259" spans="1:6">
      <c r="A2259" s="52">
        <v>43873</v>
      </c>
      <c r="B2259" s="20">
        <v>2260.4499999999998</v>
      </c>
      <c r="C2259" s="20">
        <v>41565.9</v>
      </c>
      <c r="D2259" s="20">
        <f t="shared" si="70"/>
        <v>8.4501923662947086E-3</v>
      </c>
      <c r="E2259" s="20">
        <f t="shared" si="71"/>
        <v>4.8794588077113829E-2</v>
      </c>
      <c r="F2259" s="53"/>
    </row>
    <row r="2260" spans="1:6">
      <c r="A2260" s="52">
        <v>43874</v>
      </c>
      <c r="B2260" s="20">
        <v>2279.25</v>
      </c>
      <c r="C2260" s="20">
        <v>41459.79</v>
      </c>
      <c r="D2260" s="20">
        <f t="shared" si="70"/>
        <v>-2.5560777097489015E-3</v>
      </c>
      <c r="E2260" s="20">
        <f t="shared" si="71"/>
        <v>8.2825329752022909E-3</v>
      </c>
      <c r="F2260" s="53"/>
    </row>
    <row r="2261" spans="1:6">
      <c r="A2261" s="52">
        <v>43875</v>
      </c>
      <c r="B2261" s="20">
        <v>2254.85</v>
      </c>
      <c r="C2261" s="20">
        <v>41257.74</v>
      </c>
      <c r="D2261" s="20">
        <f t="shared" si="70"/>
        <v>-4.885310328970079E-3</v>
      </c>
      <c r="E2261" s="20">
        <f t="shared" si="71"/>
        <v>-1.0762989587716709E-2</v>
      </c>
      <c r="F2261" s="53"/>
    </row>
    <row r="2262" spans="1:6">
      <c r="A2262" s="52">
        <v>43878</v>
      </c>
      <c r="B2262" s="20">
        <v>2250.6999999999998</v>
      </c>
      <c r="C2262" s="20">
        <v>41055.69</v>
      </c>
      <c r="D2262" s="20">
        <f t="shared" si="70"/>
        <v>-4.909293800615739E-3</v>
      </c>
      <c r="E2262" s="20">
        <f t="shared" si="71"/>
        <v>-1.8421729527451215E-3</v>
      </c>
      <c r="F2262" s="53"/>
    </row>
    <row r="2263" spans="1:6">
      <c r="A2263" s="52">
        <v>43879</v>
      </c>
      <c r="B2263" s="20">
        <v>2232.9</v>
      </c>
      <c r="C2263" s="20">
        <v>40894.379999999997</v>
      </c>
      <c r="D2263" s="20">
        <f t="shared" si="70"/>
        <v>-3.9367924477993702E-3</v>
      </c>
      <c r="E2263" s="20">
        <f t="shared" si="71"/>
        <v>-7.9400898905755603E-3</v>
      </c>
      <c r="F2263" s="53"/>
    </row>
    <row r="2264" spans="1:6">
      <c r="A2264" s="52">
        <v>43880</v>
      </c>
      <c r="B2264" s="20">
        <v>2293.5</v>
      </c>
      <c r="C2264" s="20">
        <v>41323</v>
      </c>
      <c r="D2264" s="20">
        <f t="shared" si="70"/>
        <v>1.0426600387307441E-2</v>
      </c>
      <c r="E2264" s="20">
        <f t="shared" si="71"/>
        <v>2.6777846003251872E-2</v>
      </c>
      <c r="F2264" s="53"/>
    </row>
    <row r="2265" spans="1:6">
      <c r="A2265" s="52">
        <v>43881</v>
      </c>
      <c r="B2265" s="20">
        <v>2247.85</v>
      </c>
      <c r="C2265" s="20">
        <v>41170.120000000003</v>
      </c>
      <c r="D2265" s="20">
        <f t="shared" si="70"/>
        <v>-3.7064951604068985E-3</v>
      </c>
      <c r="E2265" s="20">
        <f t="shared" si="71"/>
        <v>-2.0104831228569878E-2</v>
      </c>
      <c r="F2265" s="53"/>
    </row>
    <row r="2266" spans="1:6">
      <c r="A2266" s="52">
        <v>43885</v>
      </c>
      <c r="B2266" s="20">
        <v>2216</v>
      </c>
      <c r="C2266" s="20">
        <v>40363.230000000003</v>
      </c>
      <c r="D2266" s="20">
        <f t="shared" si="70"/>
        <v>-1.979352850570253E-2</v>
      </c>
      <c r="E2266" s="20">
        <f t="shared" si="71"/>
        <v>-1.4270434941482378E-2</v>
      </c>
      <c r="F2266" s="53"/>
    </row>
    <row r="2267" spans="1:6">
      <c r="A2267" s="52">
        <v>43886</v>
      </c>
      <c r="B2267" s="20">
        <v>2232.4</v>
      </c>
      <c r="C2267" s="20">
        <v>40281.199999999997</v>
      </c>
      <c r="D2267" s="20">
        <f t="shared" si="70"/>
        <v>-2.034363149222181E-3</v>
      </c>
      <c r="E2267" s="20">
        <f t="shared" si="71"/>
        <v>7.3734710471041829E-3</v>
      </c>
      <c r="F2267" s="53"/>
    </row>
    <row r="2268" spans="1:6">
      <c r="A2268" s="52">
        <v>43887</v>
      </c>
      <c r="B2268" s="20">
        <v>2240.9499999999998</v>
      </c>
      <c r="C2268" s="20">
        <v>39888.959999999999</v>
      </c>
      <c r="D2268" s="20">
        <f t="shared" si="70"/>
        <v>-9.7852649861108754E-3</v>
      </c>
      <c r="E2268" s="20">
        <f t="shared" si="71"/>
        <v>3.8226431696492158E-3</v>
      </c>
      <c r="F2268" s="53"/>
    </row>
    <row r="2269" spans="1:6">
      <c r="A2269" s="52">
        <v>43888</v>
      </c>
      <c r="B2269" s="20">
        <v>2252.85</v>
      </c>
      <c r="C2269" s="20">
        <v>39745.660000000003</v>
      </c>
      <c r="D2269" s="20">
        <f t="shared" si="70"/>
        <v>-3.5989411307025291E-3</v>
      </c>
      <c r="E2269" s="20">
        <f t="shared" si="71"/>
        <v>5.2961982357715839E-3</v>
      </c>
      <c r="F2269" s="53"/>
    </row>
    <row r="2270" spans="1:6">
      <c r="A2270" s="52">
        <v>43889</v>
      </c>
      <c r="B2270" s="20">
        <v>2174.9</v>
      </c>
      <c r="C2270" s="20">
        <v>38297.29</v>
      </c>
      <c r="D2270" s="20">
        <f t="shared" si="70"/>
        <v>-3.7121516246536618E-2</v>
      </c>
      <c r="E2270" s="20">
        <f t="shared" si="71"/>
        <v>-3.5213394865384398E-2</v>
      </c>
      <c r="F2270" s="53"/>
    </row>
    <row r="2271" spans="1:6">
      <c r="A2271" s="52">
        <v>43892</v>
      </c>
      <c r="B2271" s="20">
        <v>2157.1</v>
      </c>
      <c r="C2271" s="20">
        <v>38144.019999999997</v>
      </c>
      <c r="D2271" s="20">
        <f t="shared" si="70"/>
        <v>-4.0101407314301948E-3</v>
      </c>
      <c r="E2271" s="20">
        <f t="shared" si="71"/>
        <v>-8.2179594536439648E-3</v>
      </c>
      <c r="F2271" s="53"/>
    </row>
    <row r="2272" spans="1:6">
      <c r="A2272" s="52">
        <v>43893</v>
      </c>
      <c r="B2272" s="20">
        <v>2167.85</v>
      </c>
      <c r="C2272" s="20">
        <v>38623.699999999997</v>
      </c>
      <c r="D2272" s="20">
        <f t="shared" si="70"/>
        <v>1.2497081921966484E-2</v>
      </c>
      <c r="E2272" s="20">
        <f t="shared" si="71"/>
        <v>4.9711659733704706E-3</v>
      </c>
      <c r="F2272" s="53"/>
    </row>
    <row r="2273" spans="1:6">
      <c r="A2273" s="52">
        <v>43894</v>
      </c>
      <c r="B2273" s="20">
        <v>2177.15</v>
      </c>
      <c r="C2273" s="20">
        <v>38409.480000000003</v>
      </c>
      <c r="D2273" s="20">
        <f t="shared" si="70"/>
        <v>-5.5617735685095284E-3</v>
      </c>
      <c r="E2273" s="20">
        <f t="shared" si="71"/>
        <v>4.2807890457954864E-3</v>
      </c>
      <c r="F2273" s="53"/>
    </row>
    <row r="2274" spans="1:6">
      <c r="A2274" s="52">
        <v>43895</v>
      </c>
      <c r="B2274" s="20">
        <v>2216.0500000000002</v>
      </c>
      <c r="C2274" s="20">
        <v>38470.61</v>
      </c>
      <c r="D2274" s="20">
        <f t="shared" si="70"/>
        <v>1.5902690249950137E-3</v>
      </c>
      <c r="E2274" s="20">
        <f t="shared" si="71"/>
        <v>1.7709649769688009E-2</v>
      </c>
      <c r="F2274" s="53"/>
    </row>
    <row r="2275" spans="1:6">
      <c r="A2275" s="52">
        <v>43896</v>
      </c>
      <c r="B2275" s="20">
        <v>2186.6</v>
      </c>
      <c r="C2275" s="20">
        <v>37576.620000000003</v>
      </c>
      <c r="D2275" s="20">
        <f t="shared" si="70"/>
        <v>-2.3512524667936702E-2</v>
      </c>
      <c r="E2275" s="20">
        <f t="shared" si="71"/>
        <v>-1.3378505789140781E-2</v>
      </c>
      <c r="F2275" s="53"/>
    </row>
    <row r="2276" spans="1:6">
      <c r="A2276" s="52">
        <v>43899</v>
      </c>
      <c r="B2276" s="20">
        <v>2122.75</v>
      </c>
      <c r="C2276" s="20">
        <v>35634.949999999997</v>
      </c>
      <c r="D2276" s="20">
        <f t="shared" si="70"/>
        <v>-5.3055150644186935E-2</v>
      </c>
      <c r="E2276" s="20">
        <f t="shared" si="71"/>
        <v>-2.9635408120911502E-2</v>
      </c>
      <c r="F2276" s="53"/>
    </row>
    <row r="2277" spans="1:6">
      <c r="A2277" s="52">
        <v>43901</v>
      </c>
      <c r="B2277" s="20">
        <v>2153.85</v>
      </c>
      <c r="C2277" s="20">
        <v>35697.4</v>
      </c>
      <c r="D2277" s="20">
        <f t="shared" si="70"/>
        <v>1.7509591638363855E-3</v>
      </c>
      <c r="E2277" s="20">
        <f t="shared" si="71"/>
        <v>1.4544520529022683E-2</v>
      </c>
      <c r="F2277" s="53"/>
    </row>
    <row r="2278" spans="1:6">
      <c r="A2278" s="52">
        <v>43902</v>
      </c>
      <c r="B2278" s="20">
        <v>2059.35</v>
      </c>
      <c r="C2278" s="20">
        <v>32778.14</v>
      </c>
      <c r="D2278" s="20">
        <f t="shared" si="70"/>
        <v>-8.5316027211772852E-2</v>
      </c>
      <c r="E2278" s="20">
        <f t="shared" si="71"/>
        <v>-4.4866539396771973E-2</v>
      </c>
      <c r="F2278" s="53"/>
    </row>
    <row r="2279" spans="1:6">
      <c r="A2279" s="52">
        <v>43903</v>
      </c>
      <c r="B2279" s="20">
        <v>2033.2</v>
      </c>
      <c r="C2279" s="20">
        <v>34103.480000000003</v>
      </c>
      <c r="D2279" s="20">
        <f t="shared" si="70"/>
        <v>3.9637602078365669E-2</v>
      </c>
      <c r="E2279" s="20">
        <f t="shared" si="71"/>
        <v>-1.2779492438976123E-2</v>
      </c>
      <c r="F2279" s="53"/>
    </row>
    <row r="2280" spans="1:6">
      <c r="A2280" s="52">
        <v>43906</v>
      </c>
      <c r="B2280" s="20">
        <v>1941.25</v>
      </c>
      <c r="C2280" s="20">
        <v>31390.07</v>
      </c>
      <c r="D2280" s="20">
        <f t="shared" si="70"/>
        <v>-8.2907831007430724E-2</v>
      </c>
      <c r="E2280" s="20">
        <f t="shared" si="71"/>
        <v>-4.6278811109850687E-2</v>
      </c>
      <c r="F2280" s="53"/>
    </row>
    <row r="2281" spans="1:6">
      <c r="A2281" s="52">
        <v>43907</v>
      </c>
      <c r="B2281" s="20">
        <v>2009</v>
      </c>
      <c r="C2281" s="20">
        <v>30579.09</v>
      </c>
      <c r="D2281" s="20">
        <f t="shared" si="70"/>
        <v>-2.6175158814567435E-2</v>
      </c>
      <c r="E2281" s="20">
        <f t="shared" si="71"/>
        <v>3.4304990352037615E-2</v>
      </c>
      <c r="F2281" s="53"/>
    </row>
    <row r="2282" spans="1:6">
      <c r="A2282" s="52">
        <v>43908</v>
      </c>
      <c r="B2282" s="20">
        <v>1927.35</v>
      </c>
      <c r="C2282" s="20">
        <v>28869.51</v>
      </c>
      <c r="D2282" s="20">
        <f t="shared" si="70"/>
        <v>-5.7530421151512801E-2</v>
      </c>
      <c r="E2282" s="20">
        <f t="shared" si="71"/>
        <v>-4.149108341733506E-2</v>
      </c>
      <c r="F2282" s="53"/>
    </row>
    <row r="2283" spans="1:6">
      <c r="A2283" s="52">
        <v>43909</v>
      </c>
      <c r="B2283" s="20">
        <v>1836.65</v>
      </c>
      <c r="C2283" s="20">
        <v>28288.23</v>
      </c>
      <c r="D2283" s="20">
        <f t="shared" si="70"/>
        <v>-2.0340203816564647E-2</v>
      </c>
      <c r="E2283" s="20">
        <f t="shared" si="71"/>
        <v>-4.820274237008481E-2</v>
      </c>
      <c r="F2283" s="53"/>
    </row>
    <row r="2284" spans="1:6">
      <c r="A2284" s="52">
        <v>43910</v>
      </c>
      <c r="B2284" s="20">
        <v>2052.5</v>
      </c>
      <c r="C2284" s="20">
        <v>29915.96</v>
      </c>
      <c r="D2284" s="20">
        <f t="shared" si="70"/>
        <v>5.5946300173089936E-2</v>
      </c>
      <c r="E2284" s="20">
        <f t="shared" si="71"/>
        <v>0.11111530229906889</v>
      </c>
      <c r="F2284" s="53"/>
    </row>
    <row r="2285" spans="1:6">
      <c r="A2285" s="52">
        <v>43913</v>
      </c>
      <c r="B2285" s="20">
        <v>1872.55</v>
      </c>
      <c r="C2285" s="20">
        <v>25981.24</v>
      </c>
      <c r="D2285" s="20">
        <f t="shared" si="70"/>
        <v>-0.14101737812559303</v>
      </c>
      <c r="E2285" s="20">
        <f t="shared" si="71"/>
        <v>-9.1757424022015144E-2</v>
      </c>
      <c r="F2285" s="53"/>
    </row>
    <row r="2286" spans="1:6">
      <c r="A2286" s="52">
        <v>43914</v>
      </c>
      <c r="B2286" s="20">
        <v>2028.75</v>
      </c>
      <c r="C2286" s="20">
        <v>26674.03</v>
      </c>
      <c r="D2286" s="20">
        <f t="shared" si="70"/>
        <v>2.6315693764495499E-2</v>
      </c>
      <c r="E2286" s="20">
        <f t="shared" si="71"/>
        <v>8.0118701524232727E-2</v>
      </c>
      <c r="F2286" s="53"/>
    </row>
    <row r="2287" spans="1:6">
      <c r="A2287" s="52">
        <v>43915</v>
      </c>
      <c r="B2287" s="20">
        <v>2076.6</v>
      </c>
      <c r="C2287" s="20">
        <v>28535.78</v>
      </c>
      <c r="D2287" s="20">
        <f t="shared" si="70"/>
        <v>6.7468305576736901E-2</v>
      </c>
      <c r="E2287" s="20">
        <f t="shared" si="71"/>
        <v>2.3312101040552657E-2</v>
      </c>
      <c r="F2287" s="53"/>
    </row>
    <row r="2288" spans="1:6">
      <c r="A2288" s="52">
        <v>43916</v>
      </c>
      <c r="B2288" s="20">
        <v>2217.1999999999998</v>
      </c>
      <c r="C2288" s="20">
        <v>29946.77</v>
      </c>
      <c r="D2288" s="20">
        <f t="shared" si="70"/>
        <v>4.8262733867914305E-2</v>
      </c>
      <c r="E2288" s="20">
        <f t="shared" si="71"/>
        <v>6.5513197676296098E-2</v>
      </c>
      <c r="F2288" s="53"/>
    </row>
    <row r="2289" spans="1:6">
      <c r="A2289" s="52">
        <v>43917</v>
      </c>
      <c r="B2289" s="20">
        <v>2140.3000000000002</v>
      </c>
      <c r="C2289" s="20">
        <v>29815.59</v>
      </c>
      <c r="D2289" s="20">
        <f t="shared" si="70"/>
        <v>-4.390061258691483E-3</v>
      </c>
      <c r="E2289" s="20">
        <f t="shared" si="71"/>
        <v>-3.5299132439131853E-2</v>
      </c>
      <c r="F2289" s="53"/>
    </row>
    <row r="2290" spans="1:6">
      <c r="A2290" s="52">
        <v>43920</v>
      </c>
      <c r="B2290" s="20">
        <v>2187.1</v>
      </c>
      <c r="C2290" s="20">
        <v>28440.32</v>
      </c>
      <c r="D2290" s="20">
        <f t="shared" si="70"/>
        <v>-4.7223554446413393E-2</v>
      </c>
      <c r="E2290" s="20">
        <f t="shared" si="71"/>
        <v>2.1630459261988925E-2</v>
      </c>
      <c r="F2290" s="53"/>
    </row>
    <row r="2291" spans="1:6">
      <c r="A2291" s="52">
        <v>43921</v>
      </c>
      <c r="B2291" s="20">
        <v>2298.15</v>
      </c>
      <c r="C2291" s="20">
        <v>29468.49</v>
      </c>
      <c r="D2291" s="20">
        <f t="shared" si="70"/>
        <v>3.5513700259361833E-2</v>
      </c>
      <c r="E2291" s="20">
        <f t="shared" si="71"/>
        <v>4.9527986061365707E-2</v>
      </c>
      <c r="F2291" s="53"/>
    </row>
    <row r="2292" spans="1:6">
      <c r="A2292" s="52">
        <v>43922</v>
      </c>
      <c r="B2292" s="20">
        <v>2179.25</v>
      </c>
      <c r="C2292" s="20">
        <v>28265.31</v>
      </c>
      <c r="D2292" s="20">
        <f t="shared" si="70"/>
        <v>-4.16862991942702E-2</v>
      </c>
      <c r="E2292" s="20">
        <f t="shared" si="71"/>
        <v>-5.3123670538186896E-2</v>
      </c>
      <c r="F2292" s="53"/>
    </row>
    <row r="2293" spans="1:6">
      <c r="A2293" s="52">
        <v>43924</v>
      </c>
      <c r="B2293" s="20">
        <v>2153.5500000000002</v>
      </c>
      <c r="C2293" s="20">
        <v>27590.95</v>
      </c>
      <c r="D2293" s="20">
        <f t="shared" si="70"/>
        <v>-2.4147437293023044E-2</v>
      </c>
      <c r="E2293" s="20">
        <f t="shared" si="71"/>
        <v>-1.1863137649872716E-2</v>
      </c>
      <c r="F2293" s="53"/>
    </row>
    <row r="2294" spans="1:6">
      <c r="A2294" s="52">
        <v>43928</v>
      </c>
      <c r="B2294" s="20">
        <v>2444.6</v>
      </c>
      <c r="C2294" s="20">
        <v>30067.21</v>
      </c>
      <c r="D2294" s="20">
        <f t="shared" si="70"/>
        <v>8.5947388788731885E-2</v>
      </c>
      <c r="E2294" s="20">
        <f t="shared" si="71"/>
        <v>0.12676386710134963</v>
      </c>
      <c r="F2294" s="53"/>
    </row>
    <row r="2295" spans="1:6">
      <c r="A2295" s="52">
        <v>43929</v>
      </c>
      <c r="B2295" s="20">
        <v>2458.6999999999998</v>
      </c>
      <c r="C2295" s="20">
        <v>29893.96</v>
      </c>
      <c r="D2295" s="20">
        <f t="shared" si="70"/>
        <v>-5.7787558890491451E-3</v>
      </c>
      <c r="E2295" s="20">
        <f t="shared" si="71"/>
        <v>5.7512446169868852E-3</v>
      </c>
      <c r="F2295" s="53"/>
    </row>
    <row r="2296" spans="1:6">
      <c r="A2296" s="52">
        <v>43930</v>
      </c>
      <c r="B2296" s="20">
        <v>2372.9</v>
      </c>
      <c r="C2296" s="20">
        <v>31159.62</v>
      </c>
      <c r="D2296" s="20">
        <f t="shared" si="70"/>
        <v>4.1466572504657004E-2</v>
      </c>
      <c r="E2296" s="20">
        <f t="shared" si="71"/>
        <v>-3.5519919162437234E-2</v>
      </c>
      <c r="F2296" s="53"/>
    </row>
    <row r="2297" spans="1:6">
      <c r="A2297" s="52">
        <v>43934</v>
      </c>
      <c r="B2297" s="20">
        <v>2347.3000000000002</v>
      </c>
      <c r="C2297" s="20">
        <v>30690.02</v>
      </c>
      <c r="D2297" s="20">
        <f t="shared" si="70"/>
        <v>-1.5185505496731606E-2</v>
      </c>
      <c r="E2297" s="20">
        <f t="shared" si="71"/>
        <v>-1.0847104362870305E-2</v>
      </c>
      <c r="F2297" s="53"/>
    </row>
    <row r="2298" spans="1:6">
      <c r="A2298" s="52">
        <v>43936</v>
      </c>
      <c r="B2298" s="20">
        <v>2489.75</v>
      </c>
      <c r="C2298" s="20">
        <v>30379.81</v>
      </c>
      <c r="D2298" s="20">
        <f t="shared" si="70"/>
        <v>-1.0159277275982721E-2</v>
      </c>
      <c r="E2298" s="20">
        <f t="shared" si="71"/>
        <v>5.891657237690736E-2</v>
      </c>
      <c r="F2298" s="53"/>
    </row>
    <row r="2299" spans="1:6">
      <c r="A2299" s="52">
        <v>43937</v>
      </c>
      <c r="B2299" s="20">
        <v>2436.6</v>
      </c>
      <c r="C2299" s="20">
        <v>30602.61</v>
      </c>
      <c r="D2299" s="20">
        <f t="shared" si="70"/>
        <v>7.3070564051250439E-3</v>
      </c>
      <c r="E2299" s="20">
        <f t="shared" si="71"/>
        <v>-2.1578678891441893E-2</v>
      </c>
      <c r="F2299" s="53"/>
    </row>
    <row r="2300" spans="1:6">
      <c r="A2300" s="52">
        <v>43938</v>
      </c>
      <c r="B2300" s="20">
        <v>2384.4499999999998</v>
      </c>
      <c r="C2300" s="20">
        <v>31588.720000000001</v>
      </c>
      <c r="D2300" s="20">
        <f t="shared" si="70"/>
        <v>3.1714795402794892E-2</v>
      </c>
      <c r="E2300" s="20">
        <f t="shared" si="71"/>
        <v>-2.1635135158428343E-2</v>
      </c>
      <c r="F2300" s="53"/>
    </row>
    <row r="2301" spans="1:6">
      <c r="A2301" s="52">
        <v>43941</v>
      </c>
      <c r="B2301" s="20">
        <v>2337.65</v>
      </c>
      <c r="C2301" s="20">
        <v>31648</v>
      </c>
      <c r="D2301" s="20">
        <f t="shared" si="70"/>
        <v>1.8748605988609774E-3</v>
      </c>
      <c r="E2301" s="20">
        <f t="shared" si="71"/>
        <v>-1.9822338534920454E-2</v>
      </c>
      <c r="F2301" s="53"/>
    </row>
    <row r="2302" spans="1:6">
      <c r="A2302" s="52">
        <v>43942</v>
      </c>
      <c r="B2302" s="20">
        <v>2316.35</v>
      </c>
      <c r="C2302" s="20">
        <v>30636.71</v>
      </c>
      <c r="D2302" s="20">
        <f t="shared" si="70"/>
        <v>-3.2475992312236544E-2</v>
      </c>
      <c r="E2302" s="20">
        <f t="shared" si="71"/>
        <v>-9.1534803267301866E-3</v>
      </c>
      <c r="F2302" s="53"/>
    </row>
    <row r="2303" spans="1:6">
      <c r="A2303" s="52">
        <v>43943</v>
      </c>
      <c r="B2303" s="20">
        <v>2386.6999999999998</v>
      </c>
      <c r="C2303" s="20">
        <v>31379.55</v>
      </c>
      <c r="D2303" s="20">
        <f t="shared" si="70"/>
        <v>2.395744372982939E-2</v>
      </c>
      <c r="E2303" s="20">
        <f t="shared" si="71"/>
        <v>2.9918987769270045E-2</v>
      </c>
      <c r="F2303" s="53"/>
    </row>
    <row r="2304" spans="1:6">
      <c r="A2304" s="52">
        <v>43944</v>
      </c>
      <c r="B2304" s="20">
        <v>2315.85</v>
      </c>
      <c r="C2304" s="20">
        <v>31863.08</v>
      </c>
      <c r="D2304" s="20">
        <f t="shared" si="70"/>
        <v>1.5291565895610629E-2</v>
      </c>
      <c r="E2304" s="20">
        <f t="shared" si="71"/>
        <v>-3.0134867913452767E-2</v>
      </c>
      <c r="F2304" s="53"/>
    </row>
    <row r="2305" spans="1:6">
      <c r="A2305" s="52">
        <v>43945</v>
      </c>
      <c r="B2305" s="20">
        <v>2282.9</v>
      </c>
      <c r="C2305" s="20">
        <v>31327.22</v>
      </c>
      <c r="D2305" s="20">
        <f t="shared" si="70"/>
        <v>-1.6960604570316031E-2</v>
      </c>
      <c r="E2305" s="20">
        <f t="shared" si="71"/>
        <v>-1.4330226200478675E-2</v>
      </c>
      <c r="F2305" s="53"/>
    </row>
    <row r="2306" spans="1:6">
      <c r="A2306" s="52">
        <v>43948</v>
      </c>
      <c r="B2306" s="20">
        <v>2320.6</v>
      </c>
      <c r="C2306" s="20">
        <v>31743.08</v>
      </c>
      <c r="D2306" s="20">
        <f t="shared" si="70"/>
        <v>1.3187380644452518E-2</v>
      </c>
      <c r="E2306" s="20">
        <f t="shared" si="71"/>
        <v>1.6379208357878434E-2</v>
      </c>
      <c r="F2306" s="53"/>
    </row>
    <row r="2307" spans="1:6">
      <c r="A2307" s="52">
        <v>43949</v>
      </c>
      <c r="B2307" s="20">
        <v>2290.4</v>
      </c>
      <c r="C2307" s="20">
        <v>32114.52</v>
      </c>
      <c r="D2307" s="20">
        <f t="shared" ref="D2307:D2370" si="72">LN(C2307/C2306)</f>
        <v>1.1633515483635464E-2</v>
      </c>
      <c r="E2307" s="20">
        <f t="shared" ref="E2307:E2370" si="73">LN(B2307/B2306)</f>
        <v>-1.309929812953969E-2</v>
      </c>
      <c r="F2307" s="53"/>
    </row>
    <row r="2308" spans="1:6">
      <c r="A2308" s="52">
        <v>43950</v>
      </c>
      <c r="B2308" s="20">
        <v>2232.1</v>
      </c>
      <c r="C2308" s="20">
        <v>32720.16</v>
      </c>
      <c r="D2308" s="20">
        <f t="shared" si="72"/>
        <v>1.8683137386863436E-2</v>
      </c>
      <c r="E2308" s="20">
        <f t="shared" si="73"/>
        <v>-2.5783628418938755E-2</v>
      </c>
      <c r="F2308" s="53"/>
    </row>
    <row r="2309" spans="1:6">
      <c r="A2309" s="52">
        <v>43951</v>
      </c>
      <c r="B2309" s="20">
        <v>2195.6999999999998</v>
      </c>
      <c r="C2309" s="20">
        <v>33717.620000000003</v>
      </c>
      <c r="D2309" s="20">
        <f t="shared" si="72"/>
        <v>3.0029147687126185E-2</v>
      </c>
      <c r="E2309" s="20">
        <f t="shared" si="73"/>
        <v>-1.6441944089675458E-2</v>
      </c>
      <c r="F2309" s="53"/>
    </row>
    <row r="2310" spans="1:6">
      <c r="A2310" s="52">
        <v>43955</v>
      </c>
      <c r="B2310" s="20">
        <v>2082.3000000000002</v>
      </c>
      <c r="C2310" s="20">
        <v>31715.35</v>
      </c>
      <c r="D2310" s="20">
        <f t="shared" si="72"/>
        <v>-6.1219758572817765E-2</v>
      </c>
      <c r="E2310" s="20">
        <f t="shared" si="73"/>
        <v>-5.302785026164325E-2</v>
      </c>
      <c r="F2310" s="53"/>
    </row>
    <row r="2311" spans="1:6">
      <c r="A2311" s="52">
        <v>43956</v>
      </c>
      <c r="B2311" s="20">
        <v>2041.85</v>
      </c>
      <c r="C2311" s="20">
        <v>31453.51</v>
      </c>
      <c r="D2311" s="20">
        <f t="shared" si="72"/>
        <v>-8.2902081700843323E-3</v>
      </c>
      <c r="E2311" s="20">
        <f t="shared" si="73"/>
        <v>-1.9616792381874575E-2</v>
      </c>
      <c r="F2311" s="53"/>
    </row>
    <row r="2312" spans="1:6">
      <c r="A2312" s="52">
        <v>43957</v>
      </c>
      <c r="B2312" s="20">
        <v>2009.85</v>
      </c>
      <c r="C2312" s="20">
        <v>31685.75</v>
      </c>
      <c r="D2312" s="20">
        <f t="shared" si="72"/>
        <v>7.3564703595225571E-3</v>
      </c>
      <c r="E2312" s="20">
        <f t="shared" si="73"/>
        <v>-1.5796167229046521E-2</v>
      </c>
      <c r="F2312" s="53"/>
    </row>
    <row r="2313" spans="1:6">
      <c r="A2313" s="52">
        <v>43958</v>
      </c>
      <c r="B2313" s="20">
        <v>1992.5</v>
      </c>
      <c r="C2313" s="20">
        <v>31443.38</v>
      </c>
      <c r="D2313" s="20">
        <f t="shared" si="72"/>
        <v>-7.6785848579528212E-3</v>
      </c>
      <c r="E2313" s="20">
        <f t="shared" si="73"/>
        <v>-8.6699607383565417E-3</v>
      </c>
      <c r="F2313" s="53"/>
    </row>
    <row r="2314" spans="1:6">
      <c r="A2314" s="52">
        <v>43959</v>
      </c>
      <c r="B2314" s="20">
        <v>2088.35</v>
      </c>
      <c r="C2314" s="20">
        <v>31642.7</v>
      </c>
      <c r="D2314" s="20">
        <f t="shared" si="72"/>
        <v>6.3190061336566607E-3</v>
      </c>
      <c r="E2314" s="20">
        <f t="shared" si="73"/>
        <v>4.6984148811811746E-2</v>
      </c>
      <c r="F2314" s="53"/>
    </row>
    <row r="2315" spans="1:6">
      <c r="A2315" s="52">
        <v>43962</v>
      </c>
      <c r="B2315" s="20">
        <v>2049.85</v>
      </c>
      <c r="C2315" s="20">
        <v>31561.22</v>
      </c>
      <c r="D2315" s="20">
        <f t="shared" si="72"/>
        <v>-2.5783225198119501E-3</v>
      </c>
      <c r="E2315" s="20">
        <f t="shared" si="73"/>
        <v>-1.8607660752543862E-2</v>
      </c>
      <c r="F2315" s="53"/>
    </row>
    <row r="2316" spans="1:6">
      <c r="A2316" s="52">
        <v>43963</v>
      </c>
      <c r="B2316" s="20">
        <v>2011.25</v>
      </c>
      <c r="C2316" s="20">
        <v>31371.119999999999</v>
      </c>
      <c r="D2316" s="20">
        <f t="shared" si="72"/>
        <v>-6.0414272916648583E-3</v>
      </c>
      <c r="E2316" s="20">
        <f t="shared" si="73"/>
        <v>-1.9010200417045001E-2</v>
      </c>
      <c r="F2316" s="53"/>
    </row>
    <row r="2317" spans="1:6">
      <c r="A2317" s="52">
        <v>43964</v>
      </c>
      <c r="B2317" s="20">
        <v>1995.1</v>
      </c>
      <c r="C2317" s="20">
        <v>32008.61</v>
      </c>
      <c r="D2317" s="20">
        <f t="shared" si="72"/>
        <v>2.0117204642789665E-2</v>
      </c>
      <c r="E2317" s="20">
        <f t="shared" si="73"/>
        <v>-8.0622449255774945E-3</v>
      </c>
      <c r="F2317" s="53"/>
    </row>
    <row r="2318" spans="1:6">
      <c r="A2318" s="52">
        <v>43965</v>
      </c>
      <c r="B2318" s="20">
        <v>2006.35</v>
      </c>
      <c r="C2318" s="20">
        <v>31122.89</v>
      </c>
      <c r="D2318" s="20">
        <f t="shared" si="72"/>
        <v>-2.8061367786615533E-2</v>
      </c>
      <c r="E2318" s="20">
        <f t="shared" si="73"/>
        <v>5.6229764918880199E-3</v>
      </c>
      <c r="F2318" s="53"/>
    </row>
    <row r="2319" spans="1:6">
      <c r="A2319" s="52">
        <v>43966</v>
      </c>
      <c r="B2319" s="20">
        <v>2032.2</v>
      </c>
      <c r="C2319" s="20">
        <v>31097.73</v>
      </c>
      <c r="D2319" s="20">
        <f t="shared" si="72"/>
        <v>-8.0873515472296696E-4</v>
      </c>
      <c r="E2319" s="20">
        <f t="shared" si="73"/>
        <v>1.2801799178877603E-2</v>
      </c>
      <c r="F2319" s="53"/>
    </row>
    <row r="2320" spans="1:6">
      <c r="A2320" s="52">
        <v>43969</v>
      </c>
      <c r="B2320" s="20">
        <v>2005.85</v>
      </c>
      <c r="C2320" s="20">
        <v>30028.98</v>
      </c>
      <c r="D2320" s="20">
        <f t="shared" si="72"/>
        <v>-3.4971910783151088E-2</v>
      </c>
      <c r="E2320" s="20">
        <f t="shared" si="73"/>
        <v>-1.305103899872136E-2</v>
      </c>
      <c r="F2320" s="53"/>
    </row>
    <row r="2321" spans="1:6">
      <c r="A2321" s="52">
        <v>43970</v>
      </c>
      <c r="B2321" s="20">
        <v>1974.5</v>
      </c>
      <c r="C2321" s="20">
        <v>30196.17</v>
      </c>
      <c r="D2321" s="20">
        <f t="shared" si="72"/>
        <v>5.5521797618695743E-3</v>
      </c>
      <c r="E2321" s="20">
        <f t="shared" si="73"/>
        <v>-1.5752709326355606E-2</v>
      </c>
      <c r="F2321" s="53"/>
    </row>
    <row r="2322" spans="1:6">
      <c r="A2322" s="52">
        <v>43971</v>
      </c>
      <c r="B2322" s="20">
        <v>1992.15</v>
      </c>
      <c r="C2322" s="20">
        <v>30818.61</v>
      </c>
      <c r="D2322" s="20">
        <f t="shared" si="72"/>
        <v>2.0403633144587839E-2</v>
      </c>
      <c r="E2322" s="20">
        <f t="shared" si="73"/>
        <v>8.8992557876653618E-3</v>
      </c>
      <c r="F2322" s="53"/>
    </row>
    <row r="2323" spans="1:6">
      <c r="A2323" s="52">
        <v>43972</v>
      </c>
      <c r="B2323" s="20">
        <v>1970.9</v>
      </c>
      <c r="C2323" s="20">
        <v>30932.9</v>
      </c>
      <c r="D2323" s="20">
        <f t="shared" si="72"/>
        <v>3.7016141143624164E-3</v>
      </c>
      <c r="E2323" s="20">
        <f t="shared" si="73"/>
        <v>-1.0724166315920776E-2</v>
      </c>
      <c r="F2323" s="53"/>
    </row>
    <row r="2324" spans="1:6">
      <c r="A2324" s="52">
        <v>43973</v>
      </c>
      <c r="B2324" s="20">
        <v>1988.4</v>
      </c>
      <c r="C2324" s="20">
        <v>30672.59</v>
      </c>
      <c r="D2324" s="20">
        <f t="shared" si="72"/>
        <v>-8.4509205018697912E-3</v>
      </c>
      <c r="E2324" s="20">
        <f t="shared" si="73"/>
        <v>8.8400040220688297E-3</v>
      </c>
      <c r="F2324" s="53"/>
    </row>
    <row r="2325" spans="1:6">
      <c r="A2325" s="52">
        <v>43977</v>
      </c>
      <c r="B2325" s="20">
        <v>1977.45</v>
      </c>
      <c r="C2325" s="20">
        <v>30609.3</v>
      </c>
      <c r="D2325" s="20">
        <f t="shared" si="72"/>
        <v>-2.0655375512062014E-3</v>
      </c>
      <c r="E2325" s="20">
        <f t="shared" si="73"/>
        <v>-5.522159348428873E-3</v>
      </c>
      <c r="F2325" s="53"/>
    </row>
    <row r="2326" spans="1:6">
      <c r="A2326" s="52">
        <v>43978</v>
      </c>
      <c r="B2326" s="20">
        <v>1997.5</v>
      </c>
      <c r="C2326" s="20">
        <v>31605.22</v>
      </c>
      <c r="D2326" s="20">
        <f t="shared" si="72"/>
        <v>3.2018412471781339E-2</v>
      </c>
      <c r="E2326" s="20">
        <f t="shared" si="73"/>
        <v>1.0088262768341056E-2</v>
      </c>
      <c r="F2326" s="53"/>
    </row>
    <row r="2327" spans="1:6">
      <c r="A2327" s="52">
        <v>43979</v>
      </c>
      <c r="B2327" s="20">
        <v>2009.25</v>
      </c>
      <c r="C2327" s="20">
        <v>32200.59</v>
      </c>
      <c r="D2327" s="20">
        <f t="shared" si="72"/>
        <v>1.8662478539925975E-2</v>
      </c>
      <c r="E2327" s="20">
        <f t="shared" si="73"/>
        <v>5.8651194523980576E-3</v>
      </c>
      <c r="F2327" s="53"/>
    </row>
    <row r="2328" spans="1:6">
      <c r="A2328" s="52">
        <v>43980</v>
      </c>
      <c r="B2328" s="20">
        <v>2056.9</v>
      </c>
      <c r="C2328" s="20">
        <v>32424.1</v>
      </c>
      <c r="D2328" s="20">
        <f t="shared" si="72"/>
        <v>6.9171980925947091E-3</v>
      </c>
      <c r="E2328" s="20">
        <f t="shared" si="73"/>
        <v>2.3438476891289847E-2</v>
      </c>
      <c r="F2328" s="53"/>
    </row>
    <row r="2329" spans="1:6">
      <c r="A2329" s="52">
        <v>43983</v>
      </c>
      <c r="B2329" s="20">
        <v>2106.6999999999998</v>
      </c>
      <c r="C2329" s="20">
        <v>33303.519999999997</v>
      </c>
      <c r="D2329" s="20">
        <f t="shared" si="72"/>
        <v>2.6761123649189374E-2</v>
      </c>
      <c r="E2329" s="20">
        <f t="shared" si="73"/>
        <v>2.3922747148306837E-2</v>
      </c>
      <c r="F2329" s="53"/>
    </row>
    <row r="2330" spans="1:6">
      <c r="A2330" s="52">
        <v>43984</v>
      </c>
      <c r="B2330" s="20">
        <v>2107.3000000000002</v>
      </c>
      <c r="C2330" s="20">
        <v>33825.53</v>
      </c>
      <c r="D2330" s="20">
        <f t="shared" si="72"/>
        <v>1.5552745712408229E-2</v>
      </c>
      <c r="E2330" s="20">
        <f t="shared" si="73"/>
        <v>2.8476507074262208E-4</v>
      </c>
      <c r="F2330" s="53"/>
    </row>
    <row r="2331" spans="1:6">
      <c r="A2331" s="52">
        <v>43985</v>
      </c>
      <c r="B2331" s="20">
        <v>2120</v>
      </c>
      <c r="C2331" s="20">
        <v>34109.54</v>
      </c>
      <c r="D2331" s="20">
        <f t="shared" si="72"/>
        <v>8.3612677402671188E-3</v>
      </c>
      <c r="E2331" s="20">
        <f t="shared" si="73"/>
        <v>6.0085814628908522E-3</v>
      </c>
      <c r="F2331" s="53"/>
    </row>
    <row r="2332" spans="1:6">
      <c r="A2332" s="52">
        <v>43986</v>
      </c>
      <c r="B2332" s="20">
        <v>2120.3000000000002</v>
      </c>
      <c r="C2332" s="20">
        <v>33980.699999999997</v>
      </c>
      <c r="D2332" s="20">
        <f t="shared" si="72"/>
        <v>-3.7843941735741676E-3</v>
      </c>
      <c r="E2332" s="20">
        <f t="shared" si="73"/>
        <v>1.4149942244681595E-4</v>
      </c>
      <c r="F2332" s="53"/>
    </row>
    <row r="2333" spans="1:6">
      <c r="A2333" s="52">
        <v>43987</v>
      </c>
      <c r="B2333" s="20">
        <v>2087.1999999999998</v>
      </c>
      <c r="C2333" s="20">
        <v>34287.24</v>
      </c>
      <c r="D2333" s="20">
        <f t="shared" si="72"/>
        <v>8.9805569118318121E-3</v>
      </c>
      <c r="E2333" s="20">
        <f t="shared" si="73"/>
        <v>-1.5734133265986466E-2</v>
      </c>
      <c r="F2333" s="53"/>
    </row>
    <row r="2334" spans="1:6">
      <c r="A2334" s="52">
        <v>43990</v>
      </c>
      <c r="B2334" s="20">
        <v>2110.8000000000002</v>
      </c>
      <c r="C2334" s="20">
        <v>34370.58</v>
      </c>
      <c r="D2334" s="20">
        <f t="shared" si="72"/>
        <v>2.4276926046205927E-3</v>
      </c>
      <c r="E2334" s="20">
        <f t="shared" si="73"/>
        <v>1.1243567708994213E-2</v>
      </c>
      <c r="F2334" s="53"/>
    </row>
    <row r="2335" spans="1:6">
      <c r="A2335" s="52">
        <v>43991</v>
      </c>
      <c r="B2335" s="20">
        <v>2106.3000000000002</v>
      </c>
      <c r="C2335" s="20">
        <v>33956.69</v>
      </c>
      <c r="D2335" s="20">
        <f t="shared" si="72"/>
        <v>-1.2115076817284076E-2</v>
      </c>
      <c r="E2335" s="20">
        <f t="shared" si="73"/>
        <v>-2.1341688401999449E-3</v>
      </c>
      <c r="F2335" s="53"/>
    </row>
    <row r="2336" spans="1:6">
      <c r="A2336" s="52">
        <v>43992</v>
      </c>
      <c r="B2336" s="20">
        <v>2119.35</v>
      </c>
      <c r="C2336" s="20">
        <v>34247.050000000003</v>
      </c>
      <c r="D2336" s="20">
        <f t="shared" si="72"/>
        <v>8.514540527933389E-3</v>
      </c>
      <c r="E2336" s="20">
        <f t="shared" si="73"/>
        <v>6.1765841886136383E-3</v>
      </c>
      <c r="F2336" s="53"/>
    </row>
    <row r="2337" spans="1:6">
      <c r="A2337" s="52">
        <v>43993</v>
      </c>
      <c r="B2337" s="20">
        <v>2108.0500000000002</v>
      </c>
      <c r="C2337" s="20">
        <v>33538.370000000003</v>
      </c>
      <c r="D2337" s="20">
        <f t="shared" si="72"/>
        <v>-2.0910273085877312E-2</v>
      </c>
      <c r="E2337" s="20">
        <f t="shared" si="73"/>
        <v>-5.3460883348830516E-3</v>
      </c>
      <c r="F2337" s="53"/>
    </row>
    <row r="2338" spans="1:6">
      <c r="A2338" s="52">
        <v>43994</v>
      </c>
      <c r="B2338" s="20">
        <v>2106.1999999999998</v>
      </c>
      <c r="C2338" s="20">
        <v>33780.89</v>
      </c>
      <c r="D2338" s="20">
        <f t="shared" si="72"/>
        <v>7.2051014574627831E-3</v>
      </c>
      <c r="E2338" s="20">
        <f t="shared" si="73"/>
        <v>-8.779735985467317E-4</v>
      </c>
      <c r="F2338" s="53"/>
    </row>
    <row r="2339" spans="1:6">
      <c r="A2339" s="52">
        <v>43997</v>
      </c>
      <c r="B2339" s="20">
        <v>2082.8000000000002</v>
      </c>
      <c r="C2339" s="20">
        <v>33228.800000000003</v>
      </c>
      <c r="D2339" s="20">
        <f t="shared" si="72"/>
        <v>-1.6478288216022555E-2</v>
      </c>
      <c r="E2339" s="20">
        <f t="shared" si="73"/>
        <v>-1.1172233657752594E-2</v>
      </c>
      <c r="F2339" s="53"/>
    </row>
    <row r="2340" spans="1:6">
      <c r="A2340" s="52">
        <v>43998</v>
      </c>
      <c r="B2340" s="20">
        <v>2075.85</v>
      </c>
      <c r="C2340" s="20">
        <v>33605.22</v>
      </c>
      <c r="D2340" s="20">
        <f t="shared" si="72"/>
        <v>1.1264442277929389E-2</v>
      </c>
      <c r="E2340" s="20">
        <f t="shared" si="73"/>
        <v>-3.3424339486952362E-3</v>
      </c>
      <c r="F2340" s="53"/>
    </row>
    <row r="2341" spans="1:6">
      <c r="A2341" s="52">
        <v>43999</v>
      </c>
      <c r="B2341" s="20">
        <v>2078.25</v>
      </c>
      <c r="C2341" s="20">
        <v>33507.919999999998</v>
      </c>
      <c r="D2341" s="20">
        <f t="shared" si="72"/>
        <v>-2.8995832461863524E-3</v>
      </c>
      <c r="E2341" s="20">
        <f t="shared" si="73"/>
        <v>1.1554850711485614E-3</v>
      </c>
      <c r="F2341" s="53"/>
    </row>
    <row r="2342" spans="1:6">
      <c r="A2342" s="52">
        <v>44000</v>
      </c>
      <c r="B2342" s="20">
        <v>2065.25</v>
      </c>
      <c r="C2342" s="20">
        <v>34208.050000000003</v>
      </c>
      <c r="D2342" s="20">
        <f t="shared" si="72"/>
        <v>2.0679167688806791E-2</v>
      </c>
      <c r="E2342" s="20">
        <f t="shared" si="73"/>
        <v>-6.2749089685827852E-3</v>
      </c>
      <c r="F2342" s="53"/>
    </row>
    <row r="2343" spans="1:6">
      <c r="A2343" s="52">
        <v>44001</v>
      </c>
      <c r="B2343" s="20">
        <v>2092.25</v>
      </c>
      <c r="C2343" s="20">
        <v>34731.730000000003</v>
      </c>
      <c r="D2343" s="20">
        <f t="shared" si="72"/>
        <v>1.5192681869322574E-2</v>
      </c>
      <c r="E2343" s="20">
        <f t="shared" si="73"/>
        <v>1.2988757470368742E-2</v>
      </c>
      <c r="F2343" s="53"/>
    </row>
    <row r="2344" spans="1:6">
      <c r="A2344" s="52">
        <v>44004</v>
      </c>
      <c r="B2344" s="20">
        <v>2100.65</v>
      </c>
      <c r="C2344" s="20">
        <v>34911.32</v>
      </c>
      <c r="D2344" s="20">
        <f t="shared" si="72"/>
        <v>5.1574535601446279E-3</v>
      </c>
      <c r="E2344" s="20">
        <f t="shared" si="73"/>
        <v>4.0067787154428585E-3</v>
      </c>
      <c r="F2344" s="53"/>
    </row>
    <row r="2345" spans="1:6">
      <c r="A2345" s="52">
        <v>44005</v>
      </c>
      <c r="B2345" s="20">
        <v>2155.8000000000002</v>
      </c>
      <c r="C2345" s="20">
        <v>35430.43</v>
      </c>
      <c r="D2345" s="20">
        <f t="shared" si="72"/>
        <v>1.475992349369506E-2</v>
      </c>
      <c r="E2345" s="20">
        <f t="shared" si="73"/>
        <v>2.591506371910185E-2</v>
      </c>
      <c r="F2345" s="53"/>
    </row>
    <row r="2346" spans="1:6">
      <c r="A2346" s="52">
        <v>44006</v>
      </c>
      <c r="B2346" s="20">
        <v>2130.6</v>
      </c>
      <c r="C2346" s="20">
        <v>34868.980000000003</v>
      </c>
      <c r="D2346" s="20">
        <f t="shared" si="72"/>
        <v>-1.5973446656993396E-2</v>
      </c>
      <c r="E2346" s="20">
        <f t="shared" si="73"/>
        <v>-1.1758254170430981E-2</v>
      </c>
      <c r="F2346" s="53"/>
    </row>
    <row r="2347" spans="1:6">
      <c r="A2347" s="52">
        <v>44007</v>
      </c>
      <c r="B2347" s="20">
        <v>2174.0500000000002</v>
      </c>
      <c r="C2347" s="20">
        <v>34842.1</v>
      </c>
      <c r="D2347" s="20">
        <f t="shared" si="72"/>
        <v>-7.7118304097955909E-4</v>
      </c>
      <c r="E2347" s="20">
        <f t="shared" si="73"/>
        <v>2.0188157319619787E-2</v>
      </c>
      <c r="F2347" s="53"/>
    </row>
    <row r="2348" spans="1:6">
      <c r="A2348" s="52">
        <v>44008</v>
      </c>
      <c r="B2348" s="20">
        <v>2154.4499999999998</v>
      </c>
      <c r="C2348" s="20">
        <v>35171.269999999997</v>
      </c>
      <c r="D2348" s="20">
        <f t="shared" si="72"/>
        <v>9.4031304420711097E-3</v>
      </c>
      <c r="E2348" s="20">
        <f t="shared" si="73"/>
        <v>-9.0563169507755174E-3</v>
      </c>
      <c r="F2348" s="53"/>
    </row>
    <row r="2349" spans="1:6">
      <c r="A2349" s="52">
        <v>44011</v>
      </c>
      <c r="B2349" s="20">
        <v>2182.5500000000002</v>
      </c>
      <c r="C2349" s="20">
        <v>34961.519999999997</v>
      </c>
      <c r="D2349" s="20">
        <f t="shared" si="72"/>
        <v>-5.9815280521735787E-3</v>
      </c>
      <c r="E2349" s="20">
        <f t="shared" si="73"/>
        <v>1.2958447412842864E-2</v>
      </c>
      <c r="F2349" s="53"/>
    </row>
    <row r="2350" spans="1:6">
      <c r="A2350" s="52">
        <v>44012</v>
      </c>
      <c r="B2350" s="20">
        <v>2180.75</v>
      </c>
      <c r="C2350" s="20">
        <v>34915.800000000003</v>
      </c>
      <c r="D2350" s="20">
        <f t="shared" si="72"/>
        <v>-1.3085792793473586E-3</v>
      </c>
      <c r="E2350" s="20">
        <f t="shared" si="73"/>
        <v>-8.2506364545628554E-4</v>
      </c>
      <c r="F2350" s="53"/>
    </row>
    <row r="2351" spans="1:6">
      <c r="A2351" s="52">
        <v>44013</v>
      </c>
      <c r="B2351" s="20">
        <v>2170.6999999999998</v>
      </c>
      <c r="C2351" s="20">
        <v>35414.449999999997</v>
      </c>
      <c r="D2351" s="20">
        <f t="shared" si="72"/>
        <v>1.4180480118692407E-2</v>
      </c>
      <c r="E2351" s="20">
        <f t="shared" si="73"/>
        <v>-4.6191581516114213E-3</v>
      </c>
      <c r="F2351" s="53"/>
    </row>
    <row r="2352" spans="1:6">
      <c r="A2352" s="52">
        <v>44014</v>
      </c>
      <c r="B2352" s="20">
        <v>2152.1999999999998</v>
      </c>
      <c r="C2352" s="20">
        <v>35843.699999999997</v>
      </c>
      <c r="D2352" s="20">
        <f t="shared" si="72"/>
        <v>1.2047890442943774E-2</v>
      </c>
      <c r="E2352" s="20">
        <f t="shared" si="73"/>
        <v>-8.5591213954246369E-3</v>
      </c>
      <c r="F2352" s="53"/>
    </row>
    <row r="2353" spans="1:6">
      <c r="A2353" s="52">
        <v>44015</v>
      </c>
      <c r="B2353" s="20">
        <v>2172.3000000000002</v>
      </c>
      <c r="C2353" s="20">
        <v>36021.42</v>
      </c>
      <c r="D2353" s="20">
        <f t="shared" si="72"/>
        <v>4.9459421284527936E-3</v>
      </c>
      <c r="E2353" s="20">
        <f t="shared" si="73"/>
        <v>9.2959392965931194E-3</v>
      </c>
      <c r="F2353" s="53"/>
    </row>
    <row r="2354" spans="1:6">
      <c r="A2354" s="52">
        <v>44018</v>
      </c>
      <c r="B2354" s="20">
        <v>2161.9499999999998</v>
      </c>
      <c r="C2354" s="20">
        <v>36487.279999999999</v>
      </c>
      <c r="D2354" s="20">
        <f t="shared" si="72"/>
        <v>1.2849945186117621E-2</v>
      </c>
      <c r="E2354" s="20">
        <f t="shared" si="73"/>
        <v>-4.7759218656634357E-3</v>
      </c>
      <c r="F2354" s="53"/>
    </row>
    <row r="2355" spans="1:6">
      <c r="A2355" s="52">
        <v>44019</v>
      </c>
      <c r="B2355" s="20">
        <v>2154.1</v>
      </c>
      <c r="C2355" s="20">
        <v>36674.519999999997</v>
      </c>
      <c r="D2355" s="20">
        <f t="shared" si="72"/>
        <v>5.1185293089259874E-3</v>
      </c>
      <c r="E2355" s="20">
        <f t="shared" si="73"/>
        <v>-3.6375893031674283E-3</v>
      </c>
      <c r="F2355" s="53"/>
    </row>
    <row r="2356" spans="1:6">
      <c r="A2356" s="52">
        <v>44020</v>
      </c>
      <c r="B2356" s="20">
        <v>2185.3000000000002</v>
      </c>
      <c r="C2356" s="20">
        <v>36329.01</v>
      </c>
      <c r="D2356" s="20">
        <f t="shared" si="72"/>
        <v>-9.4656403534612212E-3</v>
      </c>
      <c r="E2356" s="20">
        <f t="shared" si="73"/>
        <v>1.4380115982052898E-2</v>
      </c>
      <c r="F2356" s="53"/>
    </row>
    <row r="2357" spans="1:6">
      <c r="A2357" s="52">
        <v>44021</v>
      </c>
      <c r="B2357" s="20">
        <v>2175.4499999999998</v>
      </c>
      <c r="C2357" s="20">
        <v>36737.69</v>
      </c>
      <c r="D2357" s="20">
        <f t="shared" si="72"/>
        <v>1.118660790343806E-2</v>
      </c>
      <c r="E2357" s="20">
        <f t="shared" si="73"/>
        <v>-4.5175792017381339E-3</v>
      </c>
      <c r="F2357" s="53"/>
    </row>
    <row r="2358" spans="1:6">
      <c r="A2358" s="52">
        <v>44022</v>
      </c>
      <c r="B2358" s="20">
        <v>2223.75</v>
      </c>
      <c r="C2358" s="20">
        <v>36594.33</v>
      </c>
      <c r="D2358" s="20">
        <f t="shared" si="72"/>
        <v>-3.9098931853181742E-3</v>
      </c>
      <c r="E2358" s="20">
        <f t="shared" si="73"/>
        <v>2.1959420305676255E-2</v>
      </c>
      <c r="F2358" s="53"/>
    </row>
    <row r="2359" spans="1:6">
      <c r="A2359" s="52">
        <v>44025</v>
      </c>
      <c r="B2359" s="20">
        <v>2264.6999999999998</v>
      </c>
      <c r="C2359" s="20">
        <v>36693.69</v>
      </c>
      <c r="D2359" s="20">
        <f t="shared" si="72"/>
        <v>2.7114952996755764E-3</v>
      </c>
      <c r="E2359" s="20">
        <f t="shared" si="73"/>
        <v>1.8247339833643968E-2</v>
      </c>
      <c r="F2359" s="53"/>
    </row>
    <row r="2360" spans="1:6">
      <c r="A2360" s="52">
        <v>44026</v>
      </c>
      <c r="B2360" s="20">
        <v>2234.4</v>
      </c>
      <c r="C2360" s="20">
        <v>36033.06</v>
      </c>
      <c r="D2360" s="20">
        <f t="shared" si="72"/>
        <v>-1.8167955293806812E-2</v>
      </c>
      <c r="E2360" s="20">
        <f t="shared" si="73"/>
        <v>-1.3469564182721763E-2</v>
      </c>
      <c r="F2360" s="53"/>
    </row>
    <row r="2361" spans="1:6">
      <c r="A2361" s="52">
        <v>44027</v>
      </c>
      <c r="B2361" s="20">
        <v>2275.65</v>
      </c>
      <c r="C2361" s="20">
        <v>36051.81</v>
      </c>
      <c r="D2361" s="20">
        <f t="shared" si="72"/>
        <v>5.2022013559465557E-4</v>
      </c>
      <c r="E2361" s="20">
        <f t="shared" si="73"/>
        <v>1.8292990231244376E-2</v>
      </c>
      <c r="F2361" s="53"/>
    </row>
    <row r="2362" spans="1:6">
      <c r="A2362" s="52">
        <v>44028</v>
      </c>
      <c r="B2362" s="20">
        <v>2288.5500000000002</v>
      </c>
      <c r="C2362" s="20">
        <v>36471.68</v>
      </c>
      <c r="D2362" s="20">
        <f t="shared" si="72"/>
        <v>1.1578998503775348E-2</v>
      </c>
      <c r="E2362" s="20">
        <f t="shared" si="73"/>
        <v>5.6527033651095591E-3</v>
      </c>
      <c r="F2362" s="53"/>
    </row>
    <row r="2363" spans="1:6">
      <c r="A2363" s="52">
        <v>44029</v>
      </c>
      <c r="B2363" s="20">
        <v>2333.35</v>
      </c>
      <c r="C2363" s="20">
        <v>37020.14</v>
      </c>
      <c r="D2363" s="20">
        <f t="shared" si="72"/>
        <v>1.4926019859066312E-2</v>
      </c>
      <c r="E2363" s="20">
        <f t="shared" si="73"/>
        <v>1.938657397365243E-2</v>
      </c>
      <c r="F2363" s="53"/>
    </row>
    <row r="2364" spans="1:6">
      <c r="A2364" s="52">
        <v>44032</v>
      </c>
      <c r="B2364" s="20">
        <v>2330.35</v>
      </c>
      <c r="C2364" s="20">
        <v>37418.99</v>
      </c>
      <c r="D2364" s="20">
        <f t="shared" si="72"/>
        <v>1.0716240689931536E-2</v>
      </c>
      <c r="E2364" s="20">
        <f t="shared" si="73"/>
        <v>-1.2865323300347178E-3</v>
      </c>
      <c r="F2364" s="53"/>
    </row>
    <row r="2365" spans="1:6">
      <c r="A2365" s="52">
        <v>44033</v>
      </c>
      <c r="B2365" s="20">
        <v>2319.1</v>
      </c>
      <c r="C2365" s="20">
        <v>37930.33</v>
      </c>
      <c r="D2365" s="20">
        <f t="shared" si="72"/>
        <v>1.3572726332507473E-2</v>
      </c>
      <c r="E2365" s="20">
        <f t="shared" si="73"/>
        <v>-4.839291509775313E-3</v>
      </c>
      <c r="F2365" s="53"/>
    </row>
    <row r="2366" spans="1:6">
      <c r="A2366" s="52">
        <v>44034</v>
      </c>
      <c r="B2366" s="20">
        <v>2248.1999999999998</v>
      </c>
      <c r="C2366" s="20">
        <v>37871.519999999997</v>
      </c>
      <c r="D2366" s="20">
        <f t="shared" si="72"/>
        <v>-1.5516774801606122E-3</v>
      </c>
      <c r="E2366" s="20">
        <f t="shared" si="73"/>
        <v>-3.1049283333466803E-2</v>
      </c>
      <c r="F2366" s="53"/>
    </row>
    <row r="2367" spans="1:6">
      <c r="A2367" s="52">
        <v>44035</v>
      </c>
      <c r="B2367" s="20">
        <v>2212.9499999999998</v>
      </c>
      <c r="C2367" s="20">
        <v>38140.47</v>
      </c>
      <c r="D2367" s="20">
        <f t="shared" si="72"/>
        <v>7.0765446967169148E-3</v>
      </c>
      <c r="E2367" s="20">
        <f t="shared" si="73"/>
        <v>-1.5803428996011053E-2</v>
      </c>
      <c r="F2367" s="53"/>
    </row>
    <row r="2368" spans="1:6">
      <c r="A2368" s="52">
        <v>44036</v>
      </c>
      <c r="B2368" s="20">
        <v>2209.75</v>
      </c>
      <c r="C2368" s="20">
        <v>38128.9</v>
      </c>
      <c r="D2368" s="20">
        <f t="shared" si="72"/>
        <v>-3.0339833903835991E-4</v>
      </c>
      <c r="E2368" s="20">
        <f t="shared" si="73"/>
        <v>-1.4470800906282002E-3</v>
      </c>
      <c r="F2368" s="53"/>
    </row>
    <row r="2369" spans="1:6">
      <c r="A2369" s="52">
        <v>44039</v>
      </c>
      <c r="B2369" s="20">
        <v>2221.25</v>
      </c>
      <c r="C2369" s="20">
        <v>37934.730000000003</v>
      </c>
      <c r="D2369" s="20">
        <f t="shared" si="72"/>
        <v>-5.1054734507711029E-3</v>
      </c>
      <c r="E2369" s="20">
        <f t="shared" si="73"/>
        <v>5.1907135278038115E-3</v>
      </c>
      <c r="F2369" s="53"/>
    </row>
    <row r="2370" spans="1:6">
      <c r="A2370" s="52">
        <v>44040</v>
      </c>
      <c r="B2370" s="20">
        <v>2242.4499999999998</v>
      </c>
      <c r="C2370" s="20">
        <v>38492.949999999997</v>
      </c>
      <c r="D2370" s="20">
        <f t="shared" si="72"/>
        <v>1.4608056315691422E-2</v>
      </c>
      <c r="E2370" s="20">
        <f t="shared" si="73"/>
        <v>9.4989176714827921E-3</v>
      </c>
      <c r="F2370" s="53"/>
    </row>
    <row r="2371" spans="1:6">
      <c r="A2371" s="52">
        <v>44041</v>
      </c>
      <c r="B2371" s="20">
        <v>2233.15</v>
      </c>
      <c r="C2371" s="20">
        <v>38071.129999999997</v>
      </c>
      <c r="D2371" s="20">
        <f t="shared" ref="D2371:D2434" si="74">LN(C2371/C2370)</f>
        <v>-1.1018855524345006E-2</v>
      </c>
      <c r="E2371" s="20">
        <f t="shared" ref="E2371:E2434" si="75">LN(B2371/B2370)</f>
        <v>-4.1558733511665629E-3</v>
      </c>
      <c r="F2371" s="53"/>
    </row>
    <row r="2372" spans="1:6">
      <c r="A2372" s="52">
        <v>44042</v>
      </c>
      <c r="B2372" s="20">
        <v>2195.6999999999998</v>
      </c>
      <c r="C2372" s="20">
        <v>37736.07</v>
      </c>
      <c r="D2372" s="20">
        <f t="shared" si="74"/>
        <v>-8.8398511455130193E-3</v>
      </c>
      <c r="E2372" s="20">
        <f t="shared" si="75"/>
        <v>-1.6912242513886191E-2</v>
      </c>
      <c r="F2372" s="53"/>
    </row>
    <row r="2373" spans="1:6">
      <c r="A2373" s="52">
        <v>44043</v>
      </c>
      <c r="B2373" s="20">
        <v>2212.9</v>
      </c>
      <c r="C2373" s="20">
        <v>37606.89</v>
      </c>
      <c r="D2373" s="20">
        <f t="shared" si="74"/>
        <v>-3.4291226833759502E-3</v>
      </c>
      <c r="E2373" s="20">
        <f t="shared" si="75"/>
        <v>7.8029702265293372E-3</v>
      </c>
      <c r="F2373" s="53"/>
    </row>
    <row r="2374" spans="1:6">
      <c r="A2374" s="52">
        <v>44046</v>
      </c>
      <c r="B2374" s="20">
        <v>2204.5500000000002</v>
      </c>
      <c r="C2374" s="20">
        <v>36939.599999999999</v>
      </c>
      <c r="D2374" s="20">
        <f t="shared" si="74"/>
        <v>-1.7903131947307714E-2</v>
      </c>
      <c r="E2374" s="20">
        <f t="shared" si="75"/>
        <v>-3.7804660810171389E-3</v>
      </c>
      <c r="F2374" s="53"/>
    </row>
    <row r="2375" spans="1:6">
      <c r="A2375" s="52">
        <v>44047</v>
      </c>
      <c r="B2375" s="20">
        <v>2197.85</v>
      </c>
      <c r="C2375" s="20">
        <v>37687.910000000003</v>
      </c>
      <c r="D2375" s="20">
        <f t="shared" si="74"/>
        <v>2.0055207024732919E-2</v>
      </c>
      <c r="E2375" s="20">
        <f t="shared" si="75"/>
        <v>-3.0437966440074013E-3</v>
      </c>
      <c r="F2375" s="53"/>
    </row>
    <row r="2376" spans="1:6">
      <c r="A2376" s="52">
        <v>44048</v>
      </c>
      <c r="B2376" s="20">
        <v>2194.4499999999998</v>
      </c>
      <c r="C2376" s="20">
        <v>37663.33</v>
      </c>
      <c r="D2376" s="20">
        <f t="shared" si="74"/>
        <v>-6.52411317235245E-4</v>
      </c>
      <c r="E2376" s="20">
        <f t="shared" si="75"/>
        <v>-1.5481641413823384E-3</v>
      </c>
      <c r="F2376" s="53"/>
    </row>
    <row r="2377" spans="1:6">
      <c r="A2377" s="52">
        <v>44049</v>
      </c>
      <c r="B2377" s="20">
        <v>2219.25</v>
      </c>
      <c r="C2377" s="20">
        <v>38025.449999999997</v>
      </c>
      <c r="D2377" s="20">
        <f t="shared" si="74"/>
        <v>9.5687303452240934E-3</v>
      </c>
      <c r="E2377" s="20">
        <f t="shared" si="75"/>
        <v>1.1237855313015256E-2</v>
      </c>
      <c r="F2377" s="53"/>
    </row>
    <row r="2378" spans="1:6">
      <c r="A2378" s="52">
        <v>44050</v>
      </c>
      <c r="B2378" s="20">
        <v>2210.75</v>
      </c>
      <c r="C2378" s="20">
        <v>38040.57</v>
      </c>
      <c r="D2378" s="20">
        <f t="shared" si="74"/>
        <v>3.9754939719831945E-4</v>
      </c>
      <c r="E2378" s="20">
        <f t="shared" si="75"/>
        <v>-3.8374764925841955E-3</v>
      </c>
      <c r="F2378" s="53"/>
    </row>
    <row r="2379" spans="1:6">
      <c r="A2379" s="52">
        <v>44053</v>
      </c>
      <c r="B2379" s="20">
        <v>2207.0500000000002</v>
      </c>
      <c r="C2379" s="20">
        <v>38182.080000000002</v>
      </c>
      <c r="D2379" s="20">
        <f t="shared" si="74"/>
        <v>3.713073806334065E-3</v>
      </c>
      <c r="E2379" s="20">
        <f t="shared" si="75"/>
        <v>-1.6750422676948438E-3</v>
      </c>
      <c r="F2379" s="53"/>
    </row>
    <row r="2380" spans="1:6">
      <c r="A2380" s="52">
        <v>44054</v>
      </c>
      <c r="B2380" s="20">
        <v>2210.5</v>
      </c>
      <c r="C2380" s="20">
        <v>38407.01</v>
      </c>
      <c r="D2380" s="20">
        <f t="shared" si="74"/>
        <v>5.8736994180199741E-3</v>
      </c>
      <c r="E2380" s="20">
        <f t="shared" si="75"/>
        <v>1.561952078148184E-3</v>
      </c>
      <c r="F2380" s="53"/>
    </row>
    <row r="2381" spans="1:6">
      <c r="A2381" s="52">
        <v>44055</v>
      </c>
      <c r="B2381" s="20">
        <v>2195.15</v>
      </c>
      <c r="C2381" s="20">
        <v>38369.629999999997</v>
      </c>
      <c r="D2381" s="20">
        <f t="shared" si="74"/>
        <v>-9.737337542647384E-4</v>
      </c>
      <c r="E2381" s="20">
        <f t="shared" si="75"/>
        <v>-6.9683529620608448E-3</v>
      </c>
      <c r="F2381" s="53"/>
    </row>
    <row r="2382" spans="1:6">
      <c r="A2382" s="52">
        <v>44056</v>
      </c>
      <c r="B2382" s="20">
        <v>2198.6999999999998</v>
      </c>
      <c r="C2382" s="20">
        <v>38310.49</v>
      </c>
      <c r="D2382" s="20">
        <f t="shared" si="74"/>
        <v>-1.5425122372317028E-3</v>
      </c>
      <c r="E2382" s="20">
        <f t="shared" si="75"/>
        <v>1.6158952956771525E-3</v>
      </c>
      <c r="F2382" s="53"/>
    </row>
    <row r="2383" spans="1:6">
      <c r="A2383" s="52">
        <v>44057</v>
      </c>
      <c r="B2383" s="20">
        <v>2174</v>
      </c>
      <c r="C2383" s="20">
        <v>37877.339999999997</v>
      </c>
      <c r="D2383" s="20">
        <f t="shared" si="74"/>
        <v>-1.1370704925603407E-2</v>
      </c>
      <c r="E2383" s="20">
        <f t="shared" si="75"/>
        <v>-1.1297487918759329E-2</v>
      </c>
      <c r="F2383" s="53"/>
    </row>
    <row r="2384" spans="1:6">
      <c r="A2384" s="52">
        <v>44060</v>
      </c>
      <c r="B2384" s="20">
        <v>2196.6999999999998</v>
      </c>
      <c r="C2384" s="20">
        <v>38050.78</v>
      </c>
      <c r="D2384" s="20">
        <f t="shared" si="74"/>
        <v>4.5685393412451033E-3</v>
      </c>
      <c r="E2384" s="20">
        <f t="shared" si="75"/>
        <v>1.0387445538985348E-2</v>
      </c>
      <c r="F2384" s="53"/>
    </row>
    <row r="2385" spans="1:6">
      <c r="A2385" s="52">
        <v>44061</v>
      </c>
      <c r="B2385" s="20">
        <v>2213.8000000000002</v>
      </c>
      <c r="C2385" s="20">
        <v>38528.32</v>
      </c>
      <c r="D2385" s="20">
        <f t="shared" si="74"/>
        <v>1.247197185914869E-2</v>
      </c>
      <c r="E2385" s="20">
        <f t="shared" si="75"/>
        <v>7.754261731383715E-3</v>
      </c>
      <c r="F2385" s="53"/>
    </row>
    <row r="2386" spans="1:6">
      <c r="A2386" s="52">
        <v>44062</v>
      </c>
      <c r="B2386" s="20">
        <v>2193.85</v>
      </c>
      <c r="C2386" s="20">
        <v>38614.79</v>
      </c>
      <c r="D2386" s="20">
        <f t="shared" si="74"/>
        <v>2.2418084055565541E-3</v>
      </c>
      <c r="E2386" s="20">
        <f t="shared" si="75"/>
        <v>-9.0525047306848211E-3</v>
      </c>
      <c r="F2386" s="53"/>
    </row>
    <row r="2387" spans="1:6">
      <c r="A2387" s="52">
        <v>44063</v>
      </c>
      <c r="B2387" s="20">
        <v>2186.9499999999998</v>
      </c>
      <c r="C2387" s="20">
        <v>38220.39</v>
      </c>
      <c r="D2387" s="20">
        <f t="shared" si="74"/>
        <v>-1.0266220863563028E-2</v>
      </c>
      <c r="E2387" s="20">
        <f t="shared" si="75"/>
        <v>-3.1501121739604221E-3</v>
      </c>
      <c r="F2387" s="53"/>
    </row>
    <row r="2388" spans="1:6">
      <c r="A2388" s="52">
        <v>44064</v>
      </c>
      <c r="B2388" s="20">
        <v>2203.15</v>
      </c>
      <c r="C2388" s="20">
        <v>38434.720000000001</v>
      </c>
      <c r="D2388" s="20">
        <f t="shared" si="74"/>
        <v>5.5920749061927153E-3</v>
      </c>
      <c r="E2388" s="20">
        <f t="shared" si="75"/>
        <v>7.3802754071030366E-3</v>
      </c>
      <c r="F2388" s="53"/>
    </row>
    <row r="2389" spans="1:6">
      <c r="A2389" s="52">
        <v>44067</v>
      </c>
      <c r="B2389" s="20">
        <v>2194.4</v>
      </c>
      <c r="C2389" s="20">
        <v>38799.08</v>
      </c>
      <c r="D2389" s="20">
        <f t="shared" si="74"/>
        <v>9.4353172600122968E-3</v>
      </c>
      <c r="E2389" s="20">
        <f t="shared" si="75"/>
        <v>-3.9794938305878769E-3</v>
      </c>
      <c r="F2389" s="53"/>
    </row>
    <row r="2390" spans="1:6">
      <c r="A2390" s="52">
        <v>44068</v>
      </c>
      <c r="B2390" s="20">
        <v>2180.15</v>
      </c>
      <c r="C2390" s="20">
        <v>38843.879999999997</v>
      </c>
      <c r="D2390" s="20">
        <f t="shared" si="74"/>
        <v>1.1540004392345659E-3</v>
      </c>
      <c r="E2390" s="20">
        <f t="shared" si="75"/>
        <v>-6.514978867925585E-3</v>
      </c>
      <c r="F2390" s="53"/>
    </row>
    <row r="2391" spans="1:6">
      <c r="A2391" s="52">
        <v>44069</v>
      </c>
      <c r="B2391" s="20">
        <v>2183</v>
      </c>
      <c r="C2391" s="20">
        <v>39073.919999999998</v>
      </c>
      <c r="D2391" s="20">
        <f t="shared" si="74"/>
        <v>5.9047013229634147E-3</v>
      </c>
      <c r="E2391" s="20">
        <f t="shared" si="75"/>
        <v>1.3063957944759428E-3</v>
      </c>
      <c r="F2391" s="53"/>
    </row>
    <row r="2392" spans="1:6">
      <c r="A2392" s="52">
        <v>44070</v>
      </c>
      <c r="B2392" s="20">
        <v>2173.4</v>
      </c>
      <c r="C2392" s="20">
        <v>39113.47</v>
      </c>
      <c r="D2392" s="20">
        <f t="shared" si="74"/>
        <v>1.011672173050612E-3</v>
      </c>
      <c r="E2392" s="20">
        <f t="shared" si="75"/>
        <v>-4.4073159211926146E-3</v>
      </c>
      <c r="F2392" s="53"/>
    </row>
    <row r="2393" spans="1:6">
      <c r="A2393" s="52">
        <v>44071</v>
      </c>
      <c r="B2393" s="20">
        <v>2152.15</v>
      </c>
      <c r="C2393" s="20">
        <v>39467.31</v>
      </c>
      <c r="D2393" s="20">
        <f t="shared" si="74"/>
        <v>9.0058253814646362E-3</v>
      </c>
      <c r="E2393" s="20">
        <f t="shared" si="75"/>
        <v>-9.8254191739592552E-3</v>
      </c>
      <c r="F2393" s="53"/>
    </row>
    <row r="2394" spans="1:6">
      <c r="A2394" s="52">
        <v>44074</v>
      </c>
      <c r="B2394" s="20">
        <v>2116.5500000000002</v>
      </c>
      <c r="C2394" s="20">
        <v>38628.29</v>
      </c>
      <c r="D2394" s="20">
        <f t="shared" si="74"/>
        <v>-2.1487824740618906E-2</v>
      </c>
      <c r="E2394" s="20">
        <f t="shared" si="75"/>
        <v>-1.6679937865459439E-2</v>
      </c>
      <c r="F2394" s="53"/>
    </row>
    <row r="2395" spans="1:6">
      <c r="A2395" s="52">
        <v>44075</v>
      </c>
      <c r="B2395" s="20">
        <v>2163.25</v>
      </c>
      <c r="C2395" s="20">
        <v>38900.800000000003</v>
      </c>
      <c r="D2395" s="20">
        <f t="shared" si="74"/>
        <v>7.0299063816340601E-3</v>
      </c>
      <c r="E2395" s="20">
        <f t="shared" si="75"/>
        <v>2.1824315897515514E-2</v>
      </c>
      <c r="F2395" s="53"/>
    </row>
    <row r="2396" spans="1:6">
      <c r="A2396" s="52">
        <v>44076</v>
      </c>
      <c r="B2396" s="20">
        <v>2141.6</v>
      </c>
      <c r="C2396" s="20">
        <v>39086.03</v>
      </c>
      <c r="D2396" s="20">
        <f t="shared" si="74"/>
        <v>4.7502981802076674E-3</v>
      </c>
      <c r="E2396" s="20">
        <f t="shared" si="75"/>
        <v>-1.0058507280705514E-2</v>
      </c>
      <c r="F2396" s="53"/>
    </row>
    <row r="2397" spans="1:6">
      <c r="A2397" s="52">
        <v>44077</v>
      </c>
      <c r="B2397" s="20">
        <v>2138.9499999999998</v>
      </c>
      <c r="C2397" s="20">
        <v>38990.94</v>
      </c>
      <c r="D2397" s="20">
        <f t="shared" si="74"/>
        <v>-2.4358026961123127E-3</v>
      </c>
      <c r="E2397" s="20">
        <f t="shared" si="75"/>
        <v>-1.2381588060159483E-3</v>
      </c>
      <c r="F2397" s="53"/>
    </row>
    <row r="2398" spans="1:6">
      <c r="A2398" s="52">
        <v>44078</v>
      </c>
      <c r="B2398" s="20">
        <v>2124.6</v>
      </c>
      <c r="C2398" s="20">
        <v>38357.18</v>
      </c>
      <c r="D2398" s="20">
        <f t="shared" si="74"/>
        <v>-1.6387578213945632E-2</v>
      </c>
      <c r="E2398" s="20">
        <f t="shared" si="75"/>
        <v>-6.731505054213752E-3</v>
      </c>
      <c r="F2398" s="53"/>
    </row>
    <row r="2399" spans="1:6">
      <c r="A2399" s="52">
        <v>44081</v>
      </c>
      <c r="B2399" s="20">
        <v>2162.1</v>
      </c>
      <c r="C2399" s="20">
        <v>38417.230000000003</v>
      </c>
      <c r="D2399" s="20">
        <f t="shared" si="74"/>
        <v>1.5643236397581291E-3</v>
      </c>
      <c r="E2399" s="20">
        <f t="shared" si="75"/>
        <v>1.7496422252591962E-2</v>
      </c>
      <c r="F2399" s="53"/>
    </row>
    <row r="2400" spans="1:6">
      <c r="A2400" s="52">
        <v>44082</v>
      </c>
      <c r="B2400" s="20">
        <v>2139.85</v>
      </c>
      <c r="C2400" s="20">
        <v>38365.35</v>
      </c>
      <c r="D2400" s="20">
        <f t="shared" si="74"/>
        <v>-1.3513483890494047E-3</v>
      </c>
      <c r="E2400" s="20">
        <f t="shared" si="75"/>
        <v>-1.0344238497213063E-2</v>
      </c>
      <c r="F2400" s="53"/>
    </row>
    <row r="2401" spans="1:6">
      <c r="A2401" s="52">
        <v>44083</v>
      </c>
      <c r="B2401" s="20">
        <v>2131.9</v>
      </c>
      <c r="C2401" s="20">
        <v>38193.919999999998</v>
      </c>
      <c r="D2401" s="20">
        <f t="shared" si="74"/>
        <v>-4.4783678452893702E-3</v>
      </c>
      <c r="E2401" s="20">
        <f t="shared" si="75"/>
        <v>-3.7221322307956013E-3</v>
      </c>
      <c r="F2401" s="53"/>
    </row>
    <row r="2402" spans="1:6">
      <c r="A2402" s="52">
        <v>44084</v>
      </c>
      <c r="B2402" s="20">
        <v>2134.5500000000002</v>
      </c>
      <c r="C2402" s="20">
        <v>38840.32</v>
      </c>
      <c r="D2402" s="20">
        <f t="shared" si="74"/>
        <v>1.6782541676922721E-2</v>
      </c>
      <c r="E2402" s="20">
        <f t="shared" si="75"/>
        <v>1.2422507427894477E-3</v>
      </c>
      <c r="F2402" s="53"/>
    </row>
    <row r="2403" spans="1:6">
      <c r="A2403" s="52">
        <v>44085</v>
      </c>
      <c r="B2403" s="20">
        <v>2159.25</v>
      </c>
      <c r="C2403" s="20">
        <v>38854.550000000003</v>
      </c>
      <c r="D2403" s="20">
        <f t="shared" si="74"/>
        <v>3.6630475497586668E-4</v>
      </c>
      <c r="E2403" s="20">
        <f t="shared" si="75"/>
        <v>1.1505087547109077E-2</v>
      </c>
      <c r="F2403" s="53"/>
    </row>
    <row r="2404" spans="1:6">
      <c r="A2404" s="52">
        <v>44088</v>
      </c>
      <c r="B2404" s="20">
        <v>2122.6</v>
      </c>
      <c r="C2404" s="20">
        <v>38756.629999999997</v>
      </c>
      <c r="D2404" s="20">
        <f t="shared" si="74"/>
        <v>-2.5233491349337615E-3</v>
      </c>
      <c r="E2404" s="20">
        <f t="shared" si="75"/>
        <v>-1.7119186832672828E-2</v>
      </c>
      <c r="F2404" s="53"/>
    </row>
    <row r="2405" spans="1:6">
      <c r="A2405" s="52">
        <v>44089</v>
      </c>
      <c r="B2405" s="20">
        <v>2124.75</v>
      </c>
      <c r="C2405" s="20">
        <v>39044.35</v>
      </c>
      <c r="D2405" s="20">
        <f t="shared" si="74"/>
        <v>7.3963415798408922E-3</v>
      </c>
      <c r="E2405" s="20">
        <f t="shared" si="75"/>
        <v>1.0123960510136345E-3</v>
      </c>
      <c r="F2405" s="53"/>
    </row>
    <row r="2406" spans="1:6">
      <c r="A2406" s="52">
        <v>44090</v>
      </c>
      <c r="B2406" s="20">
        <v>2142.6999999999998</v>
      </c>
      <c r="C2406" s="20">
        <v>39302.85</v>
      </c>
      <c r="D2406" s="20">
        <f t="shared" si="74"/>
        <v>6.5988558117966133E-3</v>
      </c>
      <c r="E2406" s="20">
        <f t="shared" si="75"/>
        <v>8.4125676279443277E-3</v>
      </c>
      <c r="F2406" s="53"/>
    </row>
    <row r="2407" spans="1:6">
      <c r="A2407" s="52">
        <v>44091</v>
      </c>
      <c r="B2407" s="20">
        <v>2127.8000000000002</v>
      </c>
      <c r="C2407" s="20">
        <v>38979.85</v>
      </c>
      <c r="D2407" s="20">
        <f t="shared" si="74"/>
        <v>-8.252189385037384E-3</v>
      </c>
      <c r="E2407" s="20">
        <f t="shared" si="75"/>
        <v>-6.978133924414251E-3</v>
      </c>
      <c r="F2407" s="53"/>
    </row>
    <row r="2408" spans="1:6">
      <c r="A2408" s="52">
        <v>44092</v>
      </c>
      <c r="B2408" s="20">
        <v>2098.3000000000002</v>
      </c>
      <c r="C2408" s="20">
        <v>38845.82</v>
      </c>
      <c r="D2408" s="20">
        <f t="shared" si="74"/>
        <v>-3.4443682272778642E-3</v>
      </c>
      <c r="E2408" s="20">
        <f t="shared" si="75"/>
        <v>-1.3961089021616364E-2</v>
      </c>
      <c r="F2408" s="53"/>
    </row>
    <row r="2409" spans="1:6">
      <c r="A2409" s="52">
        <v>44095</v>
      </c>
      <c r="B2409" s="20">
        <v>2038.9</v>
      </c>
      <c r="C2409" s="20">
        <v>38034.14</v>
      </c>
      <c r="D2409" s="20">
        <f t="shared" si="74"/>
        <v>-2.1116300277104007E-2</v>
      </c>
      <c r="E2409" s="20">
        <f t="shared" si="75"/>
        <v>-2.8717046337720722E-2</v>
      </c>
      <c r="F2409" s="53"/>
    </row>
    <row r="2410" spans="1:6">
      <c r="A2410" s="52">
        <v>44096</v>
      </c>
      <c r="B2410" s="20">
        <v>2027.05</v>
      </c>
      <c r="C2410" s="20">
        <v>37734.080000000002</v>
      </c>
      <c r="D2410" s="20">
        <f t="shared" si="74"/>
        <v>-7.9205125493249581E-3</v>
      </c>
      <c r="E2410" s="20">
        <f t="shared" si="75"/>
        <v>-5.8289125795940562E-3</v>
      </c>
      <c r="F2410" s="53"/>
    </row>
    <row r="2411" spans="1:6">
      <c r="A2411" s="52">
        <v>44097</v>
      </c>
      <c r="B2411" s="20">
        <v>2052.85</v>
      </c>
      <c r="C2411" s="20">
        <v>37668.42</v>
      </c>
      <c r="D2411" s="20">
        <f t="shared" si="74"/>
        <v>-1.7415872576176273E-3</v>
      </c>
      <c r="E2411" s="20">
        <f t="shared" si="75"/>
        <v>1.2647537397248982E-2</v>
      </c>
      <c r="F2411" s="53"/>
    </row>
    <row r="2412" spans="1:6">
      <c r="A2412" s="52">
        <v>44098</v>
      </c>
      <c r="B2412" s="20">
        <v>2060.3000000000002</v>
      </c>
      <c r="C2412" s="20">
        <v>36553.599999999999</v>
      </c>
      <c r="D2412" s="20">
        <f t="shared" si="74"/>
        <v>-3.0042401075950482E-2</v>
      </c>
      <c r="E2412" s="20">
        <f t="shared" si="75"/>
        <v>3.6225317078300741E-3</v>
      </c>
      <c r="F2412" s="53"/>
    </row>
    <row r="2413" spans="1:6">
      <c r="A2413" s="52">
        <v>44099</v>
      </c>
      <c r="B2413" s="20">
        <v>2077.75</v>
      </c>
      <c r="C2413" s="20">
        <v>37388.660000000003</v>
      </c>
      <c r="D2413" s="20">
        <f t="shared" si="74"/>
        <v>2.2587773329837496E-2</v>
      </c>
      <c r="E2413" s="20">
        <f t="shared" si="75"/>
        <v>8.4339741847223627E-3</v>
      </c>
      <c r="F2413" s="53"/>
    </row>
    <row r="2414" spans="1:6">
      <c r="A2414" s="52">
        <v>44102</v>
      </c>
      <c r="B2414" s="20">
        <v>2064.1</v>
      </c>
      <c r="C2414" s="20">
        <v>37981.629999999997</v>
      </c>
      <c r="D2414" s="20">
        <f t="shared" si="74"/>
        <v>1.5735171900797276E-2</v>
      </c>
      <c r="E2414" s="20">
        <f t="shared" si="75"/>
        <v>-6.5912813929238463E-3</v>
      </c>
      <c r="F2414" s="53"/>
    </row>
    <row r="2415" spans="1:6">
      <c r="A2415" s="52">
        <v>44103</v>
      </c>
      <c r="B2415" s="20">
        <v>2034.2</v>
      </c>
      <c r="C2415" s="20">
        <v>37973.22</v>
      </c>
      <c r="D2415" s="20">
        <f t="shared" si="74"/>
        <v>-2.21447347585148E-4</v>
      </c>
      <c r="E2415" s="20">
        <f t="shared" si="75"/>
        <v>-1.4591674848716006E-2</v>
      </c>
      <c r="F2415" s="53"/>
    </row>
    <row r="2416" spans="1:6">
      <c r="A2416" s="52">
        <v>44104</v>
      </c>
      <c r="B2416" s="20">
        <v>2068.35</v>
      </c>
      <c r="C2416" s="20">
        <v>38067.93</v>
      </c>
      <c r="D2416" s="20">
        <f t="shared" si="74"/>
        <v>2.4910209531135014E-3</v>
      </c>
      <c r="E2416" s="20">
        <f t="shared" si="75"/>
        <v>1.6648566764364017E-2</v>
      </c>
      <c r="F2416" s="53"/>
    </row>
    <row r="2417" spans="1:6">
      <c r="A2417" s="52">
        <v>44105</v>
      </c>
      <c r="B2417" s="20">
        <v>2095.0500000000002</v>
      </c>
      <c r="C2417" s="20">
        <v>38697.050000000003</v>
      </c>
      <c r="D2417" s="20">
        <f t="shared" si="74"/>
        <v>1.6391174346446415E-2</v>
      </c>
      <c r="E2417" s="20">
        <f t="shared" si="75"/>
        <v>1.2826231464030368E-2</v>
      </c>
      <c r="F2417" s="53"/>
    </row>
    <row r="2418" spans="1:6">
      <c r="A2418" s="52">
        <v>44109</v>
      </c>
      <c r="B2418" s="20">
        <v>2111.0500000000002</v>
      </c>
      <c r="C2418" s="20">
        <v>38973.699999999997</v>
      </c>
      <c r="D2418" s="20">
        <f t="shared" si="74"/>
        <v>7.1236899328984788E-3</v>
      </c>
      <c r="E2418" s="20">
        <f t="shared" si="75"/>
        <v>7.6080346050639925E-3</v>
      </c>
      <c r="F2418" s="53"/>
    </row>
    <row r="2419" spans="1:6">
      <c r="A2419" s="52">
        <v>44110</v>
      </c>
      <c r="B2419" s="20">
        <v>2114.75</v>
      </c>
      <c r="C2419" s="20">
        <v>39574.57</v>
      </c>
      <c r="D2419" s="20">
        <f t="shared" si="74"/>
        <v>1.5299680589690855E-2</v>
      </c>
      <c r="E2419" s="20">
        <f t="shared" si="75"/>
        <v>1.7511481591699237E-3</v>
      </c>
      <c r="F2419" s="53"/>
    </row>
    <row r="2420" spans="1:6">
      <c r="A2420" s="52">
        <v>44111</v>
      </c>
      <c r="B2420" s="20">
        <v>2139.85</v>
      </c>
      <c r="C2420" s="20">
        <v>39878.949999999997</v>
      </c>
      <c r="D2420" s="20">
        <f t="shared" si="74"/>
        <v>7.6618754973731759E-3</v>
      </c>
      <c r="E2420" s="20">
        <f t="shared" si="75"/>
        <v>1.1799130917168157E-2</v>
      </c>
      <c r="F2420" s="53"/>
    </row>
    <row r="2421" spans="1:6">
      <c r="A2421" s="52">
        <v>44112</v>
      </c>
      <c r="B2421" s="20">
        <v>2160.9499999999998</v>
      </c>
      <c r="C2421" s="20">
        <v>40182.67</v>
      </c>
      <c r="D2421" s="20">
        <f t="shared" si="74"/>
        <v>7.5871923895897619E-3</v>
      </c>
      <c r="E2421" s="20">
        <f t="shared" si="75"/>
        <v>9.8122067015472443E-3</v>
      </c>
      <c r="F2421" s="53"/>
    </row>
    <row r="2422" spans="1:6">
      <c r="A2422" s="52">
        <v>44113</v>
      </c>
      <c r="B2422" s="20">
        <v>2138.85</v>
      </c>
      <c r="C2422" s="20">
        <v>40509.49</v>
      </c>
      <c r="D2422" s="20">
        <f t="shared" si="74"/>
        <v>8.1004595016204682E-3</v>
      </c>
      <c r="E2422" s="20">
        <f t="shared" si="75"/>
        <v>-1.0279638406601408E-2</v>
      </c>
      <c r="F2422" s="53"/>
    </row>
    <row r="2423" spans="1:6">
      <c r="A2423" s="52">
        <v>44116</v>
      </c>
      <c r="B2423" s="20">
        <v>2138.0500000000002</v>
      </c>
      <c r="C2423" s="20">
        <v>40593.800000000003</v>
      </c>
      <c r="D2423" s="20">
        <f t="shared" si="74"/>
        <v>2.0790779355466492E-3</v>
      </c>
      <c r="E2423" s="20">
        <f t="shared" si="75"/>
        <v>-3.7410274232737933E-4</v>
      </c>
      <c r="F2423" s="53"/>
    </row>
    <row r="2424" spans="1:6">
      <c r="A2424" s="52">
        <v>44117</v>
      </c>
      <c r="B2424" s="20">
        <v>2137.25</v>
      </c>
      <c r="C2424" s="20">
        <v>40625.51</v>
      </c>
      <c r="D2424" s="20">
        <f t="shared" si="74"/>
        <v>7.8084883043686804E-4</v>
      </c>
      <c r="E2424" s="20">
        <f t="shared" si="75"/>
        <v>-3.7424274756735622E-4</v>
      </c>
      <c r="F2424" s="53"/>
    </row>
    <row r="2425" spans="1:6">
      <c r="A2425" s="52">
        <v>44118</v>
      </c>
      <c r="B2425" s="20">
        <v>2158.1999999999998</v>
      </c>
      <c r="C2425" s="20">
        <v>40794.74</v>
      </c>
      <c r="D2425" s="20">
        <f t="shared" si="74"/>
        <v>4.1569571131321766E-3</v>
      </c>
      <c r="E2425" s="20">
        <f t="shared" si="75"/>
        <v>9.7545850232899946E-3</v>
      </c>
      <c r="F2425" s="53"/>
    </row>
    <row r="2426" spans="1:6">
      <c r="A2426" s="52">
        <v>44119</v>
      </c>
      <c r="B2426" s="20">
        <v>2150.15</v>
      </c>
      <c r="C2426" s="20">
        <v>39728.410000000003</v>
      </c>
      <c r="D2426" s="20">
        <f t="shared" si="74"/>
        <v>-2.6486602640625592E-2</v>
      </c>
      <c r="E2426" s="20">
        <f t="shared" si="75"/>
        <v>-3.7369337996989356E-3</v>
      </c>
      <c r="F2426" s="53"/>
    </row>
    <row r="2427" spans="1:6">
      <c r="A2427" s="52">
        <v>44120</v>
      </c>
      <c r="B2427" s="20">
        <v>2150.75</v>
      </c>
      <c r="C2427" s="20">
        <v>39982.980000000003</v>
      </c>
      <c r="D2427" s="20">
        <f t="shared" si="74"/>
        <v>6.3873146733609085E-3</v>
      </c>
      <c r="E2427" s="20">
        <f t="shared" si="75"/>
        <v>2.7901137152334216E-4</v>
      </c>
      <c r="F2427" s="53"/>
    </row>
    <row r="2428" spans="1:6">
      <c r="A2428" s="52">
        <v>44123</v>
      </c>
      <c r="B2428" s="20">
        <v>2178.8000000000002</v>
      </c>
      <c r="C2428" s="20">
        <v>40431.599999999999</v>
      </c>
      <c r="D2428" s="20">
        <f t="shared" si="74"/>
        <v>1.1157793879839136E-2</v>
      </c>
      <c r="E2428" s="20">
        <f t="shared" si="75"/>
        <v>1.2957648008061973E-2</v>
      </c>
      <c r="F2428" s="53"/>
    </row>
    <row r="2429" spans="1:6">
      <c r="A2429" s="52">
        <v>44124</v>
      </c>
      <c r="B2429" s="20">
        <v>2172.1</v>
      </c>
      <c r="C2429" s="20">
        <v>40544.370000000003</v>
      </c>
      <c r="D2429" s="20">
        <f t="shared" si="74"/>
        <v>2.785272542048748E-3</v>
      </c>
      <c r="E2429" s="20">
        <f t="shared" si="75"/>
        <v>-3.0798249998717493E-3</v>
      </c>
      <c r="F2429" s="53"/>
    </row>
    <row r="2430" spans="1:6">
      <c r="A2430" s="52">
        <v>44125</v>
      </c>
      <c r="B2430" s="20">
        <v>2163.4</v>
      </c>
      <c r="C2430" s="20">
        <v>40707.31</v>
      </c>
      <c r="D2430" s="20">
        <f t="shared" si="74"/>
        <v>4.0107532157593511E-3</v>
      </c>
      <c r="E2430" s="20">
        <f t="shared" si="75"/>
        <v>-4.0133833134585644E-3</v>
      </c>
      <c r="F2430" s="53"/>
    </row>
    <row r="2431" spans="1:6">
      <c r="A2431" s="52">
        <v>44126</v>
      </c>
      <c r="B2431" s="20">
        <v>2179.35</v>
      </c>
      <c r="C2431" s="20">
        <v>40558.49</v>
      </c>
      <c r="D2431" s="20">
        <f t="shared" si="74"/>
        <v>-3.6625534076969147E-3</v>
      </c>
      <c r="E2431" s="20">
        <f t="shared" si="75"/>
        <v>7.3456089892682793E-3</v>
      </c>
      <c r="F2431" s="53"/>
    </row>
    <row r="2432" spans="1:6">
      <c r="A2432" s="52">
        <v>44127</v>
      </c>
      <c r="B2432" s="20">
        <v>2144.0500000000002</v>
      </c>
      <c r="C2432" s="20">
        <v>40685.5</v>
      </c>
      <c r="D2432" s="20">
        <f t="shared" si="74"/>
        <v>3.1266338216302089E-3</v>
      </c>
      <c r="E2432" s="20">
        <f t="shared" si="75"/>
        <v>-1.6330103371170277E-2</v>
      </c>
      <c r="F2432" s="53"/>
    </row>
    <row r="2433" spans="1:6">
      <c r="A2433" s="52">
        <v>44130</v>
      </c>
      <c r="B2433" s="20">
        <v>2168</v>
      </c>
      <c r="C2433" s="20">
        <v>40145.5</v>
      </c>
      <c r="D2433" s="20">
        <f t="shared" si="74"/>
        <v>-1.3361409204454073E-2</v>
      </c>
      <c r="E2433" s="20">
        <f t="shared" si="75"/>
        <v>1.1108519745249583E-2</v>
      </c>
      <c r="F2433" s="53"/>
    </row>
    <row r="2434" spans="1:6">
      <c r="A2434" s="52">
        <v>44131</v>
      </c>
      <c r="B2434" s="20">
        <v>2176.1</v>
      </c>
      <c r="C2434" s="20">
        <v>40522.1</v>
      </c>
      <c r="D2434" s="20">
        <f t="shared" si="74"/>
        <v>9.3371498859352673E-3</v>
      </c>
      <c r="E2434" s="20">
        <f t="shared" si="75"/>
        <v>3.729200242710195E-3</v>
      </c>
      <c r="F2434" s="53"/>
    </row>
    <row r="2435" spans="1:6">
      <c r="A2435" s="52">
        <v>44132</v>
      </c>
      <c r="B2435" s="20">
        <v>2164.4499999999998</v>
      </c>
      <c r="C2435" s="20">
        <v>39922.46</v>
      </c>
      <c r="D2435" s="20">
        <f t="shared" ref="D2435:D2498" si="76">LN(C2435/C2434)</f>
        <v>-1.4908431505064192E-2</v>
      </c>
      <c r="E2435" s="20">
        <f t="shared" ref="E2435:E2498" si="77">LN(B2435/B2434)</f>
        <v>-5.3679962101214783E-3</v>
      </c>
      <c r="F2435" s="53"/>
    </row>
    <row r="2436" spans="1:6">
      <c r="A2436" s="52">
        <v>44133</v>
      </c>
      <c r="B2436" s="20">
        <v>2121.5500000000002</v>
      </c>
      <c r="C2436" s="20">
        <v>39749.85</v>
      </c>
      <c r="D2436" s="20">
        <f t="shared" si="76"/>
        <v>-4.3330052828067008E-3</v>
      </c>
      <c r="E2436" s="20">
        <f t="shared" si="77"/>
        <v>-2.0019333997446324E-2</v>
      </c>
      <c r="F2436" s="53"/>
    </row>
    <row r="2437" spans="1:6">
      <c r="A2437" s="52">
        <v>44134</v>
      </c>
      <c r="B2437" s="20">
        <v>2072.3000000000002</v>
      </c>
      <c r="C2437" s="20">
        <v>39614.07</v>
      </c>
      <c r="D2437" s="20">
        <f t="shared" si="76"/>
        <v>-3.4217093227517626E-3</v>
      </c>
      <c r="E2437" s="20">
        <f t="shared" si="77"/>
        <v>-2.348785205123715E-2</v>
      </c>
      <c r="F2437" s="53"/>
    </row>
    <row r="2438" spans="1:6">
      <c r="A2438" s="52">
        <v>44137</v>
      </c>
      <c r="B2438" s="20">
        <v>2073.8000000000002</v>
      </c>
      <c r="C2438" s="20">
        <v>39757.58</v>
      </c>
      <c r="D2438" s="20">
        <f t="shared" si="76"/>
        <v>3.6161565593021356E-3</v>
      </c>
      <c r="E2438" s="20">
        <f t="shared" si="77"/>
        <v>7.2357158073582195E-4</v>
      </c>
      <c r="F2438" s="53"/>
    </row>
    <row r="2439" spans="1:6">
      <c r="A2439" s="52">
        <v>44138</v>
      </c>
      <c r="B2439" s="20">
        <v>2059.15</v>
      </c>
      <c r="C2439" s="20">
        <v>40261.129999999997</v>
      </c>
      <c r="D2439" s="20">
        <f t="shared" si="76"/>
        <v>1.2585972633747734E-2</v>
      </c>
      <c r="E2439" s="20">
        <f t="shared" si="77"/>
        <v>-7.0893968513918489E-3</v>
      </c>
      <c r="F2439" s="53"/>
    </row>
    <row r="2440" spans="1:6">
      <c r="A2440" s="52">
        <v>44139</v>
      </c>
      <c r="B2440" s="20">
        <v>2063.5500000000002</v>
      </c>
      <c r="C2440" s="20">
        <v>40616.14</v>
      </c>
      <c r="D2440" s="20">
        <f t="shared" si="76"/>
        <v>8.7790371780103339E-3</v>
      </c>
      <c r="E2440" s="20">
        <f t="shared" si="77"/>
        <v>2.134524302328336E-3</v>
      </c>
      <c r="F2440" s="53"/>
    </row>
    <row r="2441" spans="1:6">
      <c r="A2441" s="52">
        <v>44140</v>
      </c>
      <c r="B2441" s="20">
        <v>2103.1</v>
      </c>
      <c r="C2441" s="20">
        <v>41340.160000000003</v>
      </c>
      <c r="D2441" s="20">
        <f t="shared" si="76"/>
        <v>1.7668900033002009E-2</v>
      </c>
      <c r="E2441" s="20">
        <f t="shared" si="77"/>
        <v>1.8984646114518083E-2</v>
      </c>
      <c r="F2441" s="53"/>
    </row>
    <row r="2442" spans="1:6">
      <c r="A2442" s="52">
        <v>44141</v>
      </c>
      <c r="B2442" s="20">
        <v>2094.3000000000002</v>
      </c>
      <c r="C2442" s="20">
        <v>41893.06</v>
      </c>
      <c r="D2442" s="20">
        <f t="shared" si="76"/>
        <v>1.3285756161662159E-2</v>
      </c>
      <c r="E2442" s="20">
        <f t="shared" si="77"/>
        <v>-4.1930780451669737E-3</v>
      </c>
      <c r="F2442" s="53"/>
    </row>
    <row r="2443" spans="1:6">
      <c r="A2443" s="52">
        <v>44144</v>
      </c>
      <c r="B2443" s="20">
        <v>2132.9</v>
      </c>
      <c r="C2443" s="20">
        <v>42597.43</v>
      </c>
      <c r="D2443" s="20">
        <f t="shared" si="76"/>
        <v>1.6673742065693841E-2</v>
      </c>
      <c r="E2443" s="20">
        <f t="shared" si="77"/>
        <v>1.8263187402511222E-2</v>
      </c>
      <c r="F2443" s="53"/>
    </row>
    <row r="2444" spans="1:6">
      <c r="A2444" s="52">
        <v>44145</v>
      </c>
      <c r="B2444" s="20">
        <v>2138.4499999999998</v>
      </c>
      <c r="C2444" s="20">
        <v>43277.65</v>
      </c>
      <c r="D2444" s="20">
        <f t="shared" si="76"/>
        <v>1.5842412650034114E-2</v>
      </c>
      <c r="E2444" s="20">
        <f t="shared" si="77"/>
        <v>2.5987114722049683E-3</v>
      </c>
      <c r="F2444" s="53"/>
    </row>
    <row r="2445" spans="1:6">
      <c r="A2445" s="52">
        <v>44146</v>
      </c>
      <c r="B2445" s="20">
        <v>2131.1</v>
      </c>
      <c r="C2445" s="20">
        <v>43593.67</v>
      </c>
      <c r="D2445" s="20">
        <f t="shared" si="76"/>
        <v>7.2756208615917632E-3</v>
      </c>
      <c r="E2445" s="20">
        <f t="shared" si="77"/>
        <v>-3.4429891959014214E-3</v>
      </c>
      <c r="F2445" s="53"/>
    </row>
    <row r="2446" spans="1:6">
      <c r="A2446" s="52">
        <v>44147</v>
      </c>
      <c r="B2446" s="20">
        <v>2192.6</v>
      </c>
      <c r="C2446" s="20">
        <v>43357.19</v>
      </c>
      <c r="D2446" s="20">
        <f t="shared" si="76"/>
        <v>-5.4394075702966505E-3</v>
      </c>
      <c r="E2446" s="20">
        <f t="shared" si="77"/>
        <v>2.8449775917159366E-2</v>
      </c>
      <c r="F2446" s="53"/>
    </row>
    <row r="2447" spans="1:6">
      <c r="A2447" s="52">
        <v>44148</v>
      </c>
      <c r="B2447" s="20">
        <v>2185.15</v>
      </c>
      <c r="C2447" s="20">
        <v>43443</v>
      </c>
      <c r="D2447" s="20">
        <f t="shared" si="76"/>
        <v>1.9771852562642956E-3</v>
      </c>
      <c r="E2447" s="20">
        <f t="shared" si="77"/>
        <v>-3.4035781814611074E-3</v>
      </c>
      <c r="F2447" s="53"/>
    </row>
    <row r="2448" spans="1:6">
      <c r="A2448" s="52">
        <v>44149</v>
      </c>
      <c r="B2448" s="20">
        <v>2188.6</v>
      </c>
      <c r="C2448" s="20">
        <v>43637.98</v>
      </c>
      <c r="D2448" s="20">
        <f t="shared" si="76"/>
        <v>4.4781380696319907E-3</v>
      </c>
      <c r="E2448" s="20">
        <f t="shared" si="77"/>
        <v>1.5775939253641336E-3</v>
      </c>
      <c r="F2448" s="53"/>
    </row>
    <row r="2449" spans="1:6">
      <c r="A2449" s="52">
        <v>44152</v>
      </c>
      <c r="B2449" s="20">
        <v>2176.35</v>
      </c>
      <c r="C2449" s="20">
        <v>43952.71</v>
      </c>
      <c r="D2449" s="20">
        <f t="shared" si="76"/>
        <v>7.1864111244033758E-3</v>
      </c>
      <c r="E2449" s="20">
        <f t="shared" si="77"/>
        <v>-5.6129083545388442E-3</v>
      </c>
      <c r="F2449" s="53"/>
    </row>
    <row r="2450" spans="1:6">
      <c r="A2450" s="52">
        <v>44153</v>
      </c>
      <c r="B2450" s="20">
        <v>2131.25</v>
      </c>
      <c r="C2450" s="20">
        <v>44180.05</v>
      </c>
      <c r="D2450" s="20">
        <f t="shared" si="76"/>
        <v>5.1590465165365536E-3</v>
      </c>
      <c r="E2450" s="20">
        <f t="shared" si="77"/>
        <v>-2.0940499597976926E-2</v>
      </c>
      <c r="F2450" s="53"/>
    </row>
    <row r="2451" spans="1:6">
      <c r="A2451" s="52">
        <v>44154</v>
      </c>
      <c r="B2451" s="20">
        <v>2129.8000000000002</v>
      </c>
      <c r="C2451" s="20">
        <v>43599.96</v>
      </c>
      <c r="D2451" s="20">
        <f t="shared" si="76"/>
        <v>-1.3217096801771841E-2</v>
      </c>
      <c r="E2451" s="20">
        <f t="shared" si="77"/>
        <v>-6.8058345054339969E-4</v>
      </c>
      <c r="F2451" s="53"/>
    </row>
    <row r="2452" spans="1:6">
      <c r="A2452" s="52">
        <v>44155</v>
      </c>
      <c r="B2452" s="20">
        <v>2119.6</v>
      </c>
      <c r="C2452" s="20">
        <v>43882.25</v>
      </c>
      <c r="D2452" s="20">
        <f t="shared" si="76"/>
        <v>6.4536773769141194E-3</v>
      </c>
      <c r="E2452" s="20">
        <f t="shared" si="77"/>
        <v>-4.8006869626765576E-3</v>
      </c>
      <c r="F2452" s="53"/>
    </row>
    <row r="2453" spans="1:6">
      <c r="A2453" s="52">
        <v>44158</v>
      </c>
      <c r="B2453" s="20">
        <v>2129.85</v>
      </c>
      <c r="C2453" s="20">
        <v>44077.15</v>
      </c>
      <c r="D2453" s="20">
        <f t="shared" si="76"/>
        <v>4.4315972817203265E-3</v>
      </c>
      <c r="E2453" s="20">
        <f t="shared" si="77"/>
        <v>4.824163069869331E-3</v>
      </c>
      <c r="F2453" s="53"/>
    </row>
    <row r="2454" spans="1:6">
      <c r="A2454" s="52">
        <v>44159</v>
      </c>
      <c r="B2454" s="20">
        <v>2157.1999999999998</v>
      </c>
      <c r="C2454" s="20">
        <v>44523.02</v>
      </c>
      <c r="D2454" s="20">
        <f t="shared" si="76"/>
        <v>1.0064851205708882E-2</v>
      </c>
      <c r="E2454" s="20">
        <f t="shared" si="77"/>
        <v>1.2759529774595555E-2</v>
      </c>
      <c r="F2454" s="53"/>
    </row>
    <row r="2455" spans="1:6">
      <c r="A2455" s="52">
        <v>44160</v>
      </c>
      <c r="B2455" s="20">
        <v>2134.15</v>
      </c>
      <c r="C2455" s="20">
        <v>43828.1</v>
      </c>
      <c r="D2455" s="20">
        <f t="shared" si="76"/>
        <v>-1.5731194600738317E-2</v>
      </c>
      <c r="E2455" s="20">
        <f t="shared" si="77"/>
        <v>-1.0742643537428889E-2</v>
      </c>
      <c r="F2455" s="53"/>
    </row>
    <row r="2456" spans="1:6">
      <c r="A2456" s="52">
        <v>44161</v>
      </c>
      <c r="B2456" s="20">
        <v>2153.0500000000002</v>
      </c>
      <c r="C2456" s="20">
        <v>44259.74</v>
      </c>
      <c r="D2456" s="20">
        <f t="shared" si="76"/>
        <v>9.800296039997821E-3</v>
      </c>
      <c r="E2456" s="20">
        <f t="shared" si="77"/>
        <v>8.8170005782575202E-3</v>
      </c>
      <c r="F2456" s="53"/>
    </row>
    <row r="2457" spans="1:6">
      <c r="A2457" s="52">
        <v>44162</v>
      </c>
      <c r="B2457" s="20">
        <v>2137.1999999999998</v>
      </c>
      <c r="C2457" s="20">
        <v>44149.72</v>
      </c>
      <c r="D2457" s="20">
        <f t="shared" si="76"/>
        <v>-2.488875212974508E-3</v>
      </c>
      <c r="E2457" s="20">
        <f t="shared" si="77"/>
        <v>-7.3888804202842098E-3</v>
      </c>
      <c r="F2457" s="53"/>
    </row>
    <row r="2458" spans="1:6">
      <c r="A2458" s="52">
        <v>44166</v>
      </c>
      <c r="B2458" s="20">
        <v>2132.25</v>
      </c>
      <c r="C2458" s="20">
        <v>44655.44</v>
      </c>
      <c r="D2458" s="20">
        <f t="shared" si="76"/>
        <v>1.1389551393199497E-2</v>
      </c>
      <c r="E2458" s="20">
        <f t="shared" si="77"/>
        <v>-2.3188008843972856E-3</v>
      </c>
      <c r="F2458" s="53"/>
    </row>
    <row r="2459" spans="1:6">
      <c r="A2459" s="52">
        <v>44167</v>
      </c>
      <c r="B2459" s="20">
        <v>2139.1999999999998</v>
      </c>
      <c r="C2459" s="20">
        <v>44618.04</v>
      </c>
      <c r="D2459" s="20">
        <f t="shared" si="76"/>
        <v>-8.378748579759255E-4</v>
      </c>
      <c r="E2459" s="20">
        <f t="shared" si="77"/>
        <v>3.2541671484598057E-3</v>
      </c>
      <c r="F2459" s="53"/>
    </row>
    <row r="2460" spans="1:6">
      <c r="A2460" s="52">
        <v>44168</v>
      </c>
      <c r="B2460" s="20">
        <v>2127.5500000000002</v>
      </c>
      <c r="C2460" s="20">
        <v>44632.65</v>
      </c>
      <c r="D2460" s="20">
        <f t="shared" si="76"/>
        <v>3.2739242980650286E-4</v>
      </c>
      <c r="E2460" s="20">
        <f t="shared" si="77"/>
        <v>-5.4608444136792795E-3</v>
      </c>
      <c r="F2460" s="53"/>
    </row>
    <row r="2461" spans="1:6">
      <c r="A2461" s="52">
        <v>44169</v>
      </c>
      <c r="B2461" s="20">
        <v>2188.15</v>
      </c>
      <c r="C2461" s="20">
        <v>45079.55</v>
      </c>
      <c r="D2461" s="20">
        <f t="shared" si="76"/>
        <v>9.9630528889481963E-3</v>
      </c>
      <c r="E2461" s="20">
        <f t="shared" si="77"/>
        <v>2.8085355016717547E-2</v>
      </c>
      <c r="F2461" s="53"/>
    </row>
    <row r="2462" spans="1:6">
      <c r="A2462" s="52">
        <v>44172</v>
      </c>
      <c r="B2462" s="20">
        <v>2255.75</v>
      </c>
      <c r="C2462" s="20">
        <v>45426.97</v>
      </c>
      <c r="D2462" s="20">
        <f t="shared" si="76"/>
        <v>7.6772746632036157E-3</v>
      </c>
      <c r="E2462" s="20">
        <f t="shared" si="77"/>
        <v>3.0426073923893047E-2</v>
      </c>
      <c r="F2462" s="53"/>
    </row>
    <row r="2463" spans="1:6">
      <c r="A2463" s="52">
        <v>44173</v>
      </c>
      <c r="B2463" s="20">
        <v>2260.0500000000002</v>
      </c>
      <c r="C2463" s="20">
        <v>45608.51</v>
      </c>
      <c r="D2463" s="20">
        <f t="shared" si="76"/>
        <v>3.9883403843030719E-3</v>
      </c>
      <c r="E2463" s="20">
        <f t="shared" si="77"/>
        <v>1.9044250407971174E-3</v>
      </c>
      <c r="F2463" s="53"/>
    </row>
    <row r="2464" spans="1:6">
      <c r="A2464" s="52">
        <v>44174</v>
      </c>
      <c r="B2464" s="20">
        <v>2291.6</v>
      </c>
      <c r="C2464" s="20">
        <v>46103.5</v>
      </c>
      <c r="D2464" s="20">
        <f t="shared" si="76"/>
        <v>1.0794547114085994E-2</v>
      </c>
      <c r="E2464" s="20">
        <f t="shared" si="77"/>
        <v>1.3863326619015412E-2</v>
      </c>
      <c r="F2464" s="53"/>
    </row>
    <row r="2465" spans="1:6">
      <c r="A2465" s="52">
        <v>44175</v>
      </c>
      <c r="B2465" s="20">
        <v>2351.4</v>
      </c>
      <c r="C2465" s="20">
        <v>45959.88</v>
      </c>
      <c r="D2465" s="20">
        <f t="shared" si="76"/>
        <v>-3.1200270184854081E-3</v>
      </c>
      <c r="E2465" s="20">
        <f t="shared" si="77"/>
        <v>2.5760631899218137E-2</v>
      </c>
      <c r="F2465" s="53"/>
    </row>
    <row r="2466" spans="1:6">
      <c r="A2466" s="52">
        <v>44176</v>
      </c>
      <c r="B2466" s="20">
        <v>2373.6999999999998</v>
      </c>
      <c r="C2466" s="20">
        <v>46099.01</v>
      </c>
      <c r="D2466" s="20">
        <f t="shared" si="76"/>
        <v>3.0226327066919189E-3</v>
      </c>
      <c r="E2466" s="20">
        <f t="shared" si="77"/>
        <v>9.4390237532653975E-3</v>
      </c>
      <c r="F2466" s="53"/>
    </row>
    <row r="2467" spans="1:6">
      <c r="A2467" s="52">
        <v>44179</v>
      </c>
      <c r="B2467" s="20">
        <v>2370.6</v>
      </c>
      <c r="C2467" s="20">
        <v>46253.46</v>
      </c>
      <c r="D2467" s="20">
        <f t="shared" si="76"/>
        <v>3.3447972532752229E-3</v>
      </c>
      <c r="E2467" s="20">
        <f t="shared" si="77"/>
        <v>-1.306831541506164E-3</v>
      </c>
      <c r="F2467" s="53"/>
    </row>
    <row r="2468" spans="1:6">
      <c r="A2468" s="52">
        <v>44180</v>
      </c>
      <c r="B2468" s="20">
        <v>2320.3000000000002</v>
      </c>
      <c r="C2468" s="20">
        <v>46263.17</v>
      </c>
      <c r="D2468" s="20">
        <f t="shared" si="76"/>
        <v>2.0990820862485851E-4</v>
      </c>
      <c r="E2468" s="20">
        <f t="shared" si="77"/>
        <v>-2.1446600000078683E-2</v>
      </c>
      <c r="F2468" s="53"/>
    </row>
    <row r="2469" spans="1:6">
      <c r="A2469" s="52">
        <v>44181</v>
      </c>
      <c r="B2469" s="20">
        <v>2344.5</v>
      </c>
      <c r="C2469" s="20">
        <v>46666.46</v>
      </c>
      <c r="D2469" s="20">
        <f t="shared" si="76"/>
        <v>8.6795251802792572E-3</v>
      </c>
      <c r="E2469" s="20">
        <f t="shared" si="77"/>
        <v>1.0375671884319666E-2</v>
      </c>
      <c r="F2469" s="53"/>
    </row>
    <row r="2470" spans="1:6">
      <c r="A2470" s="52">
        <v>44182</v>
      </c>
      <c r="B2470" s="20">
        <v>2315.4499999999998</v>
      </c>
      <c r="C2470" s="20">
        <v>46890.34</v>
      </c>
      <c r="D2470" s="20">
        <f t="shared" si="76"/>
        <v>4.7859787282557992E-3</v>
      </c>
      <c r="E2470" s="20">
        <f t="shared" si="77"/>
        <v>-1.2468106450271708E-2</v>
      </c>
      <c r="F2470" s="53"/>
    </row>
    <row r="2471" spans="1:6">
      <c r="A2471" s="52">
        <v>44183</v>
      </c>
      <c r="B2471" s="20">
        <v>2331.6999999999998</v>
      </c>
      <c r="C2471" s="20">
        <v>46960.69</v>
      </c>
      <c r="D2471" s="20">
        <f t="shared" si="76"/>
        <v>1.4991846797270001E-3</v>
      </c>
      <c r="E2471" s="20">
        <f t="shared" si="77"/>
        <v>6.9935621755778969E-3</v>
      </c>
      <c r="F2471" s="53"/>
    </row>
    <row r="2472" spans="1:6">
      <c r="A2472" s="52">
        <v>44186</v>
      </c>
      <c r="B2472" s="20">
        <v>2304.9499999999998</v>
      </c>
      <c r="C2472" s="20">
        <v>45553.96</v>
      </c>
      <c r="D2472" s="20">
        <f t="shared" si="76"/>
        <v>-3.041331140942052E-2</v>
      </c>
      <c r="E2472" s="20">
        <f t="shared" si="77"/>
        <v>-1.1538631033442331E-2</v>
      </c>
      <c r="F2472" s="53"/>
    </row>
    <row r="2473" spans="1:6">
      <c r="A2473" s="52">
        <v>44187</v>
      </c>
      <c r="B2473" s="20">
        <v>2309.5500000000002</v>
      </c>
      <c r="C2473" s="20">
        <v>46006.69</v>
      </c>
      <c r="D2473" s="20">
        <f t="shared" si="76"/>
        <v>9.8892633385691056E-3</v>
      </c>
      <c r="E2473" s="20">
        <f t="shared" si="77"/>
        <v>1.9937161225326468E-3</v>
      </c>
      <c r="F2473" s="53"/>
    </row>
    <row r="2474" spans="1:6">
      <c r="A2474" s="52">
        <v>44188</v>
      </c>
      <c r="B2474" s="20">
        <v>2371.25</v>
      </c>
      <c r="C2474" s="20">
        <v>46444.18</v>
      </c>
      <c r="D2474" s="20">
        <f t="shared" si="76"/>
        <v>9.4643406953320297E-3</v>
      </c>
      <c r="E2474" s="20">
        <f t="shared" si="77"/>
        <v>2.6364541905186441E-2</v>
      </c>
      <c r="F2474" s="53"/>
    </row>
    <row r="2475" spans="1:6">
      <c r="A2475" s="52">
        <v>44189</v>
      </c>
      <c r="B2475" s="20">
        <v>2399.9499999999998</v>
      </c>
      <c r="C2475" s="20">
        <v>46973.54</v>
      </c>
      <c r="D2475" s="20">
        <f t="shared" si="76"/>
        <v>1.133330306220692E-2</v>
      </c>
      <c r="E2475" s="20">
        <f t="shared" si="77"/>
        <v>1.2030661536462673E-2</v>
      </c>
      <c r="F2475" s="53"/>
    </row>
    <row r="2476" spans="1:6">
      <c r="A2476" s="52">
        <v>44193</v>
      </c>
      <c r="B2476" s="20">
        <v>2388.9</v>
      </c>
      <c r="C2476" s="20">
        <v>47353.75</v>
      </c>
      <c r="D2476" s="20">
        <f t="shared" si="76"/>
        <v>8.0615495071847017E-3</v>
      </c>
      <c r="E2476" s="20">
        <f t="shared" si="77"/>
        <v>-4.6148948541778253E-3</v>
      </c>
      <c r="F2476" s="53"/>
    </row>
    <row r="2477" spans="1:6">
      <c r="A2477" s="52">
        <v>44194</v>
      </c>
      <c r="B2477" s="20">
        <v>2383.1</v>
      </c>
      <c r="C2477" s="20">
        <v>47613.08</v>
      </c>
      <c r="D2477" s="20">
        <f t="shared" si="76"/>
        <v>5.4614994436921506E-3</v>
      </c>
      <c r="E2477" s="20">
        <f t="shared" si="77"/>
        <v>-2.4308478021905938E-3</v>
      </c>
      <c r="F2477" s="53"/>
    </row>
    <row r="2478" spans="1:6">
      <c r="A2478" s="52">
        <v>44195</v>
      </c>
      <c r="B2478" s="20">
        <v>2405.9</v>
      </c>
      <c r="C2478" s="20">
        <v>47746.22</v>
      </c>
      <c r="D2478" s="20">
        <f t="shared" si="76"/>
        <v>2.7923880840669663E-3</v>
      </c>
      <c r="E2478" s="20">
        <f t="shared" si="77"/>
        <v>9.5218927817831422E-3</v>
      </c>
      <c r="F2478" s="53"/>
    </row>
    <row r="2479" spans="1:6">
      <c r="A2479" s="52">
        <v>44196</v>
      </c>
      <c r="B2479" s="20">
        <v>2393.5500000000002</v>
      </c>
      <c r="C2479" s="20">
        <v>47751.33</v>
      </c>
      <c r="D2479" s="20">
        <f t="shared" si="76"/>
        <v>1.0701845240794921E-4</v>
      </c>
      <c r="E2479" s="20">
        <f t="shared" si="77"/>
        <v>-5.1464343865554813E-3</v>
      </c>
      <c r="F2479" s="53"/>
    </row>
    <row r="2480" spans="1:6">
      <c r="A2480" s="52">
        <v>44197</v>
      </c>
      <c r="B2480" s="20">
        <v>2387.4</v>
      </c>
      <c r="C2480" s="20">
        <v>47868.98</v>
      </c>
      <c r="D2480" s="20">
        <f t="shared" si="76"/>
        <v>2.46077552704662E-3</v>
      </c>
      <c r="E2480" s="20">
        <f t="shared" si="77"/>
        <v>-2.5727118636080827E-3</v>
      </c>
      <c r="F2480" s="53"/>
    </row>
    <row r="2481" spans="1:6">
      <c r="A2481" s="52">
        <v>44200</v>
      </c>
      <c r="B2481" s="20">
        <v>2426.5</v>
      </c>
      <c r="C2481" s="20">
        <v>48176.800000000003</v>
      </c>
      <c r="D2481" s="20">
        <f t="shared" si="76"/>
        <v>6.4098819112863538E-3</v>
      </c>
      <c r="E2481" s="20">
        <f t="shared" si="77"/>
        <v>1.624498218433296E-2</v>
      </c>
      <c r="F2481" s="53"/>
    </row>
    <row r="2482" spans="1:6">
      <c r="A2482" s="52">
        <v>44201</v>
      </c>
      <c r="B2482" s="20">
        <v>2450</v>
      </c>
      <c r="C2482" s="20">
        <v>48437.78</v>
      </c>
      <c r="D2482" s="20">
        <f t="shared" si="76"/>
        <v>5.4025103617045848E-3</v>
      </c>
      <c r="E2482" s="20">
        <f t="shared" si="77"/>
        <v>9.6381346935018007E-3</v>
      </c>
      <c r="F2482" s="53"/>
    </row>
    <row r="2483" spans="1:6">
      <c r="A2483" s="52">
        <v>44202</v>
      </c>
      <c r="B2483" s="20">
        <v>2417.0500000000002</v>
      </c>
      <c r="C2483" s="20">
        <v>48174.06</v>
      </c>
      <c r="D2483" s="20">
        <f t="shared" si="76"/>
        <v>-5.4593858270763724E-3</v>
      </c>
      <c r="E2483" s="20">
        <f t="shared" si="77"/>
        <v>-1.3540236247438079E-2</v>
      </c>
      <c r="F2483" s="53"/>
    </row>
    <row r="2484" spans="1:6">
      <c r="A2484" s="52">
        <v>44203</v>
      </c>
      <c r="B2484" s="20">
        <v>2369.5</v>
      </c>
      <c r="C2484" s="20">
        <v>48093.32</v>
      </c>
      <c r="D2484" s="20">
        <f t="shared" si="76"/>
        <v>-1.6774117864551438E-3</v>
      </c>
      <c r="E2484" s="20">
        <f t="shared" si="77"/>
        <v>-1.9868825883691581E-2</v>
      </c>
      <c r="F2484" s="53"/>
    </row>
    <row r="2485" spans="1:6">
      <c r="A2485" s="52">
        <v>44204</v>
      </c>
      <c r="B2485" s="20">
        <v>2390.35</v>
      </c>
      <c r="C2485" s="20">
        <v>48782.51</v>
      </c>
      <c r="D2485" s="20">
        <f t="shared" si="76"/>
        <v>1.4228556850052339E-2</v>
      </c>
      <c r="E2485" s="20">
        <f t="shared" si="77"/>
        <v>8.7608363107528221E-3</v>
      </c>
      <c r="F2485" s="53"/>
    </row>
    <row r="2486" spans="1:6">
      <c r="A2486" s="52">
        <v>44207</v>
      </c>
      <c r="B2486" s="20">
        <v>2428.4499999999998</v>
      </c>
      <c r="C2486" s="20">
        <v>49269.32</v>
      </c>
      <c r="D2486" s="20">
        <f t="shared" si="76"/>
        <v>9.9297279801621816E-3</v>
      </c>
      <c r="E2486" s="20">
        <f t="shared" si="77"/>
        <v>1.5813395014602272E-2</v>
      </c>
      <c r="F2486" s="53"/>
    </row>
    <row r="2487" spans="1:6">
      <c r="A2487" s="52">
        <v>44208</v>
      </c>
      <c r="B2487" s="20">
        <v>2376</v>
      </c>
      <c r="C2487" s="20">
        <v>49517.11</v>
      </c>
      <c r="D2487" s="20">
        <f t="shared" si="76"/>
        <v>5.0166914561312094E-3</v>
      </c>
      <c r="E2487" s="20">
        <f t="shared" si="77"/>
        <v>-2.1834792250462576E-2</v>
      </c>
      <c r="F2487" s="53"/>
    </row>
    <row r="2488" spans="1:6">
      <c r="A2488" s="52">
        <v>44209</v>
      </c>
      <c r="B2488" s="20">
        <v>2372.85</v>
      </c>
      <c r="C2488" s="20">
        <v>49492.32</v>
      </c>
      <c r="D2488" s="20">
        <f t="shared" si="76"/>
        <v>-5.0076039258137198E-4</v>
      </c>
      <c r="E2488" s="20">
        <f t="shared" si="77"/>
        <v>-1.3266371698373903E-3</v>
      </c>
      <c r="F2488" s="53"/>
    </row>
    <row r="2489" spans="1:6">
      <c r="A2489" s="52">
        <v>44210</v>
      </c>
      <c r="B2489" s="20">
        <v>2398.5500000000002</v>
      </c>
      <c r="C2489" s="20">
        <v>49584.160000000003</v>
      </c>
      <c r="D2489" s="20">
        <f t="shared" si="76"/>
        <v>1.8539218653046649E-3</v>
      </c>
      <c r="E2489" s="20">
        <f t="shared" si="77"/>
        <v>1.0772623774447911E-2</v>
      </c>
      <c r="F2489" s="53"/>
    </row>
    <row r="2490" spans="1:6">
      <c r="A2490" s="52">
        <v>44211</v>
      </c>
      <c r="B2490" s="20">
        <v>2351.9</v>
      </c>
      <c r="C2490" s="20">
        <v>49034.67</v>
      </c>
      <c r="D2490" s="20">
        <f t="shared" si="76"/>
        <v>-1.1143828952734134E-2</v>
      </c>
      <c r="E2490" s="20">
        <f t="shared" si="77"/>
        <v>-1.9640875979304737E-2</v>
      </c>
      <c r="F2490" s="53"/>
    </row>
    <row r="2491" spans="1:6">
      <c r="A2491" s="52">
        <v>44214</v>
      </c>
      <c r="B2491" s="20">
        <v>2333.5500000000002</v>
      </c>
      <c r="C2491" s="20">
        <v>48564.27</v>
      </c>
      <c r="D2491" s="20">
        <f t="shared" si="76"/>
        <v>-9.6395235947159229E-3</v>
      </c>
      <c r="E2491" s="20">
        <f t="shared" si="77"/>
        <v>-7.8327989066010253E-3</v>
      </c>
      <c r="F2491" s="53"/>
    </row>
    <row r="2492" spans="1:6">
      <c r="A2492" s="52">
        <v>44215</v>
      </c>
      <c r="B2492" s="20">
        <v>2364.1</v>
      </c>
      <c r="C2492" s="20">
        <v>49398.29</v>
      </c>
      <c r="D2492" s="20">
        <f t="shared" si="76"/>
        <v>1.7027732870028803E-2</v>
      </c>
      <c r="E2492" s="20">
        <f t="shared" si="77"/>
        <v>1.3006686614511853E-2</v>
      </c>
      <c r="F2492" s="53"/>
    </row>
    <row r="2493" spans="1:6">
      <c r="A2493" s="52">
        <v>44216</v>
      </c>
      <c r="B2493" s="20">
        <v>2355.4</v>
      </c>
      <c r="C2493" s="20">
        <v>49792.12</v>
      </c>
      <c r="D2493" s="20">
        <f t="shared" si="76"/>
        <v>7.9409303685940274E-3</v>
      </c>
      <c r="E2493" s="20">
        <f t="shared" si="77"/>
        <v>-3.6868354083039331E-3</v>
      </c>
      <c r="F2493" s="53"/>
    </row>
    <row r="2494" spans="1:6">
      <c r="A2494" s="52">
        <v>44217</v>
      </c>
      <c r="B2494" s="20">
        <v>2367.1</v>
      </c>
      <c r="C2494" s="20">
        <v>49624.76</v>
      </c>
      <c r="D2494" s="20">
        <f t="shared" si="76"/>
        <v>-3.366835855109899E-3</v>
      </c>
      <c r="E2494" s="20">
        <f t="shared" si="77"/>
        <v>4.9550127848970232E-3</v>
      </c>
      <c r="F2494" s="53"/>
    </row>
    <row r="2495" spans="1:6">
      <c r="A2495" s="52">
        <v>44218</v>
      </c>
      <c r="B2495" s="20">
        <v>2408.75</v>
      </c>
      <c r="C2495" s="20">
        <v>48878.54</v>
      </c>
      <c r="D2495" s="20">
        <f t="shared" si="76"/>
        <v>-1.515145737347208E-2</v>
      </c>
      <c r="E2495" s="20">
        <f t="shared" si="77"/>
        <v>1.7442363536231017E-2</v>
      </c>
      <c r="F2495" s="53"/>
    </row>
    <row r="2496" spans="1:6">
      <c r="A2496" s="52">
        <v>44221</v>
      </c>
      <c r="B2496" s="20">
        <v>2398.9</v>
      </c>
      <c r="C2496" s="20">
        <v>48347.59</v>
      </c>
      <c r="D2496" s="20">
        <f t="shared" si="76"/>
        <v>-1.0922069574216877E-2</v>
      </c>
      <c r="E2496" s="20">
        <f t="shared" si="77"/>
        <v>-4.0976417926996854E-3</v>
      </c>
      <c r="F2496" s="53"/>
    </row>
    <row r="2497" spans="1:6">
      <c r="A2497" s="52">
        <v>44223</v>
      </c>
      <c r="B2497" s="20">
        <v>2390.75</v>
      </c>
      <c r="C2497" s="20">
        <v>47409.93</v>
      </c>
      <c r="D2497" s="20">
        <f t="shared" si="76"/>
        <v>-1.9584675344748361E-2</v>
      </c>
      <c r="E2497" s="20">
        <f t="shared" si="77"/>
        <v>-3.403174706224392E-3</v>
      </c>
      <c r="F2497" s="53"/>
    </row>
    <row r="2498" spans="1:6">
      <c r="A2498" s="52">
        <v>44224</v>
      </c>
      <c r="B2498" s="20">
        <v>2303.6</v>
      </c>
      <c r="C2498" s="20">
        <v>46874.36</v>
      </c>
      <c r="D2498" s="20">
        <f t="shared" si="76"/>
        <v>-1.1360869567148102E-2</v>
      </c>
      <c r="E2498" s="20">
        <f t="shared" si="77"/>
        <v>-3.7134007597134741E-2</v>
      </c>
      <c r="F2498" s="53"/>
    </row>
    <row r="2499" spans="1:6">
      <c r="A2499" s="52">
        <v>44225</v>
      </c>
      <c r="B2499" s="20">
        <v>2263.4</v>
      </c>
      <c r="C2499" s="20">
        <v>46285.77</v>
      </c>
      <c r="D2499" s="20">
        <f t="shared" ref="D2499:D2562" si="78">LN(C2499/C2498)</f>
        <v>-1.2636260424038752E-2</v>
      </c>
      <c r="E2499" s="20">
        <f t="shared" ref="E2499:E2562" si="79">LN(B2499/B2498)</f>
        <v>-1.7605009100676007E-2</v>
      </c>
      <c r="F2499" s="53"/>
    </row>
    <row r="2500" spans="1:6">
      <c r="A2500" s="52">
        <v>44228</v>
      </c>
      <c r="B2500" s="20">
        <v>2249.15</v>
      </c>
      <c r="C2500" s="20">
        <v>48600.61</v>
      </c>
      <c r="D2500" s="20">
        <f t="shared" si="78"/>
        <v>4.8801511828013282E-2</v>
      </c>
      <c r="E2500" s="20">
        <f t="shared" si="79"/>
        <v>-6.3157404871545548E-3</v>
      </c>
      <c r="F2500" s="53"/>
    </row>
    <row r="2501" spans="1:6">
      <c r="A2501" s="52">
        <v>44229</v>
      </c>
      <c r="B2501" s="20">
        <v>2231.85</v>
      </c>
      <c r="C2501" s="20">
        <v>49797.72</v>
      </c>
      <c r="D2501" s="20">
        <f t="shared" si="78"/>
        <v>2.4333117581988854E-2</v>
      </c>
      <c r="E2501" s="20">
        <f t="shared" si="79"/>
        <v>-7.7215291028706005E-3</v>
      </c>
      <c r="F2501" s="53"/>
    </row>
    <row r="2502" spans="1:6">
      <c r="A2502" s="52">
        <v>44230</v>
      </c>
      <c r="B2502" s="20">
        <v>2232.6</v>
      </c>
      <c r="C2502" s="20">
        <v>50255.75</v>
      </c>
      <c r="D2502" s="20">
        <f t="shared" si="78"/>
        <v>9.1557684035158127E-3</v>
      </c>
      <c r="E2502" s="20">
        <f t="shared" si="79"/>
        <v>3.3598763881584944E-4</v>
      </c>
      <c r="F2502" s="53"/>
    </row>
    <row r="2503" spans="1:6">
      <c r="A2503" s="52">
        <v>44231</v>
      </c>
      <c r="B2503" s="20">
        <v>2247.0500000000002</v>
      </c>
      <c r="C2503" s="20">
        <v>50614.29</v>
      </c>
      <c r="D2503" s="20">
        <f t="shared" si="78"/>
        <v>7.1089792366011897E-3</v>
      </c>
      <c r="E2503" s="20">
        <f t="shared" si="79"/>
        <v>6.4514192485384744E-3</v>
      </c>
      <c r="F2503" s="53"/>
    </row>
    <row r="2504" spans="1:6">
      <c r="A2504" s="52">
        <v>44232</v>
      </c>
      <c r="B2504" s="20">
        <v>2270.35</v>
      </c>
      <c r="C2504" s="20">
        <v>50731.63</v>
      </c>
      <c r="D2504" s="20">
        <f t="shared" si="78"/>
        <v>2.315634461318427E-3</v>
      </c>
      <c r="E2504" s="20">
        <f t="shared" si="79"/>
        <v>1.0315759783015575E-2</v>
      </c>
      <c r="F2504" s="53"/>
    </row>
    <row r="2505" spans="1:6">
      <c r="A2505" s="52">
        <v>44235</v>
      </c>
      <c r="B2505" s="20">
        <v>2237.8000000000002</v>
      </c>
      <c r="C2505" s="20">
        <v>51348.77</v>
      </c>
      <c r="D2505" s="20">
        <f t="shared" si="78"/>
        <v>1.2091400874322453E-2</v>
      </c>
      <c r="E2505" s="20">
        <f t="shared" si="79"/>
        <v>-1.4440764238565097E-2</v>
      </c>
      <c r="F2505" s="53"/>
    </row>
    <row r="2506" spans="1:6">
      <c r="A2506" s="52">
        <v>44236</v>
      </c>
      <c r="B2506" s="20">
        <v>2216.65</v>
      </c>
      <c r="C2506" s="20">
        <v>51329.08</v>
      </c>
      <c r="D2506" s="20">
        <f t="shared" si="78"/>
        <v>-3.8352965593558657E-4</v>
      </c>
      <c r="E2506" s="20">
        <f t="shared" si="79"/>
        <v>-9.4961932170894332E-3</v>
      </c>
      <c r="F2506" s="53"/>
    </row>
    <row r="2507" spans="1:6">
      <c r="A2507" s="52">
        <v>44237</v>
      </c>
      <c r="B2507" s="20">
        <v>2235.9</v>
      </c>
      <c r="C2507" s="20">
        <v>51309.39</v>
      </c>
      <c r="D2507" s="20">
        <f t="shared" si="78"/>
        <v>-3.8367680737148656E-4</v>
      </c>
      <c r="E2507" s="20">
        <f t="shared" si="79"/>
        <v>8.646784399226547E-3</v>
      </c>
      <c r="F2507" s="53"/>
    </row>
    <row r="2508" spans="1:6">
      <c r="A2508" s="52">
        <v>44238</v>
      </c>
      <c r="B2508" s="20">
        <v>2262.4</v>
      </c>
      <c r="C2508" s="20">
        <v>51531.519999999997</v>
      </c>
      <c r="D2508" s="20">
        <f t="shared" si="78"/>
        <v>4.3198829228124234E-3</v>
      </c>
      <c r="E2508" s="20">
        <f t="shared" si="79"/>
        <v>1.1782365146495827E-2</v>
      </c>
      <c r="F2508" s="53"/>
    </row>
    <row r="2509" spans="1:6">
      <c r="A2509" s="52">
        <v>44239</v>
      </c>
      <c r="B2509" s="20">
        <v>2241.9</v>
      </c>
      <c r="C2509" s="20">
        <v>51544.3</v>
      </c>
      <c r="D2509" s="20">
        <f t="shared" si="78"/>
        <v>2.4797280420364265E-4</v>
      </c>
      <c r="E2509" s="20">
        <f t="shared" si="79"/>
        <v>-9.1024760978995027E-3</v>
      </c>
      <c r="F2509" s="53"/>
    </row>
    <row r="2510" spans="1:6">
      <c r="A2510" s="52">
        <v>44242</v>
      </c>
      <c r="B2510" s="20">
        <v>2215.85</v>
      </c>
      <c r="C2510" s="20">
        <v>52154.13</v>
      </c>
      <c r="D2510" s="20">
        <f t="shared" si="78"/>
        <v>1.1761740852460538E-2</v>
      </c>
      <c r="E2510" s="20">
        <f t="shared" si="79"/>
        <v>-1.168764355890538E-2</v>
      </c>
      <c r="F2510" s="53"/>
    </row>
    <row r="2511" spans="1:6">
      <c r="A2511" s="52">
        <v>44243</v>
      </c>
      <c r="B2511" s="20">
        <v>2196.9</v>
      </c>
      <c r="C2511" s="20">
        <v>52104.17</v>
      </c>
      <c r="D2511" s="20">
        <f t="shared" si="78"/>
        <v>-9.5838899778832528E-4</v>
      </c>
      <c r="E2511" s="20">
        <f t="shared" si="79"/>
        <v>-8.5888013103149335E-3</v>
      </c>
      <c r="F2511" s="53"/>
    </row>
    <row r="2512" spans="1:6">
      <c r="A2512" s="52">
        <v>44244</v>
      </c>
      <c r="B2512" s="20">
        <v>2164.65</v>
      </c>
      <c r="C2512" s="20">
        <v>51703.83</v>
      </c>
      <c r="D2512" s="20">
        <f t="shared" si="78"/>
        <v>-7.7131239357211426E-3</v>
      </c>
      <c r="E2512" s="20">
        <f t="shared" si="79"/>
        <v>-1.4788590184937276E-2</v>
      </c>
      <c r="F2512" s="53"/>
    </row>
    <row r="2513" spans="1:6">
      <c r="A2513" s="52">
        <v>44245</v>
      </c>
      <c r="B2513" s="20">
        <v>2147.75</v>
      </c>
      <c r="C2513" s="20">
        <v>51324.69</v>
      </c>
      <c r="D2513" s="20">
        <f t="shared" si="78"/>
        <v>-7.3599370632072844E-3</v>
      </c>
      <c r="E2513" s="20">
        <f t="shared" si="79"/>
        <v>-7.8379030320305642E-3</v>
      </c>
      <c r="F2513" s="53"/>
    </row>
    <row r="2514" spans="1:6">
      <c r="A2514" s="52">
        <v>44246</v>
      </c>
      <c r="B2514" s="20">
        <v>2181.15</v>
      </c>
      <c r="C2514" s="20">
        <v>50889.760000000002</v>
      </c>
      <c r="D2514" s="20">
        <f t="shared" si="78"/>
        <v>-8.5101984098216923E-3</v>
      </c>
      <c r="E2514" s="20">
        <f t="shared" si="79"/>
        <v>1.5431478109438622E-2</v>
      </c>
      <c r="F2514" s="53"/>
    </row>
    <row r="2515" spans="1:6">
      <c r="A2515" s="52">
        <v>44249</v>
      </c>
      <c r="B2515" s="20">
        <v>2167.25</v>
      </c>
      <c r="C2515" s="20">
        <v>49744.32</v>
      </c>
      <c r="D2515" s="20">
        <f t="shared" si="78"/>
        <v>-2.2765438303043766E-2</v>
      </c>
      <c r="E2515" s="20">
        <f t="shared" si="79"/>
        <v>-6.3931778788546834E-3</v>
      </c>
      <c r="F2515" s="53"/>
    </row>
    <row r="2516" spans="1:6">
      <c r="A2516" s="52">
        <v>44250</v>
      </c>
      <c r="B2516" s="20">
        <v>2177.9499999999998</v>
      </c>
      <c r="C2516" s="20">
        <v>49751.41</v>
      </c>
      <c r="D2516" s="20">
        <f t="shared" si="78"/>
        <v>1.4251867918363227E-4</v>
      </c>
      <c r="E2516" s="20">
        <f t="shared" si="79"/>
        <v>4.9249846395048669E-3</v>
      </c>
      <c r="F2516" s="53"/>
    </row>
    <row r="2517" spans="1:6">
      <c r="A2517" s="52">
        <v>44251</v>
      </c>
      <c r="B2517" s="20">
        <v>2178</v>
      </c>
      <c r="C2517" s="20">
        <v>50781.69</v>
      </c>
      <c r="D2517" s="20">
        <f t="shared" si="78"/>
        <v>2.0497051630432448E-2</v>
      </c>
      <c r="E2517" s="20">
        <f t="shared" si="79"/>
        <v>2.2957104651032093E-5</v>
      </c>
      <c r="F2517" s="53"/>
    </row>
    <row r="2518" spans="1:6">
      <c r="A2518" s="52">
        <v>44252</v>
      </c>
      <c r="B2518" s="20">
        <v>2163.6</v>
      </c>
      <c r="C2518" s="20">
        <v>51039.31</v>
      </c>
      <c r="D2518" s="20">
        <f t="shared" si="78"/>
        <v>5.0602635944185965E-3</v>
      </c>
      <c r="E2518" s="20">
        <f t="shared" si="79"/>
        <v>-6.633523495633906E-3</v>
      </c>
      <c r="F2518" s="53"/>
    </row>
    <row r="2519" spans="1:6">
      <c r="A2519" s="52">
        <v>44253</v>
      </c>
      <c r="B2519" s="20">
        <v>2132.0500000000002</v>
      </c>
      <c r="C2519" s="20">
        <v>49099.99</v>
      </c>
      <c r="D2519" s="20">
        <f t="shared" si="78"/>
        <v>-3.8737289001910653E-2</v>
      </c>
      <c r="E2519" s="20">
        <f t="shared" si="79"/>
        <v>-1.4689542828935625E-2</v>
      </c>
      <c r="F2519" s="53"/>
    </row>
    <row r="2520" spans="1:6">
      <c r="A2520" s="52">
        <v>44256</v>
      </c>
      <c r="B2520" s="20">
        <v>2144.6999999999998</v>
      </c>
      <c r="C2520" s="20">
        <v>49849.84</v>
      </c>
      <c r="D2520" s="20">
        <f t="shared" si="78"/>
        <v>1.5156455639343468E-2</v>
      </c>
      <c r="E2520" s="20">
        <f t="shared" si="79"/>
        <v>5.9157242725795464E-3</v>
      </c>
      <c r="F2520" s="53"/>
    </row>
    <row r="2521" spans="1:6">
      <c r="A2521" s="52">
        <v>44257</v>
      </c>
      <c r="B2521" s="20">
        <v>2178</v>
      </c>
      <c r="C2521" s="20">
        <v>50296.89</v>
      </c>
      <c r="D2521" s="20">
        <f t="shared" si="78"/>
        <v>8.9279593945457893E-3</v>
      </c>
      <c r="E2521" s="20">
        <f t="shared" si="79"/>
        <v>1.5407342051990035E-2</v>
      </c>
      <c r="F2521" s="53"/>
    </row>
    <row r="2522" spans="1:6">
      <c r="A2522" s="52">
        <v>44258</v>
      </c>
      <c r="B2522" s="20">
        <v>2194.1</v>
      </c>
      <c r="C2522" s="20">
        <v>51444.65</v>
      </c>
      <c r="D2522" s="20">
        <f t="shared" si="78"/>
        <v>2.2563226254022045E-2</v>
      </c>
      <c r="E2522" s="20">
        <f t="shared" si="79"/>
        <v>7.3649151549982847E-3</v>
      </c>
      <c r="F2522" s="53"/>
    </row>
    <row r="2523" spans="1:6">
      <c r="A2523" s="52">
        <v>44259</v>
      </c>
      <c r="B2523" s="20">
        <v>2196.6999999999998</v>
      </c>
      <c r="C2523" s="20">
        <v>50846.080000000002</v>
      </c>
      <c r="D2523" s="20">
        <f t="shared" si="78"/>
        <v>-1.1703442378214567E-2</v>
      </c>
      <c r="E2523" s="20">
        <f t="shared" si="79"/>
        <v>1.1842945722358841E-3</v>
      </c>
      <c r="F2523" s="53"/>
    </row>
    <row r="2524" spans="1:6">
      <c r="A2524" s="52">
        <v>44260</v>
      </c>
      <c r="B2524" s="20">
        <v>2201.8000000000002</v>
      </c>
      <c r="C2524" s="20">
        <v>50405.32</v>
      </c>
      <c r="D2524" s="20">
        <f t="shared" si="78"/>
        <v>-8.7063049818801447E-3</v>
      </c>
      <c r="E2524" s="20">
        <f t="shared" si="79"/>
        <v>2.3189734161628722E-3</v>
      </c>
      <c r="F2524" s="53"/>
    </row>
    <row r="2525" spans="1:6">
      <c r="A2525" s="52">
        <v>44263</v>
      </c>
      <c r="B2525" s="20">
        <v>2174.4499999999998</v>
      </c>
      <c r="C2525" s="20">
        <v>50441.07</v>
      </c>
      <c r="D2525" s="20">
        <f t="shared" si="78"/>
        <v>7.0899913219644528E-4</v>
      </c>
      <c r="E2525" s="20">
        <f t="shared" si="79"/>
        <v>-1.2499448654647411E-2</v>
      </c>
      <c r="F2525" s="53"/>
    </row>
    <row r="2526" spans="1:6">
      <c r="A2526" s="52">
        <v>44264</v>
      </c>
      <c r="B2526" s="20">
        <v>2198.1</v>
      </c>
      <c r="C2526" s="20">
        <v>51025.48</v>
      </c>
      <c r="D2526" s="20">
        <f t="shared" si="78"/>
        <v>1.151939161053853E-2</v>
      </c>
      <c r="E2526" s="20">
        <f t="shared" si="79"/>
        <v>1.0817591852372261E-2</v>
      </c>
      <c r="F2526" s="53"/>
    </row>
    <row r="2527" spans="1:6">
      <c r="A2527" s="52">
        <v>44265</v>
      </c>
      <c r="B2527" s="20">
        <v>2227.9499999999998</v>
      </c>
      <c r="C2527" s="20">
        <v>51279.51</v>
      </c>
      <c r="D2527" s="20">
        <f t="shared" si="78"/>
        <v>4.9661413795287082E-3</v>
      </c>
      <c r="E2527" s="20">
        <f t="shared" si="79"/>
        <v>1.3488529309623616E-2</v>
      </c>
      <c r="F2527" s="53"/>
    </row>
    <row r="2528" spans="1:6">
      <c r="A2528" s="52">
        <v>44267</v>
      </c>
      <c r="B2528" s="20">
        <v>2205.8000000000002</v>
      </c>
      <c r="C2528" s="20">
        <v>50792.08</v>
      </c>
      <c r="D2528" s="20">
        <f t="shared" si="78"/>
        <v>-9.5508202664488073E-3</v>
      </c>
      <c r="E2528" s="20">
        <f t="shared" si="79"/>
        <v>-9.9916252716047097E-3</v>
      </c>
      <c r="F2528" s="53"/>
    </row>
    <row r="2529" spans="1:6">
      <c r="A2529" s="52">
        <v>44270</v>
      </c>
      <c r="B2529" s="20">
        <v>2211.15</v>
      </c>
      <c r="C2529" s="20">
        <v>50395.08</v>
      </c>
      <c r="D2529" s="20">
        <f t="shared" si="78"/>
        <v>-7.8468856534430528E-3</v>
      </c>
      <c r="E2529" s="20">
        <f t="shared" si="79"/>
        <v>2.4224872893503996E-3</v>
      </c>
      <c r="F2529" s="53"/>
    </row>
    <row r="2530" spans="1:6">
      <c r="A2530" s="52">
        <v>44271</v>
      </c>
      <c r="B2530" s="20">
        <v>2243.8000000000002</v>
      </c>
      <c r="C2530" s="20">
        <v>50363.96</v>
      </c>
      <c r="D2530" s="20">
        <f t="shared" si="78"/>
        <v>-6.1771134360814699E-4</v>
      </c>
      <c r="E2530" s="20">
        <f t="shared" si="79"/>
        <v>1.4658114949467397E-2</v>
      </c>
      <c r="F2530" s="53"/>
    </row>
    <row r="2531" spans="1:6">
      <c r="A2531" s="52">
        <v>44272</v>
      </c>
      <c r="B2531" s="20">
        <v>2229.1999999999998</v>
      </c>
      <c r="C2531" s="20">
        <v>49801.62</v>
      </c>
      <c r="D2531" s="20">
        <f t="shared" si="78"/>
        <v>-1.1228326299050058E-2</v>
      </c>
      <c r="E2531" s="20">
        <f t="shared" si="79"/>
        <v>-6.5280804154831951E-3</v>
      </c>
      <c r="F2531" s="53"/>
    </row>
    <row r="2532" spans="1:6">
      <c r="A2532" s="52">
        <v>44273</v>
      </c>
      <c r="B2532" s="20">
        <v>2215.15</v>
      </c>
      <c r="C2532" s="20">
        <v>49216.52</v>
      </c>
      <c r="D2532" s="20">
        <f t="shared" si="78"/>
        <v>-1.1818174124933046E-2</v>
      </c>
      <c r="E2532" s="20">
        <f t="shared" si="79"/>
        <v>-6.3226554187534711E-3</v>
      </c>
      <c r="F2532" s="53"/>
    </row>
    <row r="2533" spans="1:6">
      <c r="A2533" s="52">
        <v>44274</v>
      </c>
      <c r="B2533" s="20">
        <v>2313.4499999999998</v>
      </c>
      <c r="C2533" s="20">
        <v>49858.239999999998</v>
      </c>
      <c r="D2533" s="20">
        <f t="shared" si="78"/>
        <v>1.2954439138586923E-2</v>
      </c>
      <c r="E2533" s="20">
        <f t="shared" si="79"/>
        <v>4.341979556110527E-2</v>
      </c>
      <c r="F2533" s="53"/>
    </row>
    <row r="2534" spans="1:6">
      <c r="A2534" s="52">
        <v>44277</v>
      </c>
      <c r="B2534" s="20">
        <v>2352.25</v>
      </c>
      <c r="C2534" s="20">
        <v>49771.29</v>
      </c>
      <c r="D2534" s="20">
        <f t="shared" si="78"/>
        <v>-1.7454668726340466E-3</v>
      </c>
      <c r="E2534" s="20">
        <f t="shared" si="79"/>
        <v>1.663240004914205E-2</v>
      </c>
      <c r="F2534" s="53"/>
    </row>
    <row r="2535" spans="1:6">
      <c r="A2535" s="52">
        <v>44278</v>
      </c>
      <c r="B2535" s="20">
        <v>2337.4</v>
      </c>
      <c r="C2535" s="20">
        <v>50051.44</v>
      </c>
      <c r="D2535" s="20">
        <f t="shared" si="78"/>
        <v>5.6129648131006587E-3</v>
      </c>
      <c r="E2535" s="20">
        <f t="shared" si="79"/>
        <v>-6.3331163878183588E-3</v>
      </c>
      <c r="F2535" s="53"/>
    </row>
    <row r="2536" spans="1:6">
      <c r="A2536" s="52">
        <v>44279</v>
      </c>
      <c r="B2536" s="20">
        <v>2318.15</v>
      </c>
      <c r="C2536" s="20">
        <v>49180.31</v>
      </c>
      <c r="D2536" s="20">
        <f t="shared" si="78"/>
        <v>-1.7557936432580839E-2</v>
      </c>
      <c r="E2536" s="20">
        <f t="shared" si="79"/>
        <v>-8.2697467353011634E-3</v>
      </c>
      <c r="F2536" s="53"/>
    </row>
    <row r="2537" spans="1:6">
      <c r="A2537" s="52">
        <v>44280</v>
      </c>
      <c r="B2537" s="20">
        <v>2237.6999999999998</v>
      </c>
      <c r="C2537" s="20">
        <v>48440.12</v>
      </c>
      <c r="D2537" s="20">
        <f t="shared" si="78"/>
        <v>-1.5164944170218384E-2</v>
      </c>
      <c r="E2537" s="20">
        <f t="shared" si="79"/>
        <v>-3.5320901134528376E-2</v>
      </c>
      <c r="F2537" s="53"/>
    </row>
    <row r="2538" spans="1:6">
      <c r="A2538" s="52">
        <v>44281</v>
      </c>
      <c r="B2538" s="20">
        <v>2315</v>
      </c>
      <c r="C2538" s="20">
        <v>49008.5</v>
      </c>
      <c r="D2538" s="20">
        <f t="shared" si="78"/>
        <v>1.166535648098963E-2</v>
      </c>
      <c r="E2538" s="20">
        <f t="shared" si="79"/>
        <v>3.3961134891107331E-2</v>
      </c>
      <c r="F2538" s="53"/>
    </row>
    <row r="2539" spans="1:6">
      <c r="A2539" s="52">
        <v>44285</v>
      </c>
      <c r="B2539" s="20">
        <v>2398.1</v>
      </c>
      <c r="C2539" s="20">
        <v>50136.58</v>
      </c>
      <c r="D2539" s="20">
        <f t="shared" si="78"/>
        <v>2.2757128934740779E-2</v>
      </c>
      <c r="E2539" s="20">
        <f t="shared" si="79"/>
        <v>3.5267069615493425E-2</v>
      </c>
      <c r="F2539" s="53"/>
    </row>
    <row r="2540" spans="1:6">
      <c r="A2540" s="52">
        <v>44286</v>
      </c>
      <c r="B2540" s="20">
        <v>2430.8000000000002</v>
      </c>
      <c r="C2540" s="20">
        <v>49509.15</v>
      </c>
      <c r="D2540" s="20">
        <f t="shared" si="78"/>
        <v>-1.2593380411931034E-2</v>
      </c>
      <c r="E2540" s="20">
        <f t="shared" si="79"/>
        <v>1.3543664125372496E-2</v>
      </c>
      <c r="F2540" s="53"/>
    </row>
    <row r="2541" spans="1:6">
      <c r="A2541" s="52">
        <v>44287</v>
      </c>
      <c r="B2541" s="20">
        <v>2399.4499999999998</v>
      </c>
      <c r="C2541" s="20">
        <v>50029.83</v>
      </c>
      <c r="D2541" s="20">
        <f t="shared" si="78"/>
        <v>1.0461926556000251E-2</v>
      </c>
      <c r="E2541" s="20">
        <f t="shared" si="79"/>
        <v>-1.2980876854523017E-2</v>
      </c>
      <c r="F2541" s="53"/>
    </row>
    <row r="2542" spans="1:6">
      <c r="A2542" s="52">
        <v>44291</v>
      </c>
      <c r="B2542" s="20">
        <v>2373.4499999999998</v>
      </c>
      <c r="C2542" s="20">
        <v>49159.32</v>
      </c>
      <c r="D2542" s="20">
        <f t="shared" si="78"/>
        <v>-1.7552975315003674E-2</v>
      </c>
      <c r="E2542" s="20">
        <f t="shared" si="79"/>
        <v>-1.0894951573575451E-2</v>
      </c>
      <c r="F2542" s="53"/>
    </row>
    <row r="2543" spans="1:6">
      <c r="A2543" s="52">
        <v>44292</v>
      </c>
      <c r="B2543" s="20">
        <v>2407.5500000000002</v>
      </c>
      <c r="C2543" s="20">
        <v>49201.39</v>
      </c>
      <c r="D2543" s="20">
        <f t="shared" si="78"/>
        <v>8.5542291358799193E-4</v>
      </c>
      <c r="E2543" s="20">
        <f t="shared" si="79"/>
        <v>1.4265040055501339E-2</v>
      </c>
      <c r="F2543" s="53"/>
    </row>
    <row r="2544" spans="1:6">
      <c r="A2544" s="52">
        <v>44293</v>
      </c>
      <c r="B2544" s="20">
        <v>2404.1</v>
      </c>
      <c r="C2544" s="20">
        <v>49661.760000000002</v>
      </c>
      <c r="D2544" s="20">
        <f t="shared" si="78"/>
        <v>9.3133453190934051E-3</v>
      </c>
      <c r="E2544" s="20">
        <f t="shared" si="79"/>
        <v>-1.4340197608799425E-3</v>
      </c>
      <c r="F2544" s="53"/>
    </row>
    <row r="2545" spans="1:6">
      <c r="A2545" s="52">
        <v>44294</v>
      </c>
      <c r="B2545" s="20">
        <v>2409.65</v>
      </c>
      <c r="C2545" s="20">
        <v>49746.21</v>
      </c>
      <c r="D2545" s="20">
        <f t="shared" si="78"/>
        <v>1.6990593473715941E-3</v>
      </c>
      <c r="E2545" s="20">
        <f t="shared" si="79"/>
        <v>2.3058955945712634E-3</v>
      </c>
      <c r="F2545" s="53"/>
    </row>
    <row r="2546" spans="1:6">
      <c r="A2546" s="52">
        <v>44295</v>
      </c>
      <c r="B2546" s="20">
        <v>2475.9499999999998</v>
      </c>
      <c r="C2546" s="20">
        <v>49591.32</v>
      </c>
      <c r="D2546" s="20">
        <f t="shared" si="78"/>
        <v>-3.1184613815715911E-3</v>
      </c>
      <c r="E2546" s="20">
        <f t="shared" si="79"/>
        <v>2.7142652017227015E-2</v>
      </c>
      <c r="F2546" s="53"/>
    </row>
    <row r="2547" spans="1:6">
      <c r="A2547" s="52">
        <v>44298</v>
      </c>
      <c r="B2547" s="20">
        <v>2460.5500000000002</v>
      </c>
      <c r="C2547" s="20">
        <v>47883.38</v>
      </c>
      <c r="D2547" s="20">
        <f t="shared" si="78"/>
        <v>-3.5047347068861347E-2</v>
      </c>
      <c r="E2547" s="20">
        <f t="shared" si="79"/>
        <v>-6.2392585670062173E-3</v>
      </c>
      <c r="F2547" s="53"/>
    </row>
    <row r="2548" spans="1:6">
      <c r="A2548" s="52">
        <v>44299</v>
      </c>
      <c r="B2548" s="20">
        <v>2455.8000000000002</v>
      </c>
      <c r="C2548" s="20">
        <v>48544.06</v>
      </c>
      <c r="D2548" s="20">
        <f t="shared" si="78"/>
        <v>1.370336780971371E-2</v>
      </c>
      <c r="E2548" s="20">
        <f t="shared" si="79"/>
        <v>-1.9323284461029773E-3</v>
      </c>
      <c r="F2548" s="53"/>
    </row>
    <row r="2549" spans="1:6">
      <c r="A2549" s="52">
        <v>44301</v>
      </c>
      <c r="B2549" s="20">
        <v>2457</v>
      </c>
      <c r="C2549" s="20">
        <v>48803.68</v>
      </c>
      <c r="D2549" s="20">
        <f t="shared" si="78"/>
        <v>5.333880694540852E-3</v>
      </c>
      <c r="E2549" s="20">
        <f t="shared" si="79"/>
        <v>4.8851979476665589E-4</v>
      </c>
      <c r="F2549" s="53"/>
    </row>
    <row r="2550" spans="1:6">
      <c r="A2550" s="52">
        <v>44302</v>
      </c>
      <c r="B2550" s="20">
        <v>2456.65</v>
      </c>
      <c r="C2550" s="20">
        <v>48832.03</v>
      </c>
      <c r="D2550" s="20">
        <f t="shared" si="78"/>
        <v>5.8073016105990142E-4</v>
      </c>
      <c r="E2550" s="20">
        <f t="shared" si="79"/>
        <v>-1.424602894352477E-4</v>
      </c>
      <c r="F2550" s="53"/>
    </row>
    <row r="2551" spans="1:6">
      <c r="A2551" s="52">
        <v>44305</v>
      </c>
      <c r="B2551" s="20">
        <v>2426.25</v>
      </c>
      <c r="C2551" s="20">
        <v>47949.42</v>
      </c>
      <c r="D2551" s="20">
        <f t="shared" si="78"/>
        <v>-1.8239744690021143E-2</v>
      </c>
      <c r="E2551" s="20">
        <f t="shared" si="79"/>
        <v>-1.2451777748523804E-2</v>
      </c>
      <c r="F2551" s="53"/>
    </row>
    <row r="2552" spans="1:6">
      <c r="A2552" s="52">
        <v>44306</v>
      </c>
      <c r="B2552" s="20">
        <v>2393.15</v>
      </c>
      <c r="C2552" s="20">
        <v>47705.8</v>
      </c>
      <c r="D2552" s="20">
        <f t="shared" si="78"/>
        <v>-5.0937215291918577E-3</v>
      </c>
      <c r="E2552" s="20">
        <f t="shared" si="79"/>
        <v>-1.3736365714426902E-2</v>
      </c>
      <c r="F2552" s="53"/>
    </row>
    <row r="2553" spans="1:6">
      <c r="A2553" s="52">
        <v>44308</v>
      </c>
      <c r="B2553" s="20">
        <v>2349.8000000000002</v>
      </c>
      <c r="C2553" s="20">
        <v>48080.67</v>
      </c>
      <c r="D2553" s="20">
        <f t="shared" si="78"/>
        <v>7.8272414441772856E-3</v>
      </c>
      <c r="E2553" s="20">
        <f t="shared" si="79"/>
        <v>-1.8280271635320824E-2</v>
      </c>
      <c r="F2553" s="53"/>
    </row>
    <row r="2554" spans="1:6">
      <c r="A2554" s="52">
        <v>44309</v>
      </c>
      <c r="B2554" s="20">
        <v>2308.0500000000002</v>
      </c>
      <c r="C2554" s="20">
        <v>47878.45</v>
      </c>
      <c r="D2554" s="20">
        <f t="shared" si="78"/>
        <v>-4.2147176704060976E-3</v>
      </c>
      <c r="E2554" s="20">
        <f t="shared" si="79"/>
        <v>-1.7927205961975393E-2</v>
      </c>
      <c r="F2554" s="53"/>
    </row>
    <row r="2555" spans="1:6">
      <c r="A2555" s="52">
        <v>44312</v>
      </c>
      <c r="B2555" s="20">
        <v>2360.4499999999998</v>
      </c>
      <c r="C2555" s="20">
        <v>48386.51</v>
      </c>
      <c r="D2555" s="20">
        <f t="shared" si="78"/>
        <v>1.0555548297353584E-2</v>
      </c>
      <c r="E2555" s="20">
        <f t="shared" si="79"/>
        <v>2.2449266637527582E-2</v>
      </c>
      <c r="F2555" s="53"/>
    </row>
    <row r="2556" spans="1:6">
      <c r="A2556" s="52">
        <v>44313</v>
      </c>
      <c r="B2556" s="20">
        <v>2381.4</v>
      </c>
      <c r="C2556" s="20">
        <v>48944.14</v>
      </c>
      <c r="D2556" s="20">
        <f t="shared" si="78"/>
        <v>1.1458591951396105E-2</v>
      </c>
      <c r="E2556" s="20">
        <f t="shared" si="79"/>
        <v>8.8362712080501237E-3</v>
      </c>
      <c r="F2556" s="53"/>
    </row>
    <row r="2557" spans="1:6">
      <c r="A2557" s="52">
        <v>44314</v>
      </c>
      <c r="B2557" s="20">
        <v>2407</v>
      </c>
      <c r="C2557" s="20">
        <v>49733.84</v>
      </c>
      <c r="D2557" s="20">
        <f t="shared" si="78"/>
        <v>1.6005938900861171E-2</v>
      </c>
      <c r="E2557" s="20">
        <f t="shared" si="79"/>
        <v>1.0692608765997142E-2</v>
      </c>
      <c r="F2557" s="53"/>
    </row>
    <row r="2558" spans="1:6">
      <c r="A2558" s="52">
        <v>44315</v>
      </c>
      <c r="B2558" s="20">
        <v>2409.0500000000002</v>
      </c>
      <c r="C2558" s="20">
        <v>49765.94</v>
      </c>
      <c r="D2558" s="20">
        <f t="shared" si="78"/>
        <v>6.4522757967214119E-4</v>
      </c>
      <c r="E2558" s="20">
        <f t="shared" si="79"/>
        <v>8.5132011661456385E-4</v>
      </c>
      <c r="F2558" s="53"/>
    </row>
    <row r="2559" spans="1:6">
      <c r="A2559" s="52">
        <v>44316</v>
      </c>
      <c r="B2559" s="20">
        <v>2353.85</v>
      </c>
      <c r="C2559" s="20">
        <v>48782.36</v>
      </c>
      <c r="D2559" s="20">
        <f t="shared" si="78"/>
        <v>-1.996204219560806E-2</v>
      </c>
      <c r="E2559" s="20">
        <f t="shared" si="79"/>
        <v>-2.3180193435158088E-2</v>
      </c>
      <c r="F2559" s="53"/>
    </row>
    <row r="2560" spans="1:6">
      <c r="A2560" s="52">
        <v>44319</v>
      </c>
      <c r="B2560" s="20">
        <v>2407.35</v>
      </c>
      <c r="C2560" s="20">
        <v>48718.52</v>
      </c>
      <c r="D2560" s="20">
        <f t="shared" si="78"/>
        <v>-1.3095268293590962E-3</v>
      </c>
      <c r="E2560" s="20">
        <f t="shared" si="79"/>
        <v>2.247427197074623E-2</v>
      </c>
      <c r="F2560" s="53"/>
    </row>
    <row r="2561" spans="1:6">
      <c r="A2561" s="52">
        <v>44320</v>
      </c>
      <c r="B2561" s="20">
        <v>2408.65</v>
      </c>
      <c r="C2561" s="20">
        <v>48253.51</v>
      </c>
      <c r="D2561" s="20">
        <f t="shared" si="78"/>
        <v>-9.5906740188077128E-3</v>
      </c>
      <c r="E2561" s="20">
        <f t="shared" si="79"/>
        <v>5.398671227468734E-4</v>
      </c>
      <c r="F2561" s="53"/>
    </row>
    <row r="2562" spans="1:6">
      <c r="A2562" s="52">
        <v>44321</v>
      </c>
      <c r="B2562" s="20">
        <v>2394.9</v>
      </c>
      <c r="C2562" s="20">
        <v>48677.55</v>
      </c>
      <c r="D2562" s="20">
        <f t="shared" si="78"/>
        <v>8.7493669226068587E-3</v>
      </c>
      <c r="E2562" s="20">
        <f t="shared" si="79"/>
        <v>-5.7249482381588569E-3</v>
      </c>
      <c r="F2562" s="53"/>
    </row>
    <row r="2563" spans="1:6">
      <c r="A2563" s="52">
        <v>44322</v>
      </c>
      <c r="B2563" s="20">
        <v>2389.0500000000002</v>
      </c>
      <c r="C2563" s="20">
        <v>48949.760000000002</v>
      </c>
      <c r="D2563" s="20">
        <f t="shared" ref="D2563:D2626" si="80">LN(C2563/C2562)</f>
        <v>5.5765278265722052E-3</v>
      </c>
      <c r="E2563" s="20">
        <f t="shared" ref="E2563:E2626" si="81">LN(B2563/B2562)</f>
        <v>-2.4456789539629873E-3</v>
      </c>
      <c r="F2563" s="53"/>
    </row>
    <row r="2564" spans="1:6">
      <c r="A2564" s="52">
        <v>44323</v>
      </c>
      <c r="B2564" s="20">
        <v>2413</v>
      </c>
      <c r="C2564" s="20">
        <v>49206.47</v>
      </c>
      <c r="D2564" s="20">
        <f t="shared" si="80"/>
        <v>5.2306529151080697E-3</v>
      </c>
      <c r="E2564" s="20">
        <f t="shared" si="81"/>
        <v>9.9749892591316867E-3</v>
      </c>
      <c r="F2564" s="53"/>
    </row>
    <row r="2565" spans="1:6">
      <c r="A2565" s="52">
        <v>44326</v>
      </c>
      <c r="B2565" s="20">
        <v>2432.5500000000002</v>
      </c>
      <c r="C2565" s="20">
        <v>49502.41</v>
      </c>
      <c r="D2565" s="20">
        <f t="shared" si="80"/>
        <v>5.9962363407630023E-3</v>
      </c>
      <c r="E2565" s="20">
        <f t="shared" si="81"/>
        <v>8.069303208461432E-3</v>
      </c>
      <c r="F2565" s="53"/>
    </row>
    <row r="2566" spans="1:6">
      <c r="A2566" s="52">
        <v>44327</v>
      </c>
      <c r="B2566" s="20">
        <v>2402.9</v>
      </c>
      <c r="C2566" s="20">
        <v>49161.81</v>
      </c>
      <c r="D2566" s="20">
        <f t="shared" si="80"/>
        <v>-6.9042526864486198E-3</v>
      </c>
      <c r="E2566" s="20">
        <f t="shared" si="81"/>
        <v>-1.2263748611293958E-2</v>
      </c>
      <c r="F2566" s="53"/>
    </row>
    <row r="2567" spans="1:6">
      <c r="A2567" s="52">
        <v>44328</v>
      </c>
      <c r="B2567" s="20">
        <v>2329.0500000000002</v>
      </c>
      <c r="C2567" s="20">
        <v>48690.8</v>
      </c>
      <c r="D2567" s="20">
        <f t="shared" si="80"/>
        <v>-9.6270020335473515E-3</v>
      </c>
      <c r="E2567" s="20">
        <f t="shared" si="81"/>
        <v>-3.1215882126910739E-2</v>
      </c>
      <c r="F2567" s="53"/>
    </row>
    <row r="2568" spans="1:6">
      <c r="A2568" s="52">
        <v>44330</v>
      </c>
      <c r="B2568" s="20">
        <v>2376.8000000000002</v>
      </c>
      <c r="C2568" s="20">
        <v>48732.55</v>
      </c>
      <c r="D2568" s="20">
        <f t="shared" si="80"/>
        <v>8.5708410880503587E-4</v>
      </c>
      <c r="E2568" s="20">
        <f t="shared" si="81"/>
        <v>2.0294586053109482E-2</v>
      </c>
      <c r="F2568" s="53"/>
    </row>
    <row r="2569" spans="1:6">
      <c r="A2569" s="52">
        <v>44333</v>
      </c>
      <c r="B2569" s="20">
        <v>2376</v>
      </c>
      <c r="C2569" s="20">
        <v>49580.73</v>
      </c>
      <c r="D2569" s="20">
        <f t="shared" si="80"/>
        <v>1.7255065530581603E-2</v>
      </c>
      <c r="E2569" s="20">
        <f t="shared" si="81"/>
        <v>-3.3664366586236738E-4</v>
      </c>
      <c r="F2569" s="53"/>
    </row>
    <row r="2570" spans="1:6">
      <c r="A2570" s="52">
        <v>44334</v>
      </c>
      <c r="B2570" s="20">
        <v>2373.9</v>
      </c>
      <c r="C2570" s="20">
        <v>50193.33</v>
      </c>
      <c r="D2570" s="20">
        <f t="shared" si="80"/>
        <v>1.2279899166427492E-2</v>
      </c>
      <c r="E2570" s="20">
        <f t="shared" si="81"/>
        <v>-8.8422919927811966E-4</v>
      </c>
      <c r="F2570" s="53"/>
    </row>
    <row r="2571" spans="1:6">
      <c r="A2571" s="52">
        <v>44335</v>
      </c>
      <c r="B2571" s="20">
        <v>2360.1</v>
      </c>
      <c r="C2571" s="20">
        <v>49902.64</v>
      </c>
      <c r="D2571" s="20">
        <f t="shared" si="80"/>
        <v>-5.808242174349402E-3</v>
      </c>
      <c r="E2571" s="20">
        <f t="shared" si="81"/>
        <v>-5.8301812799509039E-3</v>
      </c>
      <c r="F2571" s="53"/>
    </row>
    <row r="2572" spans="1:6">
      <c r="A2572" s="52">
        <v>44336</v>
      </c>
      <c r="B2572" s="20">
        <v>2344.1</v>
      </c>
      <c r="C2572" s="20">
        <v>49564.86</v>
      </c>
      <c r="D2572" s="20">
        <f t="shared" si="80"/>
        <v>-6.7917922625534656E-3</v>
      </c>
      <c r="E2572" s="20">
        <f t="shared" si="81"/>
        <v>-6.8024581003644745E-3</v>
      </c>
      <c r="F2572" s="53"/>
    </row>
    <row r="2573" spans="1:6">
      <c r="A2573" s="52">
        <v>44337</v>
      </c>
      <c r="B2573" s="20">
        <v>2360.6999999999998</v>
      </c>
      <c r="C2573" s="20">
        <v>50540.480000000003</v>
      </c>
      <c r="D2573" s="20">
        <f t="shared" si="80"/>
        <v>1.9492484435648178E-2</v>
      </c>
      <c r="E2573" s="20">
        <f t="shared" si="81"/>
        <v>7.056652306105359E-3</v>
      </c>
      <c r="F2573" s="53"/>
    </row>
    <row r="2574" spans="1:6">
      <c r="A2574" s="52">
        <v>44340</v>
      </c>
      <c r="B2574" s="20">
        <v>2336.4</v>
      </c>
      <c r="C2574" s="20">
        <v>50651.9</v>
      </c>
      <c r="D2574" s="20">
        <f t="shared" si="80"/>
        <v>2.2021429879795569E-3</v>
      </c>
      <c r="E2574" s="20">
        <f t="shared" si="81"/>
        <v>-1.0346902042892982E-2</v>
      </c>
      <c r="F2574" s="53"/>
    </row>
    <row r="2575" spans="1:6">
      <c r="A2575" s="52">
        <v>44341</v>
      </c>
      <c r="B2575" s="20">
        <v>2344.15</v>
      </c>
      <c r="C2575" s="20">
        <v>50637.53</v>
      </c>
      <c r="D2575" s="20">
        <f t="shared" si="80"/>
        <v>-2.8374135576466529E-4</v>
      </c>
      <c r="E2575" s="20">
        <f t="shared" si="81"/>
        <v>3.3115796573344779E-3</v>
      </c>
      <c r="F2575" s="53"/>
    </row>
    <row r="2576" spans="1:6">
      <c r="A2576" s="52">
        <v>44342</v>
      </c>
      <c r="B2576" s="20">
        <v>2352.9499999999998</v>
      </c>
      <c r="C2576" s="20">
        <v>51017.52</v>
      </c>
      <c r="D2576" s="20">
        <f t="shared" si="80"/>
        <v>7.4761021684292507E-3</v>
      </c>
      <c r="E2576" s="20">
        <f t="shared" si="81"/>
        <v>3.7469972093371238E-3</v>
      </c>
      <c r="F2576" s="53"/>
    </row>
    <row r="2577" spans="1:6">
      <c r="A2577" s="52">
        <v>44343</v>
      </c>
      <c r="B2577" s="20">
        <v>2327.6</v>
      </c>
      <c r="C2577" s="20">
        <v>51115.22</v>
      </c>
      <c r="D2577" s="20">
        <f t="shared" si="80"/>
        <v>1.9131970766893488E-3</v>
      </c>
      <c r="E2577" s="20">
        <f t="shared" si="81"/>
        <v>-1.0832166250311097E-2</v>
      </c>
      <c r="F2577" s="53"/>
    </row>
    <row r="2578" spans="1:6">
      <c r="A2578" s="52">
        <v>44344</v>
      </c>
      <c r="B2578" s="20">
        <v>2322.8000000000002</v>
      </c>
      <c r="C2578" s="20">
        <v>51422.879999999997</v>
      </c>
      <c r="D2578" s="20">
        <f t="shared" si="80"/>
        <v>6.0009093841068223E-3</v>
      </c>
      <c r="E2578" s="20">
        <f t="shared" si="81"/>
        <v>-2.0643392846199028E-3</v>
      </c>
      <c r="F2578" s="53"/>
    </row>
    <row r="2579" spans="1:6">
      <c r="A2579" s="52">
        <v>44347</v>
      </c>
      <c r="B2579" s="20">
        <v>2341.35</v>
      </c>
      <c r="C2579" s="20">
        <v>51937.440000000002</v>
      </c>
      <c r="D2579" s="20">
        <f t="shared" si="80"/>
        <v>9.9567077761743127E-3</v>
      </c>
      <c r="E2579" s="20">
        <f t="shared" si="81"/>
        <v>7.954331574637024E-3</v>
      </c>
      <c r="F2579" s="53"/>
    </row>
    <row r="2580" spans="1:6">
      <c r="A2580" s="52">
        <v>44348</v>
      </c>
      <c r="B2580" s="20">
        <v>2358.4499999999998</v>
      </c>
      <c r="C2580" s="20">
        <v>51934.879999999997</v>
      </c>
      <c r="D2580" s="20">
        <f t="shared" si="80"/>
        <v>-4.9291283770728784E-5</v>
      </c>
      <c r="E2580" s="20">
        <f t="shared" si="81"/>
        <v>7.2769375118627664E-3</v>
      </c>
      <c r="F2580" s="53"/>
    </row>
    <row r="2581" spans="1:6">
      <c r="A2581" s="52">
        <v>44349</v>
      </c>
      <c r="B2581" s="20">
        <v>2358.65</v>
      </c>
      <c r="C2581" s="20">
        <v>51849.48</v>
      </c>
      <c r="D2581" s="20">
        <f t="shared" si="80"/>
        <v>-1.6457204009301637E-3</v>
      </c>
      <c r="E2581" s="20">
        <f t="shared" si="81"/>
        <v>8.4797863144823771E-5</v>
      </c>
      <c r="F2581" s="53"/>
    </row>
    <row r="2582" spans="1:6">
      <c r="A2582" s="52">
        <v>44350</v>
      </c>
      <c r="B2582" s="20">
        <v>2361.9</v>
      </c>
      <c r="C2582" s="20">
        <v>52232.43</v>
      </c>
      <c r="D2582" s="20">
        <f t="shared" si="80"/>
        <v>7.3586606559525262E-3</v>
      </c>
      <c r="E2582" s="20">
        <f t="shared" si="81"/>
        <v>1.3769584109918963E-3</v>
      </c>
      <c r="F2582" s="53"/>
    </row>
    <row r="2583" spans="1:6">
      <c r="A2583" s="52">
        <v>44351</v>
      </c>
      <c r="B2583" s="20">
        <v>2341.65</v>
      </c>
      <c r="C2583" s="20">
        <v>52100.05</v>
      </c>
      <c r="D2583" s="20">
        <f t="shared" si="80"/>
        <v>-2.5376578998351496E-3</v>
      </c>
      <c r="E2583" s="20">
        <f t="shared" si="81"/>
        <v>-8.6105707877459341E-3</v>
      </c>
      <c r="F2583" s="53"/>
    </row>
    <row r="2584" spans="1:6">
      <c r="A2584" s="52">
        <v>44354</v>
      </c>
      <c r="B2584" s="20">
        <v>2339.4499999999998</v>
      </c>
      <c r="C2584" s="20">
        <v>52328.51</v>
      </c>
      <c r="D2584" s="20">
        <f t="shared" si="80"/>
        <v>4.3754383758333485E-3</v>
      </c>
      <c r="E2584" s="20">
        <f t="shared" si="81"/>
        <v>-9.3995008095381705E-4</v>
      </c>
      <c r="F2584" s="53"/>
    </row>
    <row r="2585" spans="1:6">
      <c r="A2585" s="52">
        <v>44355</v>
      </c>
      <c r="B2585" s="20">
        <v>2354.3000000000002</v>
      </c>
      <c r="C2585" s="20">
        <v>52275.57</v>
      </c>
      <c r="D2585" s="20">
        <f t="shared" si="80"/>
        <v>-1.0121976985973543E-3</v>
      </c>
      <c r="E2585" s="20">
        <f t="shared" si="81"/>
        <v>6.3275843610730315E-3</v>
      </c>
      <c r="F2585" s="53"/>
    </row>
    <row r="2586" spans="1:6">
      <c r="A2586" s="52">
        <v>44356</v>
      </c>
      <c r="B2586" s="20">
        <v>2356.3000000000002</v>
      </c>
      <c r="C2586" s="20">
        <v>51941.64</v>
      </c>
      <c r="D2586" s="20">
        <f t="shared" si="80"/>
        <v>-6.408368498760619E-3</v>
      </c>
      <c r="E2586" s="20">
        <f t="shared" si="81"/>
        <v>8.4914877942330377E-4</v>
      </c>
      <c r="F2586" s="53"/>
    </row>
    <row r="2587" spans="1:6">
      <c r="A2587" s="52">
        <v>44357</v>
      </c>
      <c r="B2587" s="20">
        <v>2380.5</v>
      </c>
      <c r="C2587" s="20">
        <v>52300.47</v>
      </c>
      <c r="D2587" s="20">
        <f t="shared" si="80"/>
        <v>6.8845770159421038E-3</v>
      </c>
      <c r="E2587" s="20">
        <f t="shared" si="81"/>
        <v>1.0217957504245633E-2</v>
      </c>
      <c r="F2587" s="53"/>
    </row>
    <row r="2588" spans="1:6">
      <c r="A2588" s="52">
        <v>44358</v>
      </c>
      <c r="B2588" s="20">
        <v>2366.5500000000002</v>
      </c>
      <c r="C2588" s="20">
        <v>52474.76</v>
      </c>
      <c r="D2588" s="20">
        <f t="shared" si="80"/>
        <v>3.3269344435818342E-3</v>
      </c>
      <c r="E2588" s="20">
        <f t="shared" si="81"/>
        <v>-5.8773512630007976E-3</v>
      </c>
      <c r="F2588" s="53"/>
    </row>
    <row r="2589" spans="1:6">
      <c r="A2589" s="52">
        <v>44361</v>
      </c>
      <c r="B2589" s="20">
        <v>2364.85</v>
      </c>
      <c r="C2589" s="20">
        <v>52551.53</v>
      </c>
      <c r="D2589" s="20">
        <f t="shared" si="80"/>
        <v>1.4619199378136166E-3</v>
      </c>
      <c r="E2589" s="20">
        <f t="shared" si="81"/>
        <v>-7.1860340413221863E-4</v>
      </c>
      <c r="F2589" s="53"/>
    </row>
    <row r="2590" spans="1:6">
      <c r="A2590" s="52">
        <v>44362</v>
      </c>
      <c r="B2590" s="20">
        <v>2391.15</v>
      </c>
      <c r="C2590" s="20">
        <v>52773.05</v>
      </c>
      <c r="D2590" s="20">
        <f t="shared" si="80"/>
        <v>4.2064317110479593E-3</v>
      </c>
      <c r="E2590" s="20">
        <f t="shared" si="81"/>
        <v>1.1059826780325008E-2</v>
      </c>
      <c r="F2590" s="53"/>
    </row>
    <row r="2591" spans="1:6">
      <c r="A2591" s="52">
        <v>44363</v>
      </c>
      <c r="B2591" s="20">
        <v>2409.15</v>
      </c>
      <c r="C2591" s="20">
        <v>52501.98</v>
      </c>
      <c r="D2591" s="20">
        <f t="shared" si="80"/>
        <v>-5.1497605664932843E-3</v>
      </c>
      <c r="E2591" s="20">
        <f t="shared" si="81"/>
        <v>7.4995664292505718E-3</v>
      </c>
      <c r="F2591" s="53"/>
    </row>
    <row r="2592" spans="1:6">
      <c r="A2592" s="52">
        <v>44364</v>
      </c>
      <c r="B2592" s="20">
        <v>2416.9</v>
      </c>
      <c r="C2592" s="20">
        <v>52323.33</v>
      </c>
      <c r="D2592" s="20">
        <f t="shared" si="80"/>
        <v>-3.4085312595634643E-3</v>
      </c>
      <c r="E2592" s="20">
        <f t="shared" si="81"/>
        <v>3.2117390669151404E-3</v>
      </c>
      <c r="F2592" s="53"/>
    </row>
    <row r="2593" spans="1:6">
      <c r="A2593" s="52">
        <v>44365</v>
      </c>
      <c r="B2593" s="20">
        <v>2480.75</v>
      </c>
      <c r="C2593" s="20">
        <v>52344.45</v>
      </c>
      <c r="D2593" s="20">
        <f t="shared" si="80"/>
        <v>4.0356259178589253E-4</v>
      </c>
      <c r="E2593" s="20">
        <f t="shared" si="81"/>
        <v>2.6075206550419852E-2</v>
      </c>
      <c r="F2593" s="53"/>
    </row>
    <row r="2594" spans="1:6">
      <c r="A2594" s="52">
        <v>44368</v>
      </c>
      <c r="B2594" s="20">
        <v>2516.1</v>
      </c>
      <c r="C2594" s="20">
        <v>52574.46</v>
      </c>
      <c r="D2594" s="20">
        <f t="shared" si="80"/>
        <v>4.3845359902974978E-3</v>
      </c>
      <c r="E2594" s="20">
        <f t="shared" si="81"/>
        <v>1.414914986412464E-2</v>
      </c>
      <c r="F2594" s="53"/>
    </row>
    <row r="2595" spans="1:6">
      <c r="A2595" s="52">
        <v>44369</v>
      </c>
      <c r="B2595" s="20">
        <v>2489.6</v>
      </c>
      <c r="C2595" s="20">
        <v>52588.71</v>
      </c>
      <c r="D2595" s="20">
        <f t="shared" si="80"/>
        <v>2.7100742754749939E-4</v>
      </c>
      <c r="E2595" s="20">
        <f t="shared" si="81"/>
        <v>-1.0588028674403076E-2</v>
      </c>
      <c r="F2595" s="53"/>
    </row>
    <row r="2596" spans="1:6">
      <c r="A2596" s="52">
        <v>44370</v>
      </c>
      <c r="B2596" s="20">
        <v>2479.5</v>
      </c>
      <c r="C2596" s="20">
        <v>52306.080000000002</v>
      </c>
      <c r="D2596" s="20">
        <f t="shared" si="80"/>
        <v>-5.3888412180447482E-3</v>
      </c>
      <c r="E2596" s="20">
        <f t="shared" si="81"/>
        <v>-4.065128054883846E-3</v>
      </c>
      <c r="F2596" s="53"/>
    </row>
    <row r="2597" spans="1:6">
      <c r="A2597" s="52">
        <v>44371</v>
      </c>
      <c r="B2597" s="20">
        <v>2489.9</v>
      </c>
      <c r="C2597" s="20">
        <v>52699</v>
      </c>
      <c r="D2597" s="20">
        <f t="shared" si="80"/>
        <v>7.4838633310652849E-3</v>
      </c>
      <c r="E2597" s="20">
        <f t="shared" si="81"/>
        <v>4.1856220805343153E-3</v>
      </c>
      <c r="F2597" s="53"/>
    </row>
    <row r="2598" spans="1:6">
      <c r="A2598" s="52">
        <v>44372</v>
      </c>
      <c r="B2598" s="20">
        <v>2449.15</v>
      </c>
      <c r="C2598" s="20">
        <v>52925.04</v>
      </c>
      <c r="D2598" s="20">
        <f t="shared" si="80"/>
        <v>4.280092771919224E-3</v>
      </c>
      <c r="E2598" s="20">
        <f t="shared" si="81"/>
        <v>-1.6501523443640899E-2</v>
      </c>
      <c r="F2598" s="53"/>
    </row>
    <row r="2599" spans="1:6">
      <c r="A2599" s="52">
        <v>44375</v>
      </c>
      <c r="B2599" s="20">
        <v>2460</v>
      </c>
      <c r="C2599" s="20">
        <v>52735.59</v>
      </c>
      <c r="D2599" s="20">
        <f t="shared" si="80"/>
        <v>-3.5860131255920683E-3</v>
      </c>
      <c r="E2599" s="20">
        <f t="shared" si="81"/>
        <v>4.420324360326462E-3</v>
      </c>
      <c r="F2599" s="53"/>
    </row>
    <row r="2600" spans="1:6">
      <c r="A2600" s="52">
        <v>44376</v>
      </c>
      <c r="B2600" s="20">
        <v>2493.5500000000002</v>
      </c>
      <c r="C2600" s="20">
        <v>52549.66</v>
      </c>
      <c r="D2600" s="20">
        <f t="shared" si="80"/>
        <v>-3.5319324080563155E-3</v>
      </c>
      <c r="E2600" s="20">
        <f t="shared" si="81"/>
        <v>1.3546047994279831E-2</v>
      </c>
      <c r="F2600" s="53"/>
    </row>
    <row r="2601" spans="1:6">
      <c r="A2601" s="52">
        <v>44377</v>
      </c>
      <c r="B2601" s="20">
        <v>2469.6</v>
      </c>
      <c r="C2601" s="20">
        <v>52482.71</v>
      </c>
      <c r="D2601" s="20">
        <f t="shared" si="80"/>
        <v>-1.2748452513722519E-3</v>
      </c>
      <c r="E2601" s="20">
        <f t="shared" si="81"/>
        <v>-9.6512037327388927E-3</v>
      </c>
      <c r="F2601" s="53"/>
    </row>
    <row r="2602" spans="1:6">
      <c r="A2602" s="52">
        <v>44378</v>
      </c>
      <c r="B2602" s="20">
        <v>2476.75</v>
      </c>
      <c r="C2602" s="20">
        <v>52318.6</v>
      </c>
      <c r="D2602" s="20">
        <f t="shared" si="80"/>
        <v>-3.1318336409682825E-3</v>
      </c>
      <c r="E2602" s="20">
        <f t="shared" si="81"/>
        <v>2.8910226651902185E-3</v>
      </c>
      <c r="F2602" s="53"/>
    </row>
    <row r="2603" spans="1:6">
      <c r="A2603" s="52">
        <v>44379</v>
      </c>
      <c r="B2603" s="20">
        <v>2488.5</v>
      </c>
      <c r="C2603" s="20">
        <v>52484.67</v>
      </c>
      <c r="D2603" s="20">
        <f t="shared" si="80"/>
        <v>3.1691785761324828E-3</v>
      </c>
      <c r="E2603" s="20">
        <f t="shared" si="81"/>
        <v>4.7329024454692854E-3</v>
      </c>
      <c r="F2603" s="53"/>
    </row>
    <row r="2604" spans="1:6">
      <c r="A2604" s="52">
        <v>44382</v>
      </c>
      <c r="B2604" s="20">
        <v>2498.4</v>
      </c>
      <c r="C2604" s="20">
        <v>52880</v>
      </c>
      <c r="D2604" s="20">
        <f t="shared" si="80"/>
        <v>7.5040685861537245E-3</v>
      </c>
      <c r="E2604" s="20">
        <f t="shared" si="81"/>
        <v>3.9704076702599045E-3</v>
      </c>
      <c r="F2604" s="53"/>
    </row>
    <row r="2605" spans="1:6">
      <c r="A2605" s="52">
        <v>44383</v>
      </c>
      <c r="B2605" s="20">
        <v>2473.1</v>
      </c>
      <c r="C2605" s="20">
        <v>52861.18</v>
      </c>
      <c r="D2605" s="20">
        <f t="shared" si="80"/>
        <v>-3.5596349877549095E-4</v>
      </c>
      <c r="E2605" s="20">
        <f t="shared" si="81"/>
        <v>-1.0178102548456044E-2</v>
      </c>
      <c r="F2605" s="53"/>
    </row>
    <row r="2606" spans="1:6">
      <c r="A2606" s="52">
        <v>44384</v>
      </c>
      <c r="B2606" s="20">
        <v>2480.0500000000002</v>
      </c>
      <c r="C2606" s="20">
        <v>53054.76</v>
      </c>
      <c r="D2606" s="20">
        <f t="shared" si="80"/>
        <v>3.655355663089672E-3</v>
      </c>
      <c r="E2606" s="20">
        <f t="shared" si="81"/>
        <v>2.8062968257016609E-3</v>
      </c>
      <c r="F2606" s="53"/>
    </row>
    <row r="2607" spans="1:6">
      <c r="A2607" s="52">
        <v>44385</v>
      </c>
      <c r="B2607" s="20">
        <v>2447.0500000000002</v>
      </c>
      <c r="C2607" s="20">
        <v>52568.94</v>
      </c>
      <c r="D2607" s="20">
        <f t="shared" si="80"/>
        <v>-9.1991366710782955E-3</v>
      </c>
      <c r="E2607" s="20">
        <f t="shared" si="81"/>
        <v>-1.3395503828707356E-2</v>
      </c>
      <c r="F2607" s="53"/>
    </row>
    <row r="2608" spans="1:6">
      <c r="A2608" s="52">
        <v>44386</v>
      </c>
      <c r="B2608" s="20">
        <v>2449.6</v>
      </c>
      <c r="C2608" s="20">
        <v>52386.19</v>
      </c>
      <c r="D2608" s="20">
        <f t="shared" si="80"/>
        <v>-3.4824440632947587E-3</v>
      </c>
      <c r="E2608" s="20">
        <f t="shared" si="81"/>
        <v>1.0415284860121833E-3</v>
      </c>
      <c r="F2608" s="53"/>
    </row>
    <row r="2609" spans="1:6">
      <c r="A2609" s="52">
        <v>44389</v>
      </c>
      <c r="B2609" s="20">
        <v>2444.8000000000002</v>
      </c>
      <c r="C2609" s="20">
        <v>52372.69</v>
      </c>
      <c r="D2609" s="20">
        <f t="shared" si="80"/>
        <v>-2.5773471565812935E-4</v>
      </c>
      <c r="E2609" s="20">
        <f t="shared" si="81"/>
        <v>-1.9614259312178395E-3</v>
      </c>
      <c r="F2609" s="53"/>
    </row>
    <row r="2610" spans="1:6">
      <c r="A2610" s="52">
        <v>44390</v>
      </c>
      <c r="B2610" s="20">
        <v>2435.4</v>
      </c>
      <c r="C2610" s="20">
        <v>52769.73</v>
      </c>
      <c r="D2610" s="20">
        <f t="shared" si="80"/>
        <v>7.5524586032823847E-3</v>
      </c>
      <c r="E2610" s="20">
        <f t="shared" si="81"/>
        <v>-3.8523058992943645E-3</v>
      </c>
      <c r="F2610" s="53"/>
    </row>
    <row r="2611" spans="1:6">
      <c r="A2611" s="52">
        <v>44391</v>
      </c>
      <c r="B2611" s="20">
        <v>2415.6</v>
      </c>
      <c r="C2611" s="20">
        <v>52904.05</v>
      </c>
      <c r="D2611" s="20">
        <f t="shared" si="80"/>
        <v>2.5421646190386658E-3</v>
      </c>
      <c r="E2611" s="20">
        <f t="shared" si="81"/>
        <v>-8.1633106391609811E-3</v>
      </c>
      <c r="F2611" s="53"/>
    </row>
    <row r="2612" spans="1:6">
      <c r="A2612" s="52">
        <v>44392</v>
      </c>
      <c r="B2612" s="20">
        <v>2412.5</v>
      </c>
      <c r="C2612" s="20">
        <v>53158.85</v>
      </c>
      <c r="D2612" s="20">
        <f t="shared" si="80"/>
        <v>4.8047053243954821E-3</v>
      </c>
      <c r="E2612" s="20">
        <f t="shared" si="81"/>
        <v>-1.2841492206050477E-3</v>
      </c>
      <c r="F2612" s="53"/>
    </row>
    <row r="2613" spans="1:6">
      <c r="A2613" s="52">
        <v>44393</v>
      </c>
      <c r="B2613" s="20">
        <v>2414.6</v>
      </c>
      <c r="C2613" s="20">
        <v>53140.06</v>
      </c>
      <c r="D2613" s="20">
        <f t="shared" si="80"/>
        <v>-3.5353138043854989E-4</v>
      </c>
      <c r="E2613" s="20">
        <f t="shared" si="81"/>
        <v>8.7008768514605227E-4</v>
      </c>
      <c r="F2613" s="53"/>
    </row>
    <row r="2614" spans="1:6">
      <c r="A2614" s="52">
        <v>44396</v>
      </c>
      <c r="B2614" s="20">
        <v>2410.4499999999998</v>
      </c>
      <c r="C2614" s="20">
        <v>52553.4</v>
      </c>
      <c r="D2614" s="20">
        <f t="shared" si="80"/>
        <v>-1.1101273908562598E-2</v>
      </c>
      <c r="E2614" s="20">
        <f t="shared" si="81"/>
        <v>-1.7201898522664777E-3</v>
      </c>
      <c r="F2614" s="53"/>
    </row>
    <row r="2615" spans="1:6">
      <c r="A2615" s="52">
        <v>44397</v>
      </c>
      <c r="B2615" s="20">
        <v>2433.9</v>
      </c>
      <c r="C2615" s="20">
        <v>52198.51</v>
      </c>
      <c r="D2615" s="20">
        <f t="shared" si="80"/>
        <v>-6.7758450955284783E-3</v>
      </c>
      <c r="E2615" s="20">
        <f t="shared" si="81"/>
        <v>9.6814570231086305E-3</v>
      </c>
      <c r="F2615" s="53"/>
    </row>
    <row r="2616" spans="1:6">
      <c r="A2616" s="52">
        <v>44399</v>
      </c>
      <c r="B2616" s="20">
        <v>2378.65</v>
      </c>
      <c r="C2616" s="20">
        <v>52837.21</v>
      </c>
      <c r="D2616" s="20">
        <f t="shared" si="80"/>
        <v>1.2161726931803774E-2</v>
      </c>
      <c r="E2616" s="20">
        <f t="shared" si="81"/>
        <v>-2.2961809228398061E-2</v>
      </c>
      <c r="F2616" s="53"/>
    </row>
    <row r="2617" spans="1:6">
      <c r="A2617" s="52">
        <v>44400</v>
      </c>
      <c r="B2617" s="20">
        <v>2359.25</v>
      </c>
      <c r="C2617" s="20">
        <v>52975.8</v>
      </c>
      <c r="D2617" s="20">
        <f t="shared" si="80"/>
        <v>2.6195281515862872E-3</v>
      </c>
      <c r="E2617" s="20">
        <f t="shared" si="81"/>
        <v>-8.1893279392886344E-3</v>
      </c>
      <c r="F2617" s="53"/>
    </row>
    <row r="2618" spans="1:6">
      <c r="A2618" s="52">
        <v>44403</v>
      </c>
      <c r="B2618" s="20">
        <v>2348.75</v>
      </c>
      <c r="C2618" s="20">
        <v>52852.27</v>
      </c>
      <c r="D2618" s="20">
        <f t="shared" si="80"/>
        <v>-2.3345423592080628E-3</v>
      </c>
      <c r="E2618" s="20">
        <f t="shared" si="81"/>
        <v>-4.4605001737673565E-3</v>
      </c>
      <c r="F2618" s="53"/>
    </row>
    <row r="2619" spans="1:6">
      <c r="A2619" s="52">
        <v>44404</v>
      </c>
      <c r="B2619" s="20">
        <v>2342.75</v>
      </c>
      <c r="C2619" s="20">
        <v>52578.76</v>
      </c>
      <c r="D2619" s="20">
        <f t="shared" si="80"/>
        <v>-5.1884272318830594E-3</v>
      </c>
      <c r="E2619" s="20">
        <f t="shared" si="81"/>
        <v>-2.5578187237420814E-3</v>
      </c>
      <c r="F2619" s="53"/>
    </row>
    <row r="2620" spans="1:6">
      <c r="A2620" s="52">
        <v>44405</v>
      </c>
      <c r="B2620" s="20">
        <v>2361.4</v>
      </c>
      <c r="C2620" s="20">
        <v>52443.71</v>
      </c>
      <c r="D2620" s="20">
        <f t="shared" si="80"/>
        <v>-2.5718319982124152E-3</v>
      </c>
      <c r="E2620" s="20">
        <f t="shared" si="81"/>
        <v>7.9292104690763046E-3</v>
      </c>
      <c r="F2620" s="53"/>
    </row>
    <row r="2621" spans="1:6">
      <c r="A2621" s="52">
        <v>44406</v>
      </c>
      <c r="B2621" s="20">
        <v>2333.85</v>
      </c>
      <c r="C2621" s="20">
        <v>52653.07</v>
      </c>
      <c r="D2621" s="20">
        <f t="shared" si="80"/>
        <v>3.9841425577017506E-3</v>
      </c>
      <c r="E2621" s="20">
        <f t="shared" si="81"/>
        <v>-1.1735399043927956E-2</v>
      </c>
      <c r="F2621" s="53"/>
    </row>
    <row r="2622" spans="1:6">
      <c r="A2622" s="52">
        <v>44407</v>
      </c>
      <c r="B2622" s="20">
        <v>2334.0500000000002</v>
      </c>
      <c r="C2622" s="20">
        <v>52586.84</v>
      </c>
      <c r="D2622" s="20">
        <f t="shared" si="80"/>
        <v>-1.2586481448613727E-3</v>
      </c>
      <c r="E2622" s="20">
        <f t="shared" si="81"/>
        <v>8.5691638690972428E-5</v>
      </c>
      <c r="F2622" s="53"/>
    </row>
    <row r="2623" spans="1:6">
      <c r="A2623" s="52">
        <v>44410</v>
      </c>
      <c r="B2623" s="20">
        <v>2332.35</v>
      </c>
      <c r="C2623" s="20">
        <v>52950.63</v>
      </c>
      <c r="D2623" s="20">
        <f t="shared" si="80"/>
        <v>6.8940716668038221E-3</v>
      </c>
      <c r="E2623" s="20">
        <f t="shared" si="81"/>
        <v>-7.2861309583745388E-4</v>
      </c>
      <c r="F2623" s="53"/>
    </row>
    <row r="2624" spans="1:6">
      <c r="A2624" s="52">
        <v>44411</v>
      </c>
      <c r="B2624" s="20">
        <v>2387.25</v>
      </c>
      <c r="C2624" s="20">
        <v>53823.360000000001</v>
      </c>
      <c r="D2624" s="20">
        <f t="shared" si="80"/>
        <v>1.6347603679736318E-2</v>
      </c>
      <c r="E2624" s="20">
        <f t="shared" si="81"/>
        <v>2.3265732858376915E-2</v>
      </c>
      <c r="F2624" s="53"/>
    </row>
    <row r="2625" spans="1:6">
      <c r="A2625" s="52">
        <v>44412</v>
      </c>
      <c r="B2625" s="20">
        <v>2376.9499999999998</v>
      </c>
      <c r="C2625" s="20">
        <v>54369.77</v>
      </c>
      <c r="D2625" s="20">
        <f t="shared" si="80"/>
        <v>1.010072720146522E-2</v>
      </c>
      <c r="E2625" s="20">
        <f t="shared" si="81"/>
        <v>-4.3239226093188411E-3</v>
      </c>
      <c r="F2625" s="53"/>
    </row>
    <row r="2626" spans="1:6">
      <c r="A2626" s="52">
        <v>44413</v>
      </c>
      <c r="B2626" s="20">
        <v>2358.8000000000002</v>
      </c>
      <c r="C2626" s="20">
        <v>54492.84</v>
      </c>
      <c r="D2626" s="20">
        <f t="shared" si="80"/>
        <v>2.2610160169739741E-3</v>
      </c>
      <c r="E2626" s="20">
        <f t="shared" si="81"/>
        <v>-7.6651380946439369E-3</v>
      </c>
      <c r="F2626" s="53"/>
    </row>
    <row r="2627" spans="1:6">
      <c r="A2627" s="52">
        <v>44414</v>
      </c>
      <c r="B2627" s="20">
        <v>2371.1</v>
      </c>
      <c r="C2627" s="20">
        <v>54277.72</v>
      </c>
      <c r="D2627" s="20">
        <f t="shared" ref="D2627:D2690" si="82">LN(C2627/C2626)</f>
        <v>-3.9554872288675488E-3</v>
      </c>
      <c r="E2627" s="20">
        <f t="shared" ref="E2627:E2690" si="83">LN(B2627/B2626)</f>
        <v>5.2009673465824684E-3</v>
      </c>
      <c r="F2627" s="53"/>
    </row>
    <row r="2628" spans="1:6">
      <c r="A2628" s="52">
        <v>44417</v>
      </c>
      <c r="B2628" s="20">
        <v>2383.65</v>
      </c>
      <c r="C2628" s="20">
        <v>54402.85</v>
      </c>
      <c r="D2628" s="20">
        <f t="shared" si="82"/>
        <v>2.3027125325465829E-3</v>
      </c>
      <c r="E2628" s="20">
        <f t="shared" si="83"/>
        <v>5.2789438538234758E-3</v>
      </c>
      <c r="F2628" s="53"/>
    </row>
    <row r="2629" spans="1:6">
      <c r="A2629" s="52">
        <v>44418</v>
      </c>
      <c r="B2629" s="20">
        <v>2381.5</v>
      </c>
      <c r="C2629" s="20">
        <v>54554.66</v>
      </c>
      <c r="D2629" s="20">
        <f t="shared" si="82"/>
        <v>2.786592649464154E-3</v>
      </c>
      <c r="E2629" s="20">
        <f t="shared" si="83"/>
        <v>-9.0238508584006218E-4</v>
      </c>
      <c r="F2629" s="53"/>
    </row>
    <row r="2630" spans="1:6">
      <c r="A2630" s="52">
        <v>44419</v>
      </c>
      <c r="B2630" s="20">
        <v>2389.9499999999998</v>
      </c>
      <c r="C2630" s="20">
        <v>54525.93</v>
      </c>
      <c r="D2630" s="20">
        <f t="shared" si="82"/>
        <v>-5.2676650656809272E-4</v>
      </c>
      <c r="E2630" s="20">
        <f t="shared" si="83"/>
        <v>3.541903963712489E-3</v>
      </c>
      <c r="F2630" s="53"/>
    </row>
    <row r="2631" spans="1:6">
      <c r="A2631" s="52">
        <v>44420</v>
      </c>
      <c r="B2631" s="20">
        <v>2393.85</v>
      </c>
      <c r="C2631" s="20">
        <v>54843.98</v>
      </c>
      <c r="D2631" s="20">
        <f t="shared" si="82"/>
        <v>5.816058485257217E-3</v>
      </c>
      <c r="E2631" s="20">
        <f t="shared" si="83"/>
        <v>1.6305033086776585E-3</v>
      </c>
      <c r="F2631" s="53"/>
    </row>
    <row r="2632" spans="1:6">
      <c r="A2632" s="52">
        <v>44421</v>
      </c>
      <c r="B2632" s="20">
        <v>2403.75</v>
      </c>
      <c r="C2632" s="20">
        <v>55437.29</v>
      </c>
      <c r="D2632" s="20">
        <f t="shared" si="82"/>
        <v>1.0760045189378332E-2</v>
      </c>
      <c r="E2632" s="20">
        <f t="shared" si="83"/>
        <v>4.1270693896844485E-3</v>
      </c>
      <c r="F2632" s="53"/>
    </row>
    <row r="2633" spans="1:6">
      <c r="A2633" s="52">
        <v>44424</v>
      </c>
      <c r="B2633" s="20">
        <v>2428.1999999999998</v>
      </c>
      <c r="C2633" s="20">
        <v>55582.58</v>
      </c>
      <c r="D2633" s="20">
        <f t="shared" si="82"/>
        <v>2.6173707993712757E-3</v>
      </c>
      <c r="E2633" s="20">
        <f t="shared" si="83"/>
        <v>1.0120224206885372E-2</v>
      </c>
      <c r="F2633" s="53"/>
    </row>
    <row r="2634" spans="1:6">
      <c r="A2634" s="52">
        <v>44425</v>
      </c>
      <c r="B2634" s="20">
        <v>2479.15</v>
      </c>
      <c r="C2634" s="20">
        <v>55792.27</v>
      </c>
      <c r="D2634" s="20">
        <f t="shared" si="82"/>
        <v>3.7654865126948117E-3</v>
      </c>
      <c r="E2634" s="20">
        <f t="shared" si="83"/>
        <v>2.0765517364227656E-2</v>
      </c>
      <c r="F2634" s="53"/>
    </row>
    <row r="2635" spans="1:6">
      <c r="A2635" s="52">
        <v>44426</v>
      </c>
      <c r="B2635" s="20">
        <v>2484.1</v>
      </c>
      <c r="C2635" s="20">
        <v>55629.49</v>
      </c>
      <c r="D2635" s="20">
        <f t="shared" si="82"/>
        <v>-2.9218729951675862E-3</v>
      </c>
      <c r="E2635" s="20">
        <f t="shared" si="83"/>
        <v>1.9946614179026973E-3</v>
      </c>
      <c r="F2635" s="53"/>
    </row>
    <row r="2636" spans="1:6">
      <c r="A2636" s="52">
        <v>44428</v>
      </c>
      <c r="B2636" s="20">
        <v>2617.5500000000002</v>
      </c>
      <c r="C2636" s="20">
        <v>55329.32</v>
      </c>
      <c r="D2636" s="20">
        <f t="shared" si="82"/>
        <v>-5.410489392401319E-3</v>
      </c>
      <c r="E2636" s="20">
        <f t="shared" si="83"/>
        <v>5.2328344866994836E-2</v>
      </c>
      <c r="F2636" s="53"/>
    </row>
    <row r="2637" spans="1:6">
      <c r="A2637" s="52">
        <v>44431</v>
      </c>
      <c r="B2637" s="20">
        <v>2634.15</v>
      </c>
      <c r="C2637" s="20">
        <v>55555.79</v>
      </c>
      <c r="D2637" s="20">
        <f t="shared" si="82"/>
        <v>4.0847741395528808E-3</v>
      </c>
      <c r="E2637" s="20">
        <f t="shared" si="83"/>
        <v>6.3217835309734502E-3</v>
      </c>
      <c r="F2637" s="53"/>
    </row>
    <row r="2638" spans="1:6">
      <c r="A2638" s="52">
        <v>44432</v>
      </c>
      <c r="B2638" s="20">
        <v>2638.1</v>
      </c>
      <c r="C2638" s="20">
        <v>55958.98</v>
      </c>
      <c r="D2638" s="20">
        <f t="shared" si="82"/>
        <v>7.2311812488748536E-3</v>
      </c>
      <c r="E2638" s="20">
        <f t="shared" si="83"/>
        <v>1.4984117745013958E-3</v>
      </c>
      <c r="F2638" s="53"/>
    </row>
    <row r="2639" spans="1:6">
      <c r="A2639" s="52">
        <v>44433</v>
      </c>
      <c r="B2639" s="20">
        <v>2644.85</v>
      </c>
      <c r="C2639" s="20">
        <v>55944.21</v>
      </c>
      <c r="D2639" s="20">
        <f t="shared" si="82"/>
        <v>-2.6397817766903508E-4</v>
      </c>
      <c r="E2639" s="20">
        <f t="shared" si="83"/>
        <v>2.5553918447610755E-3</v>
      </c>
      <c r="F2639" s="53"/>
    </row>
    <row r="2640" spans="1:6">
      <c r="A2640" s="52">
        <v>44434</v>
      </c>
      <c r="B2640" s="20">
        <v>2666.65</v>
      </c>
      <c r="C2640" s="20">
        <v>55949.1</v>
      </c>
      <c r="D2640" s="20">
        <f t="shared" si="82"/>
        <v>8.7404689397624889E-5</v>
      </c>
      <c r="E2640" s="20">
        <f t="shared" si="83"/>
        <v>8.2086500650964088E-3</v>
      </c>
      <c r="F2640" s="53"/>
    </row>
    <row r="2641" spans="1:6">
      <c r="A2641" s="52">
        <v>44435</v>
      </c>
      <c r="B2641" s="20">
        <v>2678.05</v>
      </c>
      <c r="C2641" s="20">
        <v>56124.72</v>
      </c>
      <c r="D2641" s="20">
        <f t="shared" si="82"/>
        <v>3.1340083481596762E-3</v>
      </c>
      <c r="E2641" s="20">
        <f t="shared" si="83"/>
        <v>4.2659147522301722E-3</v>
      </c>
      <c r="F2641" s="53"/>
    </row>
    <row r="2642" spans="1:6">
      <c r="A2642" s="52">
        <v>44438</v>
      </c>
      <c r="B2642" s="20">
        <v>2687.3</v>
      </c>
      <c r="C2642" s="20">
        <v>56889.760000000002</v>
      </c>
      <c r="D2642" s="20">
        <f t="shared" si="82"/>
        <v>1.3539002900221838E-2</v>
      </c>
      <c r="E2642" s="20">
        <f t="shared" si="83"/>
        <v>3.4480543355032119E-3</v>
      </c>
      <c r="F2642" s="53"/>
    </row>
    <row r="2643" spans="1:6">
      <c r="A2643" s="52">
        <v>44439</v>
      </c>
      <c r="B2643" s="20">
        <v>2723.25</v>
      </c>
      <c r="C2643" s="20">
        <v>57552.39</v>
      </c>
      <c r="D2643" s="20">
        <f t="shared" si="82"/>
        <v>1.1580303324654869E-2</v>
      </c>
      <c r="E2643" s="20">
        <f t="shared" si="83"/>
        <v>1.3289047900489374E-2</v>
      </c>
      <c r="F2643" s="53"/>
    </row>
    <row r="2644" spans="1:6">
      <c r="A2644" s="52">
        <v>44440</v>
      </c>
      <c r="B2644" s="20">
        <v>2731</v>
      </c>
      <c r="C2644" s="20">
        <v>57338.21</v>
      </c>
      <c r="D2644" s="20">
        <f t="shared" si="82"/>
        <v>-3.7284207430684606E-3</v>
      </c>
      <c r="E2644" s="20">
        <f t="shared" si="83"/>
        <v>2.8418225111502605E-3</v>
      </c>
      <c r="F2644" s="53"/>
    </row>
    <row r="2645" spans="1:6">
      <c r="A2645" s="52">
        <v>44441</v>
      </c>
      <c r="B2645" s="20">
        <v>2799.35</v>
      </c>
      <c r="C2645" s="20">
        <v>57852.54</v>
      </c>
      <c r="D2645" s="20">
        <f t="shared" si="82"/>
        <v>8.9301166633194064E-3</v>
      </c>
      <c r="E2645" s="20">
        <f t="shared" si="83"/>
        <v>2.4719404883123606E-2</v>
      </c>
      <c r="F2645" s="53"/>
    </row>
    <row r="2646" spans="1:6">
      <c r="A2646" s="52">
        <v>44442</v>
      </c>
      <c r="B2646" s="20">
        <v>2766.2</v>
      </c>
      <c r="C2646" s="20">
        <v>58129.95</v>
      </c>
      <c r="D2646" s="20">
        <f t="shared" si="82"/>
        <v>4.7836622408668067E-3</v>
      </c>
      <c r="E2646" s="20">
        <f t="shared" si="83"/>
        <v>-1.1912710166221066E-2</v>
      </c>
      <c r="F2646" s="53"/>
    </row>
    <row r="2647" spans="1:6">
      <c r="A2647" s="52">
        <v>44445</v>
      </c>
      <c r="B2647" s="20">
        <v>2779.55</v>
      </c>
      <c r="C2647" s="20">
        <v>58296.91</v>
      </c>
      <c r="D2647" s="20">
        <f t="shared" si="82"/>
        <v>2.8680686647141996E-3</v>
      </c>
      <c r="E2647" s="20">
        <f t="shared" si="83"/>
        <v>4.8145068880343176E-3</v>
      </c>
      <c r="F2647" s="53"/>
    </row>
    <row r="2648" spans="1:6">
      <c r="A2648" s="52">
        <v>44446</v>
      </c>
      <c r="B2648" s="20">
        <v>2775.8</v>
      </c>
      <c r="C2648" s="20">
        <v>58279.48</v>
      </c>
      <c r="D2648" s="20">
        <f t="shared" si="82"/>
        <v>-2.9903139271825668E-4</v>
      </c>
      <c r="E2648" s="20">
        <f t="shared" si="83"/>
        <v>-1.3500501569022739E-3</v>
      </c>
      <c r="F2648" s="53"/>
    </row>
    <row r="2649" spans="1:6">
      <c r="A2649" s="52">
        <v>44447</v>
      </c>
      <c r="B2649" s="20">
        <v>2798.7</v>
      </c>
      <c r="C2649" s="20">
        <v>58250.26</v>
      </c>
      <c r="D2649" s="20">
        <f t="shared" si="82"/>
        <v>-5.0150288866028536E-4</v>
      </c>
      <c r="E2649" s="20">
        <f t="shared" si="83"/>
        <v>8.2160297132854582E-3</v>
      </c>
      <c r="F2649" s="53"/>
    </row>
    <row r="2650" spans="1:6">
      <c r="A2650" s="52">
        <v>44448</v>
      </c>
      <c r="B2650" s="20">
        <v>2808.75</v>
      </c>
      <c r="C2650" s="20">
        <v>58305.07</v>
      </c>
      <c r="D2650" s="20">
        <f t="shared" si="82"/>
        <v>9.4049759955406123E-4</v>
      </c>
      <c r="E2650" s="20">
        <f t="shared" si="83"/>
        <v>3.5845208645139274E-3</v>
      </c>
      <c r="F2650" s="53"/>
    </row>
    <row r="2651" spans="1:6">
      <c r="A2651" s="52">
        <v>44452</v>
      </c>
      <c r="B2651" s="20">
        <v>2784.7</v>
      </c>
      <c r="C2651" s="20">
        <v>58177.760000000002</v>
      </c>
      <c r="D2651" s="20">
        <f t="shared" si="82"/>
        <v>-2.1859024320132112E-3</v>
      </c>
      <c r="E2651" s="20">
        <f t="shared" si="83"/>
        <v>-8.5993968685494533E-3</v>
      </c>
      <c r="F2651" s="53"/>
    </row>
    <row r="2652" spans="1:6">
      <c r="A2652" s="52">
        <v>44453</v>
      </c>
      <c r="B2652" s="20">
        <v>2762.85</v>
      </c>
      <c r="C2652" s="20">
        <v>58247.09</v>
      </c>
      <c r="D2652" s="20">
        <f t="shared" si="82"/>
        <v>1.190982993665641E-3</v>
      </c>
      <c r="E2652" s="20">
        <f t="shared" si="83"/>
        <v>-7.8773919977678727E-3</v>
      </c>
      <c r="F2652" s="53"/>
    </row>
    <row r="2653" spans="1:6">
      <c r="A2653" s="52">
        <v>44454</v>
      </c>
      <c r="B2653" s="20">
        <v>2775.55</v>
      </c>
      <c r="C2653" s="20">
        <v>58723.199999999997</v>
      </c>
      <c r="D2653" s="20">
        <f t="shared" si="82"/>
        <v>8.1407446178501583E-3</v>
      </c>
      <c r="E2653" s="20">
        <f t="shared" si="83"/>
        <v>4.5861701068434426E-3</v>
      </c>
      <c r="F2653" s="53"/>
    </row>
    <row r="2654" spans="1:6">
      <c r="A2654" s="52">
        <v>44455</v>
      </c>
      <c r="B2654" s="20">
        <v>2767.05</v>
      </c>
      <c r="C2654" s="20">
        <v>59141.16</v>
      </c>
      <c r="D2654" s="20">
        <f t="shared" si="82"/>
        <v>7.09224997188078E-3</v>
      </c>
      <c r="E2654" s="20">
        <f t="shared" si="83"/>
        <v>-3.0671550043670157E-3</v>
      </c>
      <c r="F2654" s="53"/>
    </row>
    <row r="2655" spans="1:6">
      <c r="A2655" s="52">
        <v>44456</v>
      </c>
      <c r="B2655" s="20">
        <v>2721.05</v>
      </c>
      <c r="C2655" s="20">
        <v>59015.89</v>
      </c>
      <c r="D2655" s="20">
        <f t="shared" si="82"/>
        <v>-2.1203990271500099E-3</v>
      </c>
      <c r="E2655" s="20">
        <f t="shared" si="83"/>
        <v>-1.6763935524074104E-2</v>
      </c>
      <c r="F2655" s="53"/>
    </row>
    <row r="2656" spans="1:6">
      <c r="A2656" s="52">
        <v>44459</v>
      </c>
      <c r="B2656" s="20">
        <v>2798.25</v>
      </c>
      <c r="C2656" s="20">
        <v>58490.93</v>
      </c>
      <c r="D2656" s="20">
        <f t="shared" si="82"/>
        <v>-8.9350301965483662E-3</v>
      </c>
      <c r="E2656" s="20">
        <f t="shared" si="83"/>
        <v>2.7976386557752791E-2</v>
      </c>
      <c r="F2656" s="53"/>
    </row>
    <row r="2657" spans="1:6">
      <c r="A2657" s="52">
        <v>44460</v>
      </c>
      <c r="B2657" s="20">
        <v>2812.05</v>
      </c>
      <c r="C2657" s="20">
        <v>59005.27</v>
      </c>
      <c r="D2657" s="20">
        <f t="shared" si="82"/>
        <v>8.7550624682416252E-3</v>
      </c>
      <c r="E2657" s="20">
        <f t="shared" si="83"/>
        <v>4.9195329419331885E-3</v>
      </c>
      <c r="F2657" s="53"/>
    </row>
    <row r="2658" spans="1:6">
      <c r="A2658" s="52">
        <v>44461</v>
      </c>
      <c r="B2658" s="20">
        <v>2784.8</v>
      </c>
      <c r="C2658" s="20">
        <v>58927.33</v>
      </c>
      <c r="D2658" s="20">
        <f t="shared" si="82"/>
        <v>-1.3217721197919421E-3</v>
      </c>
      <c r="E2658" s="20">
        <f t="shared" si="83"/>
        <v>-9.7376972140809127E-3</v>
      </c>
      <c r="F2658" s="53"/>
    </row>
    <row r="2659" spans="1:6">
      <c r="A2659" s="52">
        <v>44462</v>
      </c>
      <c r="B2659" s="20">
        <v>2781.85</v>
      </c>
      <c r="C2659" s="20">
        <v>59885.36</v>
      </c>
      <c r="D2659" s="20">
        <f t="shared" si="82"/>
        <v>1.6127078072634585E-2</v>
      </c>
      <c r="E2659" s="20">
        <f t="shared" si="83"/>
        <v>-1.0598835120432463E-3</v>
      </c>
      <c r="F2659" s="53"/>
    </row>
    <row r="2660" spans="1:6">
      <c r="A2660" s="52">
        <v>44463</v>
      </c>
      <c r="B2660" s="20">
        <v>2741.75</v>
      </c>
      <c r="C2660" s="20">
        <v>60048.47</v>
      </c>
      <c r="D2660" s="20">
        <f t="shared" si="82"/>
        <v>2.7200015302247089E-3</v>
      </c>
      <c r="E2660" s="20">
        <f t="shared" si="83"/>
        <v>-1.4519771344867703E-2</v>
      </c>
      <c r="F2660" s="53"/>
    </row>
    <row r="2661" spans="1:6">
      <c r="A2661" s="52">
        <v>44466</v>
      </c>
      <c r="B2661" s="20">
        <v>2710.85</v>
      </c>
      <c r="C2661" s="20">
        <v>60077.88</v>
      </c>
      <c r="D2661" s="20">
        <f t="shared" si="82"/>
        <v>4.8965111464052214E-4</v>
      </c>
      <c r="E2661" s="20">
        <f t="shared" si="83"/>
        <v>-1.1334163808902285E-2</v>
      </c>
      <c r="F2661" s="53"/>
    </row>
    <row r="2662" spans="1:6">
      <c r="A2662" s="52">
        <v>44467</v>
      </c>
      <c r="B2662" s="20">
        <v>2723.9</v>
      </c>
      <c r="C2662" s="20">
        <v>59667.6</v>
      </c>
      <c r="D2662" s="20">
        <f t="shared" si="82"/>
        <v>-6.8525610399463952E-3</v>
      </c>
      <c r="E2662" s="20">
        <f t="shared" si="83"/>
        <v>4.8024380446020261E-3</v>
      </c>
      <c r="F2662" s="53"/>
    </row>
    <row r="2663" spans="1:6">
      <c r="A2663" s="52">
        <v>44468</v>
      </c>
      <c r="B2663" s="20">
        <v>2684.45</v>
      </c>
      <c r="C2663" s="20">
        <v>59413.27</v>
      </c>
      <c r="D2663" s="20">
        <f t="shared" si="82"/>
        <v>-4.2715574166185639E-3</v>
      </c>
      <c r="E2663" s="20">
        <f t="shared" si="83"/>
        <v>-1.4588811629203851E-2</v>
      </c>
      <c r="F2663" s="53"/>
    </row>
    <row r="2664" spans="1:6">
      <c r="A2664" s="52">
        <v>44469</v>
      </c>
      <c r="B2664" s="20">
        <v>2700.45</v>
      </c>
      <c r="C2664" s="20">
        <v>59126.36</v>
      </c>
      <c r="D2664" s="20">
        <f t="shared" si="82"/>
        <v>-4.8407534300678855E-3</v>
      </c>
      <c r="E2664" s="20">
        <f t="shared" si="83"/>
        <v>5.9425605249270831E-3</v>
      </c>
      <c r="F2664" s="53"/>
    </row>
    <row r="2665" spans="1:6">
      <c r="A2665" s="52">
        <v>44470</v>
      </c>
      <c r="B2665" s="20">
        <v>2702.5</v>
      </c>
      <c r="C2665" s="20">
        <v>58765.58</v>
      </c>
      <c r="D2665" s="20">
        <f t="shared" si="82"/>
        <v>-6.120539305134844E-3</v>
      </c>
      <c r="E2665" s="20">
        <f t="shared" si="83"/>
        <v>7.5884474162227222E-4</v>
      </c>
      <c r="F2665" s="53"/>
    </row>
    <row r="2666" spans="1:6">
      <c r="A2666" s="52">
        <v>44473</v>
      </c>
      <c r="B2666" s="20">
        <v>2686.55</v>
      </c>
      <c r="C2666" s="20">
        <v>59299.32</v>
      </c>
      <c r="D2666" s="20">
        <f t="shared" si="82"/>
        <v>9.0415294649919299E-3</v>
      </c>
      <c r="E2666" s="20">
        <f t="shared" si="83"/>
        <v>-5.9194279412797942E-3</v>
      </c>
      <c r="F2666" s="53"/>
    </row>
    <row r="2667" spans="1:6">
      <c r="A2667" s="52">
        <v>44474</v>
      </c>
      <c r="B2667" s="20">
        <v>2708.75</v>
      </c>
      <c r="C2667" s="20">
        <v>59744.88</v>
      </c>
      <c r="D2667" s="20">
        <f t="shared" si="82"/>
        <v>7.4856579418464209E-3</v>
      </c>
      <c r="E2667" s="20">
        <f t="shared" si="83"/>
        <v>8.2294312784852407E-3</v>
      </c>
      <c r="F2667" s="53"/>
    </row>
    <row r="2668" spans="1:6">
      <c r="A2668" s="52">
        <v>44475</v>
      </c>
      <c r="B2668" s="20">
        <v>2685</v>
      </c>
      <c r="C2668" s="20">
        <v>59189.73</v>
      </c>
      <c r="D2668" s="20">
        <f t="shared" si="82"/>
        <v>-9.3354496525393793E-3</v>
      </c>
      <c r="E2668" s="20">
        <f t="shared" si="83"/>
        <v>-8.8065459076037099E-3</v>
      </c>
      <c r="F2668" s="53"/>
    </row>
    <row r="2669" spans="1:6">
      <c r="A2669" s="52">
        <v>44476</v>
      </c>
      <c r="B2669" s="20">
        <v>2671.2</v>
      </c>
      <c r="C2669" s="20">
        <v>59677.83</v>
      </c>
      <c r="D2669" s="20">
        <f t="shared" si="82"/>
        <v>8.2125475337492589E-3</v>
      </c>
      <c r="E2669" s="20">
        <f t="shared" si="83"/>
        <v>-5.1529183135203905E-3</v>
      </c>
      <c r="F2669" s="53"/>
    </row>
    <row r="2670" spans="1:6">
      <c r="A2670" s="52">
        <v>44477</v>
      </c>
      <c r="B2670" s="20">
        <v>2640.3</v>
      </c>
      <c r="C2670" s="20">
        <v>60059.06</v>
      </c>
      <c r="D2670" s="20">
        <f t="shared" si="82"/>
        <v>6.3678167724239175E-3</v>
      </c>
      <c r="E2670" s="20">
        <f t="shared" si="83"/>
        <v>-1.1635262581568854E-2</v>
      </c>
      <c r="F2670" s="53"/>
    </row>
    <row r="2671" spans="1:6">
      <c r="A2671" s="52">
        <v>44480</v>
      </c>
      <c r="B2671" s="20">
        <v>2645.65</v>
      </c>
      <c r="C2671" s="20">
        <v>60135.78</v>
      </c>
      <c r="D2671" s="20">
        <f t="shared" si="82"/>
        <v>1.2765940770696352E-3</v>
      </c>
      <c r="E2671" s="20">
        <f t="shared" si="83"/>
        <v>2.0242347456233328E-3</v>
      </c>
      <c r="F2671" s="53"/>
    </row>
    <row r="2672" spans="1:6">
      <c r="A2672" s="52">
        <v>44481</v>
      </c>
      <c r="B2672" s="20">
        <v>2675</v>
      </c>
      <c r="C2672" s="20">
        <v>60284.31</v>
      </c>
      <c r="D2672" s="20">
        <f t="shared" si="82"/>
        <v>2.4668653764058769E-3</v>
      </c>
      <c r="E2672" s="20">
        <f t="shared" si="83"/>
        <v>1.1032598536607954E-2</v>
      </c>
      <c r="F2672" s="53"/>
    </row>
    <row r="2673" spans="1:6">
      <c r="A2673" s="52">
        <v>44482</v>
      </c>
      <c r="B2673" s="20">
        <v>2646.85</v>
      </c>
      <c r="C2673" s="20">
        <v>60737.05</v>
      </c>
      <c r="D2673" s="20">
        <f t="shared" si="82"/>
        <v>7.4820199021658623E-3</v>
      </c>
      <c r="E2673" s="20">
        <f t="shared" si="83"/>
        <v>-1.0579126634647178E-2</v>
      </c>
      <c r="F2673" s="53"/>
    </row>
    <row r="2674" spans="1:6">
      <c r="A2674" s="52">
        <v>44483</v>
      </c>
      <c r="B2674" s="20">
        <v>2648.8</v>
      </c>
      <c r="C2674" s="20">
        <v>61305.95</v>
      </c>
      <c r="D2674" s="20">
        <f t="shared" si="82"/>
        <v>9.3230110806343282E-3</v>
      </c>
      <c r="E2674" s="20">
        <f t="shared" si="83"/>
        <v>7.3645353757684586E-4</v>
      </c>
      <c r="F2674" s="53"/>
    </row>
    <row r="2675" spans="1:6">
      <c r="A2675" s="52">
        <v>44487</v>
      </c>
      <c r="B2675" s="20">
        <v>2654.15</v>
      </c>
      <c r="C2675" s="20">
        <v>61765.59</v>
      </c>
      <c r="D2675" s="20">
        <f t="shared" si="82"/>
        <v>7.4695114252882238E-3</v>
      </c>
      <c r="E2675" s="20">
        <f t="shared" si="83"/>
        <v>2.0177455247059857E-3</v>
      </c>
      <c r="F2675" s="53"/>
    </row>
    <row r="2676" spans="1:6">
      <c r="A2676" s="52">
        <v>44488</v>
      </c>
      <c r="B2676" s="20">
        <v>2546.4499999999998</v>
      </c>
      <c r="C2676" s="20">
        <v>61716.05</v>
      </c>
      <c r="D2676" s="20">
        <f t="shared" si="82"/>
        <v>-8.0238653548675106E-4</v>
      </c>
      <c r="E2676" s="20">
        <f t="shared" si="83"/>
        <v>-4.1424220418701349E-2</v>
      </c>
      <c r="F2676" s="53"/>
    </row>
    <row r="2677" spans="1:6">
      <c r="A2677" s="52">
        <v>44489</v>
      </c>
      <c r="B2677" s="20">
        <v>2479.4</v>
      </c>
      <c r="C2677" s="20">
        <v>61259.96</v>
      </c>
      <c r="D2677" s="20">
        <f t="shared" si="82"/>
        <v>-7.4175782933356988E-3</v>
      </c>
      <c r="E2677" s="20">
        <f t="shared" si="83"/>
        <v>-2.6683636934994762E-2</v>
      </c>
      <c r="F2677" s="53"/>
    </row>
    <row r="2678" spans="1:6">
      <c r="A2678" s="52">
        <v>44490</v>
      </c>
      <c r="B2678" s="20">
        <v>2445.85</v>
      </c>
      <c r="C2678" s="20">
        <v>60923.5</v>
      </c>
      <c r="D2678" s="20">
        <f t="shared" si="82"/>
        <v>-5.5074696765752759E-3</v>
      </c>
      <c r="E2678" s="20">
        <f t="shared" si="83"/>
        <v>-1.3623884648970557E-2</v>
      </c>
      <c r="F2678" s="53"/>
    </row>
    <row r="2679" spans="1:6">
      <c r="A2679" s="52">
        <v>44491</v>
      </c>
      <c r="B2679" s="20">
        <v>2455.0500000000002</v>
      </c>
      <c r="C2679" s="20">
        <v>60821.62</v>
      </c>
      <c r="D2679" s="20">
        <f t="shared" si="82"/>
        <v>-1.6736609037254348E-3</v>
      </c>
      <c r="E2679" s="20">
        <f t="shared" si="83"/>
        <v>3.7544168649266138E-3</v>
      </c>
      <c r="F2679" s="53"/>
    </row>
    <row r="2680" spans="1:6">
      <c r="A2680" s="52">
        <v>44494</v>
      </c>
      <c r="B2680" s="20">
        <v>2455.6999999999998</v>
      </c>
      <c r="C2680" s="20">
        <v>60967.05</v>
      </c>
      <c r="D2680" s="20">
        <f t="shared" si="82"/>
        <v>2.3882364282942809E-3</v>
      </c>
      <c r="E2680" s="20">
        <f t="shared" si="83"/>
        <v>2.6472534899793282E-4</v>
      </c>
      <c r="F2680" s="53"/>
    </row>
    <row r="2681" spans="1:6">
      <c r="A2681" s="52">
        <v>44495</v>
      </c>
      <c r="B2681" s="20">
        <v>2436.15</v>
      </c>
      <c r="C2681" s="20">
        <v>61350.26</v>
      </c>
      <c r="D2681" s="20">
        <f t="shared" si="82"/>
        <v>6.2658548289605551E-3</v>
      </c>
      <c r="E2681" s="20">
        <f t="shared" si="83"/>
        <v>-7.9929286802790066E-3</v>
      </c>
      <c r="F2681" s="53"/>
    </row>
    <row r="2682" spans="1:6">
      <c r="A2682" s="52">
        <v>44496</v>
      </c>
      <c r="B2682" s="20">
        <v>2397</v>
      </c>
      <c r="C2682" s="20">
        <v>61143.33</v>
      </c>
      <c r="D2682" s="20">
        <f t="shared" si="82"/>
        <v>-3.3786289853115175E-3</v>
      </c>
      <c r="E2682" s="20">
        <f t="shared" si="83"/>
        <v>-1.6200968854337243E-2</v>
      </c>
      <c r="F2682" s="53"/>
    </row>
    <row r="2683" spans="1:6">
      <c r="A2683" s="52">
        <v>44497</v>
      </c>
      <c r="B2683" s="20">
        <v>2390</v>
      </c>
      <c r="C2683" s="20">
        <v>59984.7</v>
      </c>
      <c r="D2683" s="20">
        <f t="shared" si="82"/>
        <v>-1.9131250437366378E-2</v>
      </c>
      <c r="E2683" s="20">
        <f t="shared" si="83"/>
        <v>-2.9245895088280444E-3</v>
      </c>
      <c r="F2683" s="53"/>
    </row>
    <row r="2684" spans="1:6">
      <c r="A2684" s="52">
        <v>44498</v>
      </c>
      <c r="B2684" s="20">
        <v>2393.9499999999998</v>
      </c>
      <c r="C2684" s="20">
        <v>59306.93</v>
      </c>
      <c r="D2684" s="20">
        <f t="shared" si="82"/>
        <v>-1.1363367121980555E-2</v>
      </c>
      <c r="E2684" s="20">
        <f t="shared" si="83"/>
        <v>1.6513554270545323E-3</v>
      </c>
      <c r="F2684" s="53"/>
    </row>
    <row r="2685" spans="1:6">
      <c r="A2685" s="52">
        <v>44501</v>
      </c>
      <c r="B2685" s="20">
        <v>2407.35</v>
      </c>
      <c r="C2685" s="20">
        <v>60138.46</v>
      </c>
      <c r="D2685" s="20">
        <f t="shared" si="82"/>
        <v>1.3923407733235206E-2</v>
      </c>
      <c r="E2685" s="20">
        <f t="shared" si="83"/>
        <v>5.5818360826638833E-3</v>
      </c>
      <c r="F2685" s="53"/>
    </row>
    <row r="2686" spans="1:6">
      <c r="A2686" s="52">
        <v>44502</v>
      </c>
      <c r="B2686" s="20">
        <v>2417.4499999999998</v>
      </c>
      <c r="C2686" s="20">
        <v>60029.06</v>
      </c>
      <c r="D2686" s="20">
        <f t="shared" si="82"/>
        <v>-1.8207920114242748E-3</v>
      </c>
      <c r="E2686" s="20">
        <f t="shared" si="83"/>
        <v>4.1867081550202977E-3</v>
      </c>
      <c r="F2686" s="53"/>
    </row>
    <row r="2687" spans="1:6">
      <c r="A2687" s="52">
        <v>44503</v>
      </c>
      <c r="B2687" s="20">
        <v>2411.1</v>
      </c>
      <c r="C2687" s="20">
        <v>59771.92</v>
      </c>
      <c r="D2687" s="20">
        <f t="shared" si="82"/>
        <v>-4.2927928449785794E-3</v>
      </c>
      <c r="E2687" s="20">
        <f t="shared" si="83"/>
        <v>-2.6301907035127478E-3</v>
      </c>
      <c r="F2687" s="53"/>
    </row>
    <row r="2688" spans="1:6">
      <c r="A2688" s="52">
        <v>44504</v>
      </c>
      <c r="B2688" s="20">
        <v>2423.65</v>
      </c>
      <c r="C2688" s="20">
        <v>60067.62</v>
      </c>
      <c r="D2688" s="20">
        <f t="shared" si="82"/>
        <v>4.9349421754187476E-3</v>
      </c>
      <c r="E2688" s="20">
        <f t="shared" si="83"/>
        <v>5.1915934383203509E-3</v>
      </c>
      <c r="F2688" s="53"/>
    </row>
    <row r="2689" spans="1:6">
      <c r="A2689" s="52">
        <v>44508</v>
      </c>
      <c r="B2689" s="20">
        <v>2432.15</v>
      </c>
      <c r="C2689" s="20">
        <v>60545.61</v>
      </c>
      <c r="D2689" s="20">
        <f t="shared" si="82"/>
        <v>7.9260376719469811E-3</v>
      </c>
      <c r="E2689" s="20">
        <f t="shared" si="83"/>
        <v>3.5009714905470299E-3</v>
      </c>
      <c r="F2689" s="53"/>
    </row>
    <row r="2690" spans="1:6">
      <c r="A2690" s="52">
        <v>44509</v>
      </c>
      <c r="B2690" s="20">
        <v>2431.25</v>
      </c>
      <c r="C2690" s="20">
        <v>60433.45</v>
      </c>
      <c r="D2690" s="20">
        <f t="shared" si="82"/>
        <v>-1.8542057135272727E-3</v>
      </c>
      <c r="E2690" s="20">
        <f t="shared" si="83"/>
        <v>-3.7011144889327775E-4</v>
      </c>
      <c r="F2690" s="53"/>
    </row>
    <row r="2691" spans="1:6">
      <c r="A2691" s="52">
        <v>44510</v>
      </c>
      <c r="B2691" s="20">
        <v>2401.25</v>
      </c>
      <c r="C2691" s="20">
        <v>60352.82</v>
      </c>
      <c r="D2691" s="20">
        <f t="shared" ref="D2691:D2754" si="84">LN(C2691/C2690)</f>
        <v>-1.3350857175505665E-3</v>
      </c>
      <c r="E2691" s="20">
        <f t="shared" ref="E2691:E2754" si="85">LN(B2691/B2690)</f>
        <v>-1.2416093283990006E-2</v>
      </c>
      <c r="F2691" s="53"/>
    </row>
    <row r="2692" spans="1:6">
      <c r="A2692" s="52">
        <v>44511</v>
      </c>
      <c r="B2692" s="20">
        <v>2375.9499999999998</v>
      </c>
      <c r="C2692" s="20">
        <v>59919.69</v>
      </c>
      <c r="D2692" s="20">
        <f t="shared" si="84"/>
        <v>-7.2025082443840137E-3</v>
      </c>
      <c r="E2692" s="20">
        <f t="shared" si="85"/>
        <v>-1.0592077592697936E-2</v>
      </c>
      <c r="F2692" s="53"/>
    </row>
    <row r="2693" spans="1:6">
      <c r="A2693" s="52">
        <v>44512</v>
      </c>
      <c r="B2693" s="20">
        <v>2407</v>
      </c>
      <c r="C2693" s="20">
        <v>60686.69</v>
      </c>
      <c r="D2693" s="20">
        <f t="shared" si="84"/>
        <v>1.2719233266761099E-2</v>
      </c>
      <c r="E2693" s="20">
        <f t="shared" si="85"/>
        <v>1.2983801293003461E-2</v>
      </c>
      <c r="F2693" s="53"/>
    </row>
    <row r="2694" spans="1:6">
      <c r="A2694" s="52">
        <v>44515</v>
      </c>
      <c r="B2694" s="20">
        <v>2424.35</v>
      </c>
      <c r="C2694" s="20">
        <v>60718.71</v>
      </c>
      <c r="D2694" s="20">
        <f t="shared" si="84"/>
        <v>5.2748890481708801E-4</v>
      </c>
      <c r="E2694" s="20">
        <f t="shared" si="85"/>
        <v>7.182288421925362E-3</v>
      </c>
      <c r="F2694" s="53"/>
    </row>
    <row r="2695" spans="1:6">
      <c r="A2695" s="52">
        <v>44516</v>
      </c>
      <c r="B2695" s="20">
        <v>2406.4499999999998</v>
      </c>
      <c r="C2695" s="20">
        <v>60322.37</v>
      </c>
      <c r="D2695" s="20">
        <f t="shared" si="84"/>
        <v>-6.5488744236269414E-3</v>
      </c>
      <c r="E2695" s="20">
        <f t="shared" si="85"/>
        <v>-7.4108147398028283E-3</v>
      </c>
      <c r="F2695" s="53"/>
    </row>
    <row r="2696" spans="1:6">
      <c r="A2696" s="52">
        <v>44517</v>
      </c>
      <c r="B2696" s="20">
        <v>2394.1999999999998</v>
      </c>
      <c r="C2696" s="20">
        <v>60008.33</v>
      </c>
      <c r="D2696" s="20">
        <f t="shared" si="84"/>
        <v>-5.2196274598008364E-3</v>
      </c>
      <c r="E2696" s="20">
        <f t="shared" si="85"/>
        <v>-5.1034866479249593E-3</v>
      </c>
      <c r="F2696" s="53"/>
    </row>
    <row r="2697" spans="1:6">
      <c r="A2697" s="52">
        <v>44518</v>
      </c>
      <c r="B2697" s="20">
        <v>2397.65</v>
      </c>
      <c r="C2697" s="20">
        <v>59636.01</v>
      </c>
      <c r="D2697" s="20">
        <f t="shared" si="84"/>
        <v>-6.223799668890779E-3</v>
      </c>
      <c r="E2697" s="20">
        <f t="shared" si="85"/>
        <v>1.4399451552594648E-3</v>
      </c>
      <c r="F2697" s="53"/>
    </row>
    <row r="2698" spans="1:6">
      <c r="A2698" s="52">
        <v>44522</v>
      </c>
      <c r="B2698" s="20">
        <v>2389.4</v>
      </c>
      <c r="C2698" s="20">
        <v>58465.89</v>
      </c>
      <c r="D2698" s="20">
        <f t="shared" si="84"/>
        <v>-1.9816078990810022E-2</v>
      </c>
      <c r="E2698" s="20">
        <f t="shared" si="85"/>
        <v>-3.4468025894053957E-3</v>
      </c>
      <c r="F2698" s="53"/>
    </row>
    <row r="2699" spans="1:6">
      <c r="A2699" s="52">
        <v>44523</v>
      </c>
      <c r="B2699" s="20">
        <v>2394.9</v>
      </c>
      <c r="C2699" s="20">
        <v>58664.33</v>
      </c>
      <c r="D2699" s="20">
        <f t="shared" si="84"/>
        <v>3.3883687720922461E-3</v>
      </c>
      <c r="E2699" s="20">
        <f t="shared" si="85"/>
        <v>2.2991879367395187E-3</v>
      </c>
      <c r="F2699" s="53"/>
    </row>
    <row r="2700" spans="1:6">
      <c r="A2700" s="52">
        <v>44524</v>
      </c>
      <c r="B2700" s="20">
        <v>2376.4499999999998</v>
      </c>
      <c r="C2700" s="20">
        <v>58340.99</v>
      </c>
      <c r="D2700" s="20">
        <f t="shared" si="84"/>
        <v>-5.5269422465737891E-3</v>
      </c>
      <c r="E2700" s="20">
        <f t="shared" si="85"/>
        <v>-7.7336988307014172E-3</v>
      </c>
      <c r="F2700" s="53"/>
    </row>
    <row r="2701" spans="1:6">
      <c r="A2701" s="52">
        <v>44525</v>
      </c>
      <c r="B2701" s="20">
        <v>2349.85</v>
      </c>
      <c r="C2701" s="20">
        <v>58795.09</v>
      </c>
      <c r="D2701" s="20">
        <f t="shared" si="84"/>
        <v>7.7534142318211327E-3</v>
      </c>
      <c r="E2701" s="20">
        <f t="shared" si="85"/>
        <v>-1.1256281175398494E-2</v>
      </c>
      <c r="F2701" s="53"/>
    </row>
    <row r="2702" spans="1:6">
      <c r="A2702" s="52">
        <v>44526</v>
      </c>
      <c r="B2702" s="20">
        <v>2334.75</v>
      </c>
      <c r="C2702" s="20">
        <v>57107.15</v>
      </c>
      <c r="D2702" s="20">
        <f t="shared" si="84"/>
        <v>-2.9129020279701188E-2</v>
      </c>
      <c r="E2702" s="20">
        <f t="shared" si="85"/>
        <v>-6.4466773239358031E-3</v>
      </c>
      <c r="F2702" s="53"/>
    </row>
    <row r="2703" spans="1:6">
      <c r="A2703" s="52">
        <v>44529</v>
      </c>
      <c r="B2703" s="20">
        <v>2329.1</v>
      </c>
      <c r="C2703" s="20">
        <v>57260.58</v>
      </c>
      <c r="D2703" s="20">
        <f t="shared" si="84"/>
        <v>2.6831011168203622E-3</v>
      </c>
      <c r="E2703" s="20">
        <f t="shared" si="85"/>
        <v>-2.4228921444655457E-3</v>
      </c>
      <c r="F2703" s="53"/>
    </row>
    <row r="2704" spans="1:6">
      <c r="A2704" s="52">
        <v>44530</v>
      </c>
      <c r="B2704" s="20">
        <v>2318.4499999999998</v>
      </c>
      <c r="C2704" s="20">
        <v>57064.87</v>
      </c>
      <c r="D2704" s="20">
        <f t="shared" si="84"/>
        <v>-3.4237379546848221E-3</v>
      </c>
      <c r="E2704" s="20">
        <f t="shared" si="85"/>
        <v>-4.5830679138460159E-3</v>
      </c>
      <c r="F2704" s="53"/>
    </row>
    <row r="2705" spans="1:6">
      <c r="A2705" s="52">
        <v>44531</v>
      </c>
      <c r="B2705" s="20">
        <v>2345.15</v>
      </c>
      <c r="C2705" s="20">
        <v>57684.79</v>
      </c>
      <c r="D2705" s="20">
        <f t="shared" si="84"/>
        <v>1.0804843012449591E-2</v>
      </c>
      <c r="E2705" s="20">
        <f t="shared" si="85"/>
        <v>1.1450506787995505E-2</v>
      </c>
      <c r="F2705" s="53"/>
    </row>
    <row r="2706" spans="1:6">
      <c r="A2706" s="52">
        <v>44532</v>
      </c>
      <c r="B2706" s="20">
        <v>2382.5</v>
      </c>
      <c r="C2706" s="20">
        <v>58461.29</v>
      </c>
      <c r="D2706" s="20">
        <f t="shared" si="84"/>
        <v>1.3371291898307351E-2</v>
      </c>
      <c r="E2706" s="20">
        <f t="shared" si="85"/>
        <v>1.5800990808846015E-2</v>
      </c>
      <c r="F2706" s="53"/>
    </row>
    <row r="2707" spans="1:6">
      <c r="A2707" s="52">
        <v>44533</v>
      </c>
      <c r="B2707" s="20">
        <v>2343.1</v>
      </c>
      <c r="C2707" s="20">
        <v>57696.46</v>
      </c>
      <c r="D2707" s="20">
        <f t="shared" si="84"/>
        <v>-1.3169005997612138E-2</v>
      </c>
      <c r="E2707" s="20">
        <f t="shared" si="85"/>
        <v>-1.6675517606970263E-2</v>
      </c>
      <c r="F2707" s="53"/>
    </row>
    <row r="2708" spans="1:6">
      <c r="A2708" s="52">
        <v>44536</v>
      </c>
      <c r="B2708" s="20">
        <v>2307.6</v>
      </c>
      <c r="C2708" s="20">
        <v>56747.14</v>
      </c>
      <c r="D2708" s="20">
        <f t="shared" si="84"/>
        <v>-1.65905611964005E-2</v>
      </c>
      <c r="E2708" s="20">
        <f t="shared" si="85"/>
        <v>-1.5266815538652657E-2</v>
      </c>
      <c r="F2708" s="53"/>
    </row>
    <row r="2709" spans="1:6">
      <c r="A2709" s="52">
        <v>44537</v>
      </c>
      <c r="B2709" s="20">
        <v>2322.65</v>
      </c>
      <c r="C2709" s="20">
        <v>57633.65</v>
      </c>
      <c r="D2709" s="20">
        <f t="shared" si="84"/>
        <v>1.5501339895738743E-2</v>
      </c>
      <c r="E2709" s="20">
        <f t="shared" si="85"/>
        <v>6.5007517955888074E-3</v>
      </c>
      <c r="F2709" s="53"/>
    </row>
    <row r="2710" spans="1:6">
      <c r="A2710" s="52">
        <v>44538</v>
      </c>
      <c r="B2710" s="20">
        <v>2341.4499999999998</v>
      </c>
      <c r="C2710" s="20">
        <v>58649.68</v>
      </c>
      <c r="D2710" s="20">
        <f t="shared" si="84"/>
        <v>1.7475520477583321E-2</v>
      </c>
      <c r="E2710" s="20">
        <f t="shared" si="85"/>
        <v>8.0616203842637547E-3</v>
      </c>
      <c r="F2710" s="53"/>
    </row>
    <row r="2711" spans="1:6">
      <c r="A2711" s="52">
        <v>44539</v>
      </c>
      <c r="B2711" s="20">
        <v>2340.5</v>
      </c>
      <c r="C2711" s="20">
        <v>58807.13</v>
      </c>
      <c r="D2711" s="20">
        <f t="shared" si="84"/>
        <v>2.6809870676461458E-3</v>
      </c>
      <c r="E2711" s="20">
        <f t="shared" si="85"/>
        <v>-4.0581382246177348E-4</v>
      </c>
      <c r="F2711" s="53"/>
    </row>
    <row r="2712" spans="1:6">
      <c r="A2712" s="52">
        <v>44540</v>
      </c>
      <c r="B2712" s="20">
        <v>2332.9</v>
      </c>
      <c r="C2712" s="20">
        <v>58786.67</v>
      </c>
      <c r="D2712" s="20">
        <f t="shared" si="84"/>
        <v>-3.4797753293883935E-4</v>
      </c>
      <c r="E2712" s="20">
        <f t="shared" si="85"/>
        <v>-3.2524529035322211E-3</v>
      </c>
      <c r="F2712" s="53"/>
    </row>
    <row r="2713" spans="1:6">
      <c r="A2713" s="52">
        <v>44543</v>
      </c>
      <c r="B2713" s="20">
        <v>2306.3000000000002</v>
      </c>
      <c r="C2713" s="20">
        <v>58283.42</v>
      </c>
      <c r="D2713" s="20">
        <f t="shared" si="84"/>
        <v>-8.5974666948084415E-3</v>
      </c>
      <c r="E2713" s="20">
        <f t="shared" si="85"/>
        <v>-1.1467620065966074E-2</v>
      </c>
      <c r="F2713" s="53"/>
    </row>
    <row r="2714" spans="1:6">
      <c r="A2714" s="52">
        <v>44544</v>
      </c>
      <c r="B2714" s="20">
        <v>2317.8000000000002</v>
      </c>
      <c r="C2714" s="20">
        <v>58117.09</v>
      </c>
      <c r="D2714" s="20">
        <f t="shared" si="84"/>
        <v>-2.8578932035449697E-3</v>
      </c>
      <c r="E2714" s="20">
        <f t="shared" si="85"/>
        <v>4.9739511296635602E-3</v>
      </c>
      <c r="F2714" s="53"/>
    </row>
    <row r="2715" spans="1:6">
      <c r="A2715" s="52">
        <v>44545</v>
      </c>
      <c r="B2715" s="20">
        <v>2322.6</v>
      </c>
      <c r="C2715" s="20">
        <v>57788.03</v>
      </c>
      <c r="D2715" s="20">
        <f t="shared" si="84"/>
        <v>-5.6781078195504483E-3</v>
      </c>
      <c r="E2715" s="20">
        <f t="shared" si="85"/>
        <v>2.0687879113666227E-3</v>
      </c>
      <c r="F2715" s="53"/>
    </row>
    <row r="2716" spans="1:6">
      <c r="A2716" s="52">
        <v>44546</v>
      </c>
      <c r="B2716" s="20">
        <v>2309.6999999999998</v>
      </c>
      <c r="C2716" s="20">
        <v>57901.14</v>
      </c>
      <c r="D2716" s="20">
        <f t="shared" si="84"/>
        <v>1.9554126983705828E-3</v>
      </c>
      <c r="E2716" s="20">
        <f t="shared" si="85"/>
        <v>-5.5696018595438705E-3</v>
      </c>
      <c r="F2716" s="53"/>
    </row>
    <row r="2717" spans="1:6">
      <c r="A2717" s="52">
        <v>44547</v>
      </c>
      <c r="B2717" s="20">
        <v>2230.4</v>
      </c>
      <c r="C2717" s="20">
        <v>57011.74</v>
      </c>
      <c r="D2717" s="20">
        <f t="shared" si="84"/>
        <v>-1.5479861965322049E-2</v>
      </c>
      <c r="E2717" s="20">
        <f t="shared" si="85"/>
        <v>-3.4936704385908651E-2</v>
      </c>
      <c r="F2717" s="53"/>
    </row>
    <row r="2718" spans="1:6">
      <c r="A2718" s="52">
        <v>44550</v>
      </c>
      <c r="B2718" s="20">
        <v>2268.3000000000002</v>
      </c>
      <c r="C2718" s="20">
        <v>55822.01</v>
      </c>
      <c r="D2718" s="20">
        <f t="shared" si="84"/>
        <v>-2.1088975480019697E-2</v>
      </c>
      <c r="E2718" s="20">
        <f t="shared" si="85"/>
        <v>1.6849710666129235E-2</v>
      </c>
      <c r="F2718" s="53"/>
    </row>
    <row r="2719" spans="1:6">
      <c r="A2719" s="52">
        <v>44551</v>
      </c>
      <c r="B2719" s="20">
        <v>2273.6</v>
      </c>
      <c r="C2719" s="20">
        <v>56319.01</v>
      </c>
      <c r="D2719" s="20">
        <f t="shared" si="84"/>
        <v>8.8638975113393987E-3</v>
      </c>
      <c r="E2719" s="20">
        <f t="shared" si="85"/>
        <v>2.3338261105021359E-3</v>
      </c>
      <c r="F2719" s="53"/>
    </row>
    <row r="2720" spans="1:6">
      <c r="A2720" s="52">
        <v>44552</v>
      </c>
      <c r="B2720" s="20">
        <v>2277.75</v>
      </c>
      <c r="C2720" s="20">
        <v>56930.559999999998</v>
      </c>
      <c r="D2720" s="20">
        <f t="shared" si="84"/>
        <v>1.0800145985810543E-2</v>
      </c>
      <c r="E2720" s="20">
        <f t="shared" si="85"/>
        <v>1.8236352511316245E-3</v>
      </c>
      <c r="F2720" s="53"/>
    </row>
    <row r="2721" spans="1:6">
      <c r="A2721" s="52">
        <v>44553</v>
      </c>
      <c r="B2721" s="20">
        <v>2299.8000000000002</v>
      </c>
      <c r="C2721" s="20">
        <v>57315.28</v>
      </c>
      <c r="D2721" s="20">
        <f t="shared" si="84"/>
        <v>6.7349752820241599E-3</v>
      </c>
      <c r="E2721" s="20">
        <f t="shared" si="85"/>
        <v>9.6340490205967209E-3</v>
      </c>
      <c r="F2721" s="53"/>
    </row>
    <row r="2722" spans="1:6">
      <c r="A2722" s="52">
        <v>44554</v>
      </c>
      <c r="B2722" s="20">
        <v>2298.5</v>
      </c>
      <c r="C2722" s="20">
        <v>57124.31</v>
      </c>
      <c r="D2722" s="20">
        <f t="shared" si="84"/>
        <v>-3.3374844713220386E-3</v>
      </c>
      <c r="E2722" s="20">
        <f t="shared" si="85"/>
        <v>-5.6542636828183792E-4</v>
      </c>
      <c r="F2722" s="53"/>
    </row>
    <row r="2723" spans="1:6">
      <c r="A2723" s="52">
        <v>44557</v>
      </c>
      <c r="B2723" s="20">
        <v>2301.5</v>
      </c>
      <c r="C2723" s="20">
        <v>57420.24</v>
      </c>
      <c r="D2723" s="20">
        <f t="shared" si="84"/>
        <v>5.1670840456977309E-3</v>
      </c>
      <c r="E2723" s="20">
        <f t="shared" si="85"/>
        <v>1.3043480110134971E-3</v>
      </c>
      <c r="F2723" s="53"/>
    </row>
    <row r="2724" spans="1:6">
      <c r="A2724" s="52">
        <v>44558</v>
      </c>
      <c r="B2724" s="20">
        <v>2310.1999999999998</v>
      </c>
      <c r="C2724" s="20">
        <v>57897.48</v>
      </c>
      <c r="D2724" s="20">
        <f t="shared" si="84"/>
        <v>8.2770059032200548E-3</v>
      </c>
      <c r="E2724" s="20">
        <f t="shared" si="85"/>
        <v>3.7730165972838146E-3</v>
      </c>
      <c r="F2724" s="53"/>
    </row>
    <row r="2725" spans="1:6">
      <c r="A2725" s="52">
        <v>44559</v>
      </c>
      <c r="B2725" s="20">
        <v>2307.25</v>
      </c>
      <c r="C2725" s="20">
        <v>57806.49</v>
      </c>
      <c r="D2725" s="20">
        <f t="shared" si="84"/>
        <v>-1.5728072037114555E-3</v>
      </c>
      <c r="E2725" s="20">
        <f t="shared" si="85"/>
        <v>-1.2777617088937567E-3</v>
      </c>
      <c r="F2725" s="53"/>
    </row>
    <row r="2726" spans="1:6">
      <c r="A2726" s="52">
        <v>44560</v>
      </c>
      <c r="B2726" s="20">
        <v>2326.5</v>
      </c>
      <c r="C2726" s="20">
        <v>57794.32</v>
      </c>
      <c r="D2726" s="20">
        <f t="shared" si="84"/>
        <v>-2.1055215867365641E-4</v>
      </c>
      <c r="E2726" s="20">
        <f t="shared" si="85"/>
        <v>8.3086531390172049E-3</v>
      </c>
      <c r="F2726" s="53"/>
    </row>
    <row r="2727" spans="1:6">
      <c r="A2727" s="52">
        <v>44561</v>
      </c>
      <c r="B2727" s="20">
        <v>2359.75</v>
      </c>
      <c r="C2727" s="20">
        <v>58253.82</v>
      </c>
      <c r="D2727" s="20">
        <f t="shared" si="84"/>
        <v>7.9191687413812696E-3</v>
      </c>
      <c r="E2727" s="20">
        <f t="shared" si="85"/>
        <v>1.4190688920350652E-2</v>
      </c>
      <c r="F2727" s="53"/>
    </row>
    <row r="2728" spans="1:6">
      <c r="A2728" s="52">
        <v>44564</v>
      </c>
      <c r="B2728" s="20">
        <v>2362.5500000000002</v>
      </c>
      <c r="C2728" s="20">
        <v>59183.22</v>
      </c>
      <c r="D2728" s="20">
        <f t="shared" si="84"/>
        <v>1.5828386070902721E-2</v>
      </c>
      <c r="E2728" s="20">
        <f t="shared" si="85"/>
        <v>1.1858629600534235E-3</v>
      </c>
      <c r="F2728" s="53"/>
    </row>
    <row r="2729" spans="1:6">
      <c r="A2729" s="52">
        <v>44565</v>
      </c>
      <c r="B2729" s="20">
        <v>2401.9499999999998</v>
      </c>
      <c r="C2729" s="20">
        <v>59855.93</v>
      </c>
      <c r="D2729" s="20">
        <f t="shared" si="84"/>
        <v>1.1302452366084284E-2</v>
      </c>
      <c r="E2729" s="20">
        <f t="shared" si="85"/>
        <v>1.6539363271488187E-2</v>
      </c>
      <c r="F2729" s="53"/>
    </row>
    <row r="2730" spans="1:6">
      <c r="A2730" s="52">
        <v>44566</v>
      </c>
      <c r="B2730" s="20">
        <v>2415.4499999999998</v>
      </c>
      <c r="C2730" s="20">
        <v>60223.15</v>
      </c>
      <c r="D2730" s="20">
        <f t="shared" si="84"/>
        <v>6.1163217571125863E-3</v>
      </c>
      <c r="E2730" s="20">
        <f t="shared" si="85"/>
        <v>5.6046976955192659E-3</v>
      </c>
      <c r="F2730" s="53"/>
    </row>
    <row r="2731" spans="1:6">
      <c r="A2731" s="52">
        <v>44567</v>
      </c>
      <c r="B2731" s="20">
        <v>2392.5500000000002</v>
      </c>
      <c r="C2731" s="20">
        <v>59601.84</v>
      </c>
      <c r="D2731" s="20">
        <f t="shared" si="84"/>
        <v>-1.0370383810835968E-2</v>
      </c>
      <c r="E2731" s="20">
        <f t="shared" si="85"/>
        <v>-9.5258623817904755E-3</v>
      </c>
      <c r="F2731" s="53"/>
    </row>
    <row r="2732" spans="1:6">
      <c r="A2732" s="52">
        <v>44568</v>
      </c>
      <c r="B2732" s="20">
        <v>2416.5</v>
      </c>
      <c r="C2732" s="20">
        <v>59744.65</v>
      </c>
      <c r="D2732" s="20">
        <f t="shared" si="84"/>
        <v>2.3932009757633012E-3</v>
      </c>
      <c r="E2732" s="20">
        <f t="shared" si="85"/>
        <v>9.9604695348147025E-3</v>
      </c>
      <c r="F2732" s="53"/>
    </row>
    <row r="2733" spans="1:6">
      <c r="A2733" s="52">
        <v>44571</v>
      </c>
      <c r="B2733" s="20">
        <v>2407.1</v>
      </c>
      <c r="C2733" s="20">
        <v>60395.63</v>
      </c>
      <c r="D2733" s="20">
        <f t="shared" si="84"/>
        <v>1.0837104276188917E-2</v>
      </c>
      <c r="E2733" s="20">
        <f t="shared" si="85"/>
        <v>-3.8975088727428229E-3</v>
      </c>
      <c r="F2733" s="53"/>
    </row>
    <row r="2734" spans="1:6">
      <c r="A2734" s="52">
        <v>44572</v>
      </c>
      <c r="B2734" s="20">
        <v>2402.1</v>
      </c>
      <c r="C2734" s="20">
        <v>60616.89</v>
      </c>
      <c r="D2734" s="20">
        <f t="shared" si="84"/>
        <v>3.6568157834066563E-3</v>
      </c>
      <c r="E2734" s="20">
        <f t="shared" si="85"/>
        <v>-2.0793486656981762E-3</v>
      </c>
      <c r="F2734" s="53"/>
    </row>
    <row r="2735" spans="1:6">
      <c r="A2735" s="52">
        <v>44573</v>
      </c>
      <c r="B2735" s="20">
        <v>2412.9</v>
      </c>
      <c r="C2735" s="20">
        <v>61150.04</v>
      </c>
      <c r="D2735" s="20">
        <f t="shared" si="84"/>
        <v>8.7569491488189259E-3</v>
      </c>
      <c r="E2735" s="20">
        <f t="shared" si="85"/>
        <v>4.4859888314352347E-3</v>
      </c>
      <c r="F2735" s="53"/>
    </row>
    <row r="2736" spans="1:6">
      <c r="A2736" s="52">
        <v>44574</v>
      </c>
      <c r="B2736" s="20">
        <v>2416</v>
      </c>
      <c r="C2736" s="20">
        <v>61235.3</v>
      </c>
      <c r="D2736" s="20">
        <f t="shared" si="84"/>
        <v>1.3933043580695533E-3</v>
      </c>
      <c r="E2736" s="20">
        <f t="shared" si="85"/>
        <v>1.2839364765724927E-3</v>
      </c>
      <c r="F2736" s="53"/>
    </row>
    <row r="2737" spans="1:6">
      <c r="A2737" s="52">
        <v>44575</v>
      </c>
      <c r="B2737" s="20">
        <v>2364.5</v>
      </c>
      <c r="C2737" s="20">
        <v>61223.03</v>
      </c>
      <c r="D2737" s="20">
        <f t="shared" si="84"/>
        <v>-2.0039469819760583E-4</v>
      </c>
      <c r="E2737" s="20">
        <f t="shared" si="85"/>
        <v>-2.1546696970775044E-2</v>
      </c>
      <c r="F2737" s="53"/>
    </row>
    <row r="2738" spans="1:6">
      <c r="A2738" s="52">
        <v>44578</v>
      </c>
      <c r="B2738" s="20">
        <v>2389.0500000000002</v>
      </c>
      <c r="C2738" s="20">
        <v>61308.91</v>
      </c>
      <c r="D2738" s="20">
        <f t="shared" si="84"/>
        <v>1.4017571918359412E-3</v>
      </c>
      <c r="E2738" s="20">
        <f t="shared" si="85"/>
        <v>1.0329214281969409E-2</v>
      </c>
      <c r="F2738" s="53"/>
    </row>
    <row r="2739" spans="1:6">
      <c r="A2739" s="52">
        <v>44579</v>
      </c>
      <c r="B2739" s="20">
        <v>2369.0500000000002</v>
      </c>
      <c r="C2739" s="20">
        <v>60754.86</v>
      </c>
      <c r="D2739" s="20">
        <f t="shared" si="84"/>
        <v>-9.0781040930373747E-3</v>
      </c>
      <c r="E2739" s="20">
        <f t="shared" si="85"/>
        <v>-8.4067664779634583E-3</v>
      </c>
      <c r="F2739" s="53"/>
    </row>
    <row r="2740" spans="1:6">
      <c r="A2740" s="52">
        <v>44580</v>
      </c>
      <c r="B2740" s="20">
        <v>2310.85</v>
      </c>
      <c r="C2740" s="20">
        <v>60098.82</v>
      </c>
      <c r="D2740" s="20">
        <f t="shared" si="84"/>
        <v>-1.0856871615842667E-2</v>
      </c>
      <c r="E2740" s="20">
        <f t="shared" si="85"/>
        <v>-2.4873608686785263E-2</v>
      </c>
      <c r="F2740" s="53"/>
    </row>
    <row r="2741" spans="1:6">
      <c r="A2741" s="52">
        <v>44581</v>
      </c>
      <c r="B2741" s="20">
        <v>2261.6</v>
      </c>
      <c r="C2741" s="20">
        <v>59464.62</v>
      </c>
      <c r="D2741" s="20">
        <f t="shared" si="84"/>
        <v>-1.060869355982515E-2</v>
      </c>
      <c r="E2741" s="20">
        <f t="shared" si="85"/>
        <v>-2.1542894821770724E-2</v>
      </c>
      <c r="F2741" s="53"/>
    </row>
    <row r="2742" spans="1:6">
      <c r="A2742" s="52">
        <v>44582</v>
      </c>
      <c r="B2742" s="20">
        <v>2322.1999999999998</v>
      </c>
      <c r="C2742" s="20">
        <v>59037.18</v>
      </c>
      <c r="D2742" s="20">
        <f t="shared" si="84"/>
        <v>-7.2140989213329574E-3</v>
      </c>
      <c r="E2742" s="20">
        <f t="shared" si="85"/>
        <v>2.6442484813525069E-2</v>
      </c>
      <c r="F2742" s="53"/>
    </row>
    <row r="2743" spans="1:6">
      <c r="A2743" s="52">
        <v>44585</v>
      </c>
      <c r="B2743" s="20">
        <v>2286.1</v>
      </c>
      <c r="C2743" s="20">
        <v>57491.51</v>
      </c>
      <c r="D2743" s="20">
        <f t="shared" si="84"/>
        <v>-2.6530130196091344E-2</v>
      </c>
      <c r="E2743" s="20">
        <f t="shared" si="85"/>
        <v>-1.5667703262980417E-2</v>
      </c>
      <c r="F2743" s="53"/>
    </row>
    <row r="2744" spans="1:6">
      <c r="A2744" s="52">
        <v>44586</v>
      </c>
      <c r="B2744" s="20">
        <v>2328</v>
      </c>
      <c r="C2744" s="20">
        <v>57858.15</v>
      </c>
      <c r="D2744" s="20">
        <f t="shared" si="84"/>
        <v>6.3570405793896001E-3</v>
      </c>
      <c r="E2744" s="20">
        <f t="shared" si="85"/>
        <v>1.8162220921403148E-2</v>
      </c>
      <c r="F2744" s="53"/>
    </row>
    <row r="2745" spans="1:6">
      <c r="A2745" s="52">
        <v>44588</v>
      </c>
      <c r="B2745" s="20">
        <v>2296.5</v>
      </c>
      <c r="C2745" s="20">
        <v>57276.94</v>
      </c>
      <c r="D2745" s="20">
        <f t="shared" si="84"/>
        <v>-1.0096225869439965E-2</v>
      </c>
      <c r="E2745" s="20">
        <f t="shared" si="85"/>
        <v>-1.3623305085480257E-2</v>
      </c>
      <c r="F2745" s="53"/>
    </row>
    <row r="2746" spans="1:6">
      <c r="A2746" s="52">
        <v>44589</v>
      </c>
      <c r="B2746" s="20">
        <v>2283</v>
      </c>
      <c r="C2746" s="20">
        <v>57200.23</v>
      </c>
      <c r="D2746" s="20">
        <f t="shared" si="84"/>
        <v>-1.3401800809971116E-3</v>
      </c>
      <c r="E2746" s="20">
        <f t="shared" si="85"/>
        <v>-5.895857236052602E-3</v>
      </c>
      <c r="F2746" s="53"/>
    </row>
    <row r="2747" spans="1:6">
      <c r="A2747" s="52">
        <v>44592</v>
      </c>
      <c r="B2747" s="20">
        <v>2274.3000000000002</v>
      </c>
      <c r="C2747" s="20">
        <v>58014.17</v>
      </c>
      <c r="D2747" s="20">
        <f t="shared" si="84"/>
        <v>1.4129371695645375E-2</v>
      </c>
      <c r="E2747" s="20">
        <f t="shared" si="85"/>
        <v>-3.8180547994275406E-3</v>
      </c>
      <c r="F2747" s="53"/>
    </row>
    <row r="2748" spans="1:6">
      <c r="A2748" s="52">
        <v>44593</v>
      </c>
      <c r="B2748" s="20">
        <v>2307</v>
      </c>
      <c r="C2748" s="20">
        <v>58862.57</v>
      </c>
      <c r="D2748" s="20">
        <f t="shared" si="84"/>
        <v>1.4518113728778278E-2</v>
      </c>
      <c r="E2748" s="20">
        <f t="shared" si="85"/>
        <v>1.427566644338567E-2</v>
      </c>
      <c r="F2748" s="53"/>
    </row>
    <row r="2749" spans="1:6">
      <c r="A2749" s="52">
        <v>44594</v>
      </c>
      <c r="B2749" s="20">
        <v>2327.9499999999998</v>
      </c>
      <c r="C2749" s="20">
        <v>59558.33</v>
      </c>
      <c r="D2749" s="20">
        <f t="shared" si="84"/>
        <v>1.1750763689279601E-2</v>
      </c>
      <c r="E2749" s="20">
        <f t="shared" si="85"/>
        <v>9.0400727836960904E-3</v>
      </c>
      <c r="F2749" s="53"/>
    </row>
    <row r="2750" spans="1:6">
      <c r="A2750" s="52">
        <v>44595</v>
      </c>
      <c r="B2750" s="20">
        <v>2299.3000000000002</v>
      </c>
      <c r="C2750" s="20">
        <v>58788.02</v>
      </c>
      <c r="D2750" s="20">
        <f t="shared" si="84"/>
        <v>-1.3018075820528234E-2</v>
      </c>
      <c r="E2750" s="20">
        <f t="shared" si="85"/>
        <v>-1.2383323189494439E-2</v>
      </c>
      <c r="F2750" s="53"/>
    </row>
    <row r="2751" spans="1:6">
      <c r="A2751" s="52">
        <v>44596</v>
      </c>
      <c r="B2751" s="20">
        <v>2307.9</v>
      </c>
      <c r="C2751" s="20">
        <v>58644.82</v>
      </c>
      <c r="D2751" s="20">
        <f t="shared" si="84"/>
        <v>-2.4388419964783315E-3</v>
      </c>
      <c r="E2751" s="20">
        <f t="shared" si="85"/>
        <v>3.7332913650432609E-3</v>
      </c>
      <c r="F2751" s="53"/>
    </row>
    <row r="2752" spans="1:6">
      <c r="A2752" s="52">
        <v>44599</v>
      </c>
      <c r="B2752" s="20">
        <v>2257.65</v>
      </c>
      <c r="C2752" s="20">
        <v>57621.19</v>
      </c>
      <c r="D2752" s="20">
        <f t="shared" si="84"/>
        <v>-1.7608868659066919E-2</v>
      </c>
      <c r="E2752" s="20">
        <f t="shared" si="85"/>
        <v>-2.2013570866517319E-2</v>
      </c>
      <c r="F2752" s="53"/>
    </row>
    <row r="2753" spans="1:6">
      <c r="A2753" s="52">
        <v>44600</v>
      </c>
      <c r="B2753" s="20">
        <v>2264.6999999999998</v>
      </c>
      <c r="C2753" s="20">
        <v>57808.58</v>
      </c>
      <c r="D2753" s="20">
        <f t="shared" si="84"/>
        <v>3.2468255740290912E-3</v>
      </c>
      <c r="E2753" s="20">
        <f t="shared" si="85"/>
        <v>3.117850547207434E-3</v>
      </c>
      <c r="F2753" s="53"/>
    </row>
    <row r="2754" spans="1:6">
      <c r="A2754" s="52">
        <v>44601</v>
      </c>
      <c r="B2754" s="20">
        <v>2277.0500000000002</v>
      </c>
      <c r="C2754" s="20">
        <v>58465.97</v>
      </c>
      <c r="D2754" s="20">
        <f t="shared" si="84"/>
        <v>1.130766800919657E-2</v>
      </c>
      <c r="E2754" s="20">
        <f t="shared" si="85"/>
        <v>5.4384457265727621E-3</v>
      </c>
      <c r="F2754" s="53"/>
    </row>
    <row r="2755" spans="1:6">
      <c r="A2755" s="52">
        <v>44602</v>
      </c>
      <c r="B2755" s="20">
        <v>2282.1999999999998</v>
      </c>
      <c r="C2755" s="20">
        <v>58926.03</v>
      </c>
      <c r="D2755" s="20">
        <f t="shared" ref="D2755:D2818" si="86">LN(C2755/C2754)</f>
        <v>7.8380529391427374E-3</v>
      </c>
      <c r="E2755" s="20">
        <f t="shared" ref="E2755:E2818" si="87">LN(B2755/B2754)</f>
        <v>2.2591444603176536E-3</v>
      </c>
      <c r="F2755" s="53"/>
    </row>
    <row r="2756" spans="1:6">
      <c r="A2756" s="52">
        <v>44603</v>
      </c>
      <c r="B2756" s="20">
        <v>2257.6</v>
      </c>
      <c r="C2756" s="20">
        <v>58152.92</v>
      </c>
      <c r="D2756" s="20">
        <f t="shared" si="86"/>
        <v>-1.320683585143612E-2</v>
      </c>
      <c r="E2756" s="20">
        <f t="shared" si="87"/>
        <v>-1.0837587902029671E-2</v>
      </c>
      <c r="F2756" s="53"/>
    </row>
    <row r="2757" spans="1:6">
      <c r="A2757" s="52">
        <v>44606</v>
      </c>
      <c r="B2757" s="20">
        <v>2227.25</v>
      </c>
      <c r="C2757" s="20">
        <v>56405.84</v>
      </c>
      <c r="D2757" s="20">
        <f t="shared" si="86"/>
        <v>-3.0503393422474722E-2</v>
      </c>
      <c r="E2757" s="20">
        <f t="shared" si="87"/>
        <v>-1.3534661497796351E-2</v>
      </c>
      <c r="F2757" s="53"/>
    </row>
    <row r="2758" spans="1:6">
      <c r="A2758" s="52">
        <v>44607</v>
      </c>
      <c r="B2758" s="20">
        <v>2289.9499999999998</v>
      </c>
      <c r="C2758" s="20">
        <v>58142.05</v>
      </c>
      <c r="D2758" s="20">
        <f t="shared" si="86"/>
        <v>3.0316454984266248E-2</v>
      </c>
      <c r="E2758" s="20">
        <f t="shared" si="87"/>
        <v>2.7762342648030076E-2</v>
      </c>
      <c r="F2758" s="53"/>
    </row>
    <row r="2759" spans="1:6">
      <c r="A2759" s="52">
        <v>44608</v>
      </c>
      <c r="B2759" s="20">
        <v>2288.4</v>
      </c>
      <c r="C2759" s="20">
        <v>57996.68</v>
      </c>
      <c r="D2759" s="20">
        <f t="shared" si="86"/>
        <v>-2.5033866982841838E-3</v>
      </c>
      <c r="E2759" s="20">
        <f t="shared" si="87"/>
        <v>-6.7709985440960613E-4</v>
      </c>
      <c r="F2759" s="53"/>
    </row>
    <row r="2760" spans="1:6">
      <c r="A2760" s="52">
        <v>44609</v>
      </c>
      <c r="B2760" s="20">
        <v>2307.6999999999998</v>
      </c>
      <c r="C2760" s="20">
        <v>57892.01</v>
      </c>
      <c r="D2760" s="20">
        <f t="shared" si="86"/>
        <v>-1.806389017977039E-3</v>
      </c>
      <c r="E2760" s="20">
        <f t="shared" si="87"/>
        <v>8.3984741161597584E-3</v>
      </c>
      <c r="F2760" s="53"/>
    </row>
    <row r="2761" spans="1:6">
      <c r="A2761" s="52">
        <v>44610</v>
      </c>
      <c r="B2761" s="20">
        <v>2312</v>
      </c>
      <c r="C2761" s="20">
        <v>57832.97</v>
      </c>
      <c r="D2761" s="20">
        <f t="shared" si="86"/>
        <v>-1.0203502324612063E-3</v>
      </c>
      <c r="E2761" s="20">
        <f t="shared" si="87"/>
        <v>1.8615932817347004E-3</v>
      </c>
      <c r="F2761" s="53"/>
    </row>
    <row r="2762" spans="1:6">
      <c r="A2762" s="52">
        <v>44613</v>
      </c>
      <c r="B2762" s="20">
        <v>2293.6</v>
      </c>
      <c r="C2762" s="20">
        <v>57683.59</v>
      </c>
      <c r="D2762" s="20">
        <f t="shared" si="86"/>
        <v>-2.5862972939303831E-3</v>
      </c>
      <c r="E2762" s="20">
        <f t="shared" si="87"/>
        <v>-7.9903152231080195E-3</v>
      </c>
      <c r="F2762" s="53"/>
    </row>
    <row r="2763" spans="1:6">
      <c r="A2763" s="52">
        <v>44614</v>
      </c>
      <c r="B2763" s="20">
        <v>2268.75</v>
      </c>
      <c r="C2763" s="20">
        <v>57300.68</v>
      </c>
      <c r="D2763" s="20">
        <f t="shared" si="86"/>
        <v>-6.6602399693659019E-3</v>
      </c>
      <c r="E2763" s="20">
        <f t="shared" si="87"/>
        <v>-1.0893616555999117E-2</v>
      </c>
      <c r="F2763" s="53"/>
    </row>
    <row r="2764" spans="1:6">
      <c r="A2764" s="52">
        <v>44615</v>
      </c>
      <c r="B2764" s="20">
        <v>2260.9</v>
      </c>
      <c r="C2764" s="20">
        <v>57232.06</v>
      </c>
      <c r="D2764" s="20">
        <f t="shared" si="86"/>
        <v>-1.1982601343606138E-3</v>
      </c>
      <c r="E2764" s="20">
        <f t="shared" si="87"/>
        <v>-3.4660549308902864E-3</v>
      </c>
      <c r="F2764" s="53"/>
    </row>
    <row r="2765" spans="1:6">
      <c r="A2765" s="52">
        <v>44616</v>
      </c>
      <c r="B2765" s="20">
        <v>2171</v>
      </c>
      <c r="C2765" s="20">
        <v>54529.91</v>
      </c>
      <c r="D2765" s="20">
        <f t="shared" si="86"/>
        <v>-4.8364872411687895E-2</v>
      </c>
      <c r="E2765" s="20">
        <f t="shared" si="87"/>
        <v>-4.0575073203978726E-2</v>
      </c>
      <c r="F2765" s="53"/>
    </row>
    <row r="2766" spans="1:6">
      <c r="A2766" s="52">
        <v>44617</v>
      </c>
      <c r="B2766" s="20">
        <v>2170.5500000000002</v>
      </c>
      <c r="C2766" s="20">
        <v>55858.52</v>
      </c>
      <c r="D2766" s="20">
        <f t="shared" si="86"/>
        <v>2.4072706888611545E-2</v>
      </c>
      <c r="E2766" s="20">
        <f t="shared" si="87"/>
        <v>-2.0729923719010922E-4</v>
      </c>
      <c r="F2766" s="53"/>
    </row>
    <row r="2767" spans="1:6">
      <c r="A2767" s="52">
        <v>44620</v>
      </c>
      <c r="B2767" s="20">
        <v>2169.35</v>
      </c>
      <c r="C2767" s="20">
        <v>56247.28</v>
      </c>
      <c r="D2767" s="20">
        <f t="shared" si="86"/>
        <v>6.9356190022191525E-3</v>
      </c>
      <c r="E2767" s="20">
        <f t="shared" si="87"/>
        <v>-5.5300814792145039E-4</v>
      </c>
      <c r="F2767" s="53"/>
    </row>
    <row r="2768" spans="1:6">
      <c r="A2768" s="52">
        <v>44622</v>
      </c>
      <c r="B2768" s="20">
        <v>2148.6</v>
      </c>
      <c r="C2768" s="20">
        <v>55468.9</v>
      </c>
      <c r="D2768" s="20">
        <f t="shared" si="86"/>
        <v>-1.3935181028321031E-2</v>
      </c>
      <c r="E2768" s="20">
        <f t="shared" si="87"/>
        <v>-9.611116260738321E-3</v>
      </c>
      <c r="F2768" s="53"/>
    </row>
    <row r="2769" spans="1:6">
      <c r="A2769" s="52">
        <v>44623</v>
      </c>
      <c r="B2769" s="20">
        <v>2091.65</v>
      </c>
      <c r="C2769" s="20">
        <v>55102.68</v>
      </c>
      <c r="D2769" s="20">
        <f t="shared" si="86"/>
        <v>-6.6241495169710148E-3</v>
      </c>
      <c r="E2769" s="20">
        <f t="shared" si="87"/>
        <v>-2.6863239059802764E-2</v>
      </c>
      <c r="F2769" s="53"/>
    </row>
    <row r="2770" spans="1:6">
      <c r="A2770" s="52">
        <v>44624</v>
      </c>
      <c r="B2770" s="20">
        <v>2019.9</v>
      </c>
      <c r="C2770" s="20">
        <v>54333.81</v>
      </c>
      <c r="D2770" s="20">
        <f t="shared" si="86"/>
        <v>-1.405166870820943E-2</v>
      </c>
      <c r="E2770" s="20">
        <f t="shared" si="87"/>
        <v>-3.4905222953294353E-2</v>
      </c>
      <c r="F2770" s="53"/>
    </row>
    <row r="2771" spans="1:6">
      <c r="A2771" s="52">
        <v>44627</v>
      </c>
      <c r="B2771" s="20">
        <v>1943.2</v>
      </c>
      <c r="C2771" s="20">
        <v>52842.75</v>
      </c>
      <c r="D2771" s="20">
        <f t="shared" si="86"/>
        <v>-2.7826162900285736E-2</v>
      </c>
      <c r="E2771" s="20">
        <f t="shared" si="87"/>
        <v>-3.8711906531382137E-2</v>
      </c>
      <c r="F2771" s="53"/>
    </row>
    <row r="2772" spans="1:6">
      <c r="A2772" s="52">
        <v>44628</v>
      </c>
      <c r="B2772" s="20">
        <v>1947.7</v>
      </c>
      <c r="C2772" s="20">
        <v>53424.09</v>
      </c>
      <c r="D2772" s="20">
        <f t="shared" si="86"/>
        <v>1.0941245629979045E-2</v>
      </c>
      <c r="E2772" s="20">
        <f t="shared" si="87"/>
        <v>2.3130905478913489E-3</v>
      </c>
      <c r="F2772" s="53"/>
    </row>
    <row r="2773" spans="1:6">
      <c r="A2773" s="52">
        <v>44629</v>
      </c>
      <c r="B2773" s="20">
        <v>1997.65</v>
      </c>
      <c r="C2773" s="20">
        <v>54647.33</v>
      </c>
      <c r="D2773" s="20">
        <f t="shared" si="86"/>
        <v>2.2638589234392728E-2</v>
      </c>
      <c r="E2773" s="20">
        <f t="shared" si="87"/>
        <v>2.5322300452506431E-2</v>
      </c>
      <c r="F2773" s="53"/>
    </row>
    <row r="2774" spans="1:6">
      <c r="A2774" s="52">
        <v>44630</v>
      </c>
      <c r="B2774" s="20">
        <v>2101</v>
      </c>
      <c r="C2774" s="20">
        <v>55464.39</v>
      </c>
      <c r="D2774" s="20">
        <f t="shared" si="86"/>
        <v>1.4840836133133917E-2</v>
      </c>
      <c r="E2774" s="20">
        <f t="shared" si="87"/>
        <v>5.0441932156639779E-2</v>
      </c>
      <c r="F2774" s="53"/>
    </row>
    <row r="2775" spans="1:6">
      <c r="A2775" s="52">
        <v>44631</v>
      </c>
      <c r="B2775" s="20">
        <v>2094.85</v>
      </c>
      <c r="C2775" s="20">
        <v>55550.3</v>
      </c>
      <c r="D2775" s="20">
        <f t="shared" si="86"/>
        <v>1.5477234075852921E-3</v>
      </c>
      <c r="E2775" s="20">
        <f t="shared" si="87"/>
        <v>-2.9314700974424402E-3</v>
      </c>
      <c r="F2775" s="53"/>
    </row>
    <row r="2776" spans="1:6">
      <c r="A2776" s="52">
        <v>44634</v>
      </c>
      <c r="B2776" s="20">
        <v>2060.1</v>
      </c>
      <c r="C2776" s="20">
        <v>56486.02</v>
      </c>
      <c r="D2776" s="20">
        <f t="shared" si="86"/>
        <v>1.6704257296215753E-2</v>
      </c>
      <c r="E2776" s="20">
        <f t="shared" si="87"/>
        <v>-1.6727426452817665E-2</v>
      </c>
      <c r="F2776" s="53"/>
    </row>
    <row r="2777" spans="1:6">
      <c r="A2777" s="52">
        <v>44635</v>
      </c>
      <c r="B2777" s="20">
        <v>2038.05</v>
      </c>
      <c r="C2777" s="20">
        <v>55776.85</v>
      </c>
      <c r="D2777" s="20">
        <f t="shared" si="86"/>
        <v>-1.2634265156289163E-2</v>
      </c>
      <c r="E2777" s="20">
        <f t="shared" si="87"/>
        <v>-1.0761056956298146E-2</v>
      </c>
      <c r="F2777" s="53"/>
    </row>
    <row r="2778" spans="1:6">
      <c r="A2778" s="52">
        <v>44636</v>
      </c>
      <c r="B2778" s="20">
        <v>2069.4499999999998</v>
      </c>
      <c r="C2778" s="20">
        <v>56816.65</v>
      </c>
      <c r="D2778" s="20">
        <f t="shared" si="86"/>
        <v>1.8470507823567E-2</v>
      </c>
      <c r="E2778" s="20">
        <f t="shared" si="87"/>
        <v>1.5289403133253558E-2</v>
      </c>
      <c r="F2778" s="53"/>
    </row>
    <row r="2779" spans="1:6">
      <c r="A2779" s="52">
        <v>44637</v>
      </c>
      <c r="B2779" s="20">
        <v>2102.1</v>
      </c>
      <c r="C2779" s="20">
        <v>57863.93</v>
      </c>
      <c r="D2779" s="20">
        <f t="shared" si="86"/>
        <v>1.8264803238476818E-2</v>
      </c>
      <c r="E2779" s="20">
        <f t="shared" si="87"/>
        <v>1.5653973572902095E-2</v>
      </c>
      <c r="F2779" s="53"/>
    </row>
    <row r="2780" spans="1:6">
      <c r="A2780" s="52">
        <v>44641</v>
      </c>
      <c r="B2780" s="20">
        <v>2051.4499999999998</v>
      </c>
      <c r="C2780" s="20">
        <v>57292.49</v>
      </c>
      <c r="D2780" s="20">
        <f t="shared" si="86"/>
        <v>-9.9246692545240968E-3</v>
      </c>
      <c r="E2780" s="20">
        <f t="shared" si="87"/>
        <v>-2.4389984869800586E-2</v>
      </c>
      <c r="F2780" s="53"/>
    </row>
    <row r="2781" spans="1:6">
      <c r="A2781" s="52">
        <v>44642</v>
      </c>
      <c r="B2781" s="20">
        <v>1993.8</v>
      </c>
      <c r="C2781" s="20">
        <v>57989.3</v>
      </c>
      <c r="D2781" s="20">
        <f t="shared" si="86"/>
        <v>1.2088960210204971E-2</v>
      </c>
      <c r="E2781" s="20">
        <f t="shared" si="87"/>
        <v>-2.850449458619371E-2</v>
      </c>
      <c r="F2781" s="53"/>
    </row>
    <row r="2782" spans="1:6">
      <c r="A2782" s="52">
        <v>44643</v>
      </c>
      <c r="B2782" s="20">
        <v>1978.75</v>
      </c>
      <c r="C2782" s="20">
        <v>57684.82</v>
      </c>
      <c r="D2782" s="20">
        <f t="shared" si="86"/>
        <v>-5.2644567896269574E-3</v>
      </c>
      <c r="E2782" s="20">
        <f t="shared" si="87"/>
        <v>-7.5770333933816653E-3</v>
      </c>
      <c r="F2782" s="53"/>
    </row>
    <row r="2783" spans="1:6">
      <c r="A2783" s="52">
        <v>44644</v>
      </c>
      <c r="B2783" s="20">
        <v>1964</v>
      </c>
      <c r="C2783" s="20">
        <v>57595.68</v>
      </c>
      <c r="D2783" s="20">
        <f t="shared" si="86"/>
        <v>-1.5464890899295123E-3</v>
      </c>
      <c r="E2783" s="20">
        <f t="shared" si="87"/>
        <v>-7.4821222808107357E-3</v>
      </c>
      <c r="F2783" s="53"/>
    </row>
    <row r="2784" spans="1:6">
      <c r="A2784" s="52">
        <v>44645</v>
      </c>
      <c r="B2784" s="20">
        <v>1954.05</v>
      </c>
      <c r="C2784" s="20">
        <v>57362.2</v>
      </c>
      <c r="D2784" s="20">
        <f t="shared" si="86"/>
        <v>-4.06201507951024E-3</v>
      </c>
      <c r="E2784" s="20">
        <f t="shared" si="87"/>
        <v>-5.0790681027284134E-3</v>
      </c>
      <c r="F2784" s="53"/>
    </row>
    <row r="2785" spans="1:6">
      <c r="A2785" s="52">
        <v>44648</v>
      </c>
      <c r="B2785" s="20">
        <v>1973.7</v>
      </c>
      <c r="C2785" s="20">
        <v>57593.49</v>
      </c>
      <c r="D2785" s="20">
        <f t="shared" si="86"/>
        <v>4.0239906714817164E-3</v>
      </c>
      <c r="E2785" s="20">
        <f t="shared" si="87"/>
        <v>1.0005811948379141E-2</v>
      </c>
      <c r="F2785" s="53"/>
    </row>
    <row r="2786" spans="1:6">
      <c r="A2786" s="52">
        <v>44649</v>
      </c>
      <c r="B2786" s="20">
        <v>1988.25</v>
      </c>
      <c r="C2786" s="20">
        <v>57943.65</v>
      </c>
      <c r="D2786" s="20">
        <f t="shared" si="86"/>
        <v>6.0614460788189529E-3</v>
      </c>
      <c r="E2786" s="20">
        <f t="shared" si="87"/>
        <v>7.3449010771826102E-3</v>
      </c>
      <c r="F2786" s="53"/>
    </row>
    <row r="2787" spans="1:6">
      <c r="A2787" s="52">
        <v>44650</v>
      </c>
      <c r="B2787" s="20">
        <v>2015.45</v>
      </c>
      <c r="C2787" s="20">
        <v>58683.99</v>
      </c>
      <c r="D2787" s="20">
        <f t="shared" si="86"/>
        <v>1.269596031318875E-2</v>
      </c>
      <c r="E2787" s="20">
        <f t="shared" si="87"/>
        <v>1.3587640672243998E-2</v>
      </c>
      <c r="F2787" s="53"/>
    </row>
    <row r="2788" spans="1:6">
      <c r="A2788" s="52">
        <v>44651</v>
      </c>
      <c r="B2788" s="20">
        <v>2048.85</v>
      </c>
      <c r="C2788" s="20">
        <v>58568.51</v>
      </c>
      <c r="D2788" s="20">
        <f t="shared" si="86"/>
        <v>-1.9697667399559897E-3</v>
      </c>
      <c r="E2788" s="20">
        <f t="shared" si="87"/>
        <v>1.6436164607521873E-2</v>
      </c>
      <c r="F2788" s="53"/>
    </row>
    <row r="2789" spans="1:6">
      <c r="A2789" s="52">
        <v>44652</v>
      </c>
      <c r="B2789" s="20">
        <v>2080.4</v>
      </c>
      <c r="C2789" s="20">
        <v>59276.69</v>
      </c>
      <c r="D2789" s="20">
        <f t="shared" si="86"/>
        <v>1.2018962588523793E-2</v>
      </c>
      <c r="E2789" s="20">
        <f t="shared" si="87"/>
        <v>1.5281522781906975E-2</v>
      </c>
      <c r="F2789" s="53"/>
    </row>
    <row r="2790" spans="1:6">
      <c r="A2790" s="52">
        <v>44655</v>
      </c>
      <c r="B2790" s="20">
        <v>2127.0500000000002</v>
      </c>
      <c r="C2790" s="20">
        <v>60611.74</v>
      </c>
      <c r="D2790" s="20">
        <f t="shared" si="86"/>
        <v>2.2272460963342205E-2</v>
      </c>
      <c r="E2790" s="20">
        <f t="shared" si="87"/>
        <v>2.2175860312286969E-2</v>
      </c>
      <c r="F2790" s="53"/>
    </row>
    <row r="2791" spans="1:6">
      <c r="A2791" s="52">
        <v>44656</v>
      </c>
      <c r="B2791" s="20">
        <v>2142.1</v>
      </c>
      <c r="C2791" s="20">
        <v>60176.5</v>
      </c>
      <c r="D2791" s="20">
        <f t="shared" si="86"/>
        <v>-7.2066930312501302E-3</v>
      </c>
      <c r="E2791" s="20">
        <f t="shared" si="87"/>
        <v>7.0506130475659736E-3</v>
      </c>
      <c r="F2791" s="53"/>
    </row>
    <row r="2792" spans="1:6">
      <c r="A2792" s="52">
        <v>44657</v>
      </c>
      <c r="B2792" s="20">
        <v>2141.8000000000002</v>
      </c>
      <c r="C2792" s="20">
        <v>59610.41</v>
      </c>
      <c r="D2792" s="20">
        <f t="shared" si="86"/>
        <v>-9.4516874050654068E-3</v>
      </c>
      <c r="E2792" s="20">
        <f t="shared" si="87"/>
        <v>-1.4005929199565557E-4</v>
      </c>
      <c r="F2792" s="53"/>
    </row>
    <row r="2793" spans="1:6">
      <c r="A2793" s="52">
        <v>44658</v>
      </c>
      <c r="B2793" s="20">
        <v>2165.15</v>
      </c>
      <c r="C2793" s="20">
        <v>59034.95</v>
      </c>
      <c r="D2793" s="20">
        <f t="shared" si="86"/>
        <v>-9.7005818452605141E-3</v>
      </c>
      <c r="E2793" s="20">
        <f t="shared" si="87"/>
        <v>1.0843046134450741E-2</v>
      </c>
      <c r="F2793" s="53"/>
    </row>
    <row r="2794" spans="1:6">
      <c r="A2794" s="52">
        <v>44659</v>
      </c>
      <c r="B2794" s="20">
        <v>2182.75</v>
      </c>
      <c r="C2794" s="20">
        <v>59447.18</v>
      </c>
      <c r="D2794" s="20">
        <f t="shared" si="86"/>
        <v>6.9585457890301381E-3</v>
      </c>
      <c r="E2794" s="20">
        <f t="shared" si="87"/>
        <v>8.0959065896916704E-3</v>
      </c>
      <c r="F2794" s="53"/>
    </row>
    <row r="2795" spans="1:6">
      <c r="A2795" s="52">
        <v>44662</v>
      </c>
      <c r="B2795" s="20">
        <v>2164.1</v>
      </c>
      <c r="C2795" s="20">
        <v>58964.57</v>
      </c>
      <c r="D2795" s="20">
        <f t="shared" si="86"/>
        <v>-8.1514321388349888E-3</v>
      </c>
      <c r="E2795" s="20">
        <f t="shared" si="87"/>
        <v>-8.5809790713401862E-3</v>
      </c>
      <c r="F2795" s="53"/>
    </row>
    <row r="2796" spans="1:6">
      <c r="A2796" s="52">
        <v>44663</v>
      </c>
      <c r="B2796" s="20">
        <v>2131.4</v>
      </c>
      <c r="C2796" s="20">
        <v>58576.37</v>
      </c>
      <c r="D2796" s="20">
        <f t="shared" si="86"/>
        <v>-6.6053821156131899E-3</v>
      </c>
      <c r="E2796" s="20">
        <f t="shared" si="87"/>
        <v>-1.5225529832720986E-2</v>
      </c>
      <c r="F2796" s="53"/>
    </row>
    <row r="2797" spans="1:6">
      <c r="A2797" s="52">
        <v>44664</v>
      </c>
      <c r="B2797" s="20">
        <v>2152.4499999999998</v>
      </c>
      <c r="C2797" s="20">
        <v>58338.93</v>
      </c>
      <c r="D2797" s="20">
        <f t="shared" si="86"/>
        <v>-4.0617494277745674E-3</v>
      </c>
      <c r="E2797" s="20">
        <f t="shared" si="87"/>
        <v>9.8276874415205908E-3</v>
      </c>
      <c r="F2797" s="53"/>
    </row>
    <row r="2798" spans="1:6">
      <c r="A2798" s="52">
        <v>44669</v>
      </c>
      <c r="B2798" s="20">
        <v>2176.75</v>
      </c>
      <c r="C2798" s="20">
        <v>57166.74</v>
      </c>
      <c r="D2798" s="20">
        <f t="shared" si="86"/>
        <v>-2.0297362774429742E-2</v>
      </c>
      <c r="E2798" s="20">
        <f t="shared" si="87"/>
        <v>1.1226210480348746E-2</v>
      </c>
      <c r="F2798" s="53"/>
    </row>
    <row r="2799" spans="1:6">
      <c r="A2799" s="52">
        <v>44670</v>
      </c>
      <c r="B2799" s="20">
        <v>2115.75</v>
      </c>
      <c r="C2799" s="20">
        <v>56463.15</v>
      </c>
      <c r="D2799" s="20">
        <f t="shared" si="86"/>
        <v>-1.2384047755906435E-2</v>
      </c>
      <c r="E2799" s="20">
        <f t="shared" si="87"/>
        <v>-2.842357915850962E-2</v>
      </c>
      <c r="F2799" s="53"/>
    </row>
    <row r="2800" spans="1:6">
      <c r="A2800" s="52">
        <v>44671</v>
      </c>
      <c r="B2800" s="20">
        <v>2164.4499999999998</v>
      </c>
      <c r="C2800" s="20">
        <v>57037.5</v>
      </c>
      <c r="D2800" s="20">
        <f t="shared" si="86"/>
        <v>1.012073327353143E-2</v>
      </c>
      <c r="E2800" s="20">
        <f t="shared" si="87"/>
        <v>2.2756928041910155E-2</v>
      </c>
      <c r="F2800" s="53"/>
    </row>
    <row r="2801" spans="1:6">
      <c r="A2801" s="52">
        <v>44672</v>
      </c>
      <c r="B2801" s="20">
        <v>2196.85</v>
      </c>
      <c r="C2801" s="20">
        <v>57911.68</v>
      </c>
      <c r="D2801" s="20">
        <f t="shared" si="86"/>
        <v>1.5210145096966726E-2</v>
      </c>
      <c r="E2801" s="20">
        <f t="shared" si="87"/>
        <v>1.4858228541300334E-2</v>
      </c>
      <c r="F2801" s="53"/>
    </row>
    <row r="2802" spans="1:6">
      <c r="A2802" s="52">
        <v>44673</v>
      </c>
      <c r="B2802" s="20">
        <v>2129.6999999999998</v>
      </c>
      <c r="C2802" s="20">
        <v>57197.15</v>
      </c>
      <c r="D2802" s="20">
        <f t="shared" si="86"/>
        <v>-1.2415019380875882E-2</v>
      </c>
      <c r="E2802" s="20">
        <f t="shared" si="87"/>
        <v>-3.1043391419975901E-2</v>
      </c>
      <c r="F2802" s="53"/>
    </row>
    <row r="2803" spans="1:6">
      <c r="A2803" s="52">
        <v>44676</v>
      </c>
      <c r="B2803" s="20">
        <v>2100.9</v>
      </c>
      <c r="C2803" s="20">
        <v>56579.89</v>
      </c>
      <c r="D2803" s="20">
        <f t="shared" si="86"/>
        <v>-1.0850450247956851E-2</v>
      </c>
      <c r="E2803" s="20">
        <f t="shared" si="87"/>
        <v>-1.3615300383868031E-2</v>
      </c>
      <c r="F2803" s="53"/>
    </row>
    <row r="2804" spans="1:6">
      <c r="A2804" s="52">
        <v>44677</v>
      </c>
      <c r="B2804" s="20">
        <v>2148.15</v>
      </c>
      <c r="C2804" s="20">
        <v>57356.61</v>
      </c>
      <c r="D2804" s="20">
        <f t="shared" si="86"/>
        <v>1.363447240480135E-2</v>
      </c>
      <c r="E2804" s="20">
        <f t="shared" si="87"/>
        <v>2.2241182263239619E-2</v>
      </c>
      <c r="F2804" s="53"/>
    </row>
    <row r="2805" spans="1:6">
      <c r="A2805" s="52">
        <v>44678</v>
      </c>
      <c r="B2805" s="20">
        <v>2144.25</v>
      </c>
      <c r="C2805" s="20">
        <v>56819.39</v>
      </c>
      <c r="D2805" s="20">
        <f t="shared" si="86"/>
        <v>-9.4104534145010611E-3</v>
      </c>
      <c r="E2805" s="20">
        <f t="shared" si="87"/>
        <v>-1.8171657222903624E-3</v>
      </c>
      <c r="F2805" s="53"/>
    </row>
    <row r="2806" spans="1:6">
      <c r="A2806" s="52">
        <v>44679</v>
      </c>
      <c r="B2806" s="20">
        <v>2241.8000000000002</v>
      </c>
      <c r="C2806" s="20">
        <v>57521.06</v>
      </c>
      <c r="D2806" s="20">
        <f t="shared" si="86"/>
        <v>1.2273500903775384E-2</v>
      </c>
      <c r="E2806" s="20">
        <f t="shared" si="87"/>
        <v>4.4489273716464182E-2</v>
      </c>
      <c r="F2806" s="53"/>
    </row>
    <row r="2807" spans="1:6">
      <c r="A2807" s="52">
        <v>44680</v>
      </c>
      <c r="B2807" s="20">
        <v>2237.1</v>
      </c>
      <c r="C2807" s="20">
        <v>57060.87</v>
      </c>
      <c r="D2807" s="20">
        <f t="shared" si="86"/>
        <v>-8.0325488383057187E-3</v>
      </c>
      <c r="E2807" s="20">
        <f t="shared" si="87"/>
        <v>-2.0987303691363314E-3</v>
      </c>
      <c r="F2807" s="53"/>
    </row>
    <row r="2808" spans="1:6">
      <c r="A2808" s="52">
        <v>44683</v>
      </c>
      <c r="B2808" s="20">
        <v>2228.4499999999998</v>
      </c>
      <c r="C2808" s="20">
        <v>56975.99</v>
      </c>
      <c r="D2808" s="20">
        <f t="shared" si="86"/>
        <v>-1.4886417545150463E-3</v>
      </c>
      <c r="E2808" s="20">
        <f t="shared" si="87"/>
        <v>-3.8741076995112531E-3</v>
      </c>
      <c r="F2808" s="53"/>
    </row>
    <row r="2809" spans="1:6">
      <c r="A2809" s="52">
        <v>44685</v>
      </c>
      <c r="B2809" s="20">
        <v>2169.75</v>
      </c>
      <c r="C2809" s="20">
        <v>55669.03</v>
      </c>
      <c r="D2809" s="20">
        <f t="shared" si="86"/>
        <v>-2.3205973085636E-2</v>
      </c>
      <c r="E2809" s="20">
        <f t="shared" si="87"/>
        <v>-2.6694322993993356E-2</v>
      </c>
      <c r="F2809" s="53"/>
    </row>
    <row r="2810" spans="1:6">
      <c r="A2810" s="52">
        <v>44686</v>
      </c>
      <c r="B2810" s="20">
        <v>2166.9</v>
      </c>
      <c r="C2810" s="20">
        <v>55702.23</v>
      </c>
      <c r="D2810" s="20">
        <f t="shared" si="86"/>
        <v>5.9620410119170402E-4</v>
      </c>
      <c r="E2810" s="20">
        <f t="shared" si="87"/>
        <v>-1.3143787994433563E-3</v>
      </c>
      <c r="F2810" s="53"/>
    </row>
    <row r="2811" spans="1:6">
      <c r="A2811" s="52">
        <v>44687</v>
      </c>
      <c r="B2811" s="20">
        <v>2149.6</v>
      </c>
      <c r="C2811" s="20">
        <v>54835.58</v>
      </c>
      <c r="D2811" s="20">
        <f t="shared" si="86"/>
        <v>-1.5680928696127697E-2</v>
      </c>
      <c r="E2811" s="20">
        <f t="shared" si="87"/>
        <v>-8.0157964236294132E-3</v>
      </c>
      <c r="F2811" s="53"/>
    </row>
    <row r="2812" spans="1:6">
      <c r="A2812" s="52">
        <v>44690</v>
      </c>
      <c r="B2812" s="20">
        <v>2115.5500000000002</v>
      </c>
      <c r="C2812" s="20">
        <v>54470.67</v>
      </c>
      <c r="D2812" s="20">
        <f t="shared" si="86"/>
        <v>-6.6768616735877395E-3</v>
      </c>
      <c r="E2812" s="20">
        <f t="shared" si="87"/>
        <v>-1.5966952346012711E-2</v>
      </c>
      <c r="F2812" s="53"/>
    </row>
    <row r="2813" spans="1:6">
      <c r="A2813" s="52">
        <v>44691</v>
      </c>
      <c r="B2813" s="20">
        <v>2184.1</v>
      </c>
      <c r="C2813" s="20">
        <v>54364.85</v>
      </c>
      <c r="D2813" s="20">
        <f t="shared" si="86"/>
        <v>-1.9445863509594571E-3</v>
      </c>
      <c r="E2813" s="20">
        <f t="shared" si="87"/>
        <v>3.1889018407096681E-2</v>
      </c>
      <c r="F2813" s="53"/>
    </row>
    <row r="2814" spans="1:6">
      <c r="A2814" s="52">
        <v>44692</v>
      </c>
      <c r="B2814" s="20">
        <v>2163.35</v>
      </c>
      <c r="C2814" s="20">
        <v>54088.39</v>
      </c>
      <c r="D2814" s="20">
        <f t="shared" si="86"/>
        <v>-5.0982450835856874E-3</v>
      </c>
      <c r="E2814" s="20">
        <f t="shared" si="87"/>
        <v>-9.5458982017699069E-3</v>
      </c>
      <c r="F2814" s="53"/>
    </row>
    <row r="2815" spans="1:6">
      <c r="A2815" s="52">
        <v>44693</v>
      </c>
      <c r="B2815" s="20">
        <v>2141</v>
      </c>
      <c r="C2815" s="20">
        <v>52930.31</v>
      </c>
      <c r="D2815" s="20">
        <f t="shared" si="86"/>
        <v>-2.1643417589470547E-2</v>
      </c>
      <c r="E2815" s="20">
        <f t="shared" si="87"/>
        <v>-1.0384936570912742E-2</v>
      </c>
      <c r="F2815" s="53"/>
    </row>
    <row r="2816" spans="1:6">
      <c r="A2816" s="52">
        <v>44694</v>
      </c>
      <c r="B2816" s="20">
        <v>2194.35</v>
      </c>
      <c r="C2816" s="20">
        <v>52793.62</v>
      </c>
      <c r="D2816" s="20">
        <f t="shared" si="86"/>
        <v>-2.5857925667875305E-3</v>
      </c>
      <c r="E2816" s="20">
        <f t="shared" si="87"/>
        <v>2.4612865502521907E-2</v>
      </c>
      <c r="F2816" s="53"/>
    </row>
    <row r="2817" spans="1:6">
      <c r="A2817" s="52">
        <v>44697</v>
      </c>
      <c r="B2817" s="20">
        <v>2217.4499999999998</v>
      </c>
      <c r="C2817" s="20">
        <v>52973.84</v>
      </c>
      <c r="D2817" s="20">
        <f t="shared" si="86"/>
        <v>3.4078567153864262E-3</v>
      </c>
      <c r="E2817" s="20">
        <f t="shared" si="87"/>
        <v>1.0472011923003675E-2</v>
      </c>
      <c r="F2817" s="53"/>
    </row>
    <row r="2818" spans="1:6">
      <c r="A2818" s="52">
        <v>44698</v>
      </c>
      <c r="B2818" s="20">
        <v>2245.1999999999998</v>
      </c>
      <c r="C2818" s="20">
        <v>54318.47</v>
      </c>
      <c r="D2818" s="20">
        <f t="shared" si="86"/>
        <v>2.5066109639218341E-2</v>
      </c>
      <c r="E2818" s="20">
        <f t="shared" si="87"/>
        <v>1.2436717052835626E-2</v>
      </c>
      <c r="F2818" s="53"/>
    </row>
    <row r="2819" spans="1:6">
      <c r="A2819" s="52">
        <v>44699</v>
      </c>
      <c r="B2819" s="20">
        <v>2290.65</v>
      </c>
      <c r="C2819" s="20">
        <v>54208.53</v>
      </c>
      <c r="D2819" s="20">
        <f t="shared" ref="D2819:D2882" si="88">LN(C2819/C2818)</f>
        <v>-2.0260402960952917E-3</v>
      </c>
      <c r="E2819" s="20">
        <f t="shared" ref="E2819:E2882" si="89">LN(B2819/B2818)</f>
        <v>2.0041015999256104E-2</v>
      </c>
      <c r="F2819" s="53"/>
    </row>
    <row r="2820" spans="1:6">
      <c r="A2820" s="52">
        <v>44700</v>
      </c>
      <c r="B2820" s="20">
        <v>2263.5500000000002</v>
      </c>
      <c r="C2820" s="20">
        <v>52792.23</v>
      </c>
      <c r="D2820" s="20">
        <f t="shared" si="88"/>
        <v>-2.6474255344111325E-2</v>
      </c>
      <c r="E2820" s="20">
        <f t="shared" si="89"/>
        <v>-1.1901242751142902E-2</v>
      </c>
      <c r="F2820" s="53"/>
    </row>
    <row r="2821" spans="1:6">
      <c r="A2821" s="52">
        <v>44701</v>
      </c>
      <c r="B2821" s="20">
        <v>2325.5</v>
      </c>
      <c r="C2821" s="20">
        <v>54326.39</v>
      </c>
      <c r="D2821" s="20">
        <f t="shared" si="88"/>
        <v>2.8646091769246346E-2</v>
      </c>
      <c r="E2821" s="20">
        <f t="shared" si="89"/>
        <v>2.7000692347994279E-2</v>
      </c>
      <c r="F2821" s="53"/>
    </row>
    <row r="2822" spans="1:6">
      <c r="A2822" s="52">
        <v>44704</v>
      </c>
      <c r="B2822" s="20">
        <v>2380.0500000000002</v>
      </c>
      <c r="C2822" s="20">
        <v>54288.61</v>
      </c>
      <c r="D2822" s="20">
        <f t="shared" si="88"/>
        <v>-6.9566821384974985E-4</v>
      </c>
      <c r="E2822" s="20">
        <f t="shared" si="89"/>
        <v>2.3186426184056596E-2</v>
      </c>
      <c r="F2822" s="53"/>
    </row>
    <row r="2823" spans="1:6">
      <c r="A2823" s="52">
        <v>44705</v>
      </c>
      <c r="B2823" s="20">
        <v>2309.0500000000002</v>
      </c>
      <c r="C2823" s="20">
        <v>54052.61</v>
      </c>
      <c r="D2823" s="20">
        <f t="shared" si="88"/>
        <v>-4.3566128067359048E-3</v>
      </c>
      <c r="E2823" s="20">
        <f t="shared" si="89"/>
        <v>-3.0285311332323626E-2</v>
      </c>
      <c r="F2823" s="53"/>
    </row>
    <row r="2824" spans="1:6">
      <c r="A2824" s="52">
        <v>44706</v>
      </c>
      <c r="B2824" s="20">
        <v>2298.4499999999998</v>
      </c>
      <c r="C2824" s="20">
        <v>53749.26</v>
      </c>
      <c r="D2824" s="20">
        <f t="shared" si="88"/>
        <v>-5.6279320698662885E-3</v>
      </c>
      <c r="E2824" s="20">
        <f t="shared" si="89"/>
        <v>-4.6012018235898795E-3</v>
      </c>
      <c r="F2824" s="53"/>
    </row>
    <row r="2825" spans="1:6">
      <c r="A2825" s="52">
        <v>44707</v>
      </c>
      <c r="B2825" s="20">
        <v>2281.35</v>
      </c>
      <c r="C2825" s="20">
        <v>54252.53</v>
      </c>
      <c r="D2825" s="20">
        <f t="shared" si="88"/>
        <v>9.3197278067077872E-3</v>
      </c>
      <c r="E2825" s="20">
        <f t="shared" si="89"/>
        <v>-7.4676097058074768E-3</v>
      </c>
      <c r="F2825" s="53"/>
    </row>
    <row r="2826" spans="1:6">
      <c r="A2826" s="52">
        <v>44708</v>
      </c>
      <c r="B2826" s="20">
        <v>2330.3000000000002</v>
      </c>
      <c r="C2826" s="20">
        <v>54884.66</v>
      </c>
      <c r="D2826" s="20">
        <f t="shared" si="88"/>
        <v>1.1584265071360044E-2</v>
      </c>
      <c r="E2826" s="20">
        <f t="shared" si="89"/>
        <v>2.1229641649805245E-2</v>
      </c>
      <c r="F2826" s="53"/>
    </row>
    <row r="2827" spans="1:6">
      <c r="A2827" s="52">
        <v>44711</v>
      </c>
      <c r="B2827" s="20">
        <v>2348.65</v>
      </c>
      <c r="C2827" s="20">
        <v>55925.74</v>
      </c>
      <c r="D2827" s="20">
        <f t="shared" si="88"/>
        <v>1.8790846946595927E-2</v>
      </c>
      <c r="E2827" s="20">
        <f t="shared" si="89"/>
        <v>7.8436803467938927E-3</v>
      </c>
      <c r="F2827" s="53"/>
    </row>
    <row r="2828" spans="1:6">
      <c r="A2828" s="52">
        <v>44712</v>
      </c>
      <c r="B2828" s="20">
        <v>2349.65</v>
      </c>
      <c r="C2828" s="20">
        <v>55566.41</v>
      </c>
      <c r="D2828" s="20">
        <f t="shared" si="88"/>
        <v>-6.4458572940174919E-3</v>
      </c>
      <c r="E2828" s="20">
        <f t="shared" si="89"/>
        <v>4.256858928126937E-4</v>
      </c>
      <c r="F2828" s="53"/>
    </row>
    <row r="2829" spans="1:6">
      <c r="A2829" s="52">
        <v>44713</v>
      </c>
      <c r="B2829" s="20">
        <v>2308.6999999999998</v>
      </c>
      <c r="C2829" s="20">
        <v>55381.17</v>
      </c>
      <c r="D2829" s="20">
        <f t="shared" si="88"/>
        <v>-3.3392377215737232E-3</v>
      </c>
      <c r="E2829" s="20">
        <f t="shared" si="89"/>
        <v>-1.7581785337620618E-2</v>
      </c>
      <c r="F2829" s="53"/>
    </row>
    <row r="2830" spans="1:6">
      <c r="A2830" s="52">
        <v>44714</v>
      </c>
      <c r="B2830" s="20">
        <v>2284.9499999999998</v>
      </c>
      <c r="C2830" s="20">
        <v>55818.11</v>
      </c>
      <c r="D2830" s="20">
        <f t="shared" si="88"/>
        <v>7.8587244227807888E-3</v>
      </c>
      <c r="E2830" s="20">
        <f t="shared" si="89"/>
        <v>-1.0340453287458846E-2</v>
      </c>
      <c r="F2830" s="53"/>
    </row>
    <row r="2831" spans="1:6">
      <c r="A2831" s="52">
        <v>44715</v>
      </c>
      <c r="B2831" s="20">
        <v>2292.15</v>
      </c>
      <c r="C2831" s="20">
        <v>55769.23</v>
      </c>
      <c r="D2831" s="20">
        <f t="shared" si="88"/>
        <v>-8.760851029585529E-4</v>
      </c>
      <c r="E2831" s="20">
        <f t="shared" si="89"/>
        <v>3.1460994685562436E-3</v>
      </c>
      <c r="F2831" s="53"/>
    </row>
    <row r="2832" spans="1:6">
      <c r="A2832" s="52">
        <v>44718</v>
      </c>
      <c r="B2832" s="20">
        <v>2279.4499999999998</v>
      </c>
      <c r="C2832" s="20">
        <v>55675.32</v>
      </c>
      <c r="D2832" s="20">
        <f t="shared" si="88"/>
        <v>-1.6853228305523723E-3</v>
      </c>
      <c r="E2832" s="20">
        <f t="shared" si="89"/>
        <v>-5.5560559412358886E-3</v>
      </c>
      <c r="F2832" s="53"/>
    </row>
    <row r="2833" spans="1:6">
      <c r="A2833" s="52">
        <v>44719</v>
      </c>
      <c r="B2833" s="20">
        <v>2211.5</v>
      </c>
      <c r="C2833" s="20">
        <v>55107.34</v>
      </c>
      <c r="D2833" s="20">
        <f t="shared" si="88"/>
        <v>-1.0254041141391607E-2</v>
      </c>
      <c r="E2833" s="20">
        <f t="shared" si="89"/>
        <v>-3.0263167469758594E-2</v>
      </c>
      <c r="F2833" s="53"/>
    </row>
    <row r="2834" spans="1:6">
      <c r="A2834" s="52">
        <v>44720</v>
      </c>
      <c r="B2834" s="20">
        <v>2197.25</v>
      </c>
      <c r="C2834" s="20">
        <v>54892.49</v>
      </c>
      <c r="D2834" s="20">
        <f t="shared" si="88"/>
        <v>-3.9063746410020464E-3</v>
      </c>
      <c r="E2834" s="20">
        <f t="shared" si="89"/>
        <v>-6.4644398636268755E-3</v>
      </c>
      <c r="F2834" s="53"/>
    </row>
    <row r="2835" spans="1:6">
      <c r="A2835" s="52">
        <v>44721</v>
      </c>
      <c r="B2835" s="20">
        <v>2196.85</v>
      </c>
      <c r="C2835" s="20">
        <v>55320.28</v>
      </c>
      <c r="D2835" s="20">
        <f t="shared" si="88"/>
        <v>7.7630232572527243E-3</v>
      </c>
      <c r="E2835" s="20">
        <f t="shared" si="89"/>
        <v>-1.8206231132879803E-4</v>
      </c>
      <c r="F2835" s="53"/>
    </row>
    <row r="2836" spans="1:6">
      <c r="A2836" s="52">
        <v>44722</v>
      </c>
      <c r="B2836" s="20">
        <v>2199.9</v>
      </c>
      <c r="C2836" s="20">
        <v>54303.44</v>
      </c>
      <c r="D2836" s="20">
        <f t="shared" si="88"/>
        <v>-1.8551991561549186E-2</v>
      </c>
      <c r="E2836" s="20">
        <f t="shared" si="89"/>
        <v>1.3873886344377686E-3</v>
      </c>
      <c r="F2836" s="53"/>
    </row>
    <row r="2837" spans="1:6">
      <c r="A2837" s="52">
        <v>44725</v>
      </c>
      <c r="B2837" s="20">
        <v>2195.9</v>
      </c>
      <c r="C2837" s="20">
        <v>52846.7</v>
      </c>
      <c r="D2837" s="20">
        <f t="shared" si="88"/>
        <v>-2.7192307186445636E-2</v>
      </c>
      <c r="E2837" s="20">
        <f t="shared" si="89"/>
        <v>-1.8199195159177193E-3</v>
      </c>
      <c r="F2837" s="53"/>
    </row>
    <row r="2838" spans="1:6">
      <c r="A2838" s="52">
        <v>44726</v>
      </c>
      <c r="B2838" s="20">
        <v>2172.25</v>
      </c>
      <c r="C2838" s="20">
        <v>52693.57</v>
      </c>
      <c r="D2838" s="20">
        <f t="shared" si="88"/>
        <v>-2.9018327782235967E-3</v>
      </c>
      <c r="E2838" s="20">
        <f t="shared" si="89"/>
        <v>-1.0828488532630434E-2</v>
      </c>
      <c r="F2838" s="53"/>
    </row>
    <row r="2839" spans="1:6">
      <c r="A2839" s="52">
        <v>44727</v>
      </c>
      <c r="B2839" s="20">
        <v>2150.4</v>
      </c>
      <c r="C2839" s="20">
        <v>52541.39</v>
      </c>
      <c r="D2839" s="20">
        <f t="shared" si="88"/>
        <v>-2.8921967771854602E-3</v>
      </c>
      <c r="E2839" s="20">
        <f t="shared" si="89"/>
        <v>-1.0109625390484959E-2</v>
      </c>
      <c r="F2839" s="53"/>
    </row>
    <row r="2840" spans="1:6">
      <c r="A2840" s="52">
        <v>44728</v>
      </c>
      <c r="B2840" s="20">
        <v>2146.4</v>
      </c>
      <c r="C2840" s="20">
        <v>51495.79</v>
      </c>
      <c r="D2840" s="20">
        <f t="shared" si="88"/>
        <v>-2.010118318557735E-2</v>
      </c>
      <c r="E2840" s="20">
        <f t="shared" si="89"/>
        <v>-1.8618512174160449E-3</v>
      </c>
      <c r="F2840" s="53"/>
    </row>
    <row r="2841" spans="1:6">
      <c r="A2841" s="52">
        <v>44729</v>
      </c>
      <c r="B2841" s="20">
        <v>2112.5</v>
      </c>
      <c r="C2841" s="20">
        <v>51360.42</v>
      </c>
      <c r="D2841" s="20">
        <f t="shared" si="88"/>
        <v>-2.6322198369969673E-3</v>
      </c>
      <c r="E2841" s="20">
        <f t="shared" si="89"/>
        <v>-1.5919939880085554E-2</v>
      </c>
      <c r="F2841" s="53"/>
    </row>
    <row r="2842" spans="1:6">
      <c r="A2842" s="52">
        <v>44732</v>
      </c>
      <c r="B2842" s="20">
        <v>2195.9499999999998</v>
      </c>
      <c r="C2842" s="20">
        <v>51597.84</v>
      </c>
      <c r="D2842" s="20">
        <f t="shared" si="88"/>
        <v>4.6119742278640675E-3</v>
      </c>
      <c r="E2842" s="20">
        <f t="shared" si="89"/>
        <v>3.874267446857254E-2</v>
      </c>
      <c r="F2842" s="53"/>
    </row>
    <row r="2843" spans="1:6">
      <c r="A2843" s="52">
        <v>44733</v>
      </c>
      <c r="B2843" s="20">
        <v>2204.9</v>
      </c>
      <c r="C2843" s="20">
        <v>52532.07</v>
      </c>
      <c r="D2843" s="20">
        <f t="shared" si="88"/>
        <v>1.7944029096928767E-2</v>
      </c>
      <c r="E2843" s="20">
        <f t="shared" si="89"/>
        <v>4.0674016787128064E-3</v>
      </c>
      <c r="F2843" s="53"/>
    </row>
    <row r="2844" spans="1:6">
      <c r="A2844" s="52">
        <v>44734</v>
      </c>
      <c r="B2844" s="20">
        <v>2208.85</v>
      </c>
      <c r="C2844" s="20">
        <v>51822.53</v>
      </c>
      <c r="D2844" s="20">
        <f t="shared" si="88"/>
        <v>-1.3598843452667111E-2</v>
      </c>
      <c r="E2844" s="20">
        <f t="shared" si="89"/>
        <v>1.7898617069475183E-3</v>
      </c>
      <c r="F2844" s="53"/>
    </row>
    <row r="2845" spans="1:6">
      <c r="A2845" s="52">
        <v>44735</v>
      </c>
      <c r="B2845" s="20">
        <v>2251.6999999999998</v>
      </c>
      <c r="C2845" s="20">
        <v>52265.72</v>
      </c>
      <c r="D2845" s="20">
        <f t="shared" si="88"/>
        <v>8.515710048782656E-3</v>
      </c>
      <c r="E2845" s="20">
        <f t="shared" si="89"/>
        <v>1.9213468380052556E-2</v>
      </c>
      <c r="F2845" s="53"/>
    </row>
    <row r="2846" spans="1:6">
      <c r="A2846" s="52">
        <v>44736</v>
      </c>
      <c r="B2846" s="20">
        <v>2303.5500000000002</v>
      </c>
      <c r="C2846" s="20">
        <v>52727.98</v>
      </c>
      <c r="D2846" s="20">
        <f t="shared" si="88"/>
        <v>8.8055376059626139E-3</v>
      </c>
      <c r="E2846" s="20">
        <f t="shared" si="89"/>
        <v>2.2765924774197352E-2</v>
      </c>
      <c r="F2846" s="53"/>
    </row>
    <row r="2847" spans="1:6">
      <c r="A2847" s="52">
        <v>44739</v>
      </c>
      <c r="B2847" s="20">
        <v>2320.4</v>
      </c>
      <c r="C2847" s="20">
        <v>53161.279999999999</v>
      </c>
      <c r="D2847" s="20">
        <f t="shared" si="88"/>
        <v>8.1840673642607394E-3</v>
      </c>
      <c r="E2847" s="20">
        <f t="shared" si="89"/>
        <v>7.2881733520976152E-3</v>
      </c>
      <c r="F2847" s="53"/>
    </row>
    <row r="2848" spans="1:6">
      <c r="A2848" s="52">
        <v>44740</v>
      </c>
      <c r="B2848" s="20">
        <v>2318.25</v>
      </c>
      <c r="C2848" s="20">
        <v>53177.45</v>
      </c>
      <c r="D2848" s="20">
        <f t="shared" si="88"/>
        <v>3.0412249844677803E-4</v>
      </c>
      <c r="E2848" s="20">
        <f t="shared" si="89"/>
        <v>-9.269939115738961E-4</v>
      </c>
      <c r="F2848" s="53"/>
    </row>
    <row r="2849" spans="1:6">
      <c r="A2849" s="52">
        <v>44741</v>
      </c>
      <c r="B2849" s="20">
        <v>2238.1</v>
      </c>
      <c r="C2849" s="20">
        <v>53026.97</v>
      </c>
      <c r="D2849" s="20">
        <f t="shared" si="88"/>
        <v>-2.8337822606671194E-3</v>
      </c>
      <c r="E2849" s="20">
        <f t="shared" si="89"/>
        <v>-3.5185299054251738E-2</v>
      </c>
      <c r="F2849" s="53"/>
    </row>
    <row r="2850" spans="1:6">
      <c r="A2850" s="52">
        <v>44742</v>
      </c>
      <c r="B2850" s="20">
        <v>2230.5500000000002</v>
      </c>
      <c r="C2850" s="20">
        <v>53018.94</v>
      </c>
      <c r="D2850" s="20">
        <f t="shared" si="88"/>
        <v>-1.5144384192365874E-4</v>
      </c>
      <c r="E2850" s="20">
        <f t="shared" si="89"/>
        <v>-3.3790998104670797E-3</v>
      </c>
      <c r="F2850" s="53"/>
    </row>
    <row r="2851" spans="1:6">
      <c r="A2851" s="52">
        <v>44743</v>
      </c>
      <c r="B2851" s="20">
        <v>2282.8000000000002</v>
      </c>
      <c r="C2851" s="20">
        <v>52907.93</v>
      </c>
      <c r="D2851" s="20">
        <f t="shared" si="88"/>
        <v>-2.0959750937593878E-3</v>
      </c>
      <c r="E2851" s="20">
        <f t="shared" si="89"/>
        <v>2.3154567846936615E-2</v>
      </c>
      <c r="F2851" s="53"/>
    </row>
    <row r="2852" spans="1:6">
      <c r="A2852" s="52">
        <v>44746</v>
      </c>
      <c r="B2852" s="20">
        <v>2374.8000000000002</v>
      </c>
      <c r="C2852" s="20">
        <v>53234.77</v>
      </c>
      <c r="D2852" s="20">
        <f t="shared" si="88"/>
        <v>6.1585211797859241E-3</v>
      </c>
      <c r="E2852" s="20">
        <f t="shared" si="89"/>
        <v>3.9510463733967327E-2</v>
      </c>
      <c r="F2852" s="53"/>
    </row>
    <row r="2853" spans="1:6">
      <c r="A2853" s="52">
        <v>44747</v>
      </c>
      <c r="B2853" s="20">
        <v>2401.5</v>
      </c>
      <c r="C2853" s="20">
        <v>53134.35</v>
      </c>
      <c r="D2853" s="20">
        <f t="shared" si="88"/>
        <v>-1.8881425329793815E-3</v>
      </c>
      <c r="E2853" s="20">
        <f t="shared" si="89"/>
        <v>1.1180318708358712E-2</v>
      </c>
      <c r="F2853" s="53"/>
    </row>
    <row r="2854" spans="1:6">
      <c r="A2854" s="52">
        <v>44748</v>
      </c>
      <c r="B2854" s="20">
        <v>2497.8000000000002</v>
      </c>
      <c r="C2854" s="20">
        <v>53750.97</v>
      </c>
      <c r="D2854" s="20">
        <f t="shared" si="88"/>
        <v>1.1538101598165861E-2</v>
      </c>
      <c r="E2854" s="20">
        <f t="shared" si="89"/>
        <v>3.931680232410565E-2</v>
      </c>
      <c r="F2854" s="53"/>
    </row>
    <row r="2855" spans="1:6">
      <c r="A2855" s="52">
        <v>44749</v>
      </c>
      <c r="B2855" s="20">
        <v>2475.25</v>
      </c>
      <c r="C2855" s="20">
        <v>54178.46</v>
      </c>
      <c r="D2855" s="20">
        <f t="shared" si="88"/>
        <v>7.9216991238123917E-3</v>
      </c>
      <c r="E2855" s="20">
        <f t="shared" si="89"/>
        <v>-9.0689434263607725E-3</v>
      </c>
      <c r="F2855" s="53"/>
    </row>
    <row r="2856" spans="1:6">
      <c r="A2856" s="52">
        <v>44750</v>
      </c>
      <c r="B2856" s="20">
        <v>2495.85</v>
      </c>
      <c r="C2856" s="20">
        <v>54481.84</v>
      </c>
      <c r="D2856" s="20">
        <f t="shared" si="88"/>
        <v>5.5840226525243741E-3</v>
      </c>
      <c r="E2856" s="20">
        <f t="shared" si="89"/>
        <v>8.2879515270018571E-3</v>
      </c>
      <c r="F2856" s="53"/>
    </row>
    <row r="2857" spans="1:6">
      <c r="A2857" s="52">
        <v>44753</v>
      </c>
      <c r="B2857" s="20">
        <v>2490.3000000000002</v>
      </c>
      <c r="C2857" s="20">
        <v>54395.23</v>
      </c>
      <c r="D2857" s="20">
        <f t="shared" si="88"/>
        <v>-1.5909689389841108E-3</v>
      </c>
      <c r="E2857" s="20">
        <f t="shared" si="89"/>
        <v>-2.2261674005261932E-3</v>
      </c>
      <c r="F2857" s="53"/>
    </row>
    <row r="2858" spans="1:6">
      <c r="A2858" s="52">
        <v>44754</v>
      </c>
      <c r="B2858" s="20">
        <v>2449.35</v>
      </c>
      <c r="C2858" s="20">
        <v>53886.61</v>
      </c>
      <c r="D2858" s="20">
        <f t="shared" si="88"/>
        <v>-9.3944421466369485E-3</v>
      </c>
      <c r="E2858" s="20">
        <f t="shared" si="89"/>
        <v>-1.6580501912671339E-2</v>
      </c>
      <c r="F2858" s="53"/>
    </row>
    <row r="2859" spans="1:6">
      <c r="A2859" s="52">
        <v>44755</v>
      </c>
      <c r="B2859" s="20">
        <v>2497.5500000000002</v>
      </c>
      <c r="C2859" s="20">
        <v>53514.15</v>
      </c>
      <c r="D2859" s="20">
        <f t="shared" si="88"/>
        <v>-6.9359191342613204E-3</v>
      </c>
      <c r="E2859" s="20">
        <f t="shared" si="89"/>
        <v>1.9487568125902459E-2</v>
      </c>
      <c r="F2859" s="53"/>
    </row>
    <row r="2860" spans="1:6">
      <c r="A2860" s="52">
        <v>44756</v>
      </c>
      <c r="B2860" s="20">
        <v>2497.15</v>
      </c>
      <c r="C2860" s="20">
        <v>53416.15</v>
      </c>
      <c r="D2860" s="20">
        <f t="shared" si="88"/>
        <v>-1.8329702140216432E-3</v>
      </c>
      <c r="E2860" s="20">
        <f t="shared" si="89"/>
        <v>-1.6016978030921922E-4</v>
      </c>
      <c r="F2860" s="53"/>
    </row>
    <row r="2861" spans="1:6">
      <c r="A2861" s="52">
        <v>44757</v>
      </c>
      <c r="B2861" s="20">
        <v>2568.75</v>
      </c>
      <c r="C2861" s="20">
        <v>53760.78</v>
      </c>
      <c r="D2861" s="20">
        <f t="shared" si="88"/>
        <v>6.4310703392155581E-3</v>
      </c>
      <c r="E2861" s="20">
        <f t="shared" si="89"/>
        <v>2.8269317682523221E-2</v>
      </c>
      <c r="F2861" s="53"/>
    </row>
    <row r="2862" spans="1:6">
      <c r="A2862" s="52">
        <v>44760</v>
      </c>
      <c r="B2862" s="20">
        <v>2552.6</v>
      </c>
      <c r="C2862" s="20">
        <v>54521.15</v>
      </c>
      <c r="D2862" s="20">
        <f t="shared" si="88"/>
        <v>1.4044494744477897E-2</v>
      </c>
      <c r="E2862" s="20">
        <f t="shared" si="89"/>
        <v>-6.3069516959543903E-3</v>
      </c>
      <c r="F2862" s="53"/>
    </row>
    <row r="2863" spans="1:6">
      <c r="A2863" s="52">
        <v>44761</v>
      </c>
      <c r="B2863" s="20">
        <v>2566</v>
      </c>
      <c r="C2863" s="20">
        <v>54767.62</v>
      </c>
      <c r="D2863" s="20">
        <f t="shared" si="88"/>
        <v>4.5104436229039795E-3</v>
      </c>
      <c r="E2863" s="20">
        <f t="shared" si="89"/>
        <v>5.2358186269913466E-3</v>
      </c>
      <c r="F2863" s="53"/>
    </row>
    <row r="2864" spans="1:6">
      <c r="A2864" s="52">
        <v>44762</v>
      </c>
      <c r="B2864" s="20">
        <v>2605.65</v>
      </c>
      <c r="C2864" s="20">
        <v>55397.53</v>
      </c>
      <c r="D2864" s="20">
        <f t="shared" si="88"/>
        <v>1.1435864516165881E-2</v>
      </c>
      <c r="E2864" s="20">
        <f t="shared" si="89"/>
        <v>1.5333898040460375E-2</v>
      </c>
      <c r="F2864" s="53"/>
    </row>
    <row r="2865" spans="1:6">
      <c r="A2865" s="52">
        <v>44763</v>
      </c>
      <c r="B2865" s="20">
        <v>2606.75</v>
      </c>
      <c r="C2865" s="20">
        <v>55681.95</v>
      </c>
      <c r="D2865" s="20">
        <f t="shared" si="88"/>
        <v>5.1210290428885946E-3</v>
      </c>
      <c r="E2865" s="20">
        <f t="shared" si="89"/>
        <v>4.2207045366047109E-4</v>
      </c>
      <c r="F2865" s="53"/>
    </row>
    <row r="2866" spans="1:6">
      <c r="A2866" s="52">
        <v>44764</v>
      </c>
      <c r="B2866" s="20">
        <v>2640.3</v>
      </c>
      <c r="C2866" s="20">
        <v>56072.23</v>
      </c>
      <c r="D2866" s="20">
        <f t="shared" si="88"/>
        <v>6.9846440939884203E-3</v>
      </c>
      <c r="E2866" s="20">
        <f t="shared" si="89"/>
        <v>1.2788312378173365E-2</v>
      </c>
      <c r="F2866" s="53"/>
    </row>
    <row r="2867" spans="1:6">
      <c r="A2867" s="52">
        <v>44767</v>
      </c>
      <c r="B2867" s="20">
        <v>2621.1999999999998</v>
      </c>
      <c r="C2867" s="20">
        <v>55766.22</v>
      </c>
      <c r="D2867" s="20">
        <f t="shared" si="88"/>
        <v>-5.4723713297028052E-3</v>
      </c>
      <c r="E2867" s="20">
        <f t="shared" si="89"/>
        <v>-7.2603188825340597E-3</v>
      </c>
      <c r="F2867" s="53"/>
    </row>
    <row r="2868" spans="1:6">
      <c r="A2868" s="52">
        <v>44768</v>
      </c>
      <c r="B2868" s="20">
        <v>2546.85</v>
      </c>
      <c r="C2868" s="20">
        <v>55268.49</v>
      </c>
      <c r="D2868" s="20">
        <f t="shared" si="88"/>
        <v>-8.9653646839666784E-3</v>
      </c>
      <c r="E2868" s="20">
        <f t="shared" si="89"/>
        <v>-2.8774926735211273E-2</v>
      </c>
      <c r="F2868" s="53"/>
    </row>
    <row r="2869" spans="1:6">
      <c r="A2869" s="52">
        <v>44769</v>
      </c>
      <c r="B2869" s="20">
        <v>2582.4499999999998</v>
      </c>
      <c r="C2869" s="20">
        <v>55816.32</v>
      </c>
      <c r="D2869" s="20">
        <f t="shared" si="88"/>
        <v>9.8633546986528504E-3</v>
      </c>
      <c r="E2869" s="20">
        <f t="shared" si="89"/>
        <v>1.3881259292014227E-2</v>
      </c>
      <c r="F2869" s="53"/>
    </row>
    <row r="2870" spans="1:6">
      <c r="A2870" s="52">
        <v>44770</v>
      </c>
      <c r="B2870" s="20">
        <v>2619.85</v>
      </c>
      <c r="C2870" s="20">
        <v>56857.79</v>
      </c>
      <c r="D2870" s="20">
        <f t="shared" si="88"/>
        <v>1.8486938330278646E-2</v>
      </c>
      <c r="E2870" s="20">
        <f t="shared" si="89"/>
        <v>1.4378503485647875E-2</v>
      </c>
      <c r="F2870" s="53"/>
    </row>
    <row r="2871" spans="1:6">
      <c r="A2871" s="52">
        <v>44771</v>
      </c>
      <c r="B2871" s="20">
        <v>2636.85</v>
      </c>
      <c r="C2871" s="20">
        <v>57570.25</v>
      </c>
      <c r="D2871" s="20">
        <f t="shared" si="88"/>
        <v>1.2452703143907838E-2</v>
      </c>
      <c r="E2871" s="20">
        <f t="shared" si="89"/>
        <v>6.467958706217216E-3</v>
      </c>
      <c r="F2871" s="53"/>
    </row>
    <row r="2872" spans="1:6">
      <c r="A2872" s="52">
        <v>44774</v>
      </c>
      <c r="B2872" s="20">
        <v>2593.15</v>
      </c>
      <c r="C2872" s="20">
        <v>58115.5</v>
      </c>
      <c r="D2872" s="20">
        <f t="shared" si="88"/>
        <v>9.4264684715859356E-3</v>
      </c>
      <c r="E2872" s="20">
        <f t="shared" si="89"/>
        <v>-1.6711669996030409E-2</v>
      </c>
      <c r="F2872" s="53"/>
    </row>
    <row r="2873" spans="1:6">
      <c r="A2873" s="52">
        <v>44775</v>
      </c>
      <c r="B2873" s="20">
        <v>2634.6</v>
      </c>
      <c r="C2873" s="20">
        <v>58136.36</v>
      </c>
      <c r="D2873" s="20">
        <f t="shared" si="88"/>
        <v>3.5887598226622483E-4</v>
      </c>
      <c r="E2873" s="20">
        <f t="shared" si="89"/>
        <v>1.5858014877747573E-2</v>
      </c>
      <c r="F2873" s="53"/>
    </row>
    <row r="2874" spans="1:6">
      <c r="A2874" s="52">
        <v>44776</v>
      </c>
      <c r="B2874" s="20">
        <v>2625.4</v>
      </c>
      <c r="C2874" s="20">
        <v>58350.53</v>
      </c>
      <c r="D2874" s="20">
        <f t="shared" si="88"/>
        <v>3.6771561387639101E-3</v>
      </c>
      <c r="E2874" s="20">
        <f t="shared" si="89"/>
        <v>-3.4981024264197046E-3</v>
      </c>
      <c r="F2874" s="53"/>
    </row>
    <row r="2875" spans="1:6">
      <c r="A2875" s="52">
        <v>44777</v>
      </c>
      <c r="B2875" s="20">
        <v>2628.1</v>
      </c>
      <c r="C2875" s="20">
        <v>58298.8</v>
      </c>
      <c r="D2875" s="20">
        <f t="shared" si="88"/>
        <v>-8.8693185620705413E-4</v>
      </c>
      <c r="E2875" s="20">
        <f t="shared" si="89"/>
        <v>1.0278862616251011E-3</v>
      </c>
      <c r="F2875" s="53"/>
    </row>
    <row r="2876" spans="1:6">
      <c r="A2876" s="52">
        <v>44778</v>
      </c>
      <c r="B2876" s="20">
        <v>2643.95</v>
      </c>
      <c r="C2876" s="20">
        <v>58387.93</v>
      </c>
      <c r="D2876" s="20">
        <f t="shared" si="88"/>
        <v>1.5276804369159518E-3</v>
      </c>
      <c r="E2876" s="20">
        <f t="shared" si="89"/>
        <v>6.0128594205333327E-3</v>
      </c>
      <c r="F2876" s="53"/>
    </row>
    <row r="2877" spans="1:6">
      <c r="A2877" s="52">
        <v>44781</v>
      </c>
      <c r="B2877" s="20">
        <v>2649.05</v>
      </c>
      <c r="C2877" s="20">
        <v>58853.07</v>
      </c>
      <c r="D2877" s="20">
        <f t="shared" si="88"/>
        <v>7.9348084795921626E-3</v>
      </c>
      <c r="E2877" s="20">
        <f t="shared" si="89"/>
        <v>1.9270740896603807E-3</v>
      </c>
      <c r="F2877" s="53"/>
    </row>
    <row r="2878" spans="1:6">
      <c r="A2878" s="52">
        <v>44783</v>
      </c>
      <c r="B2878" s="20">
        <v>2639.9</v>
      </c>
      <c r="C2878" s="20">
        <v>58817.29</v>
      </c>
      <c r="D2878" s="20">
        <f t="shared" si="88"/>
        <v>-6.081395706228252E-4</v>
      </c>
      <c r="E2878" s="20">
        <f t="shared" si="89"/>
        <v>-3.460047506062268E-3</v>
      </c>
      <c r="F2878" s="53"/>
    </row>
    <row r="2879" spans="1:6">
      <c r="A2879" s="52">
        <v>44784</v>
      </c>
      <c r="B2879" s="20">
        <v>2612.35</v>
      </c>
      <c r="C2879" s="20">
        <v>59332.6</v>
      </c>
      <c r="D2879" s="20">
        <f t="shared" si="88"/>
        <v>8.7230426969330428E-3</v>
      </c>
      <c r="E2879" s="20">
        <f t="shared" si="89"/>
        <v>-1.0490838278316841E-2</v>
      </c>
      <c r="F2879" s="53"/>
    </row>
    <row r="2880" spans="1:6">
      <c r="A2880" s="52">
        <v>44785</v>
      </c>
      <c r="B2880" s="20">
        <v>2595.1999999999998</v>
      </c>
      <c r="C2880" s="20">
        <v>59462.78</v>
      </c>
      <c r="D2880" s="20">
        <f t="shared" si="88"/>
        <v>2.1916686003950426E-3</v>
      </c>
      <c r="E2880" s="20">
        <f t="shared" si="89"/>
        <v>-6.5866144356531379E-3</v>
      </c>
      <c r="F2880" s="53"/>
    </row>
    <row r="2881" spans="1:6">
      <c r="A2881" s="52">
        <v>44789</v>
      </c>
      <c r="B2881" s="20">
        <v>2644.55</v>
      </c>
      <c r="C2881" s="20">
        <v>59842.21</v>
      </c>
      <c r="D2881" s="20">
        <f t="shared" si="88"/>
        <v>6.360694205011945E-3</v>
      </c>
      <c r="E2881" s="20">
        <f t="shared" si="89"/>
        <v>1.8837333572018493E-2</v>
      </c>
      <c r="F2881" s="53"/>
    </row>
    <row r="2882" spans="1:6">
      <c r="A2882" s="52">
        <v>44790</v>
      </c>
      <c r="B2882" s="20">
        <v>2687</v>
      </c>
      <c r="C2882" s="20">
        <v>60260.13</v>
      </c>
      <c r="D2882" s="20">
        <f t="shared" si="88"/>
        <v>6.9594262156747605E-3</v>
      </c>
      <c r="E2882" s="20">
        <f t="shared" si="89"/>
        <v>1.5924411122378881E-2</v>
      </c>
      <c r="F2882" s="53"/>
    </row>
    <row r="2883" spans="1:6">
      <c r="A2883" s="52">
        <v>44791</v>
      </c>
      <c r="B2883" s="20">
        <v>2681.1</v>
      </c>
      <c r="C2883" s="20">
        <v>60298</v>
      </c>
      <c r="D2883" s="20">
        <f t="shared" ref="D2883:D2946" si="90">LN(C2883/C2882)</f>
        <v>6.2824466911668613E-4</v>
      </c>
      <c r="E2883" s="20">
        <f t="shared" ref="E2883:E2946" si="91">LN(B2883/B2882)</f>
        <v>-2.1981715600352726E-3</v>
      </c>
      <c r="F2883" s="53"/>
    </row>
    <row r="2884" spans="1:6">
      <c r="A2884" s="52">
        <v>44792</v>
      </c>
      <c r="B2884" s="20">
        <v>2634.05</v>
      </c>
      <c r="C2884" s="20">
        <v>59646.15</v>
      </c>
      <c r="D2884" s="20">
        <f t="shared" si="90"/>
        <v>-1.0869332394789702E-2</v>
      </c>
      <c r="E2884" s="20">
        <f t="shared" si="91"/>
        <v>-1.7704572396328739E-2</v>
      </c>
      <c r="F2884" s="53"/>
    </row>
    <row r="2885" spans="1:6">
      <c r="A2885" s="52">
        <v>44795</v>
      </c>
      <c r="B2885" s="20">
        <v>2624.6</v>
      </c>
      <c r="C2885" s="20">
        <v>58773.87</v>
      </c>
      <c r="D2885" s="20">
        <f t="shared" si="90"/>
        <v>-1.4732234912463969E-2</v>
      </c>
      <c r="E2885" s="20">
        <f t="shared" si="91"/>
        <v>-3.5940821969408909E-3</v>
      </c>
      <c r="F2885" s="53"/>
    </row>
    <row r="2886" spans="1:6">
      <c r="A2886" s="52">
        <v>44796</v>
      </c>
      <c r="B2886" s="20">
        <v>2594.6</v>
      </c>
      <c r="C2886" s="20">
        <v>59031.3</v>
      </c>
      <c r="D2886" s="20">
        <f t="shared" si="90"/>
        <v>4.3704433304453671E-3</v>
      </c>
      <c r="E2886" s="20">
        <f t="shared" si="91"/>
        <v>-1.1496141325274226E-2</v>
      </c>
      <c r="F2886" s="53"/>
    </row>
    <row r="2887" spans="1:6">
      <c r="A2887" s="52">
        <v>44797</v>
      </c>
      <c r="B2887" s="20">
        <v>2585.85</v>
      </c>
      <c r="C2887" s="20">
        <v>59085.43</v>
      </c>
      <c r="D2887" s="20">
        <f t="shared" si="90"/>
        <v>9.1655100491518787E-4</v>
      </c>
      <c r="E2887" s="20">
        <f t="shared" si="91"/>
        <v>-3.378088127814705E-3</v>
      </c>
      <c r="F2887" s="53"/>
    </row>
    <row r="2888" spans="1:6">
      <c r="A2888" s="52">
        <v>44798</v>
      </c>
      <c r="B2888" s="20">
        <v>2576.1999999999998</v>
      </c>
      <c r="C2888" s="20">
        <v>58774.720000000001</v>
      </c>
      <c r="D2888" s="20">
        <f t="shared" si="90"/>
        <v>-5.2725322307956742E-3</v>
      </c>
      <c r="E2888" s="20">
        <f t="shared" si="91"/>
        <v>-3.7388290471098628E-3</v>
      </c>
      <c r="F2888" s="53"/>
    </row>
    <row r="2889" spans="1:6">
      <c r="A2889" s="52">
        <v>44799</v>
      </c>
      <c r="B2889" s="20">
        <v>2571</v>
      </c>
      <c r="C2889" s="20">
        <v>58833.87</v>
      </c>
      <c r="D2889" s="20">
        <f t="shared" si="90"/>
        <v>1.0058789921261755E-3</v>
      </c>
      <c r="E2889" s="20">
        <f t="shared" si="91"/>
        <v>-2.0205166960979419E-3</v>
      </c>
      <c r="F2889" s="53"/>
    </row>
    <row r="2890" spans="1:6">
      <c r="A2890" s="52">
        <v>44802</v>
      </c>
      <c r="B2890" s="20">
        <v>2574.8000000000002</v>
      </c>
      <c r="C2890" s="20">
        <v>57972.62</v>
      </c>
      <c r="D2890" s="20">
        <f t="shared" si="90"/>
        <v>-1.4746879355400555E-2</v>
      </c>
      <c r="E2890" s="20">
        <f t="shared" si="91"/>
        <v>1.4769329125714431E-3</v>
      </c>
      <c r="F2890" s="53"/>
    </row>
    <row r="2891" spans="1:6">
      <c r="A2891" s="52">
        <v>44803</v>
      </c>
      <c r="B2891" s="20">
        <v>2659</v>
      </c>
      <c r="C2891" s="20">
        <v>59537.07</v>
      </c>
      <c r="D2891" s="20">
        <f t="shared" si="90"/>
        <v>2.6628313640766593E-2</v>
      </c>
      <c r="E2891" s="20">
        <f t="shared" si="91"/>
        <v>3.2178251064558898E-2</v>
      </c>
      <c r="F2891" s="53"/>
    </row>
    <row r="2892" spans="1:6">
      <c r="A2892" s="52">
        <v>44805</v>
      </c>
      <c r="B2892" s="20">
        <v>2606.0500000000002</v>
      </c>
      <c r="C2892" s="20">
        <v>58766.59</v>
      </c>
      <c r="D2892" s="20">
        <f t="shared" si="90"/>
        <v>-1.3025647621612986E-2</v>
      </c>
      <c r="E2892" s="20">
        <f t="shared" si="91"/>
        <v>-2.0114447249578553E-2</v>
      </c>
      <c r="F2892" s="53"/>
    </row>
    <row r="2893" spans="1:6">
      <c r="A2893" s="52">
        <v>44806</v>
      </c>
      <c r="B2893" s="20">
        <v>2603.4</v>
      </c>
      <c r="C2893" s="20">
        <v>58803.33</v>
      </c>
      <c r="D2893" s="20">
        <f t="shared" si="90"/>
        <v>6.2498981365187803E-4</v>
      </c>
      <c r="E2893" s="20">
        <f t="shared" si="91"/>
        <v>-1.0173819610812056E-3</v>
      </c>
      <c r="F2893" s="53"/>
    </row>
    <row r="2894" spans="1:6">
      <c r="A2894" s="52">
        <v>44809</v>
      </c>
      <c r="B2894" s="20">
        <v>2600.6999999999998</v>
      </c>
      <c r="C2894" s="20">
        <v>59245.98</v>
      </c>
      <c r="D2894" s="20">
        <f t="shared" si="90"/>
        <v>7.4994436581140274E-3</v>
      </c>
      <c r="E2894" s="20">
        <f t="shared" si="91"/>
        <v>-1.0376434896556962E-3</v>
      </c>
      <c r="F2894" s="53"/>
    </row>
    <row r="2895" spans="1:6">
      <c r="A2895" s="52">
        <v>44810</v>
      </c>
      <c r="B2895" s="20">
        <v>2572.6999999999998</v>
      </c>
      <c r="C2895" s="20">
        <v>59196.99</v>
      </c>
      <c r="D2895" s="20">
        <f t="shared" si="90"/>
        <v>-8.2723360945310682E-4</v>
      </c>
      <c r="E2895" s="20">
        <f t="shared" si="91"/>
        <v>-1.0824708472647653E-2</v>
      </c>
      <c r="F2895" s="53"/>
    </row>
    <row r="2896" spans="1:6">
      <c r="A2896" s="52">
        <v>44811</v>
      </c>
      <c r="B2896" s="20">
        <v>2563.15</v>
      </c>
      <c r="C2896" s="20">
        <v>59028.91</v>
      </c>
      <c r="D2896" s="20">
        <f t="shared" si="90"/>
        <v>-2.8433721078137569E-3</v>
      </c>
      <c r="E2896" s="20">
        <f t="shared" si="91"/>
        <v>-3.7189602526950072E-3</v>
      </c>
      <c r="F2896" s="53"/>
    </row>
    <row r="2897" spans="1:6">
      <c r="A2897" s="52">
        <v>44812</v>
      </c>
      <c r="B2897" s="20">
        <v>2576.15</v>
      </c>
      <c r="C2897" s="20">
        <v>59688.22</v>
      </c>
      <c r="D2897" s="20">
        <f t="shared" si="90"/>
        <v>1.1107357100497371E-2</v>
      </c>
      <c r="E2897" s="20">
        <f t="shared" si="91"/>
        <v>5.059065525257346E-3</v>
      </c>
      <c r="F2897" s="53"/>
    </row>
    <row r="2898" spans="1:6">
      <c r="A2898" s="52">
        <v>44813</v>
      </c>
      <c r="B2898" s="20">
        <v>2588</v>
      </c>
      <c r="C2898" s="20">
        <v>59793.14</v>
      </c>
      <c r="D2898" s="20">
        <f t="shared" si="90"/>
        <v>1.7562576617521954E-3</v>
      </c>
      <c r="E2898" s="20">
        <f t="shared" si="91"/>
        <v>4.5893402781721623E-3</v>
      </c>
      <c r="F2898" s="53"/>
    </row>
    <row r="2899" spans="1:6">
      <c r="A2899" s="52">
        <v>44816</v>
      </c>
      <c r="B2899" s="20">
        <v>2580.3000000000002</v>
      </c>
      <c r="C2899" s="20">
        <v>60115.13</v>
      </c>
      <c r="D2899" s="20">
        <f t="shared" si="90"/>
        <v>5.3706182891961477E-3</v>
      </c>
      <c r="E2899" s="20">
        <f t="shared" si="91"/>
        <v>-2.9797053952475552E-3</v>
      </c>
      <c r="F2899" s="53"/>
    </row>
    <row r="2900" spans="1:6">
      <c r="A2900" s="52">
        <v>44817</v>
      </c>
      <c r="B2900" s="20">
        <v>2587.6</v>
      </c>
      <c r="C2900" s="20">
        <v>60571.08</v>
      </c>
      <c r="D2900" s="20">
        <f t="shared" si="90"/>
        <v>7.5559944967375286E-3</v>
      </c>
      <c r="E2900" s="20">
        <f t="shared" si="91"/>
        <v>2.8251339442866277E-3</v>
      </c>
      <c r="F2900" s="53"/>
    </row>
    <row r="2901" spans="1:6">
      <c r="A2901" s="52">
        <v>44818</v>
      </c>
      <c r="B2901" s="20">
        <v>2570.0500000000002</v>
      </c>
      <c r="C2901" s="20">
        <v>60346.97</v>
      </c>
      <c r="D2901" s="20">
        <f t="shared" si="90"/>
        <v>-3.7068122850878221E-3</v>
      </c>
      <c r="E2901" s="20">
        <f t="shared" si="91"/>
        <v>-6.8054512168974797E-3</v>
      </c>
      <c r="F2901" s="53"/>
    </row>
    <row r="2902" spans="1:6">
      <c r="A2902" s="52">
        <v>44819</v>
      </c>
      <c r="B2902" s="20">
        <v>2559.4</v>
      </c>
      <c r="C2902" s="20">
        <v>59934.01</v>
      </c>
      <c r="D2902" s="20">
        <f t="shared" si="90"/>
        <v>-6.8666155297613524E-3</v>
      </c>
      <c r="E2902" s="20">
        <f t="shared" si="91"/>
        <v>-4.1524979494372734E-3</v>
      </c>
      <c r="F2902" s="53"/>
    </row>
    <row r="2903" spans="1:6">
      <c r="A2903" s="52">
        <v>44820</v>
      </c>
      <c r="B2903" s="20">
        <v>2528.35</v>
      </c>
      <c r="C2903" s="20">
        <v>58840.79</v>
      </c>
      <c r="D2903" s="20">
        <f t="shared" si="90"/>
        <v>-1.84088017444974E-2</v>
      </c>
      <c r="E2903" s="20">
        <f t="shared" si="91"/>
        <v>-1.2205939952888116E-2</v>
      </c>
      <c r="F2903" s="53"/>
    </row>
    <row r="2904" spans="1:6">
      <c r="A2904" s="52">
        <v>44823</v>
      </c>
      <c r="B2904" s="20">
        <v>2576.9</v>
      </c>
      <c r="C2904" s="20">
        <v>59141.23</v>
      </c>
      <c r="D2904" s="20">
        <f t="shared" si="90"/>
        <v>5.0929904304841305E-3</v>
      </c>
      <c r="E2904" s="20">
        <f t="shared" si="91"/>
        <v>1.9020210037034781E-2</v>
      </c>
      <c r="F2904" s="53"/>
    </row>
    <row r="2905" spans="1:6">
      <c r="A2905" s="52">
        <v>44824</v>
      </c>
      <c r="B2905" s="20">
        <v>2582.6</v>
      </c>
      <c r="C2905" s="20">
        <v>59719.74</v>
      </c>
      <c r="D2905" s="20">
        <f t="shared" si="90"/>
        <v>9.7343066969017636E-3</v>
      </c>
      <c r="E2905" s="20">
        <f t="shared" si="91"/>
        <v>2.2095173249089212E-3</v>
      </c>
      <c r="F2905" s="53"/>
    </row>
    <row r="2906" spans="1:6">
      <c r="A2906" s="52">
        <v>44825</v>
      </c>
      <c r="B2906" s="20">
        <v>2623.9</v>
      </c>
      <c r="C2906" s="20">
        <v>59456.78</v>
      </c>
      <c r="D2906" s="20">
        <f t="shared" si="90"/>
        <v>-4.4129569607210461E-3</v>
      </c>
      <c r="E2906" s="20">
        <f t="shared" si="91"/>
        <v>1.5865117169135738E-2</v>
      </c>
      <c r="F2906" s="53"/>
    </row>
    <row r="2907" spans="1:6">
      <c r="A2907" s="52">
        <v>44826</v>
      </c>
      <c r="B2907" s="20">
        <v>2693.05</v>
      </c>
      <c r="C2907" s="20">
        <v>59119.72</v>
      </c>
      <c r="D2907" s="20">
        <f t="shared" si="90"/>
        <v>-5.6851215515974166E-3</v>
      </c>
      <c r="E2907" s="20">
        <f t="shared" si="91"/>
        <v>2.6012619711842763E-2</v>
      </c>
      <c r="F2907" s="53"/>
    </row>
    <row r="2908" spans="1:6">
      <c r="A2908" s="52">
        <v>44827</v>
      </c>
      <c r="B2908" s="20">
        <v>2679.3</v>
      </c>
      <c r="C2908" s="20">
        <v>58098.92</v>
      </c>
      <c r="D2908" s="20">
        <f t="shared" si="90"/>
        <v>-1.7417465454006385E-2</v>
      </c>
      <c r="E2908" s="20">
        <f t="shared" si="91"/>
        <v>-5.1188139355795113E-3</v>
      </c>
      <c r="F2908" s="53"/>
    </row>
    <row r="2909" spans="1:6">
      <c r="A2909" s="52">
        <v>44830</v>
      </c>
      <c r="B2909" s="20">
        <v>2663.15</v>
      </c>
      <c r="C2909" s="20">
        <v>57145.22</v>
      </c>
      <c r="D2909" s="20">
        <f t="shared" si="90"/>
        <v>-1.6551327847038173E-2</v>
      </c>
      <c r="E2909" s="20">
        <f t="shared" si="91"/>
        <v>-6.0459336801050858E-3</v>
      </c>
      <c r="F2909" s="53"/>
    </row>
    <row r="2910" spans="1:6">
      <c r="A2910" s="52">
        <v>44831</v>
      </c>
      <c r="B2910" s="20">
        <v>2678.95</v>
      </c>
      <c r="C2910" s="20">
        <v>57107.519999999997</v>
      </c>
      <c r="D2910" s="20">
        <f t="shared" si="90"/>
        <v>-6.59940433258149E-4</v>
      </c>
      <c r="E2910" s="20">
        <f t="shared" si="91"/>
        <v>5.9152940121171716E-3</v>
      </c>
      <c r="F2910" s="53"/>
    </row>
    <row r="2911" spans="1:6">
      <c r="A2911" s="52">
        <v>44832</v>
      </c>
      <c r="B2911" s="20">
        <v>2698.95</v>
      </c>
      <c r="C2911" s="20">
        <v>56598.28</v>
      </c>
      <c r="D2911" s="20">
        <f t="shared" si="90"/>
        <v>-8.9572107097108111E-3</v>
      </c>
      <c r="E2911" s="20">
        <f t="shared" si="91"/>
        <v>7.4378817766751881E-3</v>
      </c>
      <c r="F2911" s="53"/>
    </row>
    <row r="2912" spans="1:6">
      <c r="A2912" s="52">
        <v>44833</v>
      </c>
      <c r="B2912" s="20">
        <v>2701.65</v>
      </c>
      <c r="C2912" s="20">
        <v>56409.96</v>
      </c>
      <c r="D2912" s="20">
        <f t="shared" si="90"/>
        <v>-3.3328573973110303E-3</v>
      </c>
      <c r="E2912" s="20">
        <f t="shared" si="91"/>
        <v>9.9988898453888075E-4</v>
      </c>
      <c r="F2912" s="53"/>
    </row>
    <row r="2913" spans="1:6">
      <c r="A2913" s="52">
        <v>44834</v>
      </c>
      <c r="B2913" s="20">
        <v>2696.85</v>
      </c>
      <c r="C2913" s="20">
        <v>57426.92</v>
      </c>
      <c r="D2913" s="20">
        <f t="shared" si="90"/>
        <v>1.7867444273833206E-2</v>
      </c>
      <c r="E2913" s="20">
        <f t="shared" si="91"/>
        <v>-1.7782722107625411E-3</v>
      </c>
      <c r="F2913" s="53"/>
    </row>
    <row r="2914" spans="1:6">
      <c r="A2914" s="52">
        <v>44837</v>
      </c>
      <c r="B2914" s="20">
        <v>2622.2</v>
      </c>
      <c r="C2914" s="20">
        <v>56788.81</v>
      </c>
      <c r="D2914" s="20">
        <f t="shared" si="90"/>
        <v>-1.1173883654918598E-2</v>
      </c>
      <c r="E2914" s="20">
        <f t="shared" si="91"/>
        <v>-2.8070765175112193E-2</v>
      </c>
      <c r="F2914" s="53"/>
    </row>
    <row r="2915" spans="1:6">
      <c r="A2915" s="52">
        <v>44838</v>
      </c>
      <c r="B2915" s="20">
        <v>2667.35</v>
      </c>
      <c r="C2915" s="20">
        <v>58065.47</v>
      </c>
      <c r="D2915" s="20">
        <f t="shared" si="90"/>
        <v>2.2231867765537542E-2</v>
      </c>
      <c r="E2915" s="20">
        <f t="shared" si="91"/>
        <v>1.7071810102138457E-2</v>
      </c>
      <c r="F2915" s="53"/>
    </row>
    <row r="2916" spans="1:6">
      <c r="A2916" s="52">
        <v>44840</v>
      </c>
      <c r="B2916" s="20">
        <v>2611.9</v>
      </c>
      <c r="C2916" s="20">
        <v>58222.1</v>
      </c>
      <c r="D2916" s="20">
        <f t="shared" si="90"/>
        <v>2.6938407040250321E-3</v>
      </c>
      <c r="E2916" s="20">
        <f t="shared" si="91"/>
        <v>-2.1007544343204881E-2</v>
      </c>
      <c r="F2916" s="53"/>
    </row>
    <row r="2917" spans="1:6">
      <c r="A2917" s="52">
        <v>44841</v>
      </c>
      <c r="B2917" s="20">
        <v>2598.85</v>
      </c>
      <c r="C2917" s="20">
        <v>58191.29</v>
      </c>
      <c r="D2917" s="20">
        <f t="shared" si="90"/>
        <v>-5.2932056560434744E-4</v>
      </c>
      <c r="E2917" s="20">
        <f t="shared" si="91"/>
        <v>-5.0088863538698515E-3</v>
      </c>
      <c r="F2917" s="53"/>
    </row>
    <row r="2918" spans="1:6">
      <c r="A2918" s="52">
        <v>44844</v>
      </c>
      <c r="B2918" s="20">
        <v>2604.0500000000002</v>
      </c>
      <c r="C2918" s="20">
        <v>57991.11</v>
      </c>
      <c r="D2918" s="20">
        <f t="shared" si="90"/>
        <v>-3.4459642439688023E-3</v>
      </c>
      <c r="E2918" s="20">
        <f t="shared" si="91"/>
        <v>1.9988859026323453E-3</v>
      </c>
      <c r="F2918" s="53"/>
    </row>
    <row r="2919" spans="1:6">
      <c r="A2919" s="52">
        <v>44845</v>
      </c>
      <c r="B2919" s="20">
        <v>2549.9</v>
      </c>
      <c r="C2919" s="20">
        <v>57147.32</v>
      </c>
      <c r="D2919" s="20">
        <f t="shared" si="90"/>
        <v>-1.4657227933382467E-2</v>
      </c>
      <c r="E2919" s="20">
        <f t="shared" si="91"/>
        <v>-2.1013782675755169E-2</v>
      </c>
      <c r="F2919" s="53"/>
    </row>
    <row r="2920" spans="1:6">
      <c r="A2920" s="52">
        <v>44846</v>
      </c>
      <c r="B2920" s="20">
        <v>2591.35</v>
      </c>
      <c r="C2920" s="20">
        <v>57625.91</v>
      </c>
      <c r="D2920" s="20">
        <f t="shared" si="90"/>
        <v>8.339797946151575E-3</v>
      </c>
      <c r="E2920" s="20">
        <f t="shared" si="91"/>
        <v>1.61248327215282E-2</v>
      </c>
      <c r="F2920" s="53"/>
    </row>
    <row r="2921" spans="1:6">
      <c r="A2921" s="52">
        <v>44847</v>
      </c>
      <c r="B2921" s="20">
        <v>2566.1999999999998</v>
      </c>
      <c r="C2921" s="20">
        <v>57235.33</v>
      </c>
      <c r="D2921" s="20">
        <f t="shared" si="90"/>
        <v>-6.8009278925517565E-3</v>
      </c>
      <c r="E2921" s="20">
        <f t="shared" si="91"/>
        <v>-9.7527699578525175E-3</v>
      </c>
      <c r="F2921" s="53"/>
    </row>
    <row r="2922" spans="1:6">
      <c r="A2922" s="52">
        <v>44848</v>
      </c>
      <c r="B2922" s="20">
        <v>2575.85</v>
      </c>
      <c r="C2922" s="20">
        <v>57919.97</v>
      </c>
      <c r="D2922" s="20">
        <f t="shared" si="90"/>
        <v>1.1890865064903354E-2</v>
      </c>
      <c r="E2922" s="20">
        <f t="shared" si="91"/>
        <v>3.7533712542402206E-3</v>
      </c>
      <c r="F2922" s="53"/>
    </row>
    <row r="2923" spans="1:6">
      <c r="A2923" s="52">
        <v>44851</v>
      </c>
      <c r="B2923" s="20">
        <v>2591.65</v>
      </c>
      <c r="C2923" s="20">
        <v>58410.98</v>
      </c>
      <c r="D2923" s="20">
        <f t="shared" si="90"/>
        <v>8.4416557389255277E-3</v>
      </c>
      <c r="E2923" s="20">
        <f t="shared" si="91"/>
        <v>6.115161775321786E-3</v>
      </c>
      <c r="F2923" s="53"/>
    </row>
    <row r="2924" spans="1:6">
      <c r="A2924" s="52">
        <v>44852</v>
      </c>
      <c r="B2924" s="20">
        <v>2601.6999999999998</v>
      </c>
      <c r="C2924" s="20">
        <v>58960.6</v>
      </c>
      <c r="D2924" s="20">
        <f t="shared" si="90"/>
        <v>9.3655383596243091E-3</v>
      </c>
      <c r="E2924" s="20">
        <f t="shared" si="91"/>
        <v>3.8703390086736729E-3</v>
      </c>
      <c r="F2924" s="53"/>
    </row>
    <row r="2925" spans="1:6">
      <c r="A2925" s="52">
        <v>44853</v>
      </c>
      <c r="B2925" s="20">
        <v>2582.6</v>
      </c>
      <c r="C2925" s="20">
        <v>59107.19</v>
      </c>
      <c r="D2925" s="20">
        <f t="shared" si="90"/>
        <v>2.4831509986474134E-3</v>
      </c>
      <c r="E2925" s="20">
        <f t="shared" si="91"/>
        <v>-7.3684340866024631E-3</v>
      </c>
      <c r="F2925" s="53"/>
    </row>
    <row r="2926" spans="1:6">
      <c r="A2926" s="52">
        <v>44854</v>
      </c>
      <c r="B2926" s="20">
        <v>2600.1</v>
      </c>
      <c r="C2926" s="20">
        <v>59202.9</v>
      </c>
      <c r="D2926" s="20">
        <f t="shared" si="90"/>
        <v>1.6179519579247791E-3</v>
      </c>
      <c r="E2926" s="20">
        <f t="shared" si="91"/>
        <v>6.7532623958578104E-3</v>
      </c>
      <c r="F2926" s="53"/>
    </row>
    <row r="2927" spans="1:6">
      <c r="A2927" s="52">
        <v>44855</v>
      </c>
      <c r="B2927" s="20">
        <v>2655.05</v>
      </c>
      <c r="C2927" s="20">
        <v>59307.15</v>
      </c>
      <c r="D2927" s="20">
        <f t="shared" si="90"/>
        <v>1.7593449144670183E-3</v>
      </c>
      <c r="E2927" s="20">
        <f t="shared" si="91"/>
        <v>2.0913581082016946E-2</v>
      </c>
      <c r="F2927" s="53"/>
    </row>
    <row r="2928" spans="1:6">
      <c r="A2928" s="52">
        <v>44858</v>
      </c>
      <c r="B2928" s="20">
        <v>2574.1999999999998</v>
      </c>
      <c r="C2928" s="20">
        <v>59831.66</v>
      </c>
      <c r="D2928" s="20">
        <f t="shared" si="90"/>
        <v>8.8050802042209456E-3</v>
      </c>
      <c r="E2928" s="20">
        <f t="shared" si="91"/>
        <v>-3.0924680675148496E-2</v>
      </c>
      <c r="F2928" s="53"/>
    </row>
    <row r="2929" spans="1:6">
      <c r="A2929" s="52">
        <v>44859</v>
      </c>
      <c r="B2929" s="20">
        <v>2504.35</v>
      </c>
      <c r="C2929" s="20">
        <v>59543.96</v>
      </c>
      <c r="D2929" s="20">
        <f t="shared" si="90"/>
        <v>-4.8200890100868147E-3</v>
      </c>
      <c r="E2929" s="20">
        <f t="shared" si="91"/>
        <v>-2.7509586405265629E-2</v>
      </c>
      <c r="F2929" s="53"/>
    </row>
    <row r="2930" spans="1:6">
      <c r="A2930" s="52">
        <v>44861</v>
      </c>
      <c r="B2930" s="20">
        <v>2517.3000000000002</v>
      </c>
      <c r="C2930" s="20">
        <v>59756.84</v>
      </c>
      <c r="D2930" s="20">
        <f t="shared" si="90"/>
        <v>3.5687979618284392E-3</v>
      </c>
      <c r="E2930" s="20">
        <f t="shared" si="91"/>
        <v>5.1576787341218906E-3</v>
      </c>
      <c r="F2930" s="53"/>
    </row>
    <row r="2931" spans="1:6">
      <c r="A2931" s="52">
        <v>44862</v>
      </c>
      <c r="B2931" s="20">
        <v>2525.1999999999998</v>
      </c>
      <c r="C2931" s="20">
        <v>59959.85</v>
      </c>
      <c r="D2931" s="20">
        <f t="shared" si="90"/>
        <v>3.3915103164117466E-3</v>
      </c>
      <c r="E2931" s="20">
        <f t="shared" si="91"/>
        <v>3.1333689493370856E-3</v>
      </c>
      <c r="F2931" s="53"/>
    </row>
    <row r="2932" spans="1:6">
      <c r="A2932" s="52">
        <v>44865</v>
      </c>
      <c r="B2932" s="20">
        <v>2548.0500000000002</v>
      </c>
      <c r="C2932" s="20">
        <v>60746.59</v>
      </c>
      <c r="D2932" s="20">
        <f t="shared" si="90"/>
        <v>1.3035777394483599E-2</v>
      </c>
      <c r="E2932" s="20">
        <f t="shared" si="91"/>
        <v>9.0080932399592851E-3</v>
      </c>
      <c r="F2932" s="53"/>
    </row>
    <row r="2933" spans="1:6">
      <c r="A2933" s="52">
        <v>44866</v>
      </c>
      <c r="B2933" s="20">
        <v>2550.6</v>
      </c>
      <c r="C2933" s="20">
        <v>61121.35</v>
      </c>
      <c r="D2933" s="20">
        <f t="shared" si="90"/>
        <v>6.1502833526977429E-3</v>
      </c>
      <c r="E2933" s="20">
        <f t="shared" si="91"/>
        <v>1.0002648593695261E-3</v>
      </c>
      <c r="F2933" s="53"/>
    </row>
    <row r="2934" spans="1:6">
      <c r="A2934" s="52">
        <v>44867</v>
      </c>
      <c r="B2934" s="20">
        <v>2517.15</v>
      </c>
      <c r="C2934" s="20">
        <v>60906.09</v>
      </c>
      <c r="D2934" s="20">
        <f t="shared" si="90"/>
        <v>-3.5280625944859555E-3</v>
      </c>
      <c r="E2934" s="20">
        <f t="shared" si="91"/>
        <v>-1.3201316477518871E-2</v>
      </c>
      <c r="F2934" s="53"/>
    </row>
    <row r="2935" spans="1:6">
      <c r="A2935" s="52">
        <v>44868</v>
      </c>
      <c r="B2935" s="20">
        <v>2546.35</v>
      </c>
      <c r="C2935" s="20">
        <v>60836.41</v>
      </c>
      <c r="D2935" s="20">
        <f t="shared" si="90"/>
        <v>-1.1447112981717873E-3</v>
      </c>
      <c r="E2935" s="20">
        <f t="shared" si="91"/>
        <v>1.1533652095888991E-2</v>
      </c>
      <c r="F2935" s="53"/>
    </row>
    <row r="2936" spans="1:6">
      <c r="A2936" s="52">
        <v>44869</v>
      </c>
      <c r="B2936" s="20">
        <v>2520.15</v>
      </c>
      <c r="C2936" s="20">
        <v>60950.36</v>
      </c>
      <c r="D2936" s="20">
        <f t="shared" si="90"/>
        <v>1.8713039725464105E-3</v>
      </c>
      <c r="E2936" s="20">
        <f t="shared" si="91"/>
        <v>-1.0342537667648281E-2</v>
      </c>
      <c r="F2936" s="53"/>
    </row>
    <row r="2937" spans="1:6">
      <c r="A2937" s="52">
        <v>44872</v>
      </c>
      <c r="B2937" s="20">
        <v>2532</v>
      </c>
      <c r="C2937" s="20">
        <v>61185.15</v>
      </c>
      <c r="D2937" s="20">
        <f t="shared" si="90"/>
        <v>3.8447506253369485E-3</v>
      </c>
      <c r="E2937" s="20">
        <f t="shared" si="91"/>
        <v>4.6910807205455766E-3</v>
      </c>
      <c r="F2937" s="53"/>
    </row>
    <row r="2938" spans="1:6">
      <c r="A2938" s="52">
        <v>44874</v>
      </c>
      <c r="B2938" s="20">
        <v>2510.15</v>
      </c>
      <c r="C2938" s="20">
        <v>61033.55</v>
      </c>
      <c r="D2938" s="20">
        <f t="shared" si="90"/>
        <v>-2.4808000371495439E-3</v>
      </c>
      <c r="E2938" s="20">
        <f t="shared" si="91"/>
        <v>-8.6669919676767189E-3</v>
      </c>
      <c r="F2938" s="53"/>
    </row>
    <row r="2939" spans="1:6">
      <c r="A2939" s="52">
        <v>44875</v>
      </c>
      <c r="B2939" s="20">
        <v>2512.6999999999998</v>
      </c>
      <c r="C2939" s="20">
        <v>60613.7</v>
      </c>
      <c r="D2939" s="20">
        <f t="shared" si="90"/>
        <v>-6.9027728467784405E-3</v>
      </c>
      <c r="E2939" s="20">
        <f t="shared" si="91"/>
        <v>1.0153598929204866E-3</v>
      </c>
      <c r="F2939" s="53"/>
    </row>
    <row r="2940" spans="1:6">
      <c r="A2940" s="52">
        <v>44876</v>
      </c>
      <c r="B2940" s="20">
        <v>2503.5</v>
      </c>
      <c r="C2940" s="20">
        <v>61795.040000000001</v>
      </c>
      <c r="D2940" s="20">
        <f t="shared" si="90"/>
        <v>1.9302162211082573E-2</v>
      </c>
      <c r="E2940" s="20">
        <f t="shared" si="91"/>
        <v>-3.6681194193110872E-3</v>
      </c>
      <c r="F2940" s="53"/>
    </row>
    <row r="2941" spans="1:6">
      <c r="A2941" s="52">
        <v>44879</v>
      </c>
      <c r="B2941" s="20">
        <v>2457.65</v>
      </c>
      <c r="C2941" s="20">
        <v>61624.15</v>
      </c>
      <c r="D2941" s="20">
        <f t="shared" si="90"/>
        <v>-2.7692631787707375E-3</v>
      </c>
      <c r="E2941" s="20">
        <f t="shared" si="91"/>
        <v>-1.8484143971520844E-2</v>
      </c>
      <c r="F2941" s="53"/>
    </row>
    <row r="2942" spans="1:6">
      <c r="A2942" s="52">
        <v>44880</v>
      </c>
      <c r="B2942" s="20">
        <v>2456.8000000000002</v>
      </c>
      <c r="C2942" s="20">
        <v>61872.99</v>
      </c>
      <c r="D2942" s="20">
        <f t="shared" si="90"/>
        <v>4.0298963484451979E-3</v>
      </c>
      <c r="E2942" s="20">
        <f t="shared" si="91"/>
        <v>-3.4591867186598474E-4</v>
      </c>
      <c r="F2942" s="53"/>
    </row>
    <row r="2943" spans="1:6">
      <c r="A2943" s="52">
        <v>44881</v>
      </c>
      <c r="B2943" s="20">
        <v>2478.15</v>
      </c>
      <c r="C2943" s="20">
        <v>61980.72</v>
      </c>
      <c r="D2943" s="20">
        <f t="shared" si="90"/>
        <v>1.7396334299364243E-3</v>
      </c>
      <c r="E2943" s="20">
        <f t="shared" si="91"/>
        <v>8.6526239180972197E-3</v>
      </c>
      <c r="F2943" s="53"/>
    </row>
    <row r="2944" spans="1:6">
      <c r="A2944" s="52">
        <v>44882</v>
      </c>
      <c r="B2944" s="20">
        <v>2458.8000000000002</v>
      </c>
      <c r="C2944" s="20">
        <v>61750.6</v>
      </c>
      <c r="D2944" s="20">
        <f t="shared" si="90"/>
        <v>-3.7196768825908796E-3</v>
      </c>
      <c r="E2944" s="20">
        <f t="shared" si="91"/>
        <v>-7.8388880118554598E-3</v>
      </c>
      <c r="F2944" s="53"/>
    </row>
    <row r="2945" spans="1:6">
      <c r="A2945" s="52">
        <v>44883</v>
      </c>
      <c r="B2945" s="20">
        <v>2483.25</v>
      </c>
      <c r="C2945" s="20">
        <v>61663.48</v>
      </c>
      <c r="D2945" s="20">
        <f t="shared" si="90"/>
        <v>-1.4118326607652715E-3</v>
      </c>
      <c r="E2945" s="20">
        <f t="shared" si="91"/>
        <v>9.8947600626108443E-3</v>
      </c>
      <c r="F2945" s="53"/>
    </row>
    <row r="2946" spans="1:6">
      <c r="A2946" s="52">
        <v>44886</v>
      </c>
      <c r="B2946" s="20">
        <v>2501.15</v>
      </c>
      <c r="C2946" s="20">
        <v>61144.84</v>
      </c>
      <c r="D2946" s="20">
        <f t="shared" si="90"/>
        <v>-8.4463834921183045E-3</v>
      </c>
      <c r="E2946" s="20">
        <f t="shared" si="91"/>
        <v>7.1824399932610243E-3</v>
      </c>
      <c r="F2946" s="53"/>
    </row>
    <row r="2947" spans="1:6">
      <c r="A2947" s="52">
        <v>44887</v>
      </c>
      <c r="B2947" s="20">
        <v>2517.1999999999998</v>
      </c>
      <c r="C2947" s="20">
        <v>61418.96</v>
      </c>
      <c r="D2947" s="20">
        <f t="shared" ref="D2947:D3010" si="92">LN(C2947/C2946)</f>
        <v>4.4731063668849852E-3</v>
      </c>
      <c r="E2947" s="20">
        <f t="shared" ref="E2947:E3010" si="93">LN(B2947/B2946)</f>
        <v>6.3965465640522445E-3</v>
      </c>
      <c r="F2947" s="53"/>
    </row>
    <row r="2948" spans="1:6">
      <c r="A2948" s="52">
        <v>44888</v>
      </c>
      <c r="B2948" s="20">
        <v>2505</v>
      </c>
      <c r="C2948" s="20">
        <v>61510.58</v>
      </c>
      <c r="D2948" s="20">
        <f t="shared" si="92"/>
        <v>1.4906102628279418E-3</v>
      </c>
      <c r="E2948" s="20">
        <f t="shared" si="93"/>
        <v>-4.8584381338132743E-3</v>
      </c>
      <c r="F2948" s="53"/>
    </row>
    <row r="2949" spans="1:6">
      <c r="A2949" s="52">
        <v>44889</v>
      </c>
      <c r="B2949" s="20">
        <v>2547.4499999999998</v>
      </c>
      <c r="C2949" s="20">
        <v>62272.68</v>
      </c>
      <c r="D2949" s="20">
        <f t="shared" si="92"/>
        <v>1.2313613802578673E-2</v>
      </c>
      <c r="E2949" s="20">
        <f t="shared" si="93"/>
        <v>1.6804124299923052E-2</v>
      </c>
      <c r="F2949" s="53"/>
    </row>
    <row r="2950" spans="1:6">
      <c r="A2950" s="52">
        <v>44890</v>
      </c>
      <c r="B2950" s="20">
        <v>2536.6</v>
      </c>
      <c r="C2950" s="20">
        <v>62293.64</v>
      </c>
      <c r="D2950" s="20">
        <f t="shared" si="92"/>
        <v>3.3652756536135835E-4</v>
      </c>
      <c r="E2950" s="20">
        <f t="shared" si="93"/>
        <v>-4.268257185559044E-3</v>
      </c>
      <c r="F2950" s="53"/>
    </row>
    <row r="2951" spans="1:6">
      <c r="A2951" s="52">
        <v>44893</v>
      </c>
      <c r="B2951" s="20">
        <v>2525.5</v>
      </c>
      <c r="C2951" s="20">
        <v>62504.800000000003</v>
      </c>
      <c r="D2951" s="20">
        <f t="shared" si="92"/>
        <v>3.3840198885464494E-3</v>
      </c>
      <c r="E2951" s="20">
        <f t="shared" si="93"/>
        <v>-4.3855387252218813E-3</v>
      </c>
      <c r="F2951" s="53"/>
    </row>
    <row r="2952" spans="1:6">
      <c r="A2952" s="52">
        <v>44894</v>
      </c>
      <c r="B2952" s="20">
        <v>2633.4</v>
      </c>
      <c r="C2952" s="20">
        <v>62681.84</v>
      </c>
      <c r="D2952" s="20">
        <f t="shared" si="92"/>
        <v>2.8284187198561912E-3</v>
      </c>
      <c r="E2952" s="20">
        <f t="shared" si="93"/>
        <v>4.1836724014136184E-2</v>
      </c>
      <c r="F2952" s="53"/>
    </row>
    <row r="2953" spans="1:6">
      <c r="A2953" s="52">
        <v>44895</v>
      </c>
      <c r="B2953" s="20">
        <v>2680.15</v>
      </c>
      <c r="C2953" s="20">
        <v>63099.65</v>
      </c>
      <c r="D2953" s="20">
        <f t="shared" si="92"/>
        <v>6.6434502673527168E-3</v>
      </c>
      <c r="E2953" s="20">
        <f t="shared" si="93"/>
        <v>1.759697616564232E-2</v>
      </c>
      <c r="F2953" s="53"/>
    </row>
    <row r="2954" spans="1:6">
      <c r="A2954" s="52">
        <v>44896</v>
      </c>
      <c r="B2954" s="20">
        <v>2662.65</v>
      </c>
      <c r="C2954" s="20">
        <v>63284.19</v>
      </c>
      <c r="D2954" s="20">
        <f t="shared" si="92"/>
        <v>2.9203121403785807E-3</v>
      </c>
      <c r="E2954" s="20">
        <f t="shared" si="93"/>
        <v>-6.5508956289632601E-3</v>
      </c>
      <c r="F2954" s="53"/>
    </row>
    <row r="2955" spans="1:6">
      <c r="A2955" s="52">
        <v>44897</v>
      </c>
      <c r="B2955" s="20">
        <v>2615.3000000000002</v>
      </c>
      <c r="C2955" s="20">
        <v>62868.5</v>
      </c>
      <c r="D2955" s="20">
        <f t="shared" si="92"/>
        <v>-6.5902915667927072E-3</v>
      </c>
      <c r="E2955" s="20">
        <f t="shared" si="93"/>
        <v>-1.7943053786704903E-2</v>
      </c>
      <c r="F2955" s="53"/>
    </row>
    <row r="2956" spans="1:6">
      <c r="A2956" s="52">
        <v>44900</v>
      </c>
      <c r="B2956" s="20">
        <v>2619.6999999999998</v>
      </c>
      <c r="C2956" s="20">
        <v>62834.6</v>
      </c>
      <c r="D2956" s="20">
        <f t="shared" si="92"/>
        <v>-5.3936618622516192E-4</v>
      </c>
      <c r="E2956" s="20">
        <f t="shared" si="93"/>
        <v>1.6809937100683708E-3</v>
      </c>
      <c r="F2956" s="53"/>
    </row>
    <row r="2957" spans="1:6">
      <c r="A2957" s="52">
        <v>44901</v>
      </c>
      <c r="B2957" s="20">
        <v>2654.1</v>
      </c>
      <c r="C2957" s="20">
        <v>62626.36</v>
      </c>
      <c r="D2957" s="20">
        <f t="shared" si="92"/>
        <v>-3.3196014318625133E-3</v>
      </c>
      <c r="E2957" s="20">
        <f t="shared" si="93"/>
        <v>1.3045806775163803E-2</v>
      </c>
      <c r="F2957" s="53"/>
    </row>
    <row r="2958" spans="1:6">
      <c r="A2958" s="52">
        <v>44902</v>
      </c>
      <c r="B2958" s="20">
        <v>2707.5</v>
      </c>
      <c r="C2958" s="20">
        <v>62410.68</v>
      </c>
      <c r="D2958" s="20">
        <f t="shared" si="92"/>
        <v>-3.449861159706552E-3</v>
      </c>
      <c r="E2958" s="20">
        <f t="shared" si="93"/>
        <v>1.9920085717695678E-2</v>
      </c>
      <c r="F2958" s="53"/>
    </row>
    <row r="2959" spans="1:6">
      <c r="A2959" s="52">
        <v>44903</v>
      </c>
      <c r="B2959" s="20">
        <v>2701.3</v>
      </c>
      <c r="C2959" s="20">
        <v>62570.68</v>
      </c>
      <c r="D2959" s="20">
        <f t="shared" si="92"/>
        <v>2.5603832028629992E-3</v>
      </c>
      <c r="E2959" s="20">
        <f t="shared" si="93"/>
        <v>-2.2925612762592384E-3</v>
      </c>
      <c r="F2959" s="53"/>
    </row>
    <row r="2960" spans="1:6">
      <c r="A2960" s="52">
        <v>44904</v>
      </c>
      <c r="B2960" s="20">
        <v>2721.2</v>
      </c>
      <c r="C2960" s="20">
        <v>62181.67</v>
      </c>
      <c r="D2960" s="20">
        <f t="shared" si="92"/>
        <v>-6.2365359988455389E-3</v>
      </c>
      <c r="E2960" s="20">
        <f t="shared" si="93"/>
        <v>7.3398208720192966E-3</v>
      </c>
      <c r="F2960" s="53"/>
    </row>
    <row r="2961" spans="1:6">
      <c r="A2961" s="52">
        <v>44907</v>
      </c>
      <c r="B2961" s="20">
        <v>2715.55</v>
      </c>
      <c r="C2961" s="20">
        <v>62130.57</v>
      </c>
      <c r="D2961" s="20">
        <f t="shared" si="92"/>
        <v>-8.2212343495940748E-4</v>
      </c>
      <c r="E2961" s="20">
        <f t="shared" si="93"/>
        <v>-2.078448350199897E-3</v>
      </c>
      <c r="F2961" s="53"/>
    </row>
    <row r="2962" spans="1:6">
      <c r="A2962" s="52">
        <v>44908</v>
      </c>
      <c r="B2962" s="20">
        <v>2709.6</v>
      </c>
      <c r="C2962" s="20">
        <v>62533.3</v>
      </c>
      <c r="D2962" s="20">
        <f t="shared" si="92"/>
        <v>6.4610765093866696E-3</v>
      </c>
      <c r="E2962" s="20">
        <f t="shared" si="93"/>
        <v>-2.1934886171437466E-3</v>
      </c>
      <c r="F2962" s="53"/>
    </row>
    <row r="2963" spans="1:6">
      <c r="A2963" s="52">
        <v>44909</v>
      </c>
      <c r="B2963" s="20">
        <v>2685.45</v>
      </c>
      <c r="C2963" s="20">
        <v>62677.91</v>
      </c>
      <c r="D2963" s="20">
        <f t="shared" si="92"/>
        <v>2.3098581076973343E-3</v>
      </c>
      <c r="E2963" s="20">
        <f t="shared" si="93"/>
        <v>-8.9527108381702164E-3</v>
      </c>
      <c r="F2963" s="53"/>
    </row>
    <row r="2964" spans="1:6">
      <c r="A2964" s="52">
        <v>44910</v>
      </c>
      <c r="B2964" s="20">
        <v>2662.3</v>
      </c>
      <c r="C2964" s="20">
        <v>61799.03</v>
      </c>
      <c r="D2964" s="20">
        <f t="shared" si="92"/>
        <v>-1.4121404414944838E-2</v>
      </c>
      <c r="E2964" s="20">
        <f t="shared" si="93"/>
        <v>-8.6579008400540919E-3</v>
      </c>
      <c r="F2964" s="53"/>
    </row>
    <row r="2965" spans="1:6">
      <c r="A2965" s="52">
        <v>44911</v>
      </c>
      <c r="B2965" s="20">
        <v>2670.4</v>
      </c>
      <c r="C2965" s="20">
        <v>61337.81</v>
      </c>
      <c r="D2965" s="20">
        <f t="shared" si="92"/>
        <v>-7.4912131398508757E-3</v>
      </c>
      <c r="E2965" s="20">
        <f t="shared" si="93"/>
        <v>3.0378630822330754E-3</v>
      </c>
      <c r="F2965" s="53"/>
    </row>
    <row r="2966" spans="1:6">
      <c r="A2966" s="52">
        <v>44914</v>
      </c>
      <c r="B2966" s="20">
        <v>2717.7</v>
      </c>
      <c r="C2966" s="20">
        <v>61806.19</v>
      </c>
      <c r="D2966" s="20">
        <f t="shared" si="92"/>
        <v>7.6070658523497018E-3</v>
      </c>
      <c r="E2966" s="20">
        <f t="shared" si="93"/>
        <v>1.7557660435780966E-2</v>
      </c>
      <c r="F2966" s="53"/>
    </row>
    <row r="2967" spans="1:6">
      <c r="A2967" s="52">
        <v>44915</v>
      </c>
      <c r="B2967" s="20">
        <v>2674.3</v>
      </c>
      <c r="C2967" s="20">
        <v>61702.29</v>
      </c>
      <c r="D2967" s="20">
        <f t="shared" si="92"/>
        <v>-1.6824759645550644E-3</v>
      </c>
      <c r="E2967" s="20">
        <f t="shared" si="93"/>
        <v>-1.6098270501007889E-2</v>
      </c>
      <c r="F2967" s="53"/>
    </row>
    <row r="2968" spans="1:6">
      <c r="A2968" s="52">
        <v>44916</v>
      </c>
      <c r="B2968" s="20">
        <v>2666.15</v>
      </c>
      <c r="C2968" s="20">
        <v>61067.24</v>
      </c>
      <c r="D2968" s="20">
        <f t="shared" si="92"/>
        <v>-1.0345493121393134E-2</v>
      </c>
      <c r="E2968" s="20">
        <f t="shared" si="93"/>
        <v>-3.0521796204365519E-3</v>
      </c>
      <c r="F2968" s="53"/>
    </row>
    <row r="2969" spans="1:6">
      <c r="A2969" s="52">
        <v>44917</v>
      </c>
      <c r="B2969" s="20">
        <v>2644.45</v>
      </c>
      <c r="C2969" s="20">
        <v>60826.22</v>
      </c>
      <c r="D2969" s="20">
        <f t="shared" si="92"/>
        <v>-3.9546061635697474E-3</v>
      </c>
      <c r="E2969" s="20">
        <f t="shared" si="93"/>
        <v>-8.1723800604313716E-3</v>
      </c>
      <c r="F2969" s="53"/>
    </row>
    <row r="2970" spans="1:6">
      <c r="A2970" s="52">
        <v>44918</v>
      </c>
      <c r="B2970" s="20">
        <v>2619.85</v>
      </c>
      <c r="C2970" s="20">
        <v>59845.29</v>
      </c>
      <c r="D2970" s="20">
        <f t="shared" si="92"/>
        <v>-1.6258213845189131E-2</v>
      </c>
      <c r="E2970" s="20">
        <f t="shared" si="93"/>
        <v>-9.3460399536835371E-3</v>
      </c>
      <c r="F2970" s="53"/>
    </row>
    <row r="2971" spans="1:6">
      <c r="A2971" s="52">
        <v>44921</v>
      </c>
      <c r="B2971" s="20">
        <v>2616.8000000000002</v>
      </c>
      <c r="C2971" s="20">
        <v>60566.42</v>
      </c>
      <c r="D2971" s="20">
        <f t="shared" si="92"/>
        <v>1.1977881913125446E-2</v>
      </c>
      <c r="E2971" s="20">
        <f t="shared" si="93"/>
        <v>-1.1648669836182251E-3</v>
      </c>
      <c r="F2971" s="53"/>
    </row>
    <row r="2972" spans="1:6">
      <c r="A2972" s="52">
        <v>44922</v>
      </c>
      <c r="B2972" s="20">
        <v>2590.6999999999998</v>
      </c>
      <c r="C2972" s="20">
        <v>60927.43</v>
      </c>
      <c r="D2972" s="20">
        <f t="shared" si="92"/>
        <v>5.9428697420153527E-3</v>
      </c>
      <c r="E2972" s="20">
        <f t="shared" si="93"/>
        <v>-1.0024087776750698E-2</v>
      </c>
      <c r="F2972" s="53"/>
    </row>
    <row r="2973" spans="1:6">
      <c r="A2973" s="52">
        <v>44923</v>
      </c>
      <c r="B2973" s="20">
        <v>2584.0500000000002</v>
      </c>
      <c r="C2973" s="20">
        <v>60910.28</v>
      </c>
      <c r="D2973" s="20">
        <f t="shared" si="92"/>
        <v>-2.8152203637557685E-4</v>
      </c>
      <c r="E2973" s="20">
        <f t="shared" si="93"/>
        <v>-2.5701738869355656E-3</v>
      </c>
      <c r="F2973" s="53"/>
    </row>
    <row r="2974" spans="1:6">
      <c r="A2974" s="52">
        <v>44924</v>
      </c>
      <c r="B2974" s="20">
        <v>2567.3000000000002</v>
      </c>
      <c r="C2974" s="20">
        <v>61133.88</v>
      </c>
      <c r="D2974" s="20">
        <f t="shared" si="92"/>
        <v>3.6642515329672882E-3</v>
      </c>
      <c r="E2974" s="20">
        <f t="shared" si="93"/>
        <v>-6.5031725786443458E-3</v>
      </c>
      <c r="F2974" s="53"/>
    </row>
    <row r="2975" spans="1:6">
      <c r="A2975" s="52">
        <v>44925</v>
      </c>
      <c r="B2975" s="20">
        <v>2559.75</v>
      </c>
      <c r="C2975" s="20">
        <v>60840.74</v>
      </c>
      <c r="D2975" s="20">
        <f t="shared" si="92"/>
        <v>-4.8065829493614542E-3</v>
      </c>
      <c r="E2975" s="20">
        <f t="shared" si="93"/>
        <v>-2.945165526917396E-3</v>
      </c>
      <c r="F2975" s="53"/>
    </row>
    <row r="2976" spans="1:6">
      <c r="A2976" s="52">
        <v>44928</v>
      </c>
      <c r="B2976" s="20">
        <v>2558.5</v>
      </c>
      <c r="C2976" s="20">
        <v>61167.79</v>
      </c>
      <c r="D2976" s="20">
        <f t="shared" si="92"/>
        <v>5.361113412746905E-3</v>
      </c>
      <c r="E2976" s="20">
        <f t="shared" si="93"/>
        <v>-4.8844820977964358E-4</v>
      </c>
      <c r="F2976" s="53"/>
    </row>
    <row r="2977" spans="1:6">
      <c r="A2977" s="52">
        <v>44929</v>
      </c>
      <c r="B2977" s="20">
        <v>2540.75</v>
      </c>
      <c r="C2977" s="20">
        <v>61294.2</v>
      </c>
      <c r="D2977" s="20">
        <f t="shared" si="92"/>
        <v>2.0644780457567901E-3</v>
      </c>
      <c r="E2977" s="20">
        <f t="shared" si="93"/>
        <v>-6.9618362272706328E-3</v>
      </c>
      <c r="F2977" s="53"/>
    </row>
    <row r="2978" spans="1:6">
      <c r="A2978" s="52">
        <v>44930</v>
      </c>
      <c r="B2978" s="20">
        <v>2536.8000000000002</v>
      </c>
      <c r="C2978" s="20">
        <v>60657.45</v>
      </c>
      <c r="D2978" s="20">
        <f t="shared" si="92"/>
        <v>-1.0442758035968112E-2</v>
      </c>
      <c r="E2978" s="20">
        <f t="shared" si="93"/>
        <v>-1.5558687937381518E-3</v>
      </c>
      <c r="F2978" s="53"/>
    </row>
    <row r="2979" spans="1:6">
      <c r="A2979" s="52">
        <v>44931</v>
      </c>
      <c r="B2979" s="20">
        <v>2581.3000000000002</v>
      </c>
      <c r="C2979" s="20">
        <v>60353.27</v>
      </c>
      <c r="D2979" s="20">
        <f t="shared" si="92"/>
        <v>-5.0273337875464414E-3</v>
      </c>
      <c r="E2979" s="20">
        <f t="shared" si="93"/>
        <v>1.7389703757648894E-2</v>
      </c>
      <c r="F2979" s="53"/>
    </row>
    <row r="2980" spans="1:6">
      <c r="A2980" s="52">
        <v>44932</v>
      </c>
      <c r="B2980" s="20">
        <v>2577</v>
      </c>
      <c r="C2980" s="20">
        <v>59900.37</v>
      </c>
      <c r="D2980" s="20">
        <f t="shared" si="92"/>
        <v>-7.5324479388074609E-3</v>
      </c>
      <c r="E2980" s="20">
        <f t="shared" si="93"/>
        <v>-1.6672163294213385E-3</v>
      </c>
      <c r="F2980" s="53"/>
    </row>
    <row r="2981" spans="1:6">
      <c r="A2981" s="52">
        <v>44935</v>
      </c>
      <c r="B2981" s="20">
        <v>2622.55</v>
      </c>
      <c r="C2981" s="20">
        <v>60747.31</v>
      </c>
      <c r="D2981" s="20">
        <f t="shared" si="92"/>
        <v>1.4040119340956957E-2</v>
      </c>
      <c r="E2981" s="20">
        <f t="shared" si="93"/>
        <v>1.7521195213268035E-2</v>
      </c>
      <c r="F2981" s="53"/>
    </row>
    <row r="2982" spans="1:6">
      <c r="A2982" s="52">
        <v>44936</v>
      </c>
      <c r="B2982" s="20">
        <v>2643.7</v>
      </c>
      <c r="C2982" s="20">
        <v>60115.48</v>
      </c>
      <c r="D2982" s="20">
        <f t="shared" si="92"/>
        <v>-1.0455422313891682E-2</v>
      </c>
      <c r="E2982" s="20">
        <f t="shared" si="93"/>
        <v>8.0323242205600116E-3</v>
      </c>
      <c r="F2982" s="53"/>
    </row>
    <row r="2983" spans="1:6">
      <c r="A2983" s="52">
        <v>44937</v>
      </c>
      <c r="B2983" s="20">
        <v>2593.85</v>
      </c>
      <c r="C2983" s="20">
        <v>60105.5</v>
      </c>
      <c r="D2983" s="20">
        <f t="shared" si="92"/>
        <v>-1.6602759390126941E-4</v>
      </c>
      <c r="E2983" s="20">
        <f t="shared" si="93"/>
        <v>-1.903619263351191E-2</v>
      </c>
      <c r="F2983" s="53"/>
    </row>
    <row r="2984" spans="1:6">
      <c r="A2984" s="52">
        <v>44938</v>
      </c>
      <c r="B2984" s="20">
        <v>2588.8000000000002</v>
      </c>
      <c r="C2984" s="20">
        <v>59958.03</v>
      </c>
      <c r="D2984" s="20">
        <f t="shared" si="92"/>
        <v>-2.4565340392656817E-3</v>
      </c>
      <c r="E2984" s="20">
        <f t="shared" si="93"/>
        <v>-1.948810588508477E-3</v>
      </c>
      <c r="F2984" s="53"/>
    </row>
    <row r="2985" spans="1:6">
      <c r="A2985" s="52">
        <v>44939</v>
      </c>
      <c r="B2985" s="20">
        <v>2621.75</v>
      </c>
      <c r="C2985" s="20">
        <v>60261.18</v>
      </c>
      <c r="D2985" s="20">
        <f t="shared" si="92"/>
        <v>5.043297864754011E-3</v>
      </c>
      <c r="E2985" s="20">
        <f t="shared" si="93"/>
        <v>1.2647585850341821E-2</v>
      </c>
      <c r="F2985" s="53"/>
    </row>
    <row r="2986" spans="1:6">
      <c r="A2986" s="52">
        <v>44942</v>
      </c>
      <c r="B2986" s="20">
        <v>2597.15</v>
      </c>
      <c r="C2986" s="20">
        <v>60092.97</v>
      </c>
      <c r="D2986" s="20">
        <f t="shared" si="92"/>
        <v>-2.7952523369542486E-3</v>
      </c>
      <c r="E2986" s="20">
        <f t="shared" si="93"/>
        <v>-9.4273437671124529E-3</v>
      </c>
      <c r="F2986" s="53"/>
    </row>
    <row r="2987" spans="1:6">
      <c r="A2987" s="52">
        <v>44943</v>
      </c>
      <c r="B2987" s="20">
        <v>2666.4</v>
      </c>
      <c r="C2987" s="20">
        <v>60655.72</v>
      </c>
      <c r="D2987" s="20">
        <f t="shared" si="92"/>
        <v>9.321079581443013E-3</v>
      </c>
      <c r="E2987" s="20">
        <f t="shared" si="93"/>
        <v>2.6314558046127815E-2</v>
      </c>
      <c r="F2987" s="53"/>
    </row>
    <row r="2988" spans="1:6">
      <c r="A2988" s="52">
        <v>44944</v>
      </c>
      <c r="B2988" s="20">
        <v>2686.8</v>
      </c>
      <c r="C2988" s="20">
        <v>61045.74</v>
      </c>
      <c r="D2988" s="20">
        <f t="shared" si="92"/>
        <v>6.4094766852060879E-3</v>
      </c>
      <c r="E2988" s="20">
        <f t="shared" si="93"/>
        <v>7.621646399179509E-3</v>
      </c>
      <c r="F2988" s="53"/>
    </row>
    <row r="2989" spans="1:6">
      <c r="A2989" s="52">
        <v>44945</v>
      </c>
      <c r="B2989" s="20">
        <v>2650.25</v>
      </c>
      <c r="C2989" s="20">
        <v>60858.43</v>
      </c>
      <c r="D2989" s="20">
        <f t="shared" si="92"/>
        <v>-3.0730720271403052E-3</v>
      </c>
      <c r="E2989" s="20">
        <f t="shared" si="93"/>
        <v>-1.3696919239502505E-2</v>
      </c>
      <c r="F2989" s="53"/>
    </row>
    <row r="2990" spans="1:6">
      <c r="A2990" s="52">
        <v>44946</v>
      </c>
      <c r="B2990" s="20">
        <v>2548.35</v>
      </c>
      <c r="C2990" s="20">
        <v>60621.77</v>
      </c>
      <c r="D2990" s="20">
        <f t="shared" si="92"/>
        <v>-3.8962777373458789E-3</v>
      </c>
      <c r="E2990" s="20">
        <f t="shared" si="93"/>
        <v>-3.9207884257173725E-2</v>
      </c>
      <c r="F2990" s="53"/>
    </row>
    <row r="2991" spans="1:6">
      <c r="A2991" s="52">
        <v>44949</v>
      </c>
      <c r="B2991" s="20">
        <v>2597.8000000000002</v>
      </c>
      <c r="C2991" s="20">
        <v>60941.67</v>
      </c>
      <c r="D2991" s="20">
        <f t="shared" si="92"/>
        <v>5.2631076982284667E-3</v>
      </c>
      <c r="E2991" s="20">
        <f t="shared" si="93"/>
        <v>1.9218842077150421E-2</v>
      </c>
      <c r="F2991" s="53"/>
    </row>
    <row r="2992" spans="1:6">
      <c r="A2992" s="52">
        <v>44950</v>
      </c>
      <c r="B2992" s="20">
        <v>2598.4</v>
      </c>
      <c r="C2992" s="20">
        <v>60978.75</v>
      </c>
      <c r="D2992" s="20">
        <f t="shared" si="92"/>
        <v>6.0826563988650563E-4</v>
      </c>
      <c r="E2992" s="20">
        <f t="shared" si="93"/>
        <v>2.3093799417513427E-4</v>
      </c>
      <c r="F2992" s="53"/>
    </row>
    <row r="2993" spans="1:6">
      <c r="A2993" s="52">
        <v>44951</v>
      </c>
      <c r="B2993" s="20">
        <v>2620.85</v>
      </c>
      <c r="C2993" s="20">
        <v>60205.06</v>
      </c>
      <c r="D2993" s="20">
        <f t="shared" si="92"/>
        <v>-1.2769040887251892E-2</v>
      </c>
      <c r="E2993" s="20">
        <f t="shared" si="93"/>
        <v>8.602821653484076E-3</v>
      </c>
      <c r="F2993" s="53"/>
    </row>
    <row r="2994" spans="1:6">
      <c r="A2994" s="52">
        <v>44953</v>
      </c>
      <c r="B2994" s="20">
        <v>2611.9</v>
      </c>
      <c r="C2994" s="20">
        <v>59330.9</v>
      </c>
      <c r="D2994" s="20">
        <f t="shared" si="92"/>
        <v>-1.4626152391616199E-2</v>
      </c>
      <c r="E2994" s="20">
        <f t="shared" si="93"/>
        <v>-3.4207667966080924E-3</v>
      </c>
      <c r="F2994" s="53"/>
    </row>
    <row r="2995" spans="1:6">
      <c r="A2995" s="52">
        <v>44956</v>
      </c>
      <c r="B2995" s="20">
        <v>2571.3000000000002</v>
      </c>
      <c r="C2995" s="20">
        <v>59500.41</v>
      </c>
      <c r="D2995" s="20">
        <f t="shared" si="92"/>
        <v>2.8529537371088467E-3</v>
      </c>
      <c r="E2995" s="20">
        <f t="shared" si="93"/>
        <v>-1.5666318251288041E-2</v>
      </c>
      <c r="F2995" s="53"/>
    </row>
    <row r="2996" spans="1:6">
      <c r="A2996" s="52">
        <v>44957</v>
      </c>
      <c r="B2996" s="20">
        <v>2577.6</v>
      </c>
      <c r="C2996" s="20">
        <v>59549.9</v>
      </c>
      <c r="D2996" s="20">
        <f t="shared" si="92"/>
        <v>8.3141325462863678E-4</v>
      </c>
      <c r="E2996" s="20">
        <f t="shared" si="93"/>
        <v>2.4471258497631627E-3</v>
      </c>
      <c r="F2996" s="53"/>
    </row>
    <row r="2997" spans="1:6">
      <c r="A2997" s="52">
        <v>44958</v>
      </c>
      <c r="B2997" s="20">
        <v>2571.0500000000002</v>
      </c>
      <c r="C2997" s="20">
        <v>59708.08</v>
      </c>
      <c r="D2997" s="20">
        <f t="shared" si="92"/>
        <v>2.652738085277519E-3</v>
      </c>
      <c r="E2997" s="20">
        <f t="shared" si="93"/>
        <v>-2.5443576601987465E-3</v>
      </c>
      <c r="F2997" s="53"/>
    </row>
    <row r="2998" spans="1:6">
      <c r="A2998" s="52">
        <v>44959</v>
      </c>
      <c r="B2998" s="20">
        <v>2634.3</v>
      </c>
      <c r="C2998" s="20">
        <v>59932.24</v>
      </c>
      <c r="D2998" s="20">
        <f t="shared" si="92"/>
        <v>3.7472360873048874E-3</v>
      </c>
      <c r="E2998" s="20">
        <f t="shared" si="93"/>
        <v>2.4303116271548516E-2</v>
      </c>
      <c r="F2998" s="53"/>
    </row>
    <row r="2999" spans="1:6">
      <c r="A2999" s="52">
        <v>44960</v>
      </c>
      <c r="B2999" s="20">
        <v>2645.9</v>
      </c>
      <c r="C2999" s="20">
        <v>60841.88</v>
      </c>
      <c r="D2999" s="20">
        <f t="shared" si="92"/>
        <v>1.5063776925526557E-2</v>
      </c>
      <c r="E2999" s="20">
        <f t="shared" si="93"/>
        <v>4.3937800317361336E-3</v>
      </c>
      <c r="F2999" s="53"/>
    </row>
    <row r="3000" spans="1:6">
      <c r="A3000" s="52">
        <v>44963</v>
      </c>
      <c r="B3000" s="20">
        <v>2633.6</v>
      </c>
      <c r="C3000" s="20">
        <v>60506.9</v>
      </c>
      <c r="D3000" s="20">
        <f t="shared" si="92"/>
        <v>-5.5209595164699846E-3</v>
      </c>
      <c r="E3000" s="20">
        <f t="shared" si="93"/>
        <v>-4.6595405830452113E-3</v>
      </c>
      <c r="F3000" s="53"/>
    </row>
    <row r="3001" spans="1:6">
      <c r="A3001" s="52">
        <v>44964</v>
      </c>
      <c r="B3001" s="20">
        <v>2599.65</v>
      </c>
      <c r="C3001" s="20">
        <v>60286.04</v>
      </c>
      <c r="D3001" s="20">
        <f t="shared" si="92"/>
        <v>-3.6568403107079405E-3</v>
      </c>
      <c r="E3001" s="20">
        <f t="shared" si="93"/>
        <v>-1.2974910919256651E-2</v>
      </c>
      <c r="F3001" s="53"/>
    </row>
    <row r="3002" spans="1:6">
      <c r="A3002" s="52">
        <v>44965</v>
      </c>
      <c r="B3002" s="20">
        <v>2583.15</v>
      </c>
      <c r="C3002" s="20">
        <v>60663.79</v>
      </c>
      <c r="D3002" s="20">
        <f t="shared" si="92"/>
        <v>6.2464118923139062E-3</v>
      </c>
      <c r="E3002" s="20">
        <f t="shared" si="93"/>
        <v>-6.3672361444757136E-3</v>
      </c>
      <c r="F3002" s="53"/>
    </row>
    <row r="3003" spans="1:6">
      <c r="A3003" s="52">
        <v>44966</v>
      </c>
      <c r="B3003" s="20">
        <v>2586.9499999999998</v>
      </c>
      <c r="C3003" s="20">
        <v>60806.22</v>
      </c>
      <c r="D3003" s="20">
        <f t="shared" si="92"/>
        <v>2.3451066691240275E-3</v>
      </c>
      <c r="E3003" s="20">
        <f t="shared" si="93"/>
        <v>1.4699911739721346E-3</v>
      </c>
      <c r="F3003" s="53"/>
    </row>
    <row r="3004" spans="1:6">
      <c r="A3004" s="52">
        <v>44967</v>
      </c>
      <c r="B3004" s="20">
        <v>2578.15</v>
      </c>
      <c r="C3004" s="20">
        <v>60682.7</v>
      </c>
      <c r="D3004" s="20">
        <f t="shared" si="92"/>
        <v>-2.0334371654890135E-3</v>
      </c>
      <c r="E3004" s="20">
        <f t="shared" si="93"/>
        <v>-3.4074881472628028E-3</v>
      </c>
      <c r="F3004" s="53"/>
    </row>
    <row r="3005" spans="1:6">
      <c r="A3005" s="52">
        <v>44970</v>
      </c>
      <c r="B3005" s="20">
        <v>2578.4</v>
      </c>
      <c r="C3005" s="20">
        <v>60431.839999999997</v>
      </c>
      <c r="D3005" s="20">
        <f t="shared" si="92"/>
        <v>-4.1425308429762697E-3</v>
      </c>
      <c r="E3005" s="20">
        <f t="shared" si="93"/>
        <v>9.6964055500561451E-5</v>
      </c>
      <c r="F3005" s="53"/>
    </row>
    <row r="3006" spans="1:6">
      <c r="A3006" s="52">
        <v>44971</v>
      </c>
      <c r="B3006" s="20">
        <v>2579.6999999999998</v>
      </c>
      <c r="C3006" s="20">
        <v>61032.26</v>
      </c>
      <c r="D3006" s="20">
        <f t="shared" si="92"/>
        <v>9.8864584764729157E-3</v>
      </c>
      <c r="E3006" s="20">
        <f t="shared" si="93"/>
        <v>5.0406158373243054E-4</v>
      </c>
      <c r="F3006" s="53"/>
    </row>
    <row r="3007" spans="1:6">
      <c r="A3007" s="52">
        <v>44972</v>
      </c>
      <c r="B3007" s="20">
        <v>2548.1</v>
      </c>
      <c r="C3007" s="20">
        <v>61275.09</v>
      </c>
      <c r="D3007" s="20">
        <f t="shared" si="92"/>
        <v>3.9708213621967615E-3</v>
      </c>
      <c r="E3007" s="20">
        <f t="shared" si="93"/>
        <v>-1.2325129695211124E-2</v>
      </c>
      <c r="F3007" s="53"/>
    </row>
    <row r="3008" spans="1:6">
      <c r="A3008" s="52">
        <v>44973</v>
      </c>
      <c r="B3008" s="20">
        <v>2526.25</v>
      </c>
      <c r="C3008" s="20">
        <v>61319.51</v>
      </c>
      <c r="D3008" s="20">
        <f t="shared" si="92"/>
        <v>7.2466490275919864E-4</v>
      </c>
      <c r="E3008" s="20">
        <f t="shared" si="93"/>
        <v>-8.6119936719186163E-3</v>
      </c>
      <c r="F3008" s="53"/>
    </row>
    <row r="3009" spans="1:6">
      <c r="A3009" s="52">
        <v>44974</v>
      </c>
      <c r="B3009" s="20">
        <v>2515.0500000000002</v>
      </c>
      <c r="C3009" s="20">
        <v>61002.57</v>
      </c>
      <c r="D3009" s="20">
        <f t="shared" si="92"/>
        <v>-5.1820686707459819E-3</v>
      </c>
      <c r="E3009" s="20">
        <f t="shared" si="93"/>
        <v>-4.4433056659041589E-3</v>
      </c>
      <c r="F3009" s="53"/>
    </row>
    <row r="3010" spans="1:6">
      <c r="A3010" s="52">
        <v>44977</v>
      </c>
      <c r="B3010" s="20">
        <v>2510.6999999999998</v>
      </c>
      <c r="C3010" s="20">
        <v>60691.54</v>
      </c>
      <c r="D3010" s="20">
        <f t="shared" si="92"/>
        <v>-5.111680051708048E-3</v>
      </c>
      <c r="E3010" s="20">
        <f t="shared" si="93"/>
        <v>-1.7310853449886197E-3</v>
      </c>
      <c r="F3010" s="53"/>
    </row>
    <row r="3011" spans="1:6">
      <c r="A3011" s="52">
        <v>44978</v>
      </c>
      <c r="B3011" s="20">
        <v>2515.65</v>
      </c>
      <c r="C3011" s="20">
        <v>60672.72</v>
      </c>
      <c r="D3011" s="20">
        <f t="shared" ref="D3011:D3074" si="94">LN(C3011/C3010)</f>
        <v>-3.101407309014059E-4</v>
      </c>
      <c r="E3011" s="20">
        <f t="shared" ref="E3011:E3074" si="95">LN(B3011/B3010)</f>
        <v>1.9696207388084867E-3</v>
      </c>
      <c r="F3011" s="53"/>
    </row>
    <row r="3012" spans="1:6">
      <c r="A3012" s="52">
        <v>44979</v>
      </c>
      <c r="B3012" s="20">
        <v>2493.3000000000002</v>
      </c>
      <c r="C3012" s="20">
        <v>59744.98</v>
      </c>
      <c r="D3012" s="20">
        <f t="shared" si="94"/>
        <v>-1.5409003105136203E-2</v>
      </c>
      <c r="E3012" s="20">
        <f t="shared" si="95"/>
        <v>-8.9240852186560291E-3</v>
      </c>
      <c r="F3012" s="53"/>
    </row>
    <row r="3013" spans="1:6">
      <c r="A3013" s="52">
        <v>44980</v>
      </c>
      <c r="B3013" s="20">
        <v>2490.1</v>
      </c>
      <c r="C3013" s="20">
        <v>59605.8</v>
      </c>
      <c r="D3013" s="20">
        <f t="shared" si="94"/>
        <v>-2.3322857729088488E-3</v>
      </c>
      <c r="E3013" s="20">
        <f t="shared" si="95"/>
        <v>-1.2842639321838604E-3</v>
      </c>
      <c r="F3013" s="53"/>
    </row>
    <row r="3014" spans="1:6">
      <c r="A3014" s="52">
        <v>44981</v>
      </c>
      <c r="B3014" s="20">
        <v>2484.25</v>
      </c>
      <c r="C3014" s="20">
        <v>59463.93</v>
      </c>
      <c r="D3014" s="20">
        <f t="shared" si="94"/>
        <v>-2.3829745332396937E-3</v>
      </c>
      <c r="E3014" s="20">
        <f t="shared" si="95"/>
        <v>-2.3520671834338326E-3</v>
      </c>
      <c r="F3014" s="53"/>
    </row>
    <row r="3015" spans="1:6">
      <c r="A3015" s="52">
        <v>44984</v>
      </c>
      <c r="B3015" s="20">
        <v>2468.4</v>
      </c>
      <c r="C3015" s="20">
        <v>59288.35</v>
      </c>
      <c r="D3015" s="20">
        <f t="shared" si="94"/>
        <v>-2.9570822209760142E-3</v>
      </c>
      <c r="E3015" s="20">
        <f t="shared" si="95"/>
        <v>-6.4006356645608629E-3</v>
      </c>
      <c r="F3015" s="53"/>
    </row>
    <row r="3016" spans="1:6">
      <c r="A3016" s="52">
        <v>44985</v>
      </c>
      <c r="B3016" s="20">
        <v>2457.65</v>
      </c>
      <c r="C3016" s="20">
        <v>58962.12</v>
      </c>
      <c r="D3016" s="20">
        <f t="shared" si="94"/>
        <v>-5.5176242030985853E-3</v>
      </c>
      <c r="E3016" s="20">
        <f t="shared" si="95"/>
        <v>-4.3645586484332023E-3</v>
      </c>
      <c r="F3016" s="53"/>
    </row>
    <row r="3017" spans="1:6">
      <c r="A3017" s="52">
        <v>44986</v>
      </c>
      <c r="B3017" s="20">
        <v>2465</v>
      </c>
      <c r="C3017" s="20">
        <v>59411.08</v>
      </c>
      <c r="D3017" s="20">
        <f t="shared" si="94"/>
        <v>7.5855371448118377E-3</v>
      </c>
      <c r="E3017" s="20">
        <f t="shared" si="95"/>
        <v>2.9861986783117369E-3</v>
      </c>
      <c r="F3017" s="53"/>
    </row>
    <row r="3018" spans="1:6">
      <c r="A3018" s="52">
        <v>44987</v>
      </c>
      <c r="B3018" s="20">
        <v>2454.1999999999998</v>
      </c>
      <c r="C3018" s="20">
        <v>58909.35</v>
      </c>
      <c r="D3018" s="20">
        <f t="shared" si="94"/>
        <v>-8.4809192678229183E-3</v>
      </c>
      <c r="E3018" s="20">
        <f t="shared" si="95"/>
        <v>-4.3909649343430923E-3</v>
      </c>
      <c r="F3018" s="53"/>
    </row>
    <row r="3019" spans="1:6">
      <c r="A3019" s="52">
        <v>44988</v>
      </c>
      <c r="B3019" s="20">
        <v>2470.0500000000002</v>
      </c>
      <c r="C3019" s="20">
        <v>59808.97</v>
      </c>
      <c r="D3019" s="20">
        <f t="shared" si="94"/>
        <v>1.5155828015330539E-2</v>
      </c>
      <c r="E3019" s="20">
        <f t="shared" si="95"/>
        <v>6.4375507896702504E-3</v>
      </c>
      <c r="F3019" s="53"/>
    </row>
    <row r="3020" spans="1:6">
      <c r="A3020" s="52">
        <v>44991</v>
      </c>
      <c r="B3020" s="20">
        <v>2484.75</v>
      </c>
      <c r="C3020" s="20">
        <v>60224.46</v>
      </c>
      <c r="D3020" s="20">
        <f t="shared" si="94"/>
        <v>6.9229323769361807E-3</v>
      </c>
      <c r="E3020" s="20">
        <f t="shared" si="95"/>
        <v>5.9336575159973284E-3</v>
      </c>
      <c r="F3020" s="53"/>
    </row>
    <row r="3021" spans="1:6">
      <c r="A3021" s="52">
        <v>44993</v>
      </c>
      <c r="B3021" s="20">
        <v>2484.9</v>
      </c>
      <c r="C3021" s="20">
        <v>60348.09</v>
      </c>
      <c r="D3021" s="20">
        <f t="shared" si="94"/>
        <v>2.0507162422376641E-3</v>
      </c>
      <c r="E3021" s="20">
        <f t="shared" si="95"/>
        <v>6.0366424213260952E-5</v>
      </c>
      <c r="F3021" s="53"/>
    </row>
    <row r="3022" spans="1:6">
      <c r="A3022" s="52">
        <v>44994</v>
      </c>
      <c r="B3022" s="20">
        <v>2459.75</v>
      </c>
      <c r="C3022" s="20">
        <v>59806.28</v>
      </c>
      <c r="D3022" s="20">
        <f t="shared" si="94"/>
        <v>-9.0186261617607767E-3</v>
      </c>
      <c r="E3022" s="20">
        <f t="shared" si="95"/>
        <v>-1.0172698526453307E-2</v>
      </c>
      <c r="F3022" s="53"/>
    </row>
    <row r="3023" spans="1:6">
      <c r="A3023" s="52">
        <v>44995</v>
      </c>
      <c r="B3023" s="20">
        <v>2463.15</v>
      </c>
      <c r="C3023" s="20">
        <v>59135.13</v>
      </c>
      <c r="D3023" s="20">
        <f t="shared" si="94"/>
        <v>-1.1285508104774833E-2</v>
      </c>
      <c r="E3023" s="20">
        <f t="shared" si="95"/>
        <v>1.3812998600811715E-3</v>
      </c>
      <c r="F3023" s="53"/>
    </row>
    <row r="3024" spans="1:6">
      <c r="A3024" s="52">
        <v>44998</v>
      </c>
      <c r="B3024" s="20">
        <v>2452.9</v>
      </c>
      <c r="C3024" s="20">
        <v>58237.85</v>
      </c>
      <c r="D3024" s="20">
        <f t="shared" si="94"/>
        <v>-1.5289677062129931E-2</v>
      </c>
      <c r="E3024" s="20">
        <f t="shared" si="95"/>
        <v>-4.1700205869188633E-3</v>
      </c>
      <c r="F3024" s="53"/>
    </row>
    <row r="3025" spans="1:6">
      <c r="A3025" s="52">
        <v>44999</v>
      </c>
      <c r="B3025" s="20">
        <v>2444.25</v>
      </c>
      <c r="C3025" s="20">
        <v>57900.19</v>
      </c>
      <c r="D3025" s="20">
        <f t="shared" si="94"/>
        <v>-5.8148209047920495E-3</v>
      </c>
      <c r="E3025" s="20">
        <f t="shared" si="95"/>
        <v>-3.5326706332566597E-3</v>
      </c>
      <c r="F3025" s="53"/>
    </row>
    <row r="3026" spans="1:6">
      <c r="A3026" s="52">
        <v>45000</v>
      </c>
      <c r="B3026" s="20">
        <v>2406.1</v>
      </c>
      <c r="C3026" s="20">
        <v>57555.9</v>
      </c>
      <c r="D3026" s="20">
        <f t="shared" si="94"/>
        <v>-5.9640166320863346E-3</v>
      </c>
      <c r="E3026" s="20">
        <f t="shared" si="95"/>
        <v>-1.573114795509678E-2</v>
      </c>
      <c r="F3026" s="53"/>
    </row>
    <row r="3027" spans="1:6">
      <c r="A3027" s="52">
        <v>45001</v>
      </c>
      <c r="B3027" s="20">
        <v>2459.85</v>
      </c>
      <c r="C3027" s="20">
        <v>57634.84</v>
      </c>
      <c r="D3027" s="20">
        <f t="shared" si="94"/>
        <v>1.3705964968646139E-3</v>
      </c>
      <c r="E3027" s="20">
        <f t="shared" si="95"/>
        <v>2.2093193026880533E-2</v>
      </c>
      <c r="F3027" s="53"/>
    </row>
    <row r="3028" spans="1:6">
      <c r="A3028" s="52">
        <v>45002</v>
      </c>
      <c r="B3028" s="20">
        <v>2448.4</v>
      </c>
      <c r="C3028" s="20">
        <v>57989.9</v>
      </c>
      <c r="D3028" s="20">
        <f t="shared" si="94"/>
        <v>6.1416114934094513E-3</v>
      </c>
      <c r="E3028" s="20">
        <f t="shared" si="95"/>
        <v>-4.665622480649439E-3</v>
      </c>
      <c r="F3028" s="53"/>
    </row>
    <row r="3029" spans="1:6">
      <c r="A3029" s="52">
        <v>45005</v>
      </c>
      <c r="B3029" s="20">
        <v>2510.5</v>
      </c>
      <c r="C3029" s="20">
        <v>57628.95</v>
      </c>
      <c r="D3029" s="20">
        <f t="shared" si="94"/>
        <v>-6.2438118462718219E-3</v>
      </c>
      <c r="E3029" s="20">
        <f t="shared" si="95"/>
        <v>2.5047186497845472E-2</v>
      </c>
      <c r="F3029" s="53"/>
    </row>
    <row r="3030" spans="1:6">
      <c r="A3030" s="52">
        <v>45006</v>
      </c>
      <c r="B3030" s="20">
        <v>2463.1999999999998</v>
      </c>
      <c r="C3030" s="20">
        <v>58074.68</v>
      </c>
      <c r="D3030" s="20">
        <f t="shared" si="94"/>
        <v>7.7047229197198903E-3</v>
      </c>
      <c r="E3030" s="20">
        <f t="shared" si="95"/>
        <v>-1.90206188644697E-2</v>
      </c>
      <c r="F3030" s="53"/>
    </row>
    <row r="3031" spans="1:6">
      <c r="A3031" s="52">
        <v>45007</v>
      </c>
      <c r="B3031" s="20">
        <v>2476.5</v>
      </c>
      <c r="C3031" s="20">
        <v>58214.59</v>
      </c>
      <c r="D3031" s="20">
        <f t="shared" si="94"/>
        <v>2.4062420807453053E-3</v>
      </c>
      <c r="E3031" s="20">
        <f t="shared" si="95"/>
        <v>5.3849554180018574E-3</v>
      </c>
      <c r="F3031" s="53"/>
    </row>
    <row r="3032" spans="1:6">
      <c r="A3032" s="52">
        <v>45008</v>
      </c>
      <c r="B3032" s="20">
        <v>2485.1999999999998</v>
      </c>
      <c r="C3032" s="20">
        <v>57925.279999999999</v>
      </c>
      <c r="D3032" s="20">
        <f t="shared" si="94"/>
        <v>-4.9821064621934441E-3</v>
      </c>
      <c r="E3032" s="20">
        <f t="shared" si="95"/>
        <v>3.5068661612462837E-3</v>
      </c>
      <c r="F3032" s="53"/>
    </row>
    <row r="3033" spans="1:6">
      <c r="A3033" s="52">
        <v>45009</v>
      </c>
      <c r="B3033" s="20">
        <v>2480.5</v>
      </c>
      <c r="C3033" s="20">
        <v>57527.1</v>
      </c>
      <c r="D3033" s="20">
        <f t="shared" si="94"/>
        <v>-6.8977630214939866E-3</v>
      </c>
      <c r="E3033" s="20">
        <f t="shared" si="95"/>
        <v>-1.8929864484351058E-3</v>
      </c>
      <c r="F3033" s="53"/>
    </row>
    <row r="3034" spans="1:6">
      <c r="A3034" s="52">
        <v>45012</v>
      </c>
      <c r="B3034" s="20">
        <v>2497.1999999999998</v>
      </c>
      <c r="C3034" s="20">
        <v>57653.86</v>
      </c>
      <c r="D3034" s="20">
        <f t="shared" si="94"/>
        <v>2.2010591190725834E-3</v>
      </c>
      <c r="E3034" s="20">
        <f t="shared" si="95"/>
        <v>6.7099514464854819E-3</v>
      </c>
      <c r="F3034" s="53"/>
    </row>
    <row r="3035" spans="1:6">
      <c r="A3035" s="52">
        <v>45013</v>
      </c>
      <c r="B3035" s="20">
        <v>2481.9</v>
      </c>
      <c r="C3035" s="20">
        <v>57613.72</v>
      </c>
      <c r="D3035" s="20">
        <f t="shared" si="94"/>
        <v>-6.9646645869621889E-4</v>
      </c>
      <c r="E3035" s="20">
        <f t="shared" si="95"/>
        <v>-6.1457083233420499E-3</v>
      </c>
      <c r="F3035" s="53"/>
    </row>
    <row r="3036" spans="1:6">
      <c r="A3036" s="52">
        <v>45014</v>
      </c>
      <c r="B3036" s="20">
        <v>2528.35</v>
      </c>
      <c r="C3036" s="20">
        <v>57960.09</v>
      </c>
      <c r="D3036" s="20">
        <f t="shared" si="94"/>
        <v>5.993936463809804E-3</v>
      </c>
      <c r="E3036" s="20">
        <f t="shared" si="95"/>
        <v>1.8542520186360625E-2</v>
      </c>
      <c r="F3036" s="53"/>
    </row>
    <row r="3037" spans="1:6">
      <c r="A3037" s="52">
        <v>45016</v>
      </c>
      <c r="B3037" s="20">
        <v>2558.75</v>
      </c>
      <c r="C3037" s="20">
        <v>58991.519999999997</v>
      </c>
      <c r="D3037" s="20">
        <f t="shared" si="94"/>
        <v>1.763903451587736E-2</v>
      </c>
      <c r="E3037" s="20">
        <f t="shared" si="95"/>
        <v>1.1951941924891785E-2</v>
      </c>
      <c r="F3037" s="53"/>
    </row>
    <row r="3038" spans="1:6">
      <c r="A3038" s="52">
        <v>45019</v>
      </c>
      <c r="B3038" s="20">
        <v>2535.85</v>
      </c>
      <c r="C3038" s="20">
        <v>59106.44</v>
      </c>
      <c r="D3038" s="20">
        <f t="shared" si="94"/>
        <v>1.9461815644029961E-3</v>
      </c>
      <c r="E3038" s="20">
        <f t="shared" si="95"/>
        <v>-8.9899714326946434E-3</v>
      </c>
      <c r="F3038" s="53"/>
    </row>
    <row r="3039" spans="1:6">
      <c r="A3039" s="52">
        <v>45021</v>
      </c>
      <c r="B3039" s="20">
        <v>2582.6999999999998</v>
      </c>
      <c r="C3039" s="20">
        <v>59689.31</v>
      </c>
      <c r="D3039" s="20">
        <f t="shared" si="94"/>
        <v>9.8130560619098701E-3</v>
      </c>
      <c r="E3039" s="20">
        <f t="shared" si="95"/>
        <v>1.8306476789213807E-2</v>
      </c>
      <c r="F3039" s="53"/>
    </row>
    <row r="3040" spans="1:6">
      <c r="A3040" s="52">
        <v>45022</v>
      </c>
      <c r="B3040" s="20">
        <v>2563.6</v>
      </c>
      <c r="C3040" s="20">
        <v>59832.97</v>
      </c>
      <c r="D3040" s="20">
        <f t="shared" si="94"/>
        <v>2.4039044298910413E-3</v>
      </c>
      <c r="E3040" s="20">
        <f t="shared" si="95"/>
        <v>-7.4228427019468616E-3</v>
      </c>
      <c r="F3040" s="53"/>
    </row>
    <row r="3041" spans="1:6">
      <c r="A3041" s="52">
        <v>45026</v>
      </c>
      <c r="B3041" s="20">
        <v>2535.1</v>
      </c>
      <c r="C3041" s="20">
        <v>59846.51</v>
      </c>
      <c r="D3041" s="20">
        <f t="shared" si="94"/>
        <v>2.2627103757079853E-4</v>
      </c>
      <c r="E3041" s="20">
        <f t="shared" si="95"/>
        <v>-1.1179436651074112E-2</v>
      </c>
      <c r="F3041" s="53"/>
    </row>
    <row r="3042" spans="1:6">
      <c r="A3042" s="52">
        <v>45027</v>
      </c>
      <c r="B3042" s="20">
        <v>2545.9499999999998</v>
      </c>
      <c r="C3042" s="20">
        <v>60157.72</v>
      </c>
      <c r="D3042" s="20">
        <f t="shared" si="94"/>
        <v>5.1866621312722542E-3</v>
      </c>
      <c r="E3042" s="20">
        <f t="shared" si="95"/>
        <v>4.2707772966523372E-3</v>
      </c>
      <c r="F3042" s="53"/>
    </row>
    <row r="3043" spans="1:6">
      <c r="A3043" s="52">
        <v>45028</v>
      </c>
      <c r="B3043" s="20">
        <v>2528.6999999999998</v>
      </c>
      <c r="C3043" s="20">
        <v>60392.77</v>
      </c>
      <c r="D3043" s="20">
        <f t="shared" si="94"/>
        <v>3.8996158019283132E-3</v>
      </c>
      <c r="E3043" s="20">
        <f t="shared" si="95"/>
        <v>-6.7985246041039164E-3</v>
      </c>
      <c r="F3043" s="53"/>
    </row>
    <row r="3044" spans="1:6">
      <c r="A3044" s="52">
        <v>45029</v>
      </c>
      <c r="B3044" s="20">
        <v>2534</v>
      </c>
      <c r="C3044" s="20">
        <v>60431</v>
      </c>
      <c r="D3044" s="20">
        <f t="shared" si="94"/>
        <v>6.3282251953927597E-4</v>
      </c>
      <c r="E3044" s="20">
        <f t="shared" si="95"/>
        <v>2.0937452095382697E-3</v>
      </c>
      <c r="F3044" s="53"/>
    </row>
    <row r="3045" spans="1:6">
      <c r="A3045" s="52">
        <v>45033</v>
      </c>
      <c r="B3045" s="20">
        <v>2548.4499999999998</v>
      </c>
      <c r="C3045" s="20">
        <v>59910.75</v>
      </c>
      <c r="D3045" s="20">
        <f t="shared" si="94"/>
        <v>-8.6462635130574259E-3</v>
      </c>
      <c r="E3045" s="20">
        <f t="shared" si="95"/>
        <v>5.6862493225980151E-3</v>
      </c>
      <c r="F3045" s="53"/>
    </row>
    <row r="3046" spans="1:6">
      <c r="A3046" s="52">
        <v>45034</v>
      </c>
      <c r="B3046" s="20">
        <v>2541.6</v>
      </c>
      <c r="C3046" s="20">
        <v>59727.01</v>
      </c>
      <c r="D3046" s="20">
        <f t="shared" si="94"/>
        <v>-3.0716079014202324E-3</v>
      </c>
      <c r="E3046" s="20">
        <f t="shared" si="95"/>
        <v>-2.6915272483759656E-3</v>
      </c>
      <c r="F3046" s="53"/>
    </row>
    <row r="3047" spans="1:6">
      <c r="A3047" s="52">
        <v>45035</v>
      </c>
      <c r="B3047" s="20">
        <v>2525.5500000000002</v>
      </c>
      <c r="C3047" s="20">
        <v>59567.8</v>
      </c>
      <c r="D3047" s="20">
        <f t="shared" si="94"/>
        <v>-2.6691872768831904E-3</v>
      </c>
      <c r="E3047" s="20">
        <f t="shared" si="95"/>
        <v>-6.3349431833878639E-3</v>
      </c>
      <c r="F3047" s="53"/>
    </row>
    <row r="3048" spans="1:6">
      <c r="A3048" s="52">
        <v>45036</v>
      </c>
      <c r="B3048" s="20">
        <v>2493</v>
      </c>
      <c r="C3048" s="20">
        <v>59632.35</v>
      </c>
      <c r="D3048" s="20">
        <f t="shared" si="94"/>
        <v>1.0830524342423486E-3</v>
      </c>
      <c r="E3048" s="20">
        <f t="shared" si="95"/>
        <v>-1.2972056248360583E-2</v>
      </c>
      <c r="F3048" s="53"/>
    </row>
    <row r="3049" spans="1:6">
      <c r="A3049" s="52">
        <v>45037</v>
      </c>
      <c r="B3049" s="20">
        <v>2498</v>
      </c>
      <c r="C3049" s="20">
        <v>59655.06</v>
      </c>
      <c r="D3049" s="20">
        <f t="shared" si="94"/>
        <v>3.8076105893103802E-4</v>
      </c>
      <c r="E3049" s="20">
        <f t="shared" si="95"/>
        <v>2.0036071619651801E-3</v>
      </c>
      <c r="F3049" s="53"/>
    </row>
    <row r="3050" spans="1:6">
      <c r="A3050" s="52">
        <v>45040</v>
      </c>
      <c r="B3050" s="20">
        <v>2499.35</v>
      </c>
      <c r="C3050" s="20">
        <v>60056.1</v>
      </c>
      <c r="D3050" s="20">
        <f t="shared" si="94"/>
        <v>6.7001522713650841E-3</v>
      </c>
      <c r="E3050" s="20">
        <f t="shared" si="95"/>
        <v>5.4028636490926183E-4</v>
      </c>
      <c r="F3050" s="53"/>
    </row>
    <row r="3051" spans="1:6">
      <c r="A3051" s="52">
        <v>45041</v>
      </c>
      <c r="B3051" s="20">
        <v>2490</v>
      </c>
      <c r="C3051" s="20">
        <v>60130.71</v>
      </c>
      <c r="D3051" s="20">
        <f t="shared" si="94"/>
        <v>1.241567349765141E-3</v>
      </c>
      <c r="E3051" s="20">
        <f t="shared" si="95"/>
        <v>-3.7479875916790091E-3</v>
      </c>
      <c r="F3051" s="53"/>
    </row>
    <row r="3052" spans="1:6">
      <c r="A3052" s="52">
        <v>45042</v>
      </c>
      <c r="B3052" s="20">
        <v>2504.6999999999998</v>
      </c>
      <c r="C3052" s="20">
        <v>60300.58</v>
      </c>
      <c r="D3052" s="20">
        <f t="shared" si="94"/>
        <v>2.821029529037569E-3</v>
      </c>
      <c r="E3052" s="20">
        <f t="shared" si="95"/>
        <v>5.8862564093111278E-3</v>
      </c>
      <c r="F3052" s="53"/>
    </row>
    <row r="3053" spans="1:6">
      <c r="A3053" s="52">
        <v>45043</v>
      </c>
      <c r="B3053" s="20">
        <v>2468.1999999999998</v>
      </c>
      <c r="C3053" s="20">
        <v>60649.38</v>
      </c>
      <c r="D3053" s="20">
        <f t="shared" si="94"/>
        <v>5.7676904885056602E-3</v>
      </c>
      <c r="E3053" s="20">
        <f t="shared" si="95"/>
        <v>-1.4679826848981276E-2</v>
      </c>
      <c r="F3053" s="53"/>
    </row>
    <row r="3054" spans="1:6">
      <c r="A3054" s="52">
        <v>45044</v>
      </c>
      <c r="B3054" s="20">
        <v>2454.4</v>
      </c>
      <c r="C3054" s="20">
        <v>61112.44</v>
      </c>
      <c r="D3054" s="20">
        <f t="shared" si="94"/>
        <v>7.6060333592288124E-3</v>
      </c>
      <c r="E3054" s="20">
        <f t="shared" si="95"/>
        <v>-5.6068078461459789E-3</v>
      </c>
      <c r="F3054" s="53"/>
    </row>
    <row r="3055" spans="1:6">
      <c r="A3055" s="52">
        <v>45048</v>
      </c>
      <c r="B3055" s="20">
        <v>2451.4</v>
      </c>
      <c r="C3055" s="20">
        <v>61354.71</v>
      </c>
      <c r="D3055" s="20">
        <f t="shared" si="94"/>
        <v>3.9564947177770822E-3</v>
      </c>
      <c r="E3055" s="20">
        <f t="shared" si="95"/>
        <v>-1.2230422658723035E-3</v>
      </c>
      <c r="F3055" s="53"/>
    </row>
    <row r="3056" spans="1:6">
      <c r="A3056" s="52">
        <v>45049</v>
      </c>
      <c r="B3056" s="20">
        <v>2486.25</v>
      </c>
      <c r="C3056" s="20">
        <v>61193.3</v>
      </c>
      <c r="D3056" s="20">
        <f t="shared" si="94"/>
        <v>-2.6342344251512107E-3</v>
      </c>
      <c r="E3056" s="20">
        <f t="shared" si="95"/>
        <v>1.4116261261117058E-2</v>
      </c>
      <c r="F3056" s="53"/>
    </row>
    <row r="3057" spans="1:6">
      <c r="A3057" s="52">
        <v>45050</v>
      </c>
      <c r="B3057" s="20">
        <v>2505.8000000000002</v>
      </c>
      <c r="C3057" s="20">
        <v>61749.25</v>
      </c>
      <c r="D3057" s="20">
        <f t="shared" si="94"/>
        <v>9.0441232842987957E-3</v>
      </c>
      <c r="E3057" s="20">
        <f t="shared" si="95"/>
        <v>7.8324936432703704E-3</v>
      </c>
      <c r="F3057" s="53"/>
    </row>
    <row r="3058" spans="1:6">
      <c r="A3058" s="52">
        <v>45051</v>
      </c>
      <c r="B3058" s="20">
        <v>2501</v>
      </c>
      <c r="C3058" s="20">
        <v>61054.29</v>
      </c>
      <c r="D3058" s="20">
        <f t="shared" si="94"/>
        <v>-1.1318361327194357E-2</v>
      </c>
      <c r="E3058" s="20">
        <f t="shared" si="95"/>
        <v>-1.9173929338333724E-3</v>
      </c>
      <c r="F3058" s="53"/>
    </row>
    <row r="3059" spans="1:6">
      <c r="A3059" s="52">
        <v>45054</v>
      </c>
      <c r="B3059" s="20">
        <v>2515.15</v>
      </c>
      <c r="C3059" s="20">
        <v>61764.25</v>
      </c>
      <c r="D3059" s="20">
        <f t="shared" si="94"/>
        <v>1.1561249757588515E-2</v>
      </c>
      <c r="E3059" s="20">
        <f t="shared" si="95"/>
        <v>5.6417920248157437E-3</v>
      </c>
      <c r="F3059" s="53"/>
    </row>
    <row r="3060" spans="1:6">
      <c r="A3060" s="52">
        <v>45055</v>
      </c>
      <c r="B3060" s="20">
        <v>2516.65</v>
      </c>
      <c r="C3060" s="20">
        <v>61761.33</v>
      </c>
      <c r="D3060" s="20">
        <f t="shared" si="94"/>
        <v>-4.7277656992860826E-5</v>
      </c>
      <c r="E3060" s="20">
        <f t="shared" si="95"/>
        <v>5.9620813404070864E-4</v>
      </c>
      <c r="F3060" s="53"/>
    </row>
    <row r="3061" spans="1:6">
      <c r="A3061" s="52">
        <v>45056</v>
      </c>
      <c r="B3061" s="20">
        <v>2522.1</v>
      </c>
      <c r="C3061" s="20">
        <v>61940.2</v>
      </c>
      <c r="D3061" s="20">
        <f t="shared" si="94"/>
        <v>2.8919630123275591E-3</v>
      </c>
      <c r="E3061" s="20">
        <f t="shared" si="95"/>
        <v>2.1632357728853966E-3</v>
      </c>
      <c r="F3061" s="53"/>
    </row>
    <row r="3062" spans="1:6">
      <c r="A3062" s="52">
        <v>45057</v>
      </c>
      <c r="B3062" s="20">
        <v>2591.8000000000002</v>
      </c>
      <c r="C3062" s="20">
        <v>61904.52</v>
      </c>
      <c r="D3062" s="20">
        <f t="shared" si="94"/>
        <v>-5.7620544480511992E-4</v>
      </c>
      <c r="E3062" s="20">
        <f t="shared" si="95"/>
        <v>2.7260727191953445E-2</v>
      </c>
      <c r="F3062" s="53"/>
    </row>
    <row r="3063" spans="1:6">
      <c r="A3063" s="52">
        <v>45058</v>
      </c>
      <c r="B3063" s="20">
        <v>2623.4</v>
      </c>
      <c r="C3063" s="20">
        <v>62027.9</v>
      </c>
      <c r="D3063" s="20">
        <f t="shared" si="94"/>
        <v>1.9910857991940786E-3</v>
      </c>
      <c r="E3063" s="20">
        <f t="shared" si="95"/>
        <v>1.2118571379731265E-2</v>
      </c>
      <c r="F3063" s="53"/>
    </row>
    <row r="3064" spans="1:6">
      <c r="A3064" s="52">
        <v>45061</v>
      </c>
      <c r="B3064" s="20">
        <v>2661.35</v>
      </c>
      <c r="C3064" s="20">
        <v>62345.71</v>
      </c>
      <c r="D3064" s="20">
        <f t="shared" si="94"/>
        <v>5.1105808010898758E-3</v>
      </c>
      <c r="E3064" s="20">
        <f t="shared" si="95"/>
        <v>1.4362326447585354E-2</v>
      </c>
      <c r="F3064" s="53"/>
    </row>
    <row r="3065" spans="1:6">
      <c r="A3065" s="52">
        <v>45062</v>
      </c>
      <c r="B3065" s="20">
        <v>2675.2</v>
      </c>
      <c r="C3065" s="20">
        <v>61932.47</v>
      </c>
      <c r="D3065" s="20">
        <f t="shared" si="94"/>
        <v>-6.6502667322057198E-3</v>
      </c>
      <c r="E3065" s="20">
        <f t="shared" si="95"/>
        <v>5.190631061751578E-3</v>
      </c>
      <c r="F3065" s="53"/>
    </row>
    <row r="3066" spans="1:6">
      <c r="A3066" s="52">
        <v>45063</v>
      </c>
      <c r="B3066" s="20">
        <v>2661.95</v>
      </c>
      <c r="C3066" s="20">
        <v>61560.639999999999</v>
      </c>
      <c r="D3066" s="20">
        <f t="shared" si="94"/>
        <v>-6.0218926164302498E-3</v>
      </c>
      <c r="E3066" s="20">
        <f t="shared" si="95"/>
        <v>-4.9652069817484254E-3</v>
      </c>
      <c r="F3066" s="53"/>
    </row>
    <row r="3067" spans="1:6">
      <c r="A3067" s="52">
        <v>45064</v>
      </c>
      <c r="B3067" s="20">
        <v>2626.55</v>
      </c>
      <c r="C3067" s="20">
        <v>61431.74</v>
      </c>
      <c r="D3067" s="20">
        <f t="shared" si="94"/>
        <v>-2.0960655805410716E-3</v>
      </c>
      <c r="E3067" s="20">
        <f t="shared" si="95"/>
        <v>-1.3387738954904211E-2</v>
      </c>
      <c r="F3067" s="53"/>
    </row>
    <row r="3068" spans="1:6">
      <c r="A3068" s="52">
        <v>45065</v>
      </c>
      <c r="B3068" s="20">
        <v>2641.4</v>
      </c>
      <c r="C3068" s="20">
        <v>61729.68</v>
      </c>
      <c r="D3068" s="20">
        <f t="shared" si="94"/>
        <v>4.8382128297795052E-3</v>
      </c>
      <c r="E3068" s="20">
        <f t="shared" si="95"/>
        <v>5.6378816559741378E-3</v>
      </c>
      <c r="F3068" s="53"/>
    </row>
    <row r="3069" spans="1:6">
      <c r="A3069" s="52">
        <v>45068</v>
      </c>
      <c r="B3069" s="20">
        <v>2636.7</v>
      </c>
      <c r="C3069" s="20">
        <v>61963.68</v>
      </c>
      <c r="D3069" s="20">
        <f t="shared" si="94"/>
        <v>3.7835544146908877E-3</v>
      </c>
      <c r="E3069" s="20">
        <f t="shared" si="95"/>
        <v>-1.7809443709948087E-3</v>
      </c>
      <c r="F3069" s="53"/>
    </row>
    <row r="3070" spans="1:6">
      <c r="A3070" s="52">
        <v>45069</v>
      </c>
      <c r="B3070" s="20">
        <v>2628.15</v>
      </c>
      <c r="C3070" s="20">
        <v>61981.79</v>
      </c>
      <c r="D3070" s="20">
        <f t="shared" si="94"/>
        <v>2.9222528469776765E-4</v>
      </c>
      <c r="E3070" s="20">
        <f t="shared" si="95"/>
        <v>-3.2479586375029523E-3</v>
      </c>
      <c r="F3070" s="53"/>
    </row>
    <row r="3071" spans="1:6">
      <c r="A3071" s="52">
        <v>45070</v>
      </c>
      <c r="B3071" s="20">
        <v>2612.6</v>
      </c>
      <c r="C3071" s="20">
        <v>61773.78</v>
      </c>
      <c r="D3071" s="20">
        <f t="shared" si="94"/>
        <v>-3.3616296363169402E-3</v>
      </c>
      <c r="E3071" s="20">
        <f t="shared" si="95"/>
        <v>-5.9342825487434421E-3</v>
      </c>
      <c r="F3071" s="53"/>
    </row>
    <row r="3072" spans="1:6">
      <c r="A3072" s="52">
        <v>45071</v>
      </c>
      <c r="B3072" s="20">
        <v>2599.6999999999998</v>
      </c>
      <c r="C3072" s="20">
        <v>61872.62</v>
      </c>
      <c r="D3072" s="20">
        <f t="shared" si="94"/>
        <v>1.598752912385734E-3</v>
      </c>
      <c r="E3072" s="20">
        <f t="shared" si="95"/>
        <v>-4.9498403155909358E-3</v>
      </c>
      <c r="F3072" s="53"/>
    </row>
    <row r="3073" spans="1:6">
      <c r="A3073" s="52">
        <v>45072</v>
      </c>
      <c r="B3073" s="20">
        <v>2651.6</v>
      </c>
      <c r="C3073" s="20">
        <v>62501.69</v>
      </c>
      <c r="D3073" s="20">
        <f t="shared" si="94"/>
        <v>1.0115840874175455E-2</v>
      </c>
      <c r="E3073" s="20">
        <f t="shared" si="95"/>
        <v>1.9767177630364549E-2</v>
      </c>
      <c r="F3073" s="53"/>
    </row>
    <row r="3074" spans="1:6">
      <c r="A3074" s="52">
        <v>45075</v>
      </c>
      <c r="B3074" s="20">
        <v>2650.1</v>
      </c>
      <c r="C3074" s="20">
        <v>62846.38</v>
      </c>
      <c r="D3074" s="20">
        <f t="shared" si="94"/>
        <v>5.4997395464214949E-3</v>
      </c>
      <c r="E3074" s="20">
        <f t="shared" si="95"/>
        <v>-5.6585624989119389E-4</v>
      </c>
      <c r="F3074" s="53"/>
    </row>
    <row r="3075" spans="1:6">
      <c r="A3075" s="52">
        <v>45076</v>
      </c>
      <c r="B3075" s="20">
        <v>2656.35</v>
      </c>
      <c r="C3075" s="20">
        <v>62969.13</v>
      </c>
      <c r="D3075" s="20">
        <f t="shared" ref="D3075:D3138" si="96">LN(C3075/C3074)</f>
        <v>1.9512703790986754E-3</v>
      </c>
      <c r="E3075" s="20">
        <f t="shared" ref="E3075:E3138" si="97">LN(B3075/B3074)</f>
        <v>2.3556249055723929E-3</v>
      </c>
      <c r="F3075" s="53"/>
    </row>
    <row r="3076" spans="1:6">
      <c r="A3076" s="52">
        <v>45077</v>
      </c>
      <c r="B3076" s="20">
        <v>2660.75</v>
      </c>
      <c r="C3076" s="20">
        <v>62622.239999999998</v>
      </c>
      <c r="D3076" s="20">
        <f t="shared" si="96"/>
        <v>-5.5241197247532341E-3</v>
      </c>
      <c r="E3076" s="20">
        <f t="shared" si="97"/>
        <v>1.655037898236001E-3</v>
      </c>
      <c r="F3076" s="53"/>
    </row>
    <row r="3077" spans="1:6">
      <c r="A3077" s="52">
        <v>45078</v>
      </c>
      <c r="B3077" s="20">
        <v>2697.75</v>
      </c>
      <c r="C3077" s="20">
        <v>62428.54</v>
      </c>
      <c r="D3077" s="20">
        <f t="shared" si="96"/>
        <v>-3.0979439698927353E-3</v>
      </c>
      <c r="E3077" s="20">
        <f t="shared" si="97"/>
        <v>1.3810054322689388E-2</v>
      </c>
      <c r="F3077" s="53"/>
    </row>
    <row r="3078" spans="1:6">
      <c r="A3078" s="52">
        <v>45079</v>
      </c>
      <c r="B3078" s="20">
        <v>2716.35</v>
      </c>
      <c r="C3078" s="20">
        <v>62547.11</v>
      </c>
      <c r="D3078" s="20">
        <f t="shared" si="96"/>
        <v>1.8974902003012141E-3</v>
      </c>
      <c r="E3078" s="20">
        <f t="shared" si="97"/>
        <v>6.8709751116181397E-3</v>
      </c>
      <c r="F3078" s="53"/>
    </row>
    <row r="3079" spans="1:6">
      <c r="A3079" s="52">
        <v>45082</v>
      </c>
      <c r="B3079" s="20">
        <v>2696.4</v>
      </c>
      <c r="C3079" s="20">
        <v>62787.47</v>
      </c>
      <c r="D3079" s="20">
        <f t="shared" si="96"/>
        <v>3.8354984659817494E-3</v>
      </c>
      <c r="E3079" s="20">
        <f t="shared" si="97"/>
        <v>-7.3715173761772935E-3</v>
      </c>
      <c r="F3079" s="53"/>
    </row>
    <row r="3080" spans="1:6">
      <c r="A3080" s="52">
        <v>45083</v>
      </c>
      <c r="B3080" s="20">
        <v>2690.05</v>
      </c>
      <c r="C3080" s="20">
        <v>62792.88</v>
      </c>
      <c r="D3080" s="20">
        <f t="shared" si="96"/>
        <v>8.6159976514601697E-5</v>
      </c>
      <c r="E3080" s="20">
        <f t="shared" si="97"/>
        <v>-2.3577691955470044E-3</v>
      </c>
      <c r="F3080" s="53"/>
    </row>
    <row r="3081" spans="1:6">
      <c r="A3081" s="52">
        <v>45084</v>
      </c>
      <c r="B3081" s="20">
        <v>2715.15</v>
      </c>
      <c r="C3081" s="20">
        <v>63142.96</v>
      </c>
      <c r="D3081" s="20">
        <f t="shared" si="96"/>
        <v>5.5596707298809379E-3</v>
      </c>
      <c r="E3081" s="20">
        <f t="shared" si="97"/>
        <v>9.2874196769347946E-3</v>
      </c>
      <c r="F3081" s="53"/>
    </row>
    <row r="3082" spans="1:6">
      <c r="A3082" s="52">
        <v>45085</v>
      </c>
      <c r="B3082" s="20">
        <v>2679.85</v>
      </c>
      <c r="C3082" s="20">
        <v>62848.639999999999</v>
      </c>
      <c r="D3082" s="20">
        <f t="shared" si="96"/>
        <v>-4.672066000793812E-3</v>
      </c>
      <c r="E3082" s="20">
        <f t="shared" si="97"/>
        <v>-1.3086377671410339E-2</v>
      </c>
      <c r="F3082" s="53"/>
    </row>
    <row r="3083" spans="1:6">
      <c r="A3083" s="52">
        <v>45086</v>
      </c>
      <c r="B3083" s="20">
        <v>2635.7</v>
      </c>
      <c r="C3083" s="20">
        <v>62625.63</v>
      </c>
      <c r="D3083" s="20">
        <f t="shared" si="96"/>
        <v>-3.554676744872096E-3</v>
      </c>
      <c r="E3083" s="20">
        <f t="shared" si="97"/>
        <v>-1.6612021444790553E-2</v>
      </c>
      <c r="F3083" s="53"/>
    </row>
    <row r="3084" spans="1:6">
      <c r="A3084" s="52">
        <v>45089</v>
      </c>
      <c r="B3084" s="20">
        <v>2641.75</v>
      </c>
      <c r="C3084" s="20">
        <v>62724.71</v>
      </c>
      <c r="D3084" s="20">
        <f t="shared" si="96"/>
        <v>1.5808496512114438E-3</v>
      </c>
      <c r="E3084" s="20">
        <f t="shared" si="97"/>
        <v>2.2927749766692767E-3</v>
      </c>
      <c r="F3084" s="53"/>
    </row>
    <row r="3085" spans="1:6">
      <c r="A3085" s="52">
        <v>45090</v>
      </c>
      <c r="B3085" s="20">
        <v>2677.6</v>
      </c>
      <c r="C3085" s="20">
        <v>63143.16</v>
      </c>
      <c r="D3085" s="20">
        <f t="shared" si="96"/>
        <v>6.6490605050932546E-3</v>
      </c>
      <c r="E3085" s="20">
        <f t="shared" si="97"/>
        <v>1.3479294575976597E-2</v>
      </c>
      <c r="F3085" s="53"/>
    </row>
    <row r="3086" spans="1:6">
      <c r="A3086" s="52">
        <v>45091</v>
      </c>
      <c r="B3086" s="20">
        <v>2698.55</v>
      </c>
      <c r="C3086" s="20">
        <v>63228.51</v>
      </c>
      <c r="D3086" s="20">
        <f t="shared" si="96"/>
        <v>1.3507776383340519E-3</v>
      </c>
      <c r="E3086" s="20">
        <f t="shared" si="97"/>
        <v>7.7937208022275982E-3</v>
      </c>
      <c r="F3086" s="53"/>
    </row>
    <row r="3087" spans="1:6">
      <c r="A3087" s="52">
        <v>45092</v>
      </c>
      <c r="B3087" s="20">
        <v>2689.75</v>
      </c>
      <c r="C3087" s="20">
        <v>62917.63</v>
      </c>
      <c r="D3087" s="20">
        <f t="shared" si="96"/>
        <v>-4.9288964272205275E-3</v>
      </c>
      <c r="E3087" s="20">
        <f t="shared" si="97"/>
        <v>-3.2663392253257846E-3</v>
      </c>
      <c r="F3087" s="53"/>
    </row>
    <row r="3088" spans="1:6">
      <c r="A3088" s="52">
        <v>45093</v>
      </c>
      <c r="B3088" s="20">
        <v>2715.45</v>
      </c>
      <c r="C3088" s="20">
        <v>63384.58</v>
      </c>
      <c r="D3088" s="20">
        <f t="shared" si="96"/>
        <v>7.394203593265568E-3</v>
      </c>
      <c r="E3088" s="20">
        <f t="shared" si="97"/>
        <v>9.5094330160440301E-3</v>
      </c>
      <c r="F3088" s="53"/>
    </row>
    <row r="3089" spans="1:6">
      <c r="A3089" s="52">
        <v>45096</v>
      </c>
      <c r="B3089" s="20">
        <v>2680.65</v>
      </c>
      <c r="C3089" s="20">
        <v>63168.3</v>
      </c>
      <c r="D3089" s="20">
        <f t="shared" si="96"/>
        <v>-3.41802115549155E-3</v>
      </c>
      <c r="E3089" s="20">
        <f t="shared" si="97"/>
        <v>-1.2898383079146623E-2</v>
      </c>
      <c r="F3089" s="53"/>
    </row>
    <row r="3090" spans="1:6">
      <c r="A3090" s="52">
        <v>45097</v>
      </c>
      <c r="B3090" s="20">
        <v>2675.95</v>
      </c>
      <c r="C3090" s="20">
        <v>63327.7</v>
      </c>
      <c r="D3090" s="20">
        <f t="shared" si="96"/>
        <v>2.5202391280431048E-3</v>
      </c>
      <c r="E3090" s="20">
        <f t="shared" si="97"/>
        <v>-1.754844941242691E-3</v>
      </c>
      <c r="F3090" s="53"/>
    </row>
    <row r="3091" spans="1:6">
      <c r="A3091" s="52">
        <v>45098</v>
      </c>
      <c r="B3091" s="20">
        <v>2675.5</v>
      </c>
      <c r="C3091" s="20">
        <v>63523.15</v>
      </c>
      <c r="D3091" s="20">
        <f t="shared" si="96"/>
        <v>3.0815742215002549E-3</v>
      </c>
      <c r="E3091" s="20">
        <f t="shared" si="97"/>
        <v>-1.681787183139157E-4</v>
      </c>
      <c r="F3091" s="53"/>
    </row>
    <row r="3092" spans="1:6">
      <c r="A3092" s="52">
        <v>45099</v>
      </c>
      <c r="B3092" s="20">
        <v>2654.6</v>
      </c>
      <c r="C3092" s="20">
        <v>63238.89</v>
      </c>
      <c r="D3092" s="20">
        <f t="shared" si="96"/>
        <v>-4.484946384337195E-3</v>
      </c>
      <c r="E3092" s="20">
        <f t="shared" si="97"/>
        <v>-7.8422945592574785E-3</v>
      </c>
      <c r="F3092" s="53"/>
    </row>
    <row r="3093" spans="1:6">
      <c r="A3093" s="52">
        <v>45100</v>
      </c>
      <c r="B3093" s="20">
        <v>2642.15</v>
      </c>
      <c r="C3093" s="20">
        <v>62979.37</v>
      </c>
      <c r="D3093" s="20">
        <f t="shared" si="96"/>
        <v>-4.1122475578314879E-3</v>
      </c>
      <c r="E3093" s="20">
        <f t="shared" si="97"/>
        <v>-4.7010045511546436E-3</v>
      </c>
      <c r="F3093" s="53"/>
    </row>
    <row r="3094" spans="1:6">
      <c r="A3094" s="52">
        <v>45103</v>
      </c>
      <c r="B3094" s="20">
        <v>2652.1</v>
      </c>
      <c r="C3094" s="20">
        <v>62970</v>
      </c>
      <c r="D3094" s="20">
        <f t="shared" si="96"/>
        <v>-1.4878994658388799E-4</v>
      </c>
      <c r="E3094" s="20">
        <f t="shared" si="97"/>
        <v>3.758799344548681E-3</v>
      </c>
      <c r="F3094" s="53"/>
    </row>
    <row r="3095" spans="1:6">
      <c r="A3095" s="52">
        <v>45104</v>
      </c>
      <c r="B3095" s="20">
        <v>2651.2</v>
      </c>
      <c r="C3095" s="20">
        <v>63416.03</v>
      </c>
      <c r="D3095" s="20">
        <f t="shared" si="96"/>
        <v>7.0582461008253687E-3</v>
      </c>
      <c r="E3095" s="20">
        <f t="shared" si="97"/>
        <v>-3.3941131319746343E-4</v>
      </c>
      <c r="F3095" s="53"/>
    </row>
    <row r="3096" spans="1:6">
      <c r="A3096" s="52">
        <v>45105</v>
      </c>
      <c r="B3096" s="20">
        <v>2660.8</v>
      </c>
      <c r="C3096" s="20">
        <v>63915.42</v>
      </c>
      <c r="D3096" s="20">
        <f t="shared" si="96"/>
        <v>7.8439782243291886E-3</v>
      </c>
      <c r="E3096" s="20">
        <f t="shared" si="97"/>
        <v>3.6144617663648152E-3</v>
      </c>
      <c r="F3096" s="53"/>
    </row>
    <row r="3097" spans="1:6">
      <c r="A3097" s="52">
        <v>45107</v>
      </c>
      <c r="B3097" s="20">
        <v>2678.4</v>
      </c>
      <c r="C3097" s="20">
        <v>64718.559999999998</v>
      </c>
      <c r="D3097" s="20">
        <f t="shared" si="96"/>
        <v>1.2487375985925612E-2</v>
      </c>
      <c r="E3097" s="20">
        <f t="shared" si="97"/>
        <v>6.5927718564928227E-3</v>
      </c>
      <c r="F3097" s="53"/>
    </row>
    <row r="3098" spans="1:6">
      <c r="A3098" s="52">
        <v>45110</v>
      </c>
      <c r="B3098" s="20">
        <v>2698.85</v>
      </c>
      <c r="C3098" s="20">
        <v>65205.05</v>
      </c>
      <c r="D3098" s="20">
        <f t="shared" si="96"/>
        <v>7.4888971092005371E-3</v>
      </c>
      <c r="E3098" s="20">
        <f t="shared" si="97"/>
        <v>7.6061550391268006E-3</v>
      </c>
      <c r="F3098" s="53"/>
    </row>
    <row r="3099" spans="1:6">
      <c r="A3099" s="52">
        <v>45111</v>
      </c>
      <c r="B3099" s="20">
        <v>2700.9</v>
      </c>
      <c r="C3099" s="20">
        <v>65479.05</v>
      </c>
      <c r="D3099" s="20">
        <f t="shared" si="96"/>
        <v>4.1933242299635404E-3</v>
      </c>
      <c r="E3099" s="20">
        <f t="shared" si="97"/>
        <v>7.5929444825792707E-4</v>
      </c>
      <c r="F3099" s="53"/>
    </row>
    <row r="3100" spans="1:6">
      <c r="A3100" s="52">
        <v>45112</v>
      </c>
      <c r="B3100" s="20">
        <v>2755.75</v>
      </c>
      <c r="C3100" s="20">
        <v>65446.04</v>
      </c>
      <c r="D3100" s="20">
        <f t="shared" si="96"/>
        <v>-5.0425782712039109E-4</v>
      </c>
      <c r="E3100" s="20">
        <f t="shared" si="97"/>
        <v>2.0104587060884017E-2</v>
      </c>
      <c r="F3100" s="53"/>
    </row>
    <row r="3101" spans="1:6">
      <c r="A3101" s="52">
        <v>45113</v>
      </c>
      <c r="B3101" s="20">
        <v>2757.8</v>
      </c>
      <c r="C3101" s="20">
        <v>65785.64</v>
      </c>
      <c r="D3101" s="20">
        <f t="shared" si="96"/>
        <v>5.1755911082521965E-3</v>
      </c>
      <c r="E3101" s="20">
        <f t="shared" si="97"/>
        <v>7.4362256421612585E-4</v>
      </c>
      <c r="F3101" s="53"/>
    </row>
    <row r="3102" spans="1:6">
      <c r="A3102" s="52">
        <v>45114</v>
      </c>
      <c r="B3102" s="20">
        <v>2696.35</v>
      </c>
      <c r="C3102" s="20">
        <v>65280.45</v>
      </c>
      <c r="D3102" s="20">
        <f t="shared" si="96"/>
        <v>-7.7089734175821425E-3</v>
      </c>
      <c r="E3102" s="20">
        <f t="shared" si="97"/>
        <v>-2.2534253843127523E-2</v>
      </c>
      <c r="F3102" s="53"/>
    </row>
    <row r="3103" spans="1:6">
      <c r="A3103" s="52">
        <v>45117</v>
      </c>
      <c r="B3103" s="20">
        <v>2657.9</v>
      </c>
      <c r="C3103" s="20">
        <v>65344.17</v>
      </c>
      <c r="D3103" s="20">
        <f t="shared" si="96"/>
        <v>9.7562014043352024E-4</v>
      </c>
      <c r="E3103" s="20">
        <f t="shared" si="97"/>
        <v>-1.4362669271443461E-2</v>
      </c>
      <c r="F3103" s="53"/>
    </row>
    <row r="3104" spans="1:6">
      <c r="A3104" s="52">
        <v>45118</v>
      </c>
      <c r="B3104" s="20">
        <v>2685</v>
      </c>
      <c r="C3104" s="20">
        <v>65617.84</v>
      </c>
      <c r="D3104" s="20">
        <f t="shared" si="96"/>
        <v>4.1793860426467362E-3</v>
      </c>
      <c r="E3104" s="20">
        <f t="shared" si="97"/>
        <v>1.014439064989504E-2</v>
      </c>
      <c r="F3104" s="53"/>
    </row>
    <row r="3105" spans="1:6">
      <c r="A3105" s="52">
        <v>45119</v>
      </c>
      <c r="B3105" s="20">
        <v>2676.75</v>
      </c>
      <c r="C3105" s="20">
        <v>65393.9</v>
      </c>
      <c r="D3105" s="20">
        <f t="shared" si="96"/>
        <v>-3.418628255745806E-3</v>
      </c>
      <c r="E3105" s="20">
        <f t="shared" si="97"/>
        <v>-3.0773559045856255E-3</v>
      </c>
      <c r="F3105" s="53"/>
    </row>
    <row r="3106" spans="1:6">
      <c r="A3106" s="52">
        <v>45120</v>
      </c>
      <c r="B3106" s="20">
        <v>2654.9</v>
      </c>
      <c r="C3106" s="20">
        <v>65558.89</v>
      </c>
      <c r="D3106" s="20">
        <f t="shared" si="96"/>
        <v>2.5198407349955698E-3</v>
      </c>
      <c r="E3106" s="20">
        <f t="shared" si="97"/>
        <v>-8.1963828551034658E-3</v>
      </c>
      <c r="F3106" s="53"/>
    </row>
    <row r="3107" spans="1:6">
      <c r="A3107" s="52">
        <v>45121</v>
      </c>
      <c r="B3107" s="20">
        <v>2676.85</v>
      </c>
      <c r="C3107" s="20">
        <v>66060.899999999994</v>
      </c>
      <c r="D3107" s="20">
        <f t="shared" si="96"/>
        <v>7.6282211712641818E-3</v>
      </c>
      <c r="E3107" s="20">
        <f t="shared" si="97"/>
        <v>8.2337408945578304E-3</v>
      </c>
      <c r="F3107" s="53"/>
    </row>
    <row r="3108" spans="1:6">
      <c r="A3108" s="52">
        <v>45124</v>
      </c>
      <c r="B3108" s="20">
        <v>2679.95</v>
      </c>
      <c r="C3108" s="20">
        <v>66589.929999999993</v>
      </c>
      <c r="D3108" s="20">
        <f t="shared" si="96"/>
        <v>7.9763210650486416E-3</v>
      </c>
      <c r="E3108" s="20">
        <f t="shared" si="97"/>
        <v>1.1574075366118592E-3</v>
      </c>
      <c r="F3108" s="53"/>
    </row>
    <row r="3109" spans="1:6">
      <c r="A3109" s="52">
        <v>45125</v>
      </c>
      <c r="B3109" s="20">
        <v>2683.4</v>
      </c>
      <c r="C3109" s="20">
        <v>66795.14</v>
      </c>
      <c r="D3109" s="20">
        <f t="shared" si="96"/>
        <v>3.0769584917575447E-3</v>
      </c>
      <c r="E3109" s="20">
        <f t="shared" si="97"/>
        <v>1.2865095419257021E-3</v>
      </c>
      <c r="F3109" s="53"/>
    </row>
    <row r="3110" spans="1:6">
      <c r="A3110" s="52">
        <v>45126</v>
      </c>
      <c r="B3110" s="20">
        <v>2671.75</v>
      </c>
      <c r="C3110" s="20">
        <v>67097.440000000002</v>
      </c>
      <c r="D3110" s="20">
        <f t="shared" si="96"/>
        <v>4.5155678330613533E-3</v>
      </c>
      <c r="E3110" s="20">
        <f t="shared" si="97"/>
        <v>-4.3509587513652082E-3</v>
      </c>
      <c r="F3110" s="53"/>
    </row>
    <row r="3111" spans="1:6">
      <c r="A3111" s="52">
        <v>45127</v>
      </c>
      <c r="B3111" s="20">
        <v>2702.35</v>
      </c>
      <c r="C3111" s="20">
        <v>67571.899999999994</v>
      </c>
      <c r="D3111" s="20">
        <f t="shared" si="96"/>
        <v>7.0463249185610975E-3</v>
      </c>
      <c r="E3111" s="20">
        <f t="shared" si="97"/>
        <v>1.1388076405131871E-2</v>
      </c>
      <c r="F3111" s="53"/>
    </row>
    <row r="3112" spans="1:6">
      <c r="A3112" s="52">
        <v>45128</v>
      </c>
      <c r="B3112" s="20">
        <v>2603.8000000000002</v>
      </c>
      <c r="C3112" s="20">
        <v>66684.259999999995</v>
      </c>
      <c r="D3112" s="20">
        <f t="shared" si="96"/>
        <v>-1.3223273092021287E-2</v>
      </c>
      <c r="E3112" s="20">
        <f t="shared" si="97"/>
        <v>-3.7149848346841284E-2</v>
      </c>
      <c r="F3112" s="53"/>
    </row>
    <row r="3113" spans="1:6">
      <c r="A3113" s="52">
        <v>45131</v>
      </c>
      <c r="B3113" s="20">
        <v>2580.15</v>
      </c>
      <c r="C3113" s="20">
        <v>66384.78</v>
      </c>
      <c r="D3113" s="20">
        <f t="shared" si="96"/>
        <v>-4.501129723729947E-3</v>
      </c>
      <c r="E3113" s="20">
        <f t="shared" si="97"/>
        <v>-9.1243797027872227E-3</v>
      </c>
      <c r="F3113" s="53"/>
    </row>
    <row r="3114" spans="1:6">
      <c r="A3114" s="52">
        <v>45132</v>
      </c>
      <c r="B3114" s="20">
        <v>2567.9499999999998</v>
      </c>
      <c r="C3114" s="20">
        <v>66355.710000000006</v>
      </c>
      <c r="D3114" s="20">
        <f t="shared" si="96"/>
        <v>-4.3799748614348709E-4</v>
      </c>
      <c r="E3114" s="20">
        <f t="shared" si="97"/>
        <v>-4.7396215451931062E-3</v>
      </c>
      <c r="F3114" s="53"/>
    </row>
    <row r="3115" spans="1:6">
      <c r="A3115" s="52">
        <v>45133</v>
      </c>
      <c r="B3115" s="20">
        <v>2582.65</v>
      </c>
      <c r="C3115" s="20">
        <v>66707.199999999997</v>
      </c>
      <c r="D3115" s="20">
        <f t="shared" si="96"/>
        <v>5.2830772682378535E-3</v>
      </c>
      <c r="E3115" s="20">
        <f t="shared" si="97"/>
        <v>5.7080883443724403E-3</v>
      </c>
      <c r="F3115" s="53"/>
    </row>
    <row r="3116" spans="1:6">
      <c r="A3116" s="52">
        <v>45134</v>
      </c>
      <c r="B3116" s="20">
        <v>2570.85</v>
      </c>
      <c r="C3116" s="20">
        <v>66266.820000000007</v>
      </c>
      <c r="D3116" s="20">
        <f t="shared" si="96"/>
        <v>-6.6235736878245566E-3</v>
      </c>
      <c r="E3116" s="20">
        <f t="shared" si="97"/>
        <v>-4.5794200529980789E-3</v>
      </c>
      <c r="F3116" s="53"/>
    </row>
    <row r="3117" spans="1:6">
      <c r="A3117" s="52">
        <v>45135</v>
      </c>
      <c r="B3117" s="20">
        <v>2585</v>
      </c>
      <c r="C3117" s="20">
        <v>66160.2</v>
      </c>
      <c r="D3117" s="20">
        <f t="shared" si="96"/>
        <v>-1.6102457495132006E-3</v>
      </c>
      <c r="E3117" s="20">
        <f t="shared" si="97"/>
        <v>5.4889244358385884E-3</v>
      </c>
      <c r="F3117" s="53"/>
    </row>
    <row r="3118" spans="1:6">
      <c r="A3118" s="52">
        <v>45138</v>
      </c>
      <c r="B3118" s="20">
        <v>2561.5</v>
      </c>
      <c r="C3118" s="20">
        <v>66527.67</v>
      </c>
      <c r="D3118" s="20">
        <f t="shared" si="96"/>
        <v>5.5388776603659349E-3</v>
      </c>
      <c r="E3118" s="20">
        <f t="shared" si="97"/>
        <v>-9.1324835632724741E-3</v>
      </c>
      <c r="F3118" s="53"/>
    </row>
    <row r="3119" spans="1:6">
      <c r="A3119" s="52">
        <v>45139</v>
      </c>
      <c r="B3119" s="20">
        <v>2551.3000000000002</v>
      </c>
      <c r="C3119" s="20">
        <v>66459.31</v>
      </c>
      <c r="D3119" s="20">
        <f t="shared" si="96"/>
        <v>-1.0280706580595214E-3</v>
      </c>
      <c r="E3119" s="20">
        <f t="shared" si="97"/>
        <v>-3.9899912110865328E-3</v>
      </c>
      <c r="F3119" s="53"/>
    </row>
    <row r="3120" spans="1:6">
      <c r="A3120" s="52">
        <v>45140</v>
      </c>
      <c r="B3120" s="20">
        <v>2570.4</v>
      </c>
      <c r="C3120" s="20">
        <v>65782.78</v>
      </c>
      <c r="D3120" s="20">
        <f t="shared" si="96"/>
        <v>-1.0231778734145708E-2</v>
      </c>
      <c r="E3120" s="20">
        <f t="shared" si="97"/>
        <v>7.4584956334782472E-3</v>
      </c>
      <c r="F3120" s="53"/>
    </row>
    <row r="3121" spans="1:6">
      <c r="A3121" s="52">
        <v>45141</v>
      </c>
      <c r="B3121" s="20">
        <v>2551.15</v>
      </c>
      <c r="C3121" s="20">
        <v>65240.68</v>
      </c>
      <c r="D3121" s="20">
        <f t="shared" si="96"/>
        <v>-8.2749012017995192E-3</v>
      </c>
      <c r="E3121" s="20">
        <f t="shared" si="97"/>
        <v>-7.5172909181134518E-3</v>
      </c>
      <c r="F3121" s="53"/>
    </row>
    <row r="3122" spans="1:6">
      <c r="A3122" s="52">
        <v>45142</v>
      </c>
      <c r="B3122" s="20">
        <v>2546.4</v>
      </c>
      <c r="C3122" s="20">
        <v>65721.25</v>
      </c>
      <c r="D3122" s="20">
        <f t="shared" si="96"/>
        <v>7.3391123215627001E-3</v>
      </c>
      <c r="E3122" s="20">
        <f t="shared" si="97"/>
        <v>-1.8636409156522077E-3</v>
      </c>
      <c r="F3122" s="53"/>
    </row>
    <row r="3123" spans="1:6">
      <c r="A3123" s="52">
        <v>45145</v>
      </c>
      <c r="B3123" s="20">
        <v>2568.35</v>
      </c>
      <c r="C3123" s="20">
        <v>65953.48</v>
      </c>
      <c r="D3123" s="20">
        <f t="shared" si="96"/>
        <v>3.5273319456986677E-3</v>
      </c>
      <c r="E3123" s="20">
        <f t="shared" si="97"/>
        <v>8.583072389834993E-3</v>
      </c>
      <c r="F3123" s="53"/>
    </row>
    <row r="3124" spans="1:6">
      <c r="A3124" s="52">
        <v>45146</v>
      </c>
      <c r="B3124" s="20">
        <v>2564.5</v>
      </c>
      <c r="C3124" s="20">
        <v>65846.5</v>
      </c>
      <c r="D3124" s="20">
        <f t="shared" si="96"/>
        <v>-1.6233693433632197E-3</v>
      </c>
      <c r="E3124" s="20">
        <f t="shared" si="97"/>
        <v>-1.5001415283950313E-3</v>
      </c>
      <c r="F3124" s="53"/>
    </row>
    <row r="3125" spans="1:6">
      <c r="A3125" s="52">
        <v>45147</v>
      </c>
      <c r="B3125" s="20">
        <v>2552.75</v>
      </c>
      <c r="C3125" s="20">
        <v>65995.81</v>
      </c>
      <c r="D3125" s="20">
        <f t="shared" si="96"/>
        <v>2.264979486959238E-3</v>
      </c>
      <c r="E3125" s="20">
        <f t="shared" si="97"/>
        <v>-4.5923183936757974E-3</v>
      </c>
      <c r="F3125" s="53"/>
    </row>
    <row r="3126" spans="1:6">
      <c r="A3126" s="52">
        <v>45148</v>
      </c>
      <c r="B3126" s="20">
        <v>2537.35</v>
      </c>
      <c r="C3126" s="20">
        <v>65688.179999999993</v>
      </c>
      <c r="D3126" s="20">
        <f t="shared" si="96"/>
        <v>-4.6722545334338872E-3</v>
      </c>
      <c r="E3126" s="20">
        <f t="shared" si="97"/>
        <v>-6.0509801333571917E-3</v>
      </c>
      <c r="F3126" s="53"/>
    </row>
    <row r="3127" spans="1:6">
      <c r="A3127" s="52">
        <v>45149</v>
      </c>
      <c r="B3127" s="20">
        <v>2502.15</v>
      </c>
      <c r="C3127" s="20">
        <v>65322.65</v>
      </c>
      <c r="D3127" s="20">
        <f t="shared" si="96"/>
        <v>-5.5801638459338021E-3</v>
      </c>
      <c r="E3127" s="20">
        <f t="shared" si="97"/>
        <v>-1.3969867034115957E-2</v>
      </c>
      <c r="F3127" s="53"/>
    </row>
    <row r="3128" spans="1:6">
      <c r="A3128" s="52">
        <v>45152</v>
      </c>
      <c r="B3128" s="20">
        <v>2533.6</v>
      </c>
      <c r="C3128" s="20">
        <v>65401.919999999998</v>
      </c>
      <c r="D3128" s="20">
        <f t="shared" si="96"/>
        <v>1.2127790470616428E-3</v>
      </c>
      <c r="E3128" s="20">
        <f t="shared" si="97"/>
        <v>1.2490853956255736E-2</v>
      </c>
      <c r="F3128" s="53"/>
    </row>
    <row r="3129" spans="1:6">
      <c r="A3129" s="52">
        <v>45154</v>
      </c>
      <c r="B3129" s="20">
        <v>2551.35</v>
      </c>
      <c r="C3129" s="20">
        <v>65539.42</v>
      </c>
      <c r="D3129" s="20">
        <f t="shared" si="96"/>
        <v>2.1001778436024088E-3</v>
      </c>
      <c r="E3129" s="20">
        <f t="shared" si="97"/>
        <v>6.9814146037804519E-3</v>
      </c>
      <c r="F3129" s="53"/>
    </row>
    <row r="3130" spans="1:6">
      <c r="A3130" s="52">
        <v>45155</v>
      </c>
      <c r="B3130" s="20">
        <v>2542.4</v>
      </c>
      <c r="C3130" s="20">
        <v>65151.02</v>
      </c>
      <c r="D3130" s="20">
        <f t="shared" si="96"/>
        <v>-5.9438340476407952E-3</v>
      </c>
      <c r="E3130" s="20">
        <f t="shared" si="97"/>
        <v>-3.5141140457587814E-3</v>
      </c>
      <c r="F3130" s="53"/>
    </row>
    <row r="3131" spans="1:6">
      <c r="A3131" s="52">
        <v>45156</v>
      </c>
      <c r="B3131" s="20">
        <v>2554.6999999999998</v>
      </c>
      <c r="C3131" s="20">
        <v>64948.66</v>
      </c>
      <c r="D3131" s="20">
        <f t="shared" si="96"/>
        <v>-3.1108479773780647E-3</v>
      </c>
      <c r="E3131" s="20">
        <f t="shared" si="97"/>
        <v>4.8262831317119692E-3</v>
      </c>
      <c r="F3131" s="53"/>
    </row>
    <row r="3132" spans="1:6">
      <c r="A3132" s="52">
        <v>45159</v>
      </c>
      <c r="B3132" s="20">
        <v>2562.5</v>
      </c>
      <c r="C3132" s="20">
        <v>65216.09</v>
      </c>
      <c r="D3132" s="20">
        <f t="shared" si="96"/>
        <v>4.1091059797780096E-3</v>
      </c>
      <c r="E3132" s="20">
        <f t="shared" si="97"/>
        <v>3.0485445325000183E-3</v>
      </c>
      <c r="F3132" s="53"/>
    </row>
    <row r="3133" spans="1:6">
      <c r="A3133" s="52">
        <v>45160</v>
      </c>
      <c r="B3133" s="20">
        <v>2566.4</v>
      </c>
      <c r="C3133" s="20">
        <v>65220.03</v>
      </c>
      <c r="D3133" s="20">
        <f t="shared" si="96"/>
        <v>6.0412713920037044E-5</v>
      </c>
      <c r="E3133" s="20">
        <f t="shared" si="97"/>
        <v>1.5207942255316971E-3</v>
      </c>
      <c r="F3133" s="53"/>
    </row>
    <row r="3134" spans="1:6">
      <c r="A3134" s="52">
        <v>45161</v>
      </c>
      <c r="B3134" s="20">
        <v>2573.5500000000002</v>
      </c>
      <c r="C3134" s="20">
        <v>65433.3</v>
      </c>
      <c r="D3134" s="20">
        <f t="shared" si="96"/>
        <v>3.2646728471575842E-3</v>
      </c>
      <c r="E3134" s="20">
        <f t="shared" si="97"/>
        <v>2.7821300253492534E-3</v>
      </c>
      <c r="F3134" s="53"/>
    </row>
    <row r="3135" spans="1:6">
      <c r="A3135" s="52">
        <v>45162</v>
      </c>
      <c r="B3135" s="20">
        <v>2579.6999999999998</v>
      </c>
      <c r="C3135" s="20">
        <v>65252.34</v>
      </c>
      <c r="D3135" s="20">
        <f t="shared" si="96"/>
        <v>-2.76939556108588E-3</v>
      </c>
      <c r="E3135" s="20">
        <f t="shared" si="97"/>
        <v>2.3868443874158012E-3</v>
      </c>
      <c r="F3135" s="53"/>
    </row>
    <row r="3136" spans="1:6">
      <c r="A3136" s="52">
        <v>45163</v>
      </c>
      <c r="B3136" s="20">
        <v>2567.35</v>
      </c>
      <c r="C3136" s="20">
        <v>64886.51</v>
      </c>
      <c r="D3136" s="20">
        <f t="shared" si="96"/>
        <v>-5.6221637676654437E-3</v>
      </c>
      <c r="E3136" s="20">
        <f t="shared" si="97"/>
        <v>-4.7988745789813549E-3</v>
      </c>
      <c r="F3136" s="53"/>
    </row>
    <row r="3137" spans="1:6">
      <c r="A3137" s="52">
        <v>45166</v>
      </c>
      <c r="B3137" s="20">
        <v>2555.0500000000002</v>
      </c>
      <c r="C3137" s="20">
        <v>64996.6</v>
      </c>
      <c r="D3137" s="20">
        <f t="shared" si="96"/>
        <v>1.6952169741600441E-3</v>
      </c>
      <c r="E3137" s="20">
        <f t="shared" si="97"/>
        <v>-4.8024455880295641E-3</v>
      </c>
      <c r="F3137" s="53"/>
    </row>
    <row r="3138" spans="1:6">
      <c r="A3138" s="52">
        <v>45167</v>
      </c>
      <c r="B3138" s="20">
        <v>2526.25</v>
      </c>
      <c r="C3138" s="20">
        <v>65075.82</v>
      </c>
      <c r="D3138" s="20">
        <f t="shared" si="96"/>
        <v>1.2180908111833076E-3</v>
      </c>
      <c r="E3138" s="20">
        <f t="shared" si="97"/>
        <v>-1.1335803200118757E-2</v>
      </c>
      <c r="F3138" s="53"/>
    </row>
    <row r="3139" spans="1:6">
      <c r="A3139" s="52">
        <v>45168</v>
      </c>
      <c r="B3139" s="20">
        <v>2532.0500000000002</v>
      </c>
      <c r="C3139" s="20">
        <v>65087.25</v>
      </c>
      <c r="D3139" s="20">
        <f t="shared" ref="D3139:D3202" si="98">LN(C3139/C3138)</f>
        <v>1.7562585193138601E-4</v>
      </c>
      <c r="E3139" s="20">
        <f t="shared" ref="E3139:E3202" si="99">LN(B3139/B3138)</f>
        <v>2.2932615866490609E-3</v>
      </c>
      <c r="F3139" s="53"/>
    </row>
    <row r="3140" spans="1:6">
      <c r="A3140" s="52">
        <v>45169</v>
      </c>
      <c r="B3140" s="20">
        <v>2504.1999999999998</v>
      </c>
      <c r="C3140" s="20">
        <v>64831.41</v>
      </c>
      <c r="D3140" s="20">
        <f t="shared" si="98"/>
        <v>-3.938469357765235E-3</v>
      </c>
      <c r="E3140" s="20">
        <f t="shared" si="99"/>
        <v>-1.1059929069632553E-2</v>
      </c>
      <c r="F3140" s="53"/>
    </row>
    <row r="3141" spans="1:6">
      <c r="A3141" s="52">
        <v>45170</v>
      </c>
      <c r="B3141" s="20">
        <v>2505</v>
      </c>
      <c r="C3141" s="20">
        <v>65387.16</v>
      </c>
      <c r="D3141" s="20">
        <f t="shared" si="98"/>
        <v>8.5357007720284865E-3</v>
      </c>
      <c r="E3141" s="20">
        <f t="shared" si="99"/>
        <v>3.1941228411786827E-4</v>
      </c>
      <c r="F3141" s="53"/>
    </row>
    <row r="3142" spans="1:6">
      <c r="A3142" s="52">
        <v>45173</v>
      </c>
      <c r="B3142" s="20">
        <v>2501.15</v>
      </c>
      <c r="C3142" s="20">
        <v>65628.14</v>
      </c>
      <c r="D3142" s="20">
        <f t="shared" si="98"/>
        <v>3.6786584735623478E-3</v>
      </c>
      <c r="E3142" s="20">
        <f t="shared" si="99"/>
        <v>-1.5381084302388305E-3</v>
      </c>
      <c r="F3142" s="53"/>
    </row>
    <row r="3143" spans="1:6">
      <c r="A3143" s="52">
        <v>45174</v>
      </c>
      <c r="B3143" s="20">
        <v>2507.3000000000002</v>
      </c>
      <c r="C3143" s="20">
        <v>65780.259999999995</v>
      </c>
      <c r="D3143" s="20">
        <f t="shared" si="98"/>
        <v>2.3152259360947757E-3</v>
      </c>
      <c r="E3143" s="20">
        <f t="shared" si="99"/>
        <v>2.4558508484626802E-3</v>
      </c>
      <c r="F3143" s="53"/>
    </row>
    <row r="3144" spans="1:6">
      <c r="A3144" s="52">
        <v>45175</v>
      </c>
      <c r="B3144" s="20">
        <v>2522.0500000000002</v>
      </c>
      <c r="C3144" s="20">
        <v>65880.52</v>
      </c>
      <c r="D3144" s="20">
        <f t="shared" si="98"/>
        <v>1.5230050950603322E-3</v>
      </c>
      <c r="E3144" s="20">
        <f t="shared" si="99"/>
        <v>5.8655859264420138E-3</v>
      </c>
      <c r="F3144" s="53"/>
    </row>
    <row r="3145" spans="1:6">
      <c r="A3145" s="52">
        <v>45176</v>
      </c>
      <c r="B3145" s="20">
        <v>2507</v>
      </c>
      <c r="C3145" s="20">
        <v>66265.56</v>
      </c>
      <c r="D3145" s="20">
        <f t="shared" si="98"/>
        <v>5.8275067963771705E-3</v>
      </c>
      <c r="E3145" s="20">
        <f t="shared" si="99"/>
        <v>-5.9852437053376784E-3</v>
      </c>
      <c r="F3145" s="53"/>
    </row>
    <row r="3146" spans="1:6">
      <c r="A3146" s="52">
        <v>45177</v>
      </c>
      <c r="B3146" s="20">
        <v>2514.65</v>
      </c>
      <c r="C3146" s="20">
        <v>66598.91</v>
      </c>
      <c r="D3146" s="20">
        <f t="shared" si="98"/>
        <v>5.0179058323399049E-3</v>
      </c>
      <c r="E3146" s="20">
        <f t="shared" si="99"/>
        <v>3.0468096812573966E-3</v>
      </c>
      <c r="F3146" s="53"/>
    </row>
    <row r="3147" spans="1:6">
      <c r="A3147" s="52">
        <v>45180</v>
      </c>
      <c r="B3147" s="20">
        <v>2535.6</v>
      </c>
      <c r="C3147" s="20">
        <v>67127.08</v>
      </c>
      <c r="D3147" s="20">
        <f t="shared" si="98"/>
        <v>7.8993282675142284E-3</v>
      </c>
      <c r="E3147" s="20">
        <f t="shared" si="99"/>
        <v>8.2966665704605966E-3</v>
      </c>
      <c r="F3147" s="53"/>
    </row>
    <row r="3148" spans="1:6">
      <c r="A3148" s="52">
        <v>45181</v>
      </c>
      <c r="B3148" s="20">
        <v>2499.6</v>
      </c>
      <c r="C3148" s="20">
        <v>67221.13</v>
      </c>
      <c r="D3148" s="20">
        <f t="shared" si="98"/>
        <v>1.4000933151777223E-3</v>
      </c>
      <c r="E3148" s="20">
        <f t="shared" si="99"/>
        <v>-1.4299576355084675E-2</v>
      </c>
      <c r="F3148" s="53"/>
    </row>
    <row r="3149" spans="1:6">
      <c r="A3149" s="52">
        <v>45182</v>
      </c>
      <c r="B3149" s="20">
        <v>2506.4499999999998</v>
      </c>
      <c r="C3149" s="20">
        <v>67466.990000000005</v>
      </c>
      <c r="D3149" s="20">
        <f t="shared" si="98"/>
        <v>3.6508085950968084E-3</v>
      </c>
      <c r="E3149" s="20">
        <f t="shared" si="99"/>
        <v>2.7366903148154306E-3</v>
      </c>
      <c r="F3149" s="53"/>
    </row>
    <row r="3150" spans="1:6">
      <c r="A3150" s="52">
        <v>45183</v>
      </c>
      <c r="B3150" s="20">
        <v>2501.5</v>
      </c>
      <c r="C3150" s="20">
        <v>67519</v>
      </c>
      <c r="D3150" s="20">
        <f t="shared" si="98"/>
        <v>7.7059852765049084E-4</v>
      </c>
      <c r="E3150" s="20">
        <f t="shared" si="99"/>
        <v>-1.9768574414822343E-3</v>
      </c>
      <c r="F3150" s="53"/>
    </row>
    <row r="3151" spans="1:6">
      <c r="A3151" s="52">
        <v>45184</v>
      </c>
      <c r="B3151" s="20">
        <v>2469.9</v>
      </c>
      <c r="C3151" s="20">
        <v>67838.63</v>
      </c>
      <c r="D3151" s="20">
        <f t="shared" si="98"/>
        <v>4.7227569527767731E-3</v>
      </c>
      <c r="E3151" s="20">
        <f t="shared" si="99"/>
        <v>-1.2712887955769634E-2</v>
      </c>
      <c r="F3151" s="53"/>
    </row>
    <row r="3152" spans="1:6">
      <c r="A3152" s="52">
        <v>45187</v>
      </c>
      <c r="B3152" s="20">
        <v>2487.4</v>
      </c>
      <c r="C3152" s="20">
        <v>67596.84</v>
      </c>
      <c r="D3152" s="20">
        <f t="shared" si="98"/>
        <v>-3.5705603100824488E-3</v>
      </c>
      <c r="E3152" s="20">
        <f t="shared" si="99"/>
        <v>7.0603242471505333E-3</v>
      </c>
      <c r="F3152" s="53"/>
    </row>
    <row r="3153" spans="1:6">
      <c r="A3153" s="52">
        <v>45189</v>
      </c>
      <c r="B3153" s="20">
        <v>2467.4499999999998</v>
      </c>
      <c r="C3153" s="20">
        <v>66800.84</v>
      </c>
      <c r="D3153" s="20">
        <f t="shared" si="98"/>
        <v>-1.1845581080343745E-2</v>
      </c>
      <c r="E3153" s="20">
        <f t="shared" si="99"/>
        <v>-8.0527595418288002E-3</v>
      </c>
      <c r="F3153" s="53"/>
    </row>
    <row r="3154" spans="1:6">
      <c r="A3154" s="52">
        <v>45190</v>
      </c>
      <c r="B3154" s="20">
        <v>2474.6999999999998</v>
      </c>
      <c r="C3154" s="20">
        <v>66230.240000000005</v>
      </c>
      <c r="D3154" s="20">
        <f t="shared" si="98"/>
        <v>-8.5784990880468214E-3</v>
      </c>
      <c r="E3154" s="20">
        <f t="shared" si="99"/>
        <v>2.9339478569838451E-3</v>
      </c>
      <c r="F3154" s="53"/>
    </row>
    <row r="3155" spans="1:6">
      <c r="A3155" s="52">
        <v>45191</v>
      </c>
      <c r="B3155" s="20">
        <v>2482.3000000000002</v>
      </c>
      <c r="C3155" s="20">
        <v>66009.149999999994</v>
      </c>
      <c r="D3155" s="20">
        <f t="shared" si="98"/>
        <v>-3.3437874448605373E-3</v>
      </c>
      <c r="E3155" s="20">
        <f t="shared" si="99"/>
        <v>3.0663731914496021E-3</v>
      </c>
      <c r="F3155" s="53"/>
    </row>
    <row r="3156" spans="1:6">
      <c r="A3156" s="52">
        <v>45194</v>
      </c>
      <c r="B3156" s="20">
        <v>2476.4</v>
      </c>
      <c r="C3156" s="20">
        <v>66023.69</v>
      </c>
      <c r="D3156" s="20">
        <f t="shared" si="98"/>
        <v>2.2024823610223188E-4</v>
      </c>
      <c r="E3156" s="20">
        <f t="shared" si="99"/>
        <v>-2.3796570811680127E-3</v>
      </c>
      <c r="F3156" s="53"/>
    </row>
    <row r="3157" spans="1:6">
      <c r="A3157" s="52">
        <v>45195</v>
      </c>
      <c r="B3157" s="20">
        <v>2479.65</v>
      </c>
      <c r="C3157" s="20">
        <v>65945.47</v>
      </c>
      <c r="D3157" s="20">
        <f t="shared" si="98"/>
        <v>-1.1854286131673839E-3</v>
      </c>
      <c r="E3157" s="20">
        <f t="shared" si="99"/>
        <v>1.3115285220538502E-3</v>
      </c>
      <c r="F3157" s="53"/>
    </row>
    <row r="3158" spans="1:6">
      <c r="A3158" s="52">
        <v>45196</v>
      </c>
      <c r="B3158" s="20">
        <v>2501.3000000000002</v>
      </c>
      <c r="C3158" s="20">
        <v>66118.69</v>
      </c>
      <c r="D3158" s="20">
        <f t="shared" si="98"/>
        <v>2.6232718904999827E-3</v>
      </c>
      <c r="E3158" s="20">
        <f t="shared" si="99"/>
        <v>8.6931755360123309E-3</v>
      </c>
      <c r="F3158" s="53"/>
    </row>
    <row r="3159" spans="1:6">
      <c r="A3159" s="52">
        <v>45197</v>
      </c>
      <c r="B3159" s="20">
        <v>2460.1999999999998</v>
      </c>
      <c r="C3159" s="20">
        <v>65508.32</v>
      </c>
      <c r="D3159" s="20">
        <f t="shared" si="98"/>
        <v>-9.274302819120046E-3</v>
      </c>
      <c r="E3159" s="20">
        <f t="shared" si="99"/>
        <v>-1.6567949268458632E-2</v>
      </c>
      <c r="F3159" s="53"/>
    </row>
    <row r="3160" spans="1:6">
      <c r="A3160" s="52">
        <v>45198</v>
      </c>
      <c r="B3160" s="20">
        <v>2465.85</v>
      </c>
      <c r="C3160" s="20">
        <v>65828.41</v>
      </c>
      <c r="D3160" s="20">
        <f t="shared" si="98"/>
        <v>4.8743505911730033E-3</v>
      </c>
      <c r="E3160" s="20">
        <f t="shared" si="99"/>
        <v>2.2939281889445876E-3</v>
      </c>
      <c r="F3160" s="53"/>
    </row>
    <row r="3161" spans="1:6">
      <c r="A3161" s="52">
        <v>45202</v>
      </c>
      <c r="B3161" s="20">
        <v>2470.15</v>
      </c>
      <c r="C3161" s="20">
        <v>65512.1</v>
      </c>
      <c r="D3161" s="20">
        <f t="shared" si="98"/>
        <v>-4.8166496617904307E-3</v>
      </c>
      <c r="E3161" s="20">
        <f t="shared" si="99"/>
        <v>1.7423018994175924E-3</v>
      </c>
      <c r="F3161" s="53"/>
    </row>
    <row r="3162" spans="1:6">
      <c r="A3162" s="52">
        <v>45203</v>
      </c>
      <c r="B3162" s="20">
        <v>2507.4499999999998</v>
      </c>
      <c r="C3162" s="20">
        <v>65226.04</v>
      </c>
      <c r="D3162" s="20">
        <f t="shared" si="98"/>
        <v>-4.3760827025122887E-3</v>
      </c>
      <c r="E3162" s="20">
        <f t="shared" si="99"/>
        <v>1.4987422934774277E-2</v>
      </c>
      <c r="F3162" s="53"/>
    </row>
    <row r="3163" spans="1:6">
      <c r="A3163" s="52">
        <v>45204</v>
      </c>
      <c r="B3163" s="20">
        <v>2522.3000000000002</v>
      </c>
      <c r="C3163" s="20">
        <v>65631.570000000007</v>
      </c>
      <c r="D3163" s="20">
        <f t="shared" si="98"/>
        <v>6.1980544842873027E-3</v>
      </c>
      <c r="E3163" s="20">
        <f t="shared" si="99"/>
        <v>5.9048832044084985E-3</v>
      </c>
      <c r="F3163" s="53"/>
    </row>
    <row r="3164" spans="1:6">
      <c r="A3164" s="52">
        <v>45205</v>
      </c>
      <c r="B3164" s="20">
        <v>2498.75</v>
      </c>
      <c r="C3164" s="20">
        <v>65995.63</v>
      </c>
      <c r="D3164" s="20">
        <f t="shared" si="98"/>
        <v>5.531697526692741E-3</v>
      </c>
      <c r="E3164" s="20">
        <f t="shared" si="99"/>
        <v>-9.3805768476195109E-3</v>
      </c>
      <c r="F3164" s="53"/>
    </row>
    <row r="3165" spans="1:6">
      <c r="A3165" s="52">
        <v>45208</v>
      </c>
      <c r="B3165" s="20">
        <v>2510.6</v>
      </c>
      <c r="C3165" s="20">
        <v>65512.39</v>
      </c>
      <c r="D3165" s="20">
        <f t="shared" si="98"/>
        <v>-7.349242655099222E-3</v>
      </c>
      <c r="E3165" s="20">
        <f t="shared" si="99"/>
        <v>4.7311615694981442E-3</v>
      </c>
      <c r="F3165" s="53"/>
    </row>
    <row r="3166" spans="1:6">
      <c r="A3166" s="52">
        <v>45209</v>
      </c>
      <c r="B3166" s="20">
        <v>2516.4</v>
      </c>
      <c r="C3166" s="20">
        <v>66079.360000000001</v>
      </c>
      <c r="D3166" s="20">
        <f t="shared" si="98"/>
        <v>8.6171588778013557E-3</v>
      </c>
      <c r="E3166" s="20">
        <f t="shared" si="99"/>
        <v>2.3075403117667273E-3</v>
      </c>
      <c r="F3166" s="53"/>
    </row>
    <row r="3167" spans="1:6">
      <c r="A3167" s="52">
        <v>45210</v>
      </c>
      <c r="B3167" s="20">
        <v>2555.9499999999998</v>
      </c>
      <c r="C3167" s="20">
        <v>66473.05</v>
      </c>
      <c r="D3167" s="20">
        <f t="shared" si="98"/>
        <v>5.9401584268105254E-3</v>
      </c>
      <c r="E3167" s="20">
        <f t="shared" si="99"/>
        <v>1.5594665794879475E-2</v>
      </c>
      <c r="F3167" s="53"/>
    </row>
    <row r="3168" spans="1:6">
      <c r="A3168" s="52">
        <v>45211</v>
      </c>
      <c r="B3168" s="20">
        <v>2560.35</v>
      </c>
      <c r="C3168" s="20">
        <v>66408.39</v>
      </c>
      <c r="D3168" s="20">
        <f t="shared" si="98"/>
        <v>-9.7319844070590752E-4</v>
      </c>
      <c r="E3168" s="20">
        <f t="shared" si="99"/>
        <v>1.7199933876976101E-3</v>
      </c>
      <c r="F3168" s="53"/>
    </row>
    <row r="3169" spans="1:6">
      <c r="A3169" s="52">
        <v>45212</v>
      </c>
      <c r="B3169" s="20">
        <v>2572.0500000000002</v>
      </c>
      <c r="C3169" s="20">
        <v>66282.740000000005</v>
      </c>
      <c r="D3169" s="20">
        <f t="shared" si="98"/>
        <v>-1.8938724473336714E-3</v>
      </c>
      <c r="E3169" s="20">
        <f t="shared" si="99"/>
        <v>4.5592784145184325E-3</v>
      </c>
      <c r="F3169" s="53"/>
    </row>
    <row r="3170" spans="1:6">
      <c r="A3170" s="52">
        <v>45215</v>
      </c>
      <c r="B3170" s="20">
        <v>2557.9</v>
      </c>
      <c r="C3170" s="20">
        <v>66166.929999999993</v>
      </c>
      <c r="D3170" s="20">
        <f t="shared" si="98"/>
        <v>-1.7487401744851814E-3</v>
      </c>
      <c r="E3170" s="20">
        <f t="shared" si="99"/>
        <v>-5.5166369597736036E-3</v>
      </c>
      <c r="F3170" s="53"/>
    </row>
    <row r="3171" spans="1:6">
      <c r="A3171" s="52">
        <v>45216</v>
      </c>
      <c r="B3171" s="20">
        <v>2557.4499999999998</v>
      </c>
      <c r="C3171" s="20">
        <v>66428.09</v>
      </c>
      <c r="D3171" s="20">
        <f t="shared" si="98"/>
        <v>3.93921789387079E-3</v>
      </c>
      <c r="E3171" s="20">
        <f t="shared" si="99"/>
        <v>-1.7594104065652246E-4</v>
      </c>
      <c r="F3171" s="53"/>
    </row>
    <row r="3172" spans="1:6">
      <c r="A3172" s="52">
        <v>45217</v>
      </c>
      <c r="B3172" s="20">
        <v>2547.9</v>
      </c>
      <c r="C3172" s="20">
        <v>65877.02</v>
      </c>
      <c r="D3172" s="20">
        <f t="shared" si="98"/>
        <v>-8.3303386659392912E-3</v>
      </c>
      <c r="E3172" s="20">
        <f t="shared" si="99"/>
        <v>-3.741177838466669E-3</v>
      </c>
      <c r="F3172" s="53"/>
    </row>
    <row r="3173" spans="1:6">
      <c r="A3173" s="52">
        <v>45218</v>
      </c>
      <c r="B3173" s="20">
        <v>2547.85</v>
      </c>
      <c r="C3173" s="20">
        <v>65629.240000000005</v>
      </c>
      <c r="D3173" s="20">
        <f t="shared" si="98"/>
        <v>-3.7683421795217391E-3</v>
      </c>
      <c r="E3173" s="20">
        <f t="shared" si="99"/>
        <v>-1.9624196635129058E-5</v>
      </c>
      <c r="F3173" s="53"/>
    </row>
    <row r="3174" spans="1:6">
      <c r="A3174" s="52">
        <v>45219</v>
      </c>
      <c r="B3174" s="20">
        <v>2495</v>
      </c>
      <c r="C3174" s="20">
        <v>65397.62</v>
      </c>
      <c r="D3174" s="20">
        <f t="shared" si="98"/>
        <v>-3.5354619848322636E-3</v>
      </c>
      <c r="E3174" s="20">
        <f t="shared" si="99"/>
        <v>-2.0961137071819097E-2</v>
      </c>
      <c r="F3174" s="53"/>
    </row>
    <row r="3175" spans="1:6">
      <c r="A3175" s="52">
        <v>45222</v>
      </c>
      <c r="B3175" s="20">
        <v>2484.6</v>
      </c>
      <c r="C3175" s="20">
        <v>64571.88</v>
      </c>
      <c r="D3175" s="20">
        <f t="shared" si="98"/>
        <v>-1.2706844460737445E-2</v>
      </c>
      <c r="E3175" s="20">
        <f t="shared" si="99"/>
        <v>-4.1770484060424818E-3</v>
      </c>
      <c r="F3175" s="53"/>
    </row>
    <row r="3176" spans="1:6">
      <c r="A3176" s="52">
        <v>45224</v>
      </c>
      <c r="B3176" s="20">
        <v>2478.5500000000002</v>
      </c>
      <c r="C3176" s="20">
        <v>64049.06</v>
      </c>
      <c r="D3176" s="20">
        <f t="shared" si="98"/>
        <v>-8.129669702221301E-3</v>
      </c>
      <c r="E3176" s="20">
        <f t="shared" si="99"/>
        <v>-2.4379690303985269E-3</v>
      </c>
      <c r="F3176" s="53"/>
    </row>
    <row r="3177" spans="1:6">
      <c r="A3177" s="52">
        <v>45225</v>
      </c>
      <c r="B3177" s="20">
        <v>2476.15</v>
      </c>
      <c r="C3177" s="20">
        <v>63148.15</v>
      </c>
      <c r="D3177" s="20">
        <f t="shared" si="98"/>
        <v>-1.4165799161900099E-2</v>
      </c>
      <c r="E3177" s="20">
        <f t="shared" si="99"/>
        <v>-9.6877719648252349E-4</v>
      </c>
      <c r="F3177" s="53"/>
    </row>
    <row r="3178" spans="1:6">
      <c r="A3178" s="52">
        <v>45226</v>
      </c>
      <c r="B3178" s="20">
        <v>2481.6999999999998</v>
      </c>
      <c r="C3178" s="20">
        <v>63782.8</v>
      </c>
      <c r="D3178" s="20">
        <f t="shared" si="98"/>
        <v>1.0000008488869989E-2</v>
      </c>
      <c r="E3178" s="20">
        <f t="shared" si="99"/>
        <v>2.2388746405430874E-3</v>
      </c>
      <c r="F3178" s="53"/>
    </row>
    <row r="3179" spans="1:6">
      <c r="A3179" s="52">
        <v>45229</v>
      </c>
      <c r="B3179" s="20">
        <v>2478.5</v>
      </c>
      <c r="C3179" s="20">
        <v>64112.65</v>
      </c>
      <c r="D3179" s="20">
        <f t="shared" si="98"/>
        <v>5.1581308223353521E-3</v>
      </c>
      <c r="E3179" s="20">
        <f t="shared" si="99"/>
        <v>-1.290270732610025E-3</v>
      </c>
      <c r="F3179" s="53"/>
    </row>
    <row r="3180" spans="1:6">
      <c r="A3180" s="52">
        <v>45230</v>
      </c>
      <c r="B3180" s="20">
        <v>2484</v>
      </c>
      <c r="C3180" s="20">
        <v>63874.93</v>
      </c>
      <c r="D3180" s="20">
        <f t="shared" si="98"/>
        <v>-3.7147397171490436E-3</v>
      </c>
      <c r="E3180" s="20">
        <f t="shared" si="99"/>
        <v>2.2166255927407543E-3</v>
      </c>
      <c r="F3180" s="53"/>
    </row>
    <row r="3181" spans="1:6">
      <c r="A3181" s="52">
        <v>45231</v>
      </c>
      <c r="B3181" s="20">
        <v>2472.9</v>
      </c>
      <c r="C3181" s="20">
        <v>63591.33</v>
      </c>
      <c r="D3181" s="20">
        <f t="shared" si="98"/>
        <v>-4.4498123340161741E-3</v>
      </c>
      <c r="E3181" s="20">
        <f t="shared" si="99"/>
        <v>-4.4786130660777893E-3</v>
      </c>
      <c r="F3181" s="53"/>
    </row>
    <row r="3182" spans="1:6">
      <c r="A3182" s="52">
        <v>45232</v>
      </c>
      <c r="B3182" s="20">
        <v>2489.25</v>
      </c>
      <c r="C3182" s="20">
        <v>64080.9</v>
      </c>
      <c r="D3182" s="20">
        <f t="shared" si="98"/>
        <v>7.6692073064537547E-3</v>
      </c>
      <c r="E3182" s="20">
        <f t="shared" si="99"/>
        <v>6.5899092809022074E-3</v>
      </c>
      <c r="F3182" s="53"/>
    </row>
    <row r="3183" spans="1:6">
      <c r="A3183" s="52">
        <v>45233</v>
      </c>
      <c r="B3183" s="20">
        <v>2508.6</v>
      </c>
      <c r="C3183" s="20">
        <v>64363.78</v>
      </c>
      <c r="D3183" s="20">
        <f t="shared" si="98"/>
        <v>4.4047049259823461E-3</v>
      </c>
      <c r="E3183" s="20">
        <f t="shared" si="99"/>
        <v>7.7433683223805455E-3</v>
      </c>
      <c r="F3183" s="53"/>
    </row>
    <row r="3184" spans="1:6">
      <c r="A3184" s="52">
        <v>45236</v>
      </c>
      <c r="B3184" s="20">
        <v>2501.1999999999998</v>
      </c>
      <c r="C3184" s="20">
        <v>64958.69</v>
      </c>
      <c r="D3184" s="20">
        <f t="shared" si="98"/>
        <v>9.2004768626460266E-3</v>
      </c>
      <c r="E3184" s="20">
        <f t="shared" si="99"/>
        <v>-2.9542118974315201E-3</v>
      </c>
      <c r="F3184" s="53"/>
    </row>
    <row r="3185" spans="1:6">
      <c r="A3185" s="52">
        <v>45237</v>
      </c>
      <c r="B3185" s="20">
        <v>2500.25</v>
      </c>
      <c r="C3185" s="20">
        <v>64942.400000000001</v>
      </c>
      <c r="D3185" s="20">
        <f t="shared" si="98"/>
        <v>-2.5080621087003656E-4</v>
      </c>
      <c r="E3185" s="20">
        <f t="shared" si="99"/>
        <v>-3.798898365173729E-4</v>
      </c>
      <c r="F3185" s="53"/>
    </row>
    <row r="3186" spans="1:6">
      <c r="A3186" s="52">
        <v>45238</v>
      </c>
      <c r="B3186" s="20">
        <v>2517.35</v>
      </c>
      <c r="C3186" s="20">
        <v>64975.61</v>
      </c>
      <c r="D3186" s="20">
        <f t="shared" si="98"/>
        <v>5.1124552667246911E-4</v>
      </c>
      <c r="E3186" s="20">
        <f t="shared" si="99"/>
        <v>6.8160340413961048E-3</v>
      </c>
      <c r="F3186" s="53"/>
    </row>
    <row r="3187" spans="1:6">
      <c r="A3187" s="52">
        <v>45239</v>
      </c>
      <c r="B3187" s="20">
        <v>2477.5500000000002</v>
      </c>
      <c r="C3187" s="20">
        <v>64832.2</v>
      </c>
      <c r="D3187" s="20">
        <f t="shared" si="98"/>
        <v>-2.2095751919183801E-3</v>
      </c>
      <c r="E3187" s="20">
        <f t="shared" si="99"/>
        <v>-1.5936592262812528E-2</v>
      </c>
      <c r="F3187" s="53"/>
    </row>
    <row r="3188" spans="1:6">
      <c r="A3188" s="52">
        <v>45240</v>
      </c>
      <c r="B3188" s="20">
        <v>2486.75</v>
      </c>
      <c r="C3188" s="20">
        <v>64904.68</v>
      </c>
      <c r="D3188" s="20">
        <f t="shared" si="98"/>
        <v>1.1173385322755856E-3</v>
      </c>
      <c r="E3188" s="20">
        <f t="shared" si="99"/>
        <v>3.7064683973141326E-3</v>
      </c>
      <c r="F3188" s="53"/>
    </row>
    <row r="3189" spans="1:6">
      <c r="A3189" s="52">
        <v>45242</v>
      </c>
      <c r="B3189" s="20">
        <v>2491.3000000000002</v>
      </c>
      <c r="C3189" s="20">
        <v>65259.45</v>
      </c>
      <c r="D3189" s="20">
        <f t="shared" si="98"/>
        <v>5.4511312524241429E-3</v>
      </c>
      <c r="E3189" s="20">
        <f t="shared" si="99"/>
        <v>1.8280255389370942E-3</v>
      </c>
      <c r="F3189" s="53"/>
    </row>
    <row r="3190" spans="1:6">
      <c r="A3190" s="52">
        <v>45243</v>
      </c>
      <c r="B3190" s="20">
        <v>2482.9</v>
      </c>
      <c r="C3190" s="20">
        <v>64933.87</v>
      </c>
      <c r="D3190" s="20">
        <f t="shared" si="98"/>
        <v>-5.0014959092725582E-3</v>
      </c>
      <c r="E3190" s="20">
        <f t="shared" si="99"/>
        <v>-3.3774307365708502E-3</v>
      </c>
      <c r="F3190" s="53"/>
    </row>
    <row r="3191" spans="1:6">
      <c r="A3191" s="52">
        <v>45245</v>
      </c>
      <c r="B3191" s="20">
        <v>2488.25</v>
      </c>
      <c r="C3191" s="20">
        <v>65675.929999999993</v>
      </c>
      <c r="D3191" s="20">
        <f t="shared" si="98"/>
        <v>1.1363128717620631E-2</v>
      </c>
      <c r="E3191" s="20">
        <f t="shared" si="99"/>
        <v>2.1524202912835307E-3</v>
      </c>
      <c r="F3191" s="53"/>
    </row>
    <row r="3192" spans="1:6">
      <c r="A3192" s="52">
        <v>45246</v>
      </c>
      <c r="B3192" s="20">
        <v>2489.1999999999998</v>
      </c>
      <c r="C3192" s="20">
        <v>65982.48</v>
      </c>
      <c r="D3192" s="20">
        <f t="shared" si="98"/>
        <v>4.656756130821298E-3</v>
      </c>
      <c r="E3192" s="20">
        <f t="shared" si="99"/>
        <v>3.81721568889743E-4</v>
      </c>
      <c r="F3192" s="53"/>
    </row>
    <row r="3193" spans="1:6">
      <c r="A3193" s="52">
        <v>45247</v>
      </c>
      <c r="B3193" s="20">
        <v>2529.4499999999998</v>
      </c>
      <c r="C3193" s="20">
        <v>65794.73</v>
      </c>
      <c r="D3193" s="20">
        <f t="shared" si="98"/>
        <v>-2.849508303285776E-3</v>
      </c>
      <c r="E3193" s="20">
        <f t="shared" si="99"/>
        <v>1.6040514089240645E-2</v>
      </c>
      <c r="F3193" s="53"/>
    </row>
    <row r="3194" spans="1:6">
      <c r="A3194" s="52">
        <v>45250</v>
      </c>
      <c r="B3194" s="20">
        <v>2505.75</v>
      </c>
      <c r="C3194" s="20">
        <v>65655.149999999994</v>
      </c>
      <c r="D3194" s="20">
        <f t="shared" si="98"/>
        <v>-2.1236999601672714E-3</v>
      </c>
      <c r="E3194" s="20">
        <f t="shared" si="99"/>
        <v>-9.4137968793277394E-3</v>
      </c>
      <c r="F3194" s="53"/>
    </row>
    <row r="3195" spans="1:6">
      <c r="A3195" s="52">
        <v>45251</v>
      </c>
      <c r="B3195" s="20">
        <v>2505.1</v>
      </c>
      <c r="C3195" s="20">
        <v>65930.77</v>
      </c>
      <c r="D3195" s="20">
        <f t="shared" si="98"/>
        <v>4.1892081323266547E-3</v>
      </c>
      <c r="E3195" s="20">
        <f t="shared" si="99"/>
        <v>-2.5943702311816331E-4</v>
      </c>
      <c r="F3195" s="53"/>
    </row>
    <row r="3196" spans="1:6">
      <c r="A3196" s="52">
        <v>45252</v>
      </c>
      <c r="B3196" s="20">
        <v>2521.6999999999998</v>
      </c>
      <c r="C3196" s="20">
        <v>66023.240000000005</v>
      </c>
      <c r="D3196" s="20">
        <f t="shared" si="98"/>
        <v>1.4015491478716958E-3</v>
      </c>
      <c r="E3196" s="20">
        <f t="shared" si="99"/>
        <v>6.6046233557763212E-3</v>
      </c>
      <c r="F3196" s="53"/>
    </row>
    <row r="3197" spans="1:6">
      <c r="A3197" s="52">
        <v>45253</v>
      </c>
      <c r="B3197" s="20">
        <v>2520.4499999999998</v>
      </c>
      <c r="C3197" s="20">
        <v>66017.81</v>
      </c>
      <c r="D3197" s="20">
        <f t="shared" si="98"/>
        <v>-8.2247149701860256E-5</v>
      </c>
      <c r="E3197" s="20">
        <f t="shared" si="99"/>
        <v>-4.9582024557307111E-4</v>
      </c>
      <c r="F3197" s="53"/>
    </row>
    <row r="3198" spans="1:6">
      <c r="A3198" s="52">
        <v>45254</v>
      </c>
      <c r="B3198" s="20">
        <v>2514.9499999999998</v>
      </c>
      <c r="C3198" s="20">
        <v>65970.039999999994</v>
      </c>
      <c r="D3198" s="20">
        <f t="shared" si="98"/>
        <v>-7.2385453791126817E-4</v>
      </c>
      <c r="E3198" s="20">
        <f t="shared" si="99"/>
        <v>-2.1845343715509724E-3</v>
      </c>
      <c r="F3198" s="53"/>
    </row>
    <row r="3199" spans="1:6">
      <c r="A3199" s="52">
        <v>45258</v>
      </c>
      <c r="B3199" s="20">
        <v>2511.25</v>
      </c>
      <c r="C3199" s="20">
        <v>66174.2</v>
      </c>
      <c r="D3199" s="20">
        <f t="shared" si="98"/>
        <v>3.089959311744534E-3</v>
      </c>
      <c r="E3199" s="20">
        <f t="shared" si="99"/>
        <v>-1.4722854913655139E-3</v>
      </c>
      <c r="F3199" s="53"/>
    </row>
    <row r="3200" spans="1:6">
      <c r="A3200" s="52">
        <v>45259</v>
      </c>
      <c r="B3200" s="20">
        <v>2524.0500000000002</v>
      </c>
      <c r="C3200" s="20">
        <v>66901.91</v>
      </c>
      <c r="D3200" s="20">
        <f t="shared" si="98"/>
        <v>1.0936857918821987E-2</v>
      </c>
      <c r="E3200" s="20">
        <f t="shared" si="99"/>
        <v>5.084117161421293E-3</v>
      </c>
      <c r="F3200" s="53"/>
    </row>
    <row r="3201" spans="1:6">
      <c r="A3201" s="52">
        <v>45260</v>
      </c>
      <c r="B3201" s="20">
        <v>2546.6999999999998</v>
      </c>
      <c r="C3201" s="20">
        <v>66988.44</v>
      </c>
      <c r="D3201" s="20">
        <f t="shared" si="98"/>
        <v>1.2925503898830455E-3</v>
      </c>
      <c r="E3201" s="20">
        <f t="shared" si="99"/>
        <v>8.9336491214663111E-3</v>
      </c>
      <c r="F3201" s="53"/>
    </row>
    <row r="3202" spans="1:6">
      <c r="A3202" s="52">
        <v>45261</v>
      </c>
      <c r="B3202" s="20">
        <v>2563.25</v>
      </c>
      <c r="C3202" s="20">
        <v>67481.19</v>
      </c>
      <c r="D3202" s="20">
        <f t="shared" si="98"/>
        <v>7.3288251857883766E-3</v>
      </c>
      <c r="E3202" s="20">
        <f t="shared" si="99"/>
        <v>6.4775811381689039E-3</v>
      </c>
      <c r="F3202" s="53"/>
    </row>
    <row r="3203" spans="1:6">
      <c r="A3203" s="52">
        <v>45264</v>
      </c>
      <c r="B3203" s="20">
        <v>2601.9</v>
      </c>
      <c r="C3203" s="20">
        <v>68865.119999999995</v>
      </c>
      <c r="D3203" s="20">
        <f t="shared" ref="D3203:D3266" si="100">LN(C3203/C3202)</f>
        <v>2.0300916530481338E-2</v>
      </c>
      <c r="E3203" s="20">
        <f t="shared" ref="E3203:E3266" si="101">LN(B3203/B3202)</f>
        <v>1.4965962808319277E-2</v>
      </c>
      <c r="F3203" s="53"/>
    </row>
    <row r="3204" spans="1:6">
      <c r="A3204" s="52">
        <v>45265</v>
      </c>
      <c r="B3204" s="20">
        <v>2563.1999999999998</v>
      </c>
      <c r="C3204" s="20">
        <v>69296.14</v>
      </c>
      <c r="D3204" s="20">
        <f t="shared" si="100"/>
        <v>6.2393958813346789E-3</v>
      </c>
      <c r="E3204" s="20">
        <f t="shared" si="101"/>
        <v>-1.4985469484479768E-2</v>
      </c>
      <c r="F3204" s="53"/>
    </row>
    <row r="3205" spans="1:6">
      <c r="A3205" s="52">
        <v>45266</v>
      </c>
      <c r="B3205" s="20">
        <v>2566.1</v>
      </c>
      <c r="C3205" s="20">
        <v>69653.73</v>
      </c>
      <c r="D3205" s="20">
        <f t="shared" si="100"/>
        <v>5.147047484709311E-3</v>
      </c>
      <c r="E3205" s="20">
        <f t="shared" si="101"/>
        <v>1.1307587035262912E-3</v>
      </c>
      <c r="F3205" s="53"/>
    </row>
    <row r="3206" spans="1:6">
      <c r="A3206" s="52">
        <v>45267</v>
      </c>
      <c r="B3206" s="20">
        <v>2520</v>
      </c>
      <c r="C3206" s="20">
        <v>69521.69</v>
      </c>
      <c r="D3206" s="20">
        <f t="shared" si="100"/>
        <v>-1.8974620606997882E-3</v>
      </c>
      <c r="E3206" s="20">
        <f t="shared" si="101"/>
        <v>-1.8128335072097341E-2</v>
      </c>
      <c r="F3206" s="53"/>
    </row>
    <row r="3207" spans="1:6">
      <c r="A3207" s="52">
        <v>45268</v>
      </c>
      <c r="B3207" s="20">
        <v>2521.35</v>
      </c>
      <c r="C3207" s="20">
        <v>69825.600000000006</v>
      </c>
      <c r="D3207" s="20">
        <f t="shared" si="100"/>
        <v>4.3619144922976564E-3</v>
      </c>
      <c r="E3207" s="20">
        <f t="shared" si="101"/>
        <v>5.3557084204394268E-4</v>
      </c>
      <c r="F3207" s="53"/>
    </row>
    <row r="3208" spans="1:6">
      <c r="A3208" s="52">
        <v>45271</v>
      </c>
      <c r="B3208" s="20">
        <v>2504.4499999999998</v>
      </c>
      <c r="C3208" s="20">
        <v>69928.53</v>
      </c>
      <c r="D3208" s="20">
        <f t="shared" si="100"/>
        <v>1.4730157686393831E-3</v>
      </c>
      <c r="E3208" s="20">
        <f t="shared" si="101"/>
        <v>-6.7253228138096236E-3</v>
      </c>
      <c r="F3208" s="53"/>
    </row>
    <row r="3209" spans="1:6">
      <c r="A3209" s="52">
        <v>45272</v>
      </c>
      <c r="B3209" s="20">
        <v>2502.25</v>
      </c>
      <c r="C3209" s="20">
        <v>69551.03</v>
      </c>
      <c r="D3209" s="20">
        <f t="shared" si="100"/>
        <v>-5.412992724441291E-3</v>
      </c>
      <c r="E3209" s="20">
        <f t="shared" si="101"/>
        <v>-8.7882243457509533E-4</v>
      </c>
      <c r="F3209" s="53"/>
    </row>
    <row r="3210" spans="1:6">
      <c r="A3210" s="52">
        <v>45273</v>
      </c>
      <c r="B3210" s="20">
        <v>2511.85</v>
      </c>
      <c r="C3210" s="20">
        <v>69584.600000000006</v>
      </c>
      <c r="D3210" s="20">
        <f t="shared" si="100"/>
        <v>4.8255074061791595E-4</v>
      </c>
      <c r="E3210" s="20">
        <f t="shared" si="101"/>
        <v>3.8292063302503205E-3</v>
      </c>
      <c r="F3210" s="53"/>
    </row>
    <row r="3211" spans="1:6">
      <c r="A3211" s="52">
        <v>45274</v>
      </c>
      <c r="B3211" s="20">
        <v>2518.5</v>
      </c>
      <c r="C3211" s="20">
        <v>70514.2</v>
      </c>
      <c r="D3211" s="20">
        <f t="shared" si="100"/>
        <v>1.3270829485982407E-2</v>
      </c>
      <c r="E3211" s="20">
        <f t="shared" si="101"/>
        <v>2.6439527563266799E-3</v>
      </c>
      <c r="F3211" s="53"/>
    </row>
    <row r="3212" spans="1:6">
      <c r="A3212" s="52">
        <v>45275</v>
      </c>
      <c r="B3212" s="20">
        <v>2523</v>
      </c>
      <c r="C3212" s="20">
        <v>71483.75</v>
      </c>
      <c r="D3212" s="20">
        <f t="shared" si="100"/>
        <v>1.3656043166360418E-2</v>
      </c>
      <c r="E3212" s="20">
        <f t="shared" si="101"/>
        <v>1.7851834553524546E-3</v>
      </c>
      <c r="F3212" s="53"/>
    </row>
    <row r="3213" spans="1:6">
      <c r="A3213" s="52">
        <v>45278</v>
      </c>
      <c r="B3213" s="20">
        <v>2535.4499999999998</v>
      </c>
      <c r="C3213" s="20">
        <v>71315.09</v>
      </c>
      <c r="D3213" s="20">
        <f t="shared" si="100"/>
        <v>-2.3622051611495668E-3</v>
      </c>
      <c r="E3213" s="20">
        <f t="shared" si="101"/>
        <v>4.9224664232385262E-3</v>
      </c>
      <c r="F3213" s="53"/>
    </row>
    <row r="3214" spans="1:6">
      <c r="A3214" s="52">
        <v>45279</v>
      </c>
      <c r="B3214" s="20">
        <v>2561.5</v>
      </c>
      <c r="C3214" s="20">
        <v>71437.19</v>
      </c>
      <c r="D3214" s="20">
        <f t="shared" si="100"/>
        <v>1.7106561068665376E-3</v>
      </c>
      <c r="E3214" s="20">
        <f t="shared" si="101"/>
        <v>1.0221888314960669E-2</v>
      </c>
      <c r="F3214" s="53"/>
    </row>
    <row r="3215" spans="1:6">
      <c r="A3215" s="52">
        <v>45280</v>
      </c>
      <c r="B3215" s="20">
        <v>2556.8000000000002</v>
      </c>
      <c r="C3215" s="20">
        <v>70506.31</v>
      </c>
      <c r="D3215" s="20">
        <f t="shared" si="100"/>
        <v>-1.3116392728927326E-2</v>
      </c>
      <c r="E3215" s="20">
        <f t="shared" si="101"/>
        <v>-1.8365478073013922E-3</v>
      </c>
      <c r="F3215" s="53"/>
    </row>
    <row r="3216" spans="1:6">
      <c r="A3216" s="52">
        <v>45281</v>
      </c>
      <c r="B3216" s="20">
        <v>2553.4</v>
      </c>
      <c r="C3216" s="20">
        <v>70865.100000000006</v>
      </c>
      <c r="D3216" s="20">
        <f t="shared" si="100"/>
        <v>5.0758603926002784E-3</v>
      </c>
      <c r="E3216" s="20">
        <f t="shared" si="101"/>
        <v>-1.3306721857050613E-3</v>
      </c>
      <c r="F3216" s="53"/>
    </row>
    <row r="3217" spans="1:6">
      <c r="A3217" s="52">
        <v>45282</v>
      </c>
      <c r="B3217" s="20">
        <v>2575.1</v>
      </c>
      <c r="C3217" s="20">
        <v>71106.960000000006</v>
      </c>
      <c r="D3217" s="20">
        <f t="shared" si="100"/>
        <v>3.4071525618924515E-3</v>
      </c>
      <c r="E3217" s="20">
        <f t="shared" si="101"/>
        <v>8.462563908984996E-3</v>
      </c>
      <c r="F3217" s="53"/>
    </row>
    <row r="3218" spans="1:6">
      <c r="A3218" s="52">
        <v>45286</v>
      </c>
      <c r="B3218" s="20">
        <v>2585.75</v>
      </c>
      <c r="C3218" s="20">
        <v>71336.800000000003</v>
      </c>
      <c r="D3218" s="20">
        <f t="shared" si="100"/>
        <v>3.2271009901205304E-3</v>
      </c>
      <c r="E3218" s="20">
        <f t="shared" si="101"/>
        <v>4.1272329626774228E-3</v>
      </c>
      <c r="F3218" s="53"/>
    </row>
    <row r="3219" spans="1:6">
      <c r="A3219" s="52">
        <v>45287</v>
      </c>
      <c r="B3219" s="20">
        <v>2609.25</v>
      </c>
      <c r="C3219" s="20">
        <v>72038.429999999993</v>
      </c>
      <c r="D3219" s="20">
        <f t="shared" si="100"/>
        <v>9.7874033184580846E-3</v>
      </c>
      <c r="E3219" s="20">
        <f t="shared" si="101"/>
        <v>9.0472224422481779E-3</v>
      </c>
      <c r="F3219" s="53"/>
    </row>
    <row r="3220" spans="1:6">
      <c r="A3220" s="52">
        <v>45288</v>
      </c>
      <c r="B3220" s="20">
        <v>2633.85</v>
      </c>
      <c r="C3220" s="20">
        <v>72410.38</v>
      </c>
      <c r="D3220" s="20">
        <f t="shared" si="100"/>
        <v>5.1499326587064352E-3</v>
      </c>
      <c r="E3220" s="20">
        <f t="shared" si="101"/>
        <v>9.3838303732881167E-3</v>
      </c>
      <c r="F3220" s="53"/>
    </row>
    <row r="3221" spans="1:6">
      <c r="A3221" s="52">
        <v>45289</v>
      </c>
      <c r="B3221" s="20">
        <v>2663.35</v>
      </c>
      <c r="C3221" s="20">
        <v>72240.259999999995</v>
      </c>
      <c r="D3221" s="20">
        <f t="shared" si="100"/>
        <v>-2.3521510645792549E-3</v>
      </c>
      <c r="E3221" s="20">
        <f t="shared" si="101"/>
        <v>1.1138074821459039E-2</v>
      </c>
      <c r="F3221" s="53"/>
    </row>
    <row r="3222" spans="1:6">
      <c r="A3222" s="52">
        <v>45292</v>
      </c>
      <c r="B3222" s="20">
        <v>2655.7</v>
      </c>
      <c r="C3222" s="20">
        <v>72271.94</v>
      </c>
      <c r="D3222" s="20">
        <f t="shared" si="100"/>
        <v>4.3844049855309823E-4</v>
      </c>
      <c r="E3222" s="20">
        <f t="shared" si="101"/>
        <v>-2.8764554853486566E-3</v>
      </c>
      <c r="F3222" s="53"/>
    </row>
    <row r="3223" spans="1:6">
      <c r="A3223" s="52">
        <v>45293</v>
      </c>
      <c r="B3223" s="20">
        <v>2613.5</v>
      </c>
      <c r="C3223" s="20">
        <v>71892.479999999996</v>
      </c>
      <c r="D3223" s="20">
        <f t="shared" si="100"/>
        <v>-5.2642791656820056E-3</v>
      </c>
      <c r="E3223" s="20">
        <f t="shared" si="101"/>
        <v>-1.6017954256583131E-2</v>
      </c>
      <c r="F3223" s="53"/>
    </row>
    <row r="3224" spans="1:6">
      <c r="A3224" s="52">
        <v>45294</v>
      </c>
      <c r="B3224" s="20">
        <v>2605.3000000000002</v>
      </c>
      <c r="C3224" s="20">
        <v>71356.600000000006</v>
      </c>
      <c r="D3224" s="20">
        <f t="shared" si="100"/>
        <v>-7.4818281524389307E-3</v>
      </c>
      <c r="E3224" s="20">
        <f t="shared" si="101"/>
        <v>-3.1424874484826549E-3</v>
      </c>
      <c r="F3224" s="53"/>
    </row>
    <row r="3225" spans="1:6">
      <c r="A3225" s="52">
        <v>45295</v>
      </c>
      <c r="B3225" s="20">
        <v>2592.1999999999998</v>
      </c>
      <c r="C3225" s="20">
        <v>71847.570000000007</v>
      </c>
      <c r="D3225" s="20">
        <f t="shared" si="100"/>
        <v>6.8569500970698284E-3</v>
      </c>
      <c r="E3225" s="20">
        <f t="shared" si="101"/>
        <v>-5.040895715219252E-3</v>
      </c>
      <c r="F3225" s="53"/>
    </row>
    <row r="3226" spans="1:6">
      <c r="A3226" s="52">
        <v>45296</v>
      </c>
      <c r="B3226" s="20">
        <v>2620.3000000000002</v>
      </c>
      <c r="C3226" s="20">
        <v>72026.149999999994</v>
      </c>
      <c r="D3226" s="20">
        <f t="shared" si="100"/>
        <v>2.4824560275436276E-3</v>
      </c>
      <c r="E3226" s="20">
        <f t="shared" si="101"/>
        <v>1.0781879027600331E-2</v>
      </c>
      <c r="F3226" s="53"/>
    </row>
    <row r="3227" spans="1:6">
      <c r="A3227" s="52">
        <v>45299</v>
      </c>
      <c r="B3227" s="20">
        <v>2578.85</v>
      </c>
      <c r="C3227" s="20">
        <v>71355.22</v>
      </c>
      <c r="D3227" s="20">
        <f t="shared" si="100"/>
        <v>-9.358745798090342E-3</v>
      </c>
      <c r="E3227" s="20">
        <f t="shared" si="101"/>
        <v>-1.5945251905334301E-2</v>
      </c>
      <c r="F3227" s="53"/>
    </row>
    <row r="3228" spans="1:6">
      <c r="A3228" s="52">
        <v>45300</v>
      </c>
      <c r="B3228" s="20">
        <v>2581.1</v>
      </c>
      <c r="C3228" s="20">
        <v>71386.210000000006</v>
      </c>
      <c r="D3228" s="20">
        <f t="shared" si="100"/>
        <v>4.3421171396303127E-4</v>
      </c>
      <c r="E3228" s="20">
        <f t="shared" si="101"/>
        <v>8.7210152912529731E-4</v>
      </c>
      <c r="F3228" s="53"/>
    </row>
    <row r="3229" spans="1:6">
      <c r="A3229" s="52">
        <v>45301</v>
      </c>
      <c r="B3229" s="20">
        <v>2577.1999999999998</v>
      </c>
      <c r="C3229" s="20">
        <v>71657.710000000006</v>
      </c>
      <c r="D3229" s="20">
        <f t="shared" si="100"/>
        <v>3.7960414678877754E-3</v>
      </c>
      <c r="E3229" s="20">
        <f t="shared" si="101"/>
        <v>-1.5121263761786203E-3</v>
      </c>
      <c r="F3229" s="53"/>
    </row>
    <row r="3230" spans="1:6">
      <c r="A3230" s="52">
        <v>45302</v>
      </c>
      <c r="B3230" s="20">
        <v>2537.0500000000002</v>
      </c>
      <c r="C3230" s="20">
        <v>71721.179999999993</v>
      </c>
      <c r="D3230" s="20">
        <f t="shared" si="100"/>
        <v>8.8534656874309783E-4</v>
      </c>
      <c r="E3230" s="20">
        <f t="shared" si="101"/>
        <v>-1.5701549542501952E-2</v>
      </c>
      <c r="F3230" s="53"/>
    </row>
    <row r="3231" spans="1:6">
      <c r="A3231" s="52">
        <v>45303</v>
      </c>
      <c r="B3231" s="20">
        <v>2545.25</v>
      </c>
      <c r="C3231" s="20">
        <v>72568.45</v>
      </c>
      <c r="D3231" s="20">
        <f t="shared" si="100"/>
        <v>1.1744152899916342E-2</v>
      </c>
      <c r="E3231" s="20">
        <f t="shared" si="101"/>
        <v>3.2268882653197859E-3</v>
      </c>
      <c r="F3231" s="53"/>
    </row>
    <row r="3232" spans="1:6">
      <c r="A3232" s="52">
        <v>45306</v>
      </c>
      <c r="B3232" s="20">
        <v>2573.15</v>
      </c>
      <c r="C3232" s="20">
        <v>73327.94</v>
      </c>
      <c r="D3232" s="20">
        <f t="shared" si="100"/>
        <v>1.041145515132442E-2</v>
      </c>
      <c r="E3232" s="20">
        <f t="shared" si="101"/>
        <v>1.0901952302150764E-2</v>
      </c>
      <c r="F3232" s="53"/>
    </row>
    <row r="3233" spans="1:6">
      <c r="A3233" s="52">
        <v>45307</v>
      </c>
      <c r="B3233" s="20">
        <v>2568.0500000000002</v>
      </c>
      <c r="C3233" s="20">
        <v>73128.77</v>
      </c>
      <c r="D3233" s="20">
        <f t="shared" si="100"/>
        <v>-2.7198497464726852E-3</v>
      </c>
      <c r="E3233" s="20">
        <f t="shared" si="101"/>
        <v>-1.983973264165335E-3</v>
      </c>
      <c r="F3233" s="53"/>
    </row>
    <row r="3234" spans="1:6">
      <c r="A3234" s="52">
        <v>45308</v>
      </c>
      <c r="B3234" s="20">
        <v>2563.8000000000002</v>
      </c>
      <c r="C3234" s="20">
        <v>71500.759999999995</v>
      </c>
      <c r="D3234" s="20">
        <f t="shared" si="100"/>
        <v>-2.2513780764534256E-2</v>
      </c>
      <c r="E3234" s="20">
        <f t="shared" si="101"/>
        <v>-1.6563231472561158E-3</v>
      </c>
      <c r="F3234" s="53"/>
    </row>
    <row r="3235" spans="1:6">
      <c r="A3235" s="52">
        <v>45309</v>
      </c>
      <c r="B3235" s="20">
        <v>2548.0500000000002</v>
      </c>
      <c r="C3235" s="20">
        <v>71186.86</v>
      </c>
      <c r="D3235" s="20">
        <f t="shared" si="100"/>
        <v>-4.3998281895180121E-3</v>
      </c>
      <c r="E3235" s="20">
        <f t="shared" si="101"/>
        <v>-6.1621721446045398E-3</v>
      </c>
      <c r="F3235" s="53"/>
    </row>
    <row r="3236" spans="1:6">
      <c r="A3236" s="52">
        <v>45310</v>
      </c>
      <c r="B3236" s="20">
        <v>2564.75</v>
      </c>
      <c r="C3236" s="20">
        <v>71683.23</v>
      </c>
      <c r="D3236" s="20">
        <f t="shared" si="100"/>
        <v>6.9485782107878893E-3</v>
      </c>
      <c r="E3236" s="20">
        <f t="shared" si="101"/>
        <v>6.5326472343922278E-3</v>
      </c>
      <c r="F3236" s="53"/>
    </row>
    <row r="3237" spans="1:6">
      <c r="A3237" s="52">
        <v>45311</v>
      </c>
      <c r="B3237" s="20">
        <v>2469.3000000000002</v>
      </c>
      <c r="C3237" s="20">
        <v>71423.649999999994</v>
      </c>
      <c r="D3237" s="20">
        <f t="shared" si="100"/>
        <v>-3.6277820422056044E-3</v>
      </c>
      <c r="E3237" s="20">
        <f t="shared" si="101"/>
        <v>-3.7926298321114098E-2</v>
      </c>
      <c r="F3237" s="53"/>
    </row>
    <row r="3238" spans="1:6">
      <c r="A3238" s="52">
        <v>45314</v>
      </c>
      <c r="B3238" s="20">
        <v>2375.15</v>
      </c>
      <c r="C3238" s="20">
        <v>70370.55</v>
      </c>
      <c r="D3238" s="20">
        <f t="shared" si="100"/>
        <v>-1.4854195214640591E-2</v>
      </c>
      <c r="E3238" s="20">
        <f t="shared" si="101"/>
        <v>-3.8874116277605411E-2</v>
      </c>
      <c r="F3238" s="53"/>
    </row>
    <row r="3239" spans="1:6">
      <c r="A3239" s="52">
        <v>45315</v>
      </c>
      <c r="B3239" s="20">
        <v>2444.1</v>
      </c>
      <c r="C3239" s="20">
        <v>71060.31</v>
      </c>
      <c r="D3239" s="20">
        <f t="shared" si="100"/>
        <v>9.7541013153960143E-3</v>
      </c>
      <c r="E3239" s="20">
        <f t="shared" si="101"/>
        <v>2.8616363615603237E-2</v>
      </c>
      <c r="F3239" s="53"/>
    </row>
    <row r="3240" spans="1:6">
      <c r="A3240" s="52">
        <v>45316</v>
      </c>
      <c r="B3240" s="20">
        <v>2430.1</v>
      </c>
      <c r="C3240" s="20">
        <v>70700.67</v>
      </c>
      <c r="D3240" s="20">
        <f t="shared" si="100"/>
        <v>-5.0739035743440986E-3</v>
      </c>
      <c r="E3240" s="20">
        <f t="shared" si="101"/>
        <v>-5.7445482334683067E-3</v>
      </c>
      <c r="F3240" s="53"/>
    </row>
    <row r="3241" spans="1:6">
      <c r="A3241" s="52">
        <v>45320</v>
      </c>
      <c r="B3241" s="20">
        <v>2444.4</v>
      </c>
      <c r="C3241" s="20">
        <v>71941.570000000007</v>
      </c>
      <c r="D3241" s="20">
        <f t="shared" si="100"/>
        <v>1.7399212251775192E-2</v>
      </c>
      <c r="E3241" s="20">
        <f t="shared" si="101"/>
        <v>5.8672852695230955E-3</v>
      </c>
      <c r="F3241" s="53"/>
    </row>
    <row r="3242" spans="1:6">
      <c r="A3242" s="52">
        <v>45321</v>
      </c>
      <c r="B3242" s="20">
        <v>2458.9499999999998</v>
      </c>
      <c r="C3242" s="20">
        <v>71139.899999999994</v>
      </c>
      <c r="D3242" s="20">
        <f t="shared" si="100"/>
        <v>-1.1205900930972618E-2</v>
      </c>
      <c r="E3242" s="20">
        <f t="shared" si="101"/>
        <v>5.9347355198145265E-3</v>
      </c>
      <c r="F3242" s="53"/>
    </row>
    <row r="3243" spans="1:6">
      <c r="A3243" s="52">
        <v>45322</v>
      </c>
      <c r="B3243" s="20">
        <v>2480.4</v>
      </c>
      <c r="C3243" s="20">
        <v>71752.11</v>
      </c>
      <c r="D3243" s="20">
        <f t="shared" si="100"/>
        <v>8.5689010324606508E-3</v>
      </c>
      <c r="E3243" s="20">
        <f t="shared" si="101"/>
        <v>8.6854079351480849E-3</v>
      </c>
      <c r="F3243" s="53"/>
    </row>
    <row r="3244" spans="1:6">
      <c r="A3244" s="52">
        <v>45323</v>
      </c>
      <c r="B3244" s="20">
        <v>2474.1999999999998</v>
      </c>
      <c r="C3244" s="20">
        <v>71645.3</v>
      </c>
      <c r="D3244" s="20">
        <f t="shared" si="100"/>
        <v>-1.4897064005960515E-3</v>
      </c>
      <c r="E3244" s="20">
        <f t="shared" si="101"/>
        <v>-2.5027260469918178E-3</v>
      </c>
      <c r="F3244" s="53"/>
    </row>
    <row r="3245" spans="1:6">
      <c r="A3245" s="52">
        <v>45324</v>
      </c>
      <c r="B3245" s="20">
        <v>2454.0500000000002</v>
      </c>
      <c r="C3245" s="20">
        <v>72085.63</v>
      </c>
      <c r="D3245" s="20">
        <f t="shared" si="100"/>
        <v>6.1271624357531551E-3</v>
      </c>
      <c r="E3245" s="20">
        <f t="shared" si="101"/>
        <v>-8.177390467314246E-3</v>
      </c>
      <c r="F3245" s="53"/>
    </row>
    <row r="3246" spans="1:6">
      <c r="A3246" s="52">
        <v>45327</v>
      </c>
      <c r="B3246" s="20">
        <v>2420.1</v>
      </c>
      <c r="C3246" s="20">
        <v>71731.42</v>
      </c>
      <c r="D3246" s="20">
        <f t="shared" si="100"/>
        <v>-4.9258515066568243E-3</v>
      </c>
      <c r="E3246" s="20">
        <f t="shared" si="101"/>
        <v>-1.3930859350378546E-2</v>
      </c>
      <c r="F3246" s="53"/>
    </row>
    <row r="3247" spans="1:6">
      <c r="A3247" s="52">
        <v>45328</v>
      </c>
      <c r="B3247" s="20">
        <v>2426.25</v>
      </c>
      <c r="C3247" s="20">
        <v>72186.09</v>
      </c>
      <c r="D3247" s="20">
        <f t="shared" si="100"/>
        <v>6.3185016564799839E-3</v>
      </c>
      <c r="E3247" s="20">
        <f t="shared" si="101"/>
        <v>2.5379938721816699E-3</v>
      </c>
      <c r="F3247" s="53"/>
    </row>
    <row r="3248" spans="1:6">
      <c r="A3248" s="52">
        <v>45329</v>
      </c>
      <c r="B3248" s="20">
        <v>2426</v>
      </c>
      <c r="C3248" s="20">
        <v>72152</v>
      </c>
      <c r="D3248" s="20">
        <f t="shared" si="100"/>
        <v>-4.7236319441204257E-4</v>
      </c>
      <c r="E3248" s="20">
        <f t="shared" si="101"/>
        <v>-1.0304497922454727E-4</v>
      </c>
      <c r="F3248" s="53"/>
    </row>
    <row r="3249" spans="1:6">
      <c r="A3249" s="52">
        <v>45330</v>
      </c>
      <c r="B3249" s="20">
        <v>2417.9</v>
      </c>
      <c r="C3249" s="20">
        <v>71428.429999999993</v>
      </c>
      <c r="D3249" s="20">
        <f t="shared" si="100"/>
        <v>-1.0079035498488948E-2</v>
      </c>
      <c r="E3249" s="20">
        <f t="shared" si="101"/>
        <v>-3.3444156774301054E-3</v>
      </c>
      <c r="F3249" s="53"/>
    </row>
    <row r="3250" spans="1:6">
      <c r="A3250" s="52">
        <v>45331</v>
      </c>
      <c r="B3250" s="20">
        <v>2424.1999999999998</v>
      </c>
      <c r="C3250" s="20">
        <v>71595.490000000005</v>
      </c>
      <c r="D3250" s="20">
        <f t="shared" si="100"/>
        <v>2.3361137909867192E-3</v>
      </c>
      <c r="E3250" s="20">
        <f t="shared" si="101"/>
        <v>2.6021782098463605E-3</v>
      </c>
      <c r="F3250" s="53"/>
    </row>
    <row r="3251" spans="1:6">
      <c r="A3251" s="52">
        <v>45334</v>
      </c>
      <c r="B3251" s="20">
        <v>2385.6</v>
      </c>
      <c r="C3251" s="20">
        <v>71072.490000000005</v>
      </c>
      <c r="D3251" s="20">
        <f t="shared" si="100"/>
        <v>-7.3317410507249192E-3</v>
      </c>
      <c r="E3251" s="20">
        <f t="shared" si="101"/>
        <v>-1.6050908025937664E-2</v>
      </c>
      <c r="F3251" s="53"/>
    </row>
    <row r="3252" spans="1:6">
      <c r="A3252" s="52">
        <v>45335</v>
      </c>
      <c r="B3252" s="20">
        <v>2393.5500000000002</v>
      </c>
      <c r="C3252" s="20">
        <v>71555.19</v>
      </c>
      <c r="D3252" s="20">
        <f t="shared" si="100"/>
        <v>6.7686979542527755E-3</v>
      </c>
      <c r="E3252" s="20">
        <f t="shared" si="101"/>
        <v>3.326954514072107E-3</v>
      </c>
      <c r="F3252" s="53"/>
    </row>
    <row r="3253" spans="1:6">
      <c r="A3253" s="52">
        <v>45336</v>
      </c>
      <c r="B3253" s="20">
        <v>2388.9499999999998</v>
      </c>
      <c r="C3253" s="20">
        <v>71822.83</v>
      </c>
      <c r="D3253" s="20">
        <f t="shared" si="100"/>
        <v>3.7333520279041344E-3</v>
      </c>
      <c r="E3253" s="20">
        <f t="shared" si="101"/>
        <v>-1.9236806768608429E-3</v>
      </c>
      <c r="F3253" s="53"/>
    </row>
    <row r="3254" spans="1:6">
      <c r="A3254" s="52">
        <v>45337</v>
      </c>
      <c r="B3254" s="20">
        <v>2351.1</v>
      </c>
      <c r="C3254" s="20">
        <v>72050.38</v>
      </c>
      <c r="D3254" s="20">
        <f t="shared" si="100"/>
        <v>3.1632044594840075E-3</v>
      </c>
      <c r="E3254" s="20">
        <f t="shared" si="101"/>
        <v>-1.5970635120756655E-2</v>
      </c>
      <c r="F3254" s="53"/>
    </row>
    <row r="3255" spans="1:6">
      <c r="A3255" s="52">
        <v>45338</v>
      </c>
      <c r="B3255" s="20">
        <v>2375.0500000000002</v>
      </c>
      <c r="C3255" s="20">
        <v>72426.64</v>
      </c>
      <c r="D3255" s="20">
        <f t="shared" si="100"/>
        <v>5.2085909668204691E-3</v>
      </c>
      <c r="E3255" s="20">
        <f t="shared" si="101"/>
        <v>1.0135186151788489E-2</v>
      </c>
      <c r="F3255" s="53"/>
    </row>
    <row r="3256" spans="1:6">
      <c r="A3256" s="52">
        <v>45341</v>
      </c>
      <c r="B3256" s="20">
        <v>2387.5500000000002</v>
      </c>
      <c r="C3256" s="20">
        <v>72708.160000000003</v>
      </c>
      <c r="D3256" s="20">
        <f t="shared" si="100"/>
        <v>3.8794328179443194E-3</v>
      </c>
      <c r="E3256" s="20">
        <f t="shared" si="101"/>
        <v>5.2492456652560807E-3</v>
      </c>
      <c r="F3256" s="53"/>
    </row>
    <row r="3257" spans="1:6">
      <c r="A3257" s="52">
        <v>45342</v>
      </c>
      <c r="B3257" s="20">
        <v>2402.8000000000002</v>
      </c>
      <c r="C3257" s="20">
        <v>73057.399999999994</v>
      </c>
      <c r="D3257" s="20">
        <f t="shared" si="100"/>
        <v>4.7918132136997122E-3</v>
      </c>
      <c r="E3257" s="20">
        <f t="shared" si="101"/>
        <v>6.3669884320333263E-3</v>
      </c>
      <c r="F3257" s="53"/>
    </row>
    <row r="3258" spans="1:6">
      <c r="A3258" s="52">
        <v>45343</v>
      </c>
      <c r="B3258" s="20">
        <v>2406.0500000000002</v>
      </c>
      <c r="C3258" s="20">
        <v>72623.09</v>
      </c>
      <c r="D3258" s="20">
        <f t="shared" si="100"/>
        <v>-5.9625182026963588E-3</v>
      </c>
      <c r="E3258" s="20">
        <f t="shared" si="101"/>
        <v>1.3516747225716299E-3</v>
      </c>
      <c r="F3258" s="53"/>
    </row>
    <row r="3259" spans="1:6">
      <c r="A3259" s="52">
        <v>45344</v>
      </c>
      <c r="B3259" s="20">
        <v>2387.9</v>
      </c>
      <c r="C3259" s="20">
        <v>73158.240000000005</v>
      </c>
      <c r="D3259" s="20">
        <f t="shared" si="100"/>
        <v>7.3418510290321811E-3</v>
      </c>
      <c r="E3259" s="20">
        <f t="shared" si="101"/>
        <v>-7.5720801098125134E-3</v>
      </c>
      <c r="F3259" s="53"/>
    </row>
    <row r="3260" spans="1:6">
      <c r="A3260" s="52">
        <v>45345</v>
      </c>
      <c r="B3260" s="20">
        <v>2394.35</v>
      </c>
      <c r="C3260" s="20">
        <v>73142.8</v>
      </c>
      <c r="D3260" s="20">
        <f t="shared" si="100"/>
        <v>-2.1107163773173055E-4</v>
      </c>
      <c r="E3260" s="20">
        <f t="shared" si="101"/>
        <v>2.6974766735548437E-3</v>
      </c>
      <c r="F3260" s="53"/>
    </row>
    <row r="3261" spans="1:6">
      <c r="A3261" s="52">
        <v>45348</v>
      </c>
      <c r="B3261" s="20">
        <v>2403.4499999999998</v>
      </c>
      <c r="C3261" s="20">
        <v>72790.13</v>
      </c>
      <c r="D3261" s="20">
        <f t="shared" si="100"/>
        <v>-4.8333256457077627E-3</v>
      </c>
      <c r="E3261" s="20">
        <f t="shared" si="101"/>
        <v>3.7934098596782437E-3</v>
      </c>
      <c r="F3261" s="53"/>
    </row>
    <row r="3262" spans="1:6">
      <c r="A3262" s="52">
        <v>45349</v>
      </c>
      <c r="B3262" s="20">
        <v>2404.9</v>
      </c>
      <c r="C3262" s="20">
        <v>73095.22</v>
      </c>
      <c r="D3262" s="20">
        <f t="shared" si="100"/>
        <v>4.182605652659049E-3</v>
      </c>
      <c r="E3262" s="20">
        <f t="shared" si="101"/>
        <v>6.031175118089287E-4</v>
      </c>
      <c r="F3262" s="53"/>
    </row>
    <row r="3263" spans="1:6">
      <c r="A3263" s="52">
        <v>45350</v>
      </c>
      <c r="B3263" s="20">
        <v>2421.25</v>
      </c>
      <c r="C3263" s="20">
        <v>72304.88</v>
      </c>
      <c r="D3263" s="20">
        <f t="shared" si="100"/>
        <v>-1.0871351311725373E-2</v>
      </c>
      <c r="E3263" s="20">
        <f t="shared" si="101"/>
        <v>6.775613087397981E-3</v>
      </c>
      <c r="F3263" s="53"/>
    </row>
    <row r="3264" spans="1:6">
      <c r="A3264" s="52">
        <v>45351</v>
      </c>
      <c r="B3264" s="20">
        <v>2411.0500000000002</v>
      </c>
      <c r="C3264" s="20">
        <v>72500.3</v>
      </c>
      <c r="D3264" s="20">
        <f t="shared" si="100"/>
        <v>2.6990763539870006E-3</v>
      </c>
      <c r="E3264" s="20">
        <f t="shared" si="101"/>
        <v>-4.2215984721994991E-3</v>
      </c>
      <c r="F3264" s="53"/>
    </row>
    <row r="3265" spans="1:6">
      <c r="A3265" s="52">
        <v>45352</v>
      </c>
      <c r="B3265" s="20">
        <v>2412.85</v>
      </c>
      <c r="C3265" s="20">
        <v>73745.350000000006</v>
      </c>
      <c r="D3265" s="20">
        <f t="shared" si="100"/>
        <v>1.702724260158095E-2</v>
      </c>
      <c r="E3265" s="20">
        <f t="shared" si="101"/>
        <v>7.462841615873565E-4</v>
      </c>
      <c r="F3265" s="53"/>
    </row>
    <row r="3266" spans="1:6">
      <c r="A3266" s="52">
        <v>45353</v>
      </c>
      <c r="B3266" s="20">
        <v>2415.85</v>
      </c>
      <c r="C3266" s="20">
        <v>73806.149999999994</v>
      </c>
      <c r="D3266" s="20">
        <f t="shared" si="100"/>
        <v>8.2411908304738852E-4</v>
      </c>
      <c r="E3266" s="20">
        <f t="shared" si="101"/>
        <v>1.2425706239756517E-3</v>
      </c>
      <c r="F3266" s="53"/>
    </row>
    <row r="3267" spans="1:6">
      <c r="A3267" s="52">
        <v>45355</v>
      </c>
      <c r="B3267" s="20">
        <v>2421.1999999999998</v>
      </c>
      <c r="C3267" s="20">
        <v>73872.289999999994</v>
      </c>
      <c r="D3267" s="20">
        <f t="shared" ref="D3267:D3330" si="102">LN(C3267/C3266)</f>
        <v>8.95729998531847E-4</v>
      </c>
      <c r="E3267" s="20">
        <f t="shared" ref="E3267:E3330" si="103">LN(B3267/B3266)</f>
        <v>2.2120929829630019E-3</v>
      </c>
      <c r="F3267" s="53"/>
    </row>
    <row r="3268" spans="1:6">
      <c r="A3268" s="52">
        <v>45356</v>
      </c>
      <c r="B3268" s="20">
        <v>2398.0500000000002</v>
      </c>
      <c r="C3268" s="20">
        <v>73677.13</v>
      </c>
      <c r="D3268" s="20">
        <f t="shared" si="102"/>
        <v>-2.6453525037101852E-3</v>
      </c>
      <c r="E3268" s="20">
        <f t="shared" si="103"/>
        <v>-9.6073779385214206E-3</v>
      </c>
      <c r="F3268" s="53"/>
    </row>
    <row r="3269" spans="1:6">
      <c r="A3269" s="52">
        <v>45357</v>
      </c>
      <c r="B3269" s="20">
        <v>2400.6999999999998</v>
      </c>
      <c r="C3269" s="20">
        <v>74085.990000000005</v>
      </c>
      <c r="D3269" s="20">
        <f t="shared" si="102"/>
        <v>5.5340066378143484E-3</v>
      </c>
      <c r="E3269" s="20">
        <f t="shared" si="103"/>
        <v>1.1044543972394468E-3</v>
      </c>
      <c r="F3269" s="53"/>
    </row>
    <row r="3270" spans="1:6">
      <c r="A3270" s="52">
        <v>45358</v>
      </c>
      <c r="B3270" s="20">
        <v>2420.65</v>
      </c>
      <c r="C3270" s="20">
        <v>74119.39</v>
      </c>
      <c r="D3270" s="20">
        <f t="shared" si="102"/>
        <v>4.507258854630576E-4</v>
      </c>
      <c r="E3270" s="20">
        <f t="shared" si="103"/>
        <v>8.2757376506139551E-3</v>
      </c>
      <c r="F3270" s="53"/>
    </row>
    <row r="3271" spans="1:6">
      <c r="A3271" s="52">
        <v>45362</v>
      </c>
      <c r="B3271" s="20">
        <v>2388.1</v>
      </c>
      <c r="C3271" s="20">
        <v>73502.64</v>
      </c>
      <c r="D3271" s="20">
        <f t="shared" si="102"/>
        <v>-8.3558475447408301E-3</v>
      </c>
      <c r="E3271" s="20">
        <f t="shared" si="103"/>
        <v>-1.3538028444247513E-2</v>
      </c>
      <c r="F3271" s="53"/>
    </row>
    <row r="3272" spans="1:6">
      <c r="A3272" s="52">
        <v>45363</v>
      </c>
      <c r="B3272" s="20">
        <v>2378.15</v>
      </c>
      <c r="C3272" s="20">
        <v>73667.960000000006</v>
      </c>
      <c r="D3272" s="20">
        <f t="shared" si="102"/>
        <v>2.246645315525746E-3</v>
      </c>
      <c r="E3272" s="20">
        <f t="shared" si="103"/>
        <v>-4.1751962042474652E-3</v>
      </c>
      <c r="F3272" s="53"/>
    </row>
    <row r="3273" spans="1:6">
      <c r="A3273" s="52">
        <v>45364</v>
      </c>
      <c r="B3273" s="20">
        <v>2313.85</v>
      </c>
      <c r="C3273" s="20">
        <v>72761.89</v>
      </c>
      <c r="D3273" s="20">
        <f t="shared" si="102"/>
        <v>-1.2375640133173453E-2</v>
      </c>
      <c r="E3273" s="20">
        <f t="shared" si="103"/>
        <v>-2.7410070643468787E-2</v>
      </c>
      <c r="F3273" s="53"/>
    </row>
    <row r="3274" spans="1:6">
      <c r="A3274" s="52">
        <v>45365</v>
      </c>
      <c r="B3274" s="20">
        <v>2335.1999999999998</v>
      </c>
      <c r="C3274" s="20">
        <v>73097.279999999999</v>
      </c>
      <c r="D3274" s="20">
        <f t="shared" si="102"/>
        <v>4.5988276376828629E-3</v>
      </c>
      <c r="E3274" s="20">
        <f t="shared" si="103"/>
        <v>9.1847367050045554E-3</v>
      </c>
      <c r="F3274" s="53"/>
    </row>
    <row r="3275" spans="1:6">
      <c r="A3275" s="52">
        <v>45366</v>
      </c>
      <c r="B3275" s="20">
        <v>2327.9</v>
      </c>
      <c r="C3275" s="20">
        <v>72643.429999999993</v>
      </c>
      <c r="D3275" s="20">
        <f t="shared" si="102"/>
        <v>-6.228204419880156E-3</v>
      </c>
      <c r="E3275" s="20">
        <f t="shared" si="103"/>
        <v>-3.1309669376434262E-3</v>
      </c>
      <c r="F3275" s="53"/>
    </row>
    <row r="3276" spans="1:6">
      <c r="A3276" s="52">
        <v>45369</v>
      </c>
      <c r="B3276" s="20">
        <v>2300.0500000000002</v>
      </c>
      <c r="C3276" s="20">
        <v>72748.42</v>
      </c>
      <c r="D3276" s="20">
        <f t="shared" si="102"/>
        <v>1.4442352614559091E-3</v>
      </c>
      <c r="E3276" s="20">
        <f t="shared" si="103"/>
        <v>-1.2035711790877085E-2</v>
      </c>
      <c r="F3276" s="53"/>
    </row>
    <row r="3277" spans="1:6">
      <c r="A3277" s="52">
        <v>45370</v>
      </c>
      <c r="B3277" s="20">
        <v>2269.3000000000002</v>
      </c>
      <c r="C3277" s="20">
        <v>72012.05</v>
      </c>
      <c r="D3277" s="20">
        <f t="shared" si="102"/>
        <v>-1.0173721478841552E-2</v>
      </c>
      <c r="E3277" s="20">
        <f t="shared" si="103"/>
        <v>-1.3459447935807672E-2</v>
      </c>
      <c r="F3277" s="53"/>
    </row>
    <row r="3278" spans="1:6">
      <c r="A3278" s="52">
        <v>45371</v>
      </c>
      <c r="B3278" s="20">
        <v>2241.8000000000002</v>
      </c>
      <c r="C3278" s="20">
        <v>72101.69</v>
      </c>
      <c r="D3278" s="20">
        <f t="shared" si="102"/>
        <v>1.2440175594695723E-3</v>
      </c>
      <c r="E3278" s="20">
        <f t="shared" si="103"/>
        <v>-1.2192299288581737E-2</v>
      </c>
      <c r="F3278" s="53"/>
    </row>
    <row r="3279" spans="1:6">
      <c r="A3279" s="52">
        <v>45372</v>
      </c>
      <c r="B3279" s="20">
        <v>2242.6</v>
      </c>
      <c r="C3279" s="20">
        <v>72641.19</v>
      </c>
      <c r="D3279" s="20">
        <f t="shared" si="102"/>
        <v>7.4546326341144494E-3</v>
      </c>
      <c r="E3279" s="20">
        <f t="shared" si="103"/>
        <v>3.5679243978525274E-4</v>
      </c>
      <c r="F3279" s="53"/>
    </row>
    <row r="3280" spans="1:6">
      <c r="A3280" s="52">
        <v>45373</v>
      </c>
      <c r="B3280" s="20">
        <v>2256.25</v>
      </c>
      <c r="C3280" s="20">
        <v>72831.94</v>
      </c>
      <c r="D3280" s="20">
        <f t="shared" si="102"/>
        <v>2.6224789323214251E-3</v>
      </c>
      <c r="E3280" s="20">
        <f t="shared" si="103"/>
        <v>6.0682360544108459E-3</v>
      </c>
      <c r="F3280" s="53"/>
    </row>
    <row r="3281" spans="1:6">
      <c r="A3281" s="52">
        <v>45377</v>
      </c>
      <c r="B3281" s="20">
        <v>2240.6999999999998</v>
      </c>
      <c r="C3281" s="20">
        <v>72470.3</v>
      </c>
      <c r="D3281" s="20">
        <f t="shared" si="102"/>
        <v>-4.9777724931511095E-3</v>
      </c>
      <c r="E3281" s="20">
        <f t="shared" si="103"/>
        <v>-6.915826050060434E-3</v>
      </c>
      <c r="F3281" s="53"/>
    </row>
    <row r="3282" spans="1:6">
      <c r="A3282" s="52">
        <v>45378</v>
      </c>
      <c r="B3282" s="20">
        <v>2240</v>
      </c>
      <c r="C3282" s="20">
        <v>72996.31</v>
      </c>
      <c r="D3282" s="20">
        <f t="shared" si="102"/>
        <v>7.2320691689827495E-3</v>
      </c>
      <c r="E3282" s="20">
        <f t="shared" si="103"/>
        <v>-3.1245118204510094E-4</v>
      </c>
      <c r="F3282" s="53"/>
    </row>
    <row r="3283" spans="1:6">
      <c r="A3283" s="52">
        <v>45379</v>
      </c>
      <c r="B3283" s="20">
        <v>2268.25</v>
      </c>
      <c r="C3283" s="20">
        <v>73651.350000000006</v>
      </c>
      <c r="D3283" s="20">
        <f t="shared" si="102"/>
        <v>8.9335807539530042E-3</v>
      </c>
      <c r="E3283" s="20">
        <f t="shared" si="103"/>
        <v>1.253274320065287E-2</v>
      </c>
      <c r="F3283" s="53"/>
    </row>
    <row r="3284" spans="1:6">
      <c r="A3284" s="52">
        <v>45383</v>
      </c>
      <c r="B3284" s="20">
        <v>2286.65</v>
      </c>
      <c r="C3284" s="20">
        <v>74014.55</v>
      </c>
      <c r="D3284" s="20">
        <f t="shared" si="102"/>
        <v>4.9192228187454959E-3</v>
      </c>
      <c r="E3284" s="20">
        <f t="shared" si="103"/>
        <v>8.0792553457831283E-3</v>
      </c>
      <c r="F3284" s="53"/>
    </row>
    <row r="3285" spans="1:6">
      <c r="A3285" s="52">
        <v>45384</v>
      </c>
      <c r="B3285" s="20">
        <v>2286.5</v>
      </c>
      <c r="C3285" s="20">
        <v>73903.91</v>
      </c>
      <c r="D3285" s="20">
        <f t="shared" si="102"/>
        <v>-1.4959596068453956E-3</v>
      </c>
      <c r="E3285" s="20">
        <f t="shared" si="103"/>
        <v>-6.5600297411587337E-5</v>
      </c>
      <c r="F3285" s="53"/>
    </row>
    <row r="3286" spans="1:6">
      <c r="A3286" s="52">
        <v>45385</v>
      </c>
      <c r="B3286" s="20">
        <v>2265.8000000000002</v>
      </c>
      <c r="C3286" s="20">
        <v>73876.820000000007</v>
      </c>
      <c r="D3286" s="20">
        <f t="shared" si="102"/>
        <v>-3.6662425883849758E-4</v>
      </c>
      <c r="E3286" s="20">
        <f t="shared" si="103"/>
        <v>-9.0943666587216219E-3</v>
      </c>
      <c r="F3286" s="53"/>
    </row>
    <row r="3287" spans="1:6">
      <c r="A3287" s="52">
        <v>45386</v>
      </c>
      <c r="B3287" s="20">
        <v>2265.5500000000002</v>
      </c>
      <c r="C3287" s="20">
        <v>74227.63</v>
      </c>
      <c r="D3287" s="20">
        <f t="shared" si="102"/>
        <v>4.7373411951451422E-3</v>
      </c>
      <c r="E3287" s="20">
        <f t="shared" si="103"/>
        <v>-1.103423925557489E-4</v>
      </c>
      <c r="F3287" s="53"/>
    </row>
    <row r="3288" spans="1:6">
      <c r="A3288" s="52">
        <v>45387</v>
      </c>
      <c r="B3288" s="20">
        <v>2267.6999999999998</v>
      </c>
      <c r="C3288" s="20">
        <v>74248.22</v>
      </c>
      <c r="D3288" s="20">
        <f t="shared" si="102"/>
        <v>2.7735150372240749E-4</v>
      </c>
      <c r="E3288" s="20">
        <f t="shared" si="103"/>
        <v>9.4854691940795578E-4</v>
      </c>
      <c r="F3288" s="53"/>
    </row>
    <row r="3289" spans="1:6">
      <c r="A3289" s="52">
        <v>45390</v>
      </c>
      <c r="B3289" s="20">
        <v>2269.15</v>
      </c>
      <c r="C3289" s="20">
        <v>74742.5</v>
      </c>
      <c r="D3289" s="20">
        <f t="shared" si="102"/>
        <v>6.6350684573204151E-3</v>
      </c>
      <c r="E3289" s="20">
        <f t="shared" si="103"/>
        <v>6.3921004634118466E-4</v>
      </c>
      <c r="F3289" s="53"/>
    </row>
    <row r="3290" spans="1:6">
      <c r="A3290" s="52">
        <v>45391</v>
      </c>
      <c r="B3290" s="20">
        <v>2264.35</v>
      </c>
      <c r="C3290" s="20">
        <v>74683.7</v>
      </c>
      <c r="D3290" s="20">
        <f t="shared" si="102"/>
        <v>-7.8701061841889269E-4</v>
      </c>
      <c r="E3290" s="20">
        <f t="shared" si="103"/>
        <v>-2.1175699982976105E-3</v>
      </c>
      <c r="F3290" s="53"/>
    </row>
    <row r="3291" spans="1:6">
      <c r="A3291" s="52">
        <v>45392</v>
      </c>
      <c r="B3291" s="20">
        <v>2263.1999999999998</v>
      </c>
      <c r="C3291" s="20">
        <v>75038.149999999994</v>
      </c>
      <c r="D3291" s="20">
        <f t="shared" si="102"/>
        <v>4.7347887055635305E-3</v>
      </c>
      <c r="E3291" s="20">
        <f t="shared" si="103"/>
        <v>-5.080010269268118E-4</v>
      </c>
      <c r="F3291" s="53"/>
    </row>
    <row r="3292" spans="1:6">
      <c r="A3292" s="52">
        <v>45394</v>
      </c>
      <c r="B3292" s="20">
        <v>2233</v>
      </c>
      <c r="C3292" s="20">
        <v>74244.899999999994</v>
      </c>
      <c r="D3292" s="20">
        <f t="shared" si="102"/>
        <v>-1.0627562420871458E-2</v>
      </c>
      <c r="E3292" s="20">
        <f t="shared" si="103"/>
        <v>-1.3433768147199479E-2</v>
      </c>
      <c r="F3292" s="53"/>
    </row>
    <row r="3293" spans="1:6">
      <c r="A3293" s="52">
        <v>45397</v>
      </c>
      <c r="B3293" s="20">
        <v>2194.6</v>
      </c>
      <c r="C3293" s="20">
        <v>73399.78</v>
      </c>
      <c r="D3293" s="20">
        <f t="shared" si="102"/>
        <v>-1.144815011429739E-2</v>
      </c>
      <c r="E3293" s="20">
        <f t="shared" si="103"/>
        <v>-1.7346175283459175E-2</v>
      </c>
      <c r="F3293" s="53"/>
    </row>
    <row r="3294" spans="1:6">
      <c r="A3294" s="52">
        <v>45398</v>
      </c>
      <c r="B3294" s="20">
        <v>2220.9</v>
      </c>
      <c r="C3294" s="20">
        <v>72943.679999999993</v>
      </c>
      <c r="D3294" s="20">
        <f t="shared" si="102"/>
        <v>-6.2333018062683872E-3</v>
      </c>
      <c r="E3294" s="20">
        <f t="shared" si="103"/>
        <v>1.1912721560463651E-2</v>
      </c>
      <c r="F3294" s="53"/>
    </row>
    <row r="3295" spans="1:6">
      <c r="A3295" s="52">
        <v>45400</v>
      </c>
      <c r="B3295" s="20">
        <v>2214.9499999999998</v>
      </c>
      <c r="C3295" s="20">
        <v>72488.990000000005</v>
      </c>
      <c r="D3295" s="20">
        <f t="shared" si="102"/>
        <v>-6.2529482750531265E-3</v>
      </c>
      <c r="E3295" s="20">
        <f t="shared" si="103"/>
        <v>-2.6826892561398696E-3</v>
      </c>
      <c r="F3295" s="53"/>
    </row>
    <row r="3296" spans="1:6">
      <c r="A3296" s="52">
        <v>45401</v>
      </c>
      <c r="B3296" s="20">
        <v>2232.25</v>
      </c>
      <c r="C3296" s="20">
        <v>73088.33</v>
      </c>
      <c r="D3296" s="20">
        <f t="shared" si="102"/>
        <v>8.2340214289239912E-3</v>
      </c>
      <c r="E3296" s="20">
        <f t="shared" si="103"/>
        <v>7.7802155363031599E-3</v>
      </c>
      <c r="F3296" s="53"/>
    </row>
    <row r="3297" spans="1:6">
      <c r="A3297" s="52">
        <v>45404</v>
      </c>
      <c r="B3297" s="20">
        <v>2242.5500000000002</v>
      </c>
      <c r="C3297" s="20">
        <v>73648.62</v>
      </c>
      <c r="D3297" s="20">
        <f t="shared" si="102"/>
        <v>7.636695773842391E-3</v>
      </c>
      <c r="E3297" s="20">
        <f t="shared" si="103"/>
        <v>4.6035658310968758E-3</v>
      </c>
      <c r="F3297" s="53"/>
    </row>
    <row r="3298" spans="1:6">
      <c r="A3298" s="52">
        <v>45405</v>
      </c>
      <c r="B3298" s="20">
        <v>2262.75</v>
      </c>
      <c r="C3298" s="20">
        <v>73738.45</v>
      </c>
      <c r="D3298" s="20">
        <f t="shared" si="102"/>
        <v>1.2189673235658521E-3</v>
      </c>
      <c r="E3298" s="20">
        <f t="shared" si="103"/>
        <v>8.9672764788574812E-3</v>
      </c>
      <c r="F3298" s="53"/>
    </row>
    <row r="3299" spans="1:6">
      <c r="A3299" s="52">
        <v>45406</v>
      </c>
      <c r="B3299" s="20">
        <v>2259.15</v>
      </c>
      <c r="C3299" s="20">
        <v>73852.94</v>
      </c>
      <c r="D3299" s="20">
        <f t="shared" si="102"/>
        <v>1.5514458257306575E-3</v>
      </c>
      <c r="E3299" s="20">
        <f t="shared" si="103"/>
        <v>-1.5922513813128611E-3</v>
      </c>
      <c r="F3299" s="53"/>
    </row>
    <row r="3300" spans="1:6">
      <c r="A3300" s="52">
        <v>45407</v>
      </c>
      <c r="B3300" s="20">
        <v>2231</v>
      </c>
      <c r="C3300" s="20">
        <v>74339.44</v>
      </c>
      <c r="D3300" s="20">
        <f t="shared" si="102"/>
        <v>6.5658132725325584E-3</v>
      </c>
      <c r="E3300" s="20">
        <f t="shared" si="103"/>
        <v>-1.2538720893434859E-2</v>
      </c>
      <c r="F3300" s="53"/>
    </row>
    <row r="3301" spans="1:6">
      <c r="A3301" s="52">
        <v>45408</v>
      </c>
      <c r="B3301" s="20">
        <v>2221.5</v>
      </c>
      <c r="C3301" s="20">
        <v>73730.16</v>
      </c>
      <c r="D3301" s="20">
        <f t="shared" si="102"/>
        <v>-8.2296898048214578E-3</v>
      </c>
      <c r="E3301" s="20">
        <f t="shared" si="103"/>
        <v>-4.2672720565693724E-3</v>
      </c>
      <c r="F3301" s="53"/>
    </row>
    <row r="3302" spans="1:6">
      <c r="A3302" s="52">
        <v>45411</v>
      </c>
      <c r="B3302" s="20">
        <v>2226.9499999999998</v>
      </c>
      <c r="C3302" s="20">
        <v>74671.28</v>
      </c>
      <c r="D3302" s="20">
        <f t="shared" si="102"/>
        <v>1.2683604913330964E-2</v>
      </c>
      <c r="E3302" s="20">
        <f t="shared" si="103"/>
        <v>2.4502929005773342E-3</v>
      </c>
      <c r="F3302" s="53"/>
    </row>
    <row r="3303" spans="1:6">
      <c r="A3303" s="52">
        <v>45412</v>
      </c>
      <c r="B3303" s="20">
        <v>2230.6999999999998</v>
      </c>
      <c r="C3303" s="20">
        <v>74482.78</v>
      </c>
      <c r="D3303" s="20">
        <f t="shared" si="102"/>
        <v>-2.5275892638248012E-3</v>
      </c>
      <c r="E3303" s="20">
        <f t="shared" si="103"/>
        <v>1.6825012661956166E-3</v>
      </c>
      <c r="F3303" s="53"/>
    </row>
    <row r="3304" spans="1:6">
      <c r="A3304" s="52">
        <v>45414</v>
      </c>
      <c r="B3304" s="20">
        <v>2225.4499999999998</v>
      </c>
      <c r="C3304" s="20">
        <v>74611.11</v>
      </c>
      <c r="D3304" s="20">
        <f t="shared" si="102"/>
        <v>1.7214660063075305E-3</v>
      </c>
      <c r="E3304" s="20">
        <f t="shared" si="103"/>
        <v>-2.3562952005904141E-3</v>
      </c>
      <c r="F3304" s="53"/>
    </row>
    <row r="3305" spans="1:6">
      <c r="A3305" s="52">
        <v>45415</v>
      </c>
      <c r="B3305" s="20">
        <v>2215.5</v>
      </c>
      <c r="C3305" s="20">
        <v>73878.149999999994</v>
      </c>
      <c r="D3305" s="20">
        <f t="shared" si="102"/>
        <v>-9.8723093239108713E-3</v>
      </c>
      <c r="E3305" s="20">
        <f t="shared" si="103"/>
        <v>-4.4810307026016136E-3</v>
      </c>
      <c r="F3305" s="53"/>
    </row>
    <row r="3306" spans="1:6">
      <c r="A3306" s="52">
        <v>45418</v>
      </c>
      <c r="B3306" s="20">
        <v>2255.35</v>
      </c>
      <c r="C3306" s="20">
        <v>73895.539999999994</v>
      </c>
      <c r="D3306" s="20">
        <f t="shared" si="102"/>
        <v>2.3535989498904987E-4</v>
      </c>
      <c r="E3306" s="20">
        <f t="shared" si="103"/>
        <v>1.7827059896324451E-2</v>
      </c>
      <c r="F3306" s="53"/>
    </row>
    <row r="3307" spans="1:6">
      <c r="A3307" s="52">
        <v>45419</v>
      </c>
      <c r="B3307" s="20">
        <v>2379.6</v>
      </c>
      <c r="C3307" s="20">
        <v>73511.850000000006</v>
      </c>
      <c r="D3307" s="20">
        <f t="shared" si="102"/>
        <v>-5.2058565928025892E-3</v>
      </c>
      <c r="E3307" s="20">
        <f t="shared" si="103"/>
        <v>5.3627234777881998E-2</v>
      </c>
      <c r="F3307" s="53"/>
    </row>
    <row r="3308" spans="1:6">
      <c r="A3308" s="52">
        <v>45420</v>
      </c>
      <c r="B3308" s="20">
        <v>2340.35</v>
      </c>
      <c r="C3308" s="20">
        <v>73466.39</v>
      </c>
      <c r="D3308" s="20">
        <f t="shared" si="102"/>
        <v>-6.18594989974703E-4</v>
      </c>
      <c r="E3308" s="20">
        <f t="shared" si="103"/>
        <v>-1.663191549730432E-2</v>
      </c>
      <c r="F3308" s="53"/>
    </row>
    <row r="3309" spans="1:6">
      <c r="A3309" s="52">
        <v>45421</v>
      </c>
      <c r="B3309" s="20">
        <v>2324.9499999999998</v>
      </c>
      <c r="C3309" s="20">
        <v>72404.17</v>
      </c>
      <c r="D3309" s="20">
        <f t="shared" si="102"/>
        <v>-1.4564128305212818E-2</v>
      </c>
      <c r="E3309" s="20">
        <f t="shared" si="103"/>
        <v>-6.6019574025776235E-3</v>
      </c>
      <c r="F3309" s="53"/>
    </row>
    <row r="3310" spans="1:6">
      <c r="A3310" s="52">
        <v>45422</v>
      </c>
      <c r="B3310" s="20">
        <v>2357.1</v>
      </c>
      <c r="C3310" s="20">
        <v>72664.47</v>
      </c>
      <c r="D3310" s="20">
        <f t="shared" si="102"/>
        <v>3.5886498881368295E-3</v>
      </c>
      <c r="E3310" s="20">
        <f t="shared" si="103"/>
        <v>1.3733516436016894E-2</v>
      </c>
      <c r="F3310" s="53"/>
    </row>
    <row r="3311" spans="1:6">
      <c r="A3311" s="52">
        <v>45425</v>
      </c>
      <c r="B3311" s="20">
        <v>2360.3000000000002</v>
      </c>
      <c r="C3311" s="20">
        <v>72776.13</v>
      </c>
      <c r="D3311" s="20">
        <f t="shared" si="102"/>
        <v>1.5354725150772163E-3</v>
      </c>
      <c r="E3311" s="20">
        <f t="shared" si="103"/>
        <v>1.3566797349479733E-3</v>
      </c>
      <c r="F3311" s="53"/>
    </row>
    <row r="3312" spans="1:6">
      <c r="A3312" s="52">
        <v>45426</v>
      </c>
      <c r="B3312" s="20">
        <v>2349.35</v>
      </c>
      <c r="C3312" s="20">
        <v>73104.61</v>
      </c>
      <c r="D3312" s="20">
        <f t="shared" si="102"/>
        <v>4.5034122414071096E-3</v>
      </c>
      <c r="E3312" s="20">
        <f t="shared" si="103"/>
        <v>-4.6500354509678389E-3</v>
      </c>
      <c r="F3312" s="53"/>
    </row>
    <row r="3313" spans="1:6">
      <c r="A3313" s="52">
        <v>45427</v>
      </c>
      <c r="B3313" s="20">
        <v>2321.75</v>
      </c>
      <c r="C3313" s="20">
        <v>72987.03</v>
      </c>
      <c r="D3313" s="20">
        <f t="shared" si="102"/>
        <v>-1.6096749326381943E-3</v>
      </c>
      <c r="E3313" s="20">
        <f t="shared" si="103"/>
        <v>-1.1817482477747936E-2</v>
      </c>
      <c r="F3313" s="53"/>
    </row>
    <row r="3314" spans="1:6">
      <c r="A3314" s="52">
        <v>45428</v>
      </c>
      <c r="B3314" s="20">
        <v>2342.85</v>
      </c>
      <c r="C3314" s="20">
        <v>73663.72</v>
      </c>
      <c r="D3314" s="20">
        <f t="shared" si="102"/>
        <v>9.2286579195106754E-3</v>
      </c>
      <c r="E3314" s="20">
        <f t="shared" si="103"/>
        <v>9.0469253157234811E-3</v>
      </c>
      <c r="F3314" s="53"/>
    </row>
    <row r="3315" spans="1:6">
      <c r="A3315" s="52">
        <v>45429</v>
      </c>
      <c r="B3315" s="20">
        <v>2319.4499999999998</v>
      </c>
      <c r="C3315" s="20">
        <v>73917.03</v>
      </c>
      <c r="D3315" s="20">
        <f t="shared" si="102"/>
        <v>3.4328359051977943E-3</v>
      </c>
      <c r="E3315" s="20">
        <f t="shared" si="103"/>
        <v>-1.0038048382291954E-2</v>
      </c>
      <c r="F3315" s="53"/>
    </row>
    <row r="3316" spans="1:6">
      <c r="A3316" s="52">
        <v>45430</v>
      </c>
      <c r="B3316" s="20">
        <v>2327.4</v>
      </c>
      <c r="C3316" s="20">
        <v>74005.94</v>
      </c>
      <c r="D3316" s="20">
        <f t="shared" si="102"/>
        <v>1.2021122981345092E-3</v>
      </c>
      <c r="E3316" s="20">
        <f t="shared" si="103"/>
        <v>3.4216760844274045E-3</v>
      </c>
      <c r="F3316" s="53"/>
    </row>
    <row r="3317" spans="1:6">
      <c r="A3317" s="52">
        <v>45433</v>
      </c>
      <c r="B3317" s="20">
        <v>2310.25</v>
      </c>
      <c r="C3317" s="20">
        <v>73953.31</v>
      </c>
      <c r="D3317" s="20">
        <f t="shared" si="102"/>
        <v>-7.1141212488853682E-4</v>
      </c>
      <c r="E3317" s="20">
        <f t="shared" si="103"/>
        <v>-7.3960209058267093E-3</v>
      </c>
      <c r="F3317" s="53"/>
    </row>
    <row r="3318" spans="1:6">
      <c r="A3318" s="52">
        <v>45434</v>
      </c>
      <c r="B3318" s="20">
        <v>2366.8000000000002</v>
      </c>
      <c r="C3318" s="20">
        <v>74221.06</v>
      </c>
      <c r="D3318" s="20">
        <f t="shared" si="102"/>
        <v>3.613989267127258E-3</v>
      </c>
      <c r="E3318" s="20">
        <f t="shared" si="103"/>
        <v>2.4183088034389344E-2</v>
      </c>
      <c r="F3318" s="53"/>
    </row>
    <row r="3319" spans="1:6">
      <c r="A3319" s="52">
        <v>45435</v>
      </c>
      <c r="B3319" s="20">
        <v>2380.65</v>
      </c>
      <c r="C3319" s="20">
        <v>75418.039999999994</v>
      </c>
      <c r="D3319" s="20">
        <f t="shared" si="102"/>
        <v>1.599856629568484E-2</v>
      </c>
      <c r="E3319" s="20">
        <f t="shared" si="103"/>
        <v>5.8347278191381198E-3</v>
      </c>
      <c r="F3319" s="53"/>
    </row>
    <row r="3320" spans="1:6">
      <c r="A3320" s="52">
        <v>45436</v>
      </c>
      <c r="B3320" s="20">
        <v>2369.9</v>
      </c>
      <c r="C3320" s="20">
        <v>75410.39</v>
      </c>
      <c r="D3320" s="20">
        <f t="shared" si="102"/>
        <v>-1.0143976180821501E-4</v>
      </c>
      <c r="E3320" s="20">
        <f t="shared" si="103"/>
        <v>-4.5257994755231942E-3</v>
      </c>
      <c r="F3320" s="53"/>
    </row>
    <row r="3321" spans="1:6">
      <c r="A3321" s="52">
        <v>45439</v>
      </c>
      <c r="B3321" s="20">
        <v>2383.65</v>
      </c>
      <c r="C3321" s="20">
        <v>75390.5</v>
      </c>
      <c r="D3321" s="20">
        <f t="shared" si="102"/>
        <v>-2.6379154811806042E-4</v>
      </c>
      <c r="E3321" s="20">
        <f t="shared" si="103"/>
        <v>5.7851661806010164E-3</v>
      </c>
      <c r="F3321" s="53"/>
    </row>
    <row r="3322" spans="1:6">
      <c r="A3322" s="52">
        <v>45440</v>
      </c>
      <c r="B3322" s="20">
        <v>2393.3000000000002</v>
      </c>
      <c r="C3322" s="20">
        <v>75170.45</v>
      </c>
      <c r="D3322" s="20">
        <f t="shared" si="102"/>
        <v>-2.9230707787360069E-3</v>
      </c>
      <c r="E3322" s="20">
        <f t="shared" si="103"/>
        <v>4.04024037381391E-3</v>
      </c>
      <c r="F3322" s="53"/>
    </row>
    <row r="3323" spans="1:6">
      <c r="A3323" s="52">
        <v>45441</v>
      </c>
      <c r="B3323" s="20">
        <v>2372.4</v>
      </c>
      <c r="C3323" s="20">
        <v>74502.899999999994</v>
      </c>
      <c r="D3323" s="20">
        <f t="shared" si="102"/>
        <v>-8.9201507998092743E-3</v>
      </c>
      <c r="E3323" s="20">
        <f t="shared" si="103"/>
        <v>-8.7710657359974398E-3</v>
      </c>
      <c r="F3323" s="53"/>
    </row>
    <row r="3324" spans="1:6">
      <c r="A3324" s="52">
        <v>45442</v>
      </c>
      <c r="B3324" s="20">
        <v>2349.5500000000002</v>
      </c>
      <c r="C3324" s="20">
        <v>73885.600000000006</v>
      </c>
      <c r="D3324" s="20">
        <f t="shared" si="102"/>
        <v>-8.3200997516235144E-3</v>
      </c>
      <c r="E3324" s="20">
        <f t="shared" si="103"/>
        <v>-9.6782805244976112E-3</v>
      </c>
      <c r="F3324" s="53"/>
    </row>
    <row r="3325" spans="1:6">
      <c r="A3325" s="52">
        <v>45443</v>
      </c>
      <c r="B3325" s="20">
        <v>2328.6999999999998</v>
      </c>
      <c r="C3325" s="20">
        <v>73961.31</v>
      </c>
      <c r="D3325" s="20">
        <f t="shared" si="102"/>
        <v>1.0241675881868873E-3</v>
      </c>
      <c r="E3325" s="20">
        <f t="shared" si="103"/>
        <v>-8.9136485008839451E-3</v>
      </c>
      <c r="F3325" s="53"/>
    </row>
    <row r="3326" spans="1:6">
      <c r="A3326" s="52">
        <v>45446</v>
      </c>
      <c r="B3326" s="20">
        <v>2354.8000000000002</v>
      </c>
      <c r="C3326" s="20">
        <v>76468.78</v>
      </c>
      <c r="D3326" s="20">
        <f t="shared" si="102"/>
        <v>3.334043432102108E-2</v>
      </c>
      <c r="E3326" s="20">
        <f t="shared" si="103"/>
        <v>1.1145626214916542E-2</v>
      </c>
      <c r="F3326" s="53"/>
    </row>
    <row r="3327" spans="1:6">
      <c r="A3327" s="52">
        <v>45447</v>
      </c>
      <c r="B3327" s="20">
        <v>2496.1999999999998</v>
      </c>
      <c r="C3327" s="20">
        <v>72079.05</v>
      </c>
      <c r="D3327" s="20">
        <f t="shared" si="102"/>
        <v>-5.9119119546984893E-2</v>
      </c>
      <c r="E3327" s="20">
        <f t="shared" si="103"/>
        <v>5.831377733024689E-2</v>
      </c>
      <c r="F3327" s="53"/>
    </row>
    <row r="3328" spans="1:6">
      <c r="A3328" s="52">
        <v>45448</v>
      </c>
      <c r="B3328" s="20">
        <v>2602.9</v>
      </c>
      <c r="C3328" s="20">
        <v>74382.240000000005</v>
      </c>
      <c r="D3328" s="20">
        <f t="shared" si="102"/>
        <v>3.1453770252930835E-2</v>
      </c>
      <c r="E3328" s="20">
        <f t="shared" si="103"/>
        <v>4.1856632561341707E-2</v>
      </c>
      <c r="F3328" s="53"/>
    </row>
    <row r="3329" spans="1:6">
      <c r="A3329" s="52">
        <v>45449</v>
      </c>
      <c r="B3329" s="20">
        <v>2549.6999999999998</v>
      </c>
      <c r="C3329" s="20">
        <v>75074.509999999995</v>
      </c>
      <c r="D3329" s="20">
        <f t="shared" si="102"/>
        <v>9.2638833756304214E-3</v>
      </c>
      <c r="E3329" s="20">
        <f t="shared" si="103"/>
        <v>-2.0650502873004836E-2</v>
      </c>
      <c r="F3329" s="53"/>
    </row>
    <row r="3330" spans="1:6">
      <c r="A3330" s="52">
        <v>45450</v>
      </c>
      <c r="B3330" s="20">
        <v>2576.65</v>
      </c>
      <c r="C3330" s="20">
        <v>76693.36</v>
      </c>
      <c r="D3330" s="20">
        <f t="shared" si="102"/>
        <v>2.1334046528090411E-2</v>
      </c>
      <c r="E3330" s="20">
        <f t="shared" si="103"/>
        <v>1.0514400414444302E-2</v>
      </c>
      <c r="F3330" s="53"/>
    </row>
    <row r="3331" spans="1:6">
      <c r="A3331" s="52">
        <v>45453</v>
      </c>
      <c r="B3331" s="20">
        <v>2564.1999999999998</v>
      </c>
      <c r="C3331" s="20">
        <v>76490.080000000002</v>
      </c>
      <c r="D3331" s="20">
        <f t="shared" ref="D3331:D3394" si="104">LN(C3331/C3330)</f>
        <v>-2.6540743480785644E-3</v>
      </c>
      <c r="E3331" s="20">
        <f t="shared" ref="E3331:E3394" si="105">LN(B3331/B3330)</f>
        <v>-4.8435664685341426E-3</v>
      </c>
      <c r="F3331" s="53"/>
    </row>
    <row r="3332" spans="1:6">
      <c r="A3332" s="52">
        <v>45454</v>
      </c>
      <c r="B3332" s="20">
        <v>2555.35</v>
      </c>
      <c r="C3332" s="20">
        <v>76456.59</v>
      </c>
      <c r="D3332" s="20">
        <f t="shared" si="104"/>
        <v>-4.3793043072124632E-4</v>
      </c>
      <c r="E3332" s="20">
        <f t="shared" si="105"/>
        <v>-3.4573385611921365E-3</v>
      </c>
      <c r="F3332" s="53"/>
    </row>
    <row r="3333" spans="1:6">
      <c r="A3333" s="52">
        <v>45455</v>
      </c>
      <c r="B3333" s="20">
        <v>2529</v>
      </c>
      <c r="C3333" s="20">
        <v>76606.570000000007</v>
      </c>
      <c r="D3333" s="20">
        <f t="shared" si="104"/>
        <v>1.9597145126185205E-3</v>
      </c>
      <c r="E3333" s="20">
        <f t="shared" si="105"/>
        <v>-1.0365232887442856E-2</v>
      </c>
      <c r="F3333" s="53"/>
    </row>
    <row r="3334" spans="1:6">
      <c r="A3334" s="52">
        <v>45456</v>
      </c>
      <c r="B3334" s="20">
        <v>2487.5500000000002</v>
      </c>
      <c r="C3334" s="20">
        <v>76810.899999999994</v>
      </c>
      <c r="D3334" s="20">
        <f t="shared" si="104"/>
        <v>2.6637138627876827E-3</v>
      </c>
      <c r="E3334" s="20">
        <f t="shared" si="105"/>
        <v>-1.6525677336717035E-2</v>
      </c>
      <c r="F3334" s="53"/>
    </row>
    <row r="3335" spans="1:6">
      <c r="A3335" s="52">
        <v>45457</v>
      </c>
      <c r="B3335" s="20">
        <v>2479.25</v>
      </c>
      <c r="C3335" s="20">
        <v>76992.77</v>
      </c>
      <c r="D3335" s="20">
        <f t="shared" si="104"/>
        <v>2.3649641750085686E-3</v>
      </c>
      <c r="E3335" s="20">
        <f t="shared" si="105"/>
        <v>-3.3421952670136027E-3</v>
      </c>
      <c r="F3335" s="53"/>
    </row>
    <row r="3336" spans="1:6">
      <c r="A3336" s="52">
        <v>45461</v>
      </c>
      <c r="B3336" s="20">
        <v>2484.4</v>
      </c>
      <c r="C3336" s="20">
        <v>77301.14</v>
      </c>
      <c r="D3336" s="20">
        <f t="shared" si="104"/>
        <v>3.9971818794499268E-3</v>
      </c>
      <c r="E3336" s="20">
        <f t="shared" si="105"/>
        <v>2.0750866189135956E-3</v>
      </c>
      <c r="F3336" s="53"/>
    </row>
    <row r="3337" spans="1:6">
      <c r="A3337" s="52">
        <v>45462</v>
      </c>
      <c r="B3337" s="20">
        <v>2457.3000000000002</v>
      </c>
      <c r="C3337" s="20">
        <v>77337.59</v>
      </c>
      <c r="D3337" s="20">
        <f t="shared" si="104"/>
        <v>4.7142136610986901E-4</v>
      </c>
      <c r="E3337" s="20">
        <f t="shared" si="105"/>
        <v>-1.0967995495481785E-2</v>
      </c>
      <c r="F3337" s="53"/>
    </row>
    <row r="3338" spans="1:6">
      <c r="A3338" s="52">
        <v>45463</v>
      </c>
      <c r="B3338" s="20">
        <v>2481.8000000000002</v>
      </c>
      <c r="C3338" s="20">
        <v>77478.929999999993</v>
      </c>
      <c r="D3338" s="20">
        <f t="shared" si="104"/>
        <v>1.8259038411154722E-3</v>
      </c>
      <c r="E3338" s="20">
        <f t="shared" si="105"/>
        <v>9.9209171508531768E-3</v>
      </c>
      <c r="F3338" s="53"/>
    </row>
    <row r="3339" spans="1:6">
      <c r="A3339" s="52">
        <v>45464</v>
      </c>
      <c r="B3339" s="20">
        <v>2441.35</v>
      </c>
      <c r="C3339" s="20">
        <v>77209.899999999994</v>
      </c>
      <c r="D3339" s="20">
        <f t="shared" si="104"/>
        <v>-3.4783412770819618E-3</v>
      </c>
      <c r="E3339" s="20">
        <f t="shared" si="105"/>
        <v>-1.6432938366968158E-2</v>
      </c>
      <c r="F3339" s="53"/>
    </row>
    <row r="3340" spans="1:6">
      <c r="A3340" s="52">
        <v>45467</v>
      </c>
      <c r="B3340" s="20">
        <v>2441.6</v>
      </c>
      <c r="C3340" s="20">
        <v>77341.08</v>
      </c>
      <c r="D3340" s="20">
        <f t="shared" si="104"/>
        <v>1.6975632442061386E-3</v>
      </c>
      <c r="E3340" s="20">
        <f t="shared" si="105"/>
        <v>1.0239711658663965E-4</v>
      </c>
      <c r="F3340" s="53"/>
    </row>
    <row r="3341" spans="1:6">
      <c r="A3341" s="52">
        <v>45468</v>
      </c>
      <c r="B3341" s="20">
        <v>2431.9</v>
      </c>
      <c r="C3341" s="20">
        <v>78053.52</v>
      </c>
      <c r="D3341" s="20">
        <f t="shared" si="104"/>
        <v>9.1694948447498901E-3</v>
      </c>
      <c r="E3341" s="20">
        <f t="shared" si="105"/>
        <v>-3.9807172705182423E-3</v>
      </c>
      <c r="F3341" s="53"/>
    </row>
    <row r="3342" spans="1:6">
      <c r="A3342" s="52">
        <v>45469</v>
      </c>
      <c r="B3342" s="20">
        <v>2446.6999999999998</v>
      </c>
      <c r="C3342" s="20">
        <v>78674.25</v>
      </c>
      <c r="D3342" s="20">
        <f t="shared" si="104"/>
        <v>7.9211647767451973E-3</v>
      </c>
      <c r="E3342" s="20">
        <f t="shared" si="105"/>
        <v>6.0673330062281068E-3</v>
      </c>
      <c r="F3342" s="53"/>
    </row>
    <row r="3343" spans="1:6">
      <c r="A3343" s="52">
        <v>45470</v>
      </c>
      <c r="B3343" s="20">
        <v>2462.5500000000002</v>
      </c>
      <c r="C3343" s="20">
        <v>79243.179999999993</v>
      </c>
      <c r="D3343" s="20">
        <f t="shared" si="104"/>
        <v>7.2054422553910194E-3</v>
      </c>
      <c r="E3343" s="20">
        <f t="shared" si="105"/>
        <v>6.457220582789352E-3</v>
      </c>
      <c r="F3343" s="53"/>
    </row>
    <row r="3344" spans="1:6">
      <c r="A3344" s="52">
        <v>45471</v>
      </c>
      <c r="B3344" s="20">
        <v>2475.1999999999998</v>
      </c>
      <c r="C3344" s="20">
        <v>79032.73</v>
      </c>
      <c r="D3344" s="20">
        <f t="shared" si="104"/>
        <v>-2.6592818075892306E-3</v>
      </c>
      <c r="E3344" s="20">
        <f t="shared" si="105"/>
        <v>5.1238024101645172E-3</v>
      </c>
      <c r="F3344" s="53"/>
    </row>
    <row r="3345" spans="1:6">
      <c r="A3345" s="52">
        <v>45474</v>
      </c>
      <c r="B3345" s="20">
        <v>2502.25</v>
      </c>
      <c r="C3345" s="20">
        <v>79476.19</v>
      </c>
      <c r="D3345" s="20">
        <f t="shared" si="104"/>
        <v>5.5954094824314602E-3</v>
      </c>
      <c r="E3345" s="20">
        <f t="shared" si="105"/>
        <v>1.0869126280326607E-2</v>
      </c>
      <c r="F3345" s="53"/>
    </row>
    <row r="3346" spans="1:6">
      <c r="A3346" s="52">
        <v>45475</v>
      </c>
      <c r="B3346" s="20">
        <v>2485.15</v>
      </c>
      <c r="C3346" s="20">
        <v>79441.45</v>
      </c>
      <c r="D3346" s="20">
        <f t="shared" si="104"/>
        <v>-4.3720760707731583E-4</v>
      </c>
      <c r="E3346" s="20">
        <f t="shared" si="105"/>
        <v>-6.8573072170835161E-3</v>
      </c>
      <c r="F3346" s="53"/>
    </row>
    <row r="3347" spans="1:6">
      <c r="A3347" s="52">
        <v>45476</v>
      </c>
      <c r="B3347" s="20">
        <v>2510.25</v>
      </c>
      <c r="C3347" s="20">
        <v>79986.8</v>
      </c>
      <c r="D3347" s="20">
        <f t="shared" si="104"/>
        <v>6.8413487201609757E-3</v>
      </c>
      <c r="E3347" s="20">
        <f t="shared" si="105"/>
        <v>1.0049329877501047E-2</v>
      </c>
      <c r="F3347" s="53"/>
    </row>
    <row r="3348" spans="1:6">
      <c r="A3348" s="52">
        <v>45477</v>
      </c>
      <c r="B3348" s="20">
        <v>2496.9499999999998</v>
      </c>
      <c r="C3348" s="20">
        <v>80049.67</v>
      </c>
      <c r="D3348" s="20">
        <f t="shared" si="104"/>
        <v>7.8569595085707525E-4</v>
      </c>
      <c r="E3348" s="20">
        <f t="shared" si="105"/>
        <v>-5.3123627090906761E-3</v>
      </c>
      <c r="F3348" s="53"/>
    </row>
    <row r="3349" spans="1:6">
      <c r="A3349" s="52">
        <v>45478</v>
      </c>
      <c r="B3349" s="20">
        <v>2547.1999999999998</v>
      </c>
      <c r="C3349" s="20">
        <v>79996.600000000006</v>
      </c>
      <c r="D3349" s="20">
        <f t="shared" si="104"/>
        <v>-6.6318324001005298E-4</v>
      </c>
      <c r="E3349" s="20">
        <f t="shared" si="105"/>
        <v>1.9924729599608705E-2</v>
      </c>
      <c r="F3349" s="53"/>
    </row>
    <row r="3350" spans="1:6">
      <c r="A3350" s="52">
        <v>45481</v>
      </c>
      <c r="B3350" s="20">
        <v>2586.8000000000002</v>
      </c>
      <c r="C3350" s="20">
        <v>79960.38</v>
      </c>
      <c r="D3350" s="20">
        <f t="shared" si="104"/>
        <v>-4.528717736360783E-4</v>
      </c>
      <c r="E3350" s="20">
        <f t="shared" si="105"/>
        <v>1.54268739223739E-2</v>
      </c>
      <c r="F3350" s="53"/>
    </row>
    <row r="3351" spans="1:6">
      <c r="A3351" s="52">
        <v>45482</v>
      </c>
      <c r="B3351" s="20">
        <v>2589.4499999999998</v>
      </c>
      <c r="C3351" s="20">
        <v>80351.64</v>
      </c>
      <c r="D3351" s="20">
        <f t="shared" si="104"/>
        <v>4.8812406813047386E-3</v>
      </c>
      <c r="E3351" s="20">
        <f t="shared" si="105"/>
        <v>1.0239073582296329E-3</v>
      </c>
      <c r="F3351" s="53"/>
    </row>
    <row r="3352" spans="1:6">
      <c r="A3352" s="52">
        <v>45483</v>
      </c>
      <c r="B3352" s="20">
        <v>2610.6</v>
      </c>
      <c r="C3352" s="20">
        <v>79924.77</v>
      </c>
      <c r="D3352" s="20">
        <f t="shared" si="104"/>
        <v>-5.3266854344766979E-3</v>
      </c>
      <c r="E3352" s="20">
        <f t="shared" si="105"/>
        <v>8.1345820240219663E-3</v>
      </c>
      <c r="F3352" s="53"/>
    </row>
    <row r="3353" spans="1:6">
      <c r="A3353" s="52">
        <v>45484</v>
      </c>
      <c r="B3353" s="20">
        <v>2610.1</v>
      </c>
      <c r="C3353" s="20">
        <v>79897.34</v>
      </c>
      <c r="D3353" s="20">
        <f t="shared" si="104"/>
        <v>-3.432566403901553E-4</v>
      </c>
      <c r="E3353" s="20">
        <f t="shared" si="105"/>
        <v>-1.9154519567445819E-4</v>
      </c>
      <c r="F3353" s="53"/>
    </row>
    <row r="3354" spans="1:6">
      <c r="A3354" s="52">
        <v>45485</v>
      </c>
      <c r="B3354" s="20">
        <v>2622.4</v>
      </c>
      <c r="C3354" s="20">
        <v>80519.34</v>
      </c>
      <c r="D3354" s="20">
        <f t="shared" si="104"/>
        <v>7.754843413153285E-3</v>
      </c>
      <c r="E3354" s="20">
        <f t="shared" si="105"/>
        <v>4.7013942305502961E-3</v>
      </c>
      <c r="F3354" s="53"/>
    </row>
    <row r="3355" spans="1:6">
      <c r="A3355" s="52">
        <v>45488</v>
      </c>
      <c r="B3355" s="20">
        <v>2618.9</v>
      </c>
      <c r="C3355" s="20">
        <v>80664.86</v>
      </c>
      <c r="D3355" s="20">
        <f t="shared" si="104"/>
        <v>1.8056365268662034E-3</v>
      </c>
      <c r="E3355" s="20">
        <f t="shared" si="105"/>
        <v>-1.3355467232333874E-3</v>
      </c>
      <c r="F3355" s="53"/>
    </row>
    <row r="3356" spans="1:6">
      <c r="A3356" s="52">
        <v>45489</v>
      </c>
      <c r="B3356" s="20">
        <v>2689.65</v>
      </c>
      <c r="C3356" s="20">
        <v>80716.55</v>
      </c>
      <c r="D3356" s="20">
        <f t="shared" si="104"/>
        <v>6.4059425143991476E-4</v>
      </c>
      <c r="E3356" s="20">
        <f t="shared" si="105"/>
        <v>2.665669134015072E-2</v>
      </c>
      <c r="F3356" s="53"/>
    </row>
    <row r="3357" spans="1:6">
      <c r="A3357" s="52">
        <v>45491</v>
      </c>
      <c r="B3357" s="20">
        <v>2736.45</v>
      </c>
      <c r="C3357" s="20">
        <v>81343.460000000006</v>
      </c>
      <c r="D3357" s="20">
        <f t="shared" si="104"/>
        <v>7.7368022763193494E-3</v>
      </c>
      <c r="E3357" s="20">
        <f t="shared" si="105"/>
        <v>1.725038629585542E-2</v>
      </c>
      <c r="F3357" s="53"/>
    </row>
    <row r="3358" spans="1:6">
      <c r="A3358" s="52">
        <v>45492</v>
      </c>
      <c r="B3358" s="20">
        <v>2726.65</v>
      </c>
      <c r="C3358" s="20">
        <v>80604.649999999994</v>
      </c>
      <c r="D3358" s="20">
        <f t="shared" si="104"/>
        <v>-9.1240969151737475E-3</v>
      </c>
      <c r="E3358" s="20">
        <f t="shared" si="105"/>
        <v>-3.5877104617737837E-3</v>
      </c>
      <c r="F3358" s="53"/>
    </row>
    <row r="3359" spans="1:6">
      <c r="A3359" s="52">
        <v>45495</v>
      </c>
      <c r="B3359" s="20">
        <v>2734.5</v>
      </c>
      <c r="C3359" s="20">
        <v>80502.080000000002</v>
      </c>
      <c r="D3359" s="20">
        <f t="shared" si="104"/>
        <v>-1.2733175561117206E-3</v>
      </c>
      <c r="E3359" s="20">
        <f t="shared" si="105"/>
        <v>2.8748543462633119E-3</v>
      </c>
      <c r="F3359" s="53"/>
    </row>
    <row r="3360" spans="1:6">
      <c r="A3360" s="52">
        <v>45496</v>
      </c>
      <c r="B3360" s="20">
        <v>2766.5</v>
      </c>
      <c r="C3360" s="20">
        <v>80429.039999999994</v>
      </c>
      <c r="D3360" s="20">
        <f t="shared" si="104"/>
        <v>-9.0771760011523533E-4</v>
      </c>
      <c r="E3360" s="20">
        <f t="shared" si="105"/>
        <v>1.1634379551337093E-2</v>
      </c>
      <c r="F3360" s="53"/>
    </row>
    <row r="3361" spans="1:6">
      <c r="A3361" s="52">
        <v>45497</v>
      </c>
      <c r="B3361" s="20">
        <v>2716.8</v>
      </c>
      <c r="C3361" s="20">
        <v>80148.88</v>
      </c>
      <c r="D3361" s="20">
        <f t="shared" si="104"/>
        <v>-3.4893998411098682E-3</v>
      </c>
      <c r="E3361" s="20">
        <f t="shared" si="105"/>
        <v>-1.8128266221136211E-2</v>
      </c>
      <c r="F3361" s="53"/>
    </row>
    <row r="3362" spans="1:6">
      <c r="A3362" s="52">
        <v>45498</v>
      </c>
      <c r="B3362" s="20">
        <v>2709.25</v>
      </c>
      <c r="C3362" s="20">
        <v>80039.8</v>
      </c>
      <c r="D3362" s="20">
        <f t="shared" si="104"/>
        <v>-1.3618941970148515E-3</v>
      </c>
      <c r="E3362" s="20">
        <f t="shared" si="105"/>
        <v>-2.7828733139236153E-3</v>
      </c>
      <c r="F3362" s="53"/>
    </row>
    <row r="3363" spans="1:6">
      <c r="A3363" s="52">
        <v>45499</v>
      </c>
      <c r="B3363" s="20">
        <v>2711.75</v>
      </c>
      <c r="C3363" s="20">
        <v>81332.72</v>
      </c>
      <c r="D3363" s="20">
        <f t="shared" si="104"/>
        <v>1.6024384651266189E-2</v>
      </c>
      <c r="E3363" s="20">
        <f t="shared" si="105"/>
        <v>9.223391172223644E-4</v>
      </c>
      <c r="F3363" s="53"/>
    </row>
    <row r="3364" spans="1:6">
      <c r="A3364" s="52">
        <v>45502</v>
      </c>
      <c r="B3364" s="20">
        <v>2715.05</v>
      </c>
      <c r="C3364" s="20">
        <v>81355.839999999997</v>
      </c>
      <c r="D3364" s="20">
        <f t="shared" si="104"/>
        <v>2.8422404323491236E-4</v>
      </c>
      <c r="E3364" s="20">
        <f t="shared" si="105"/>
        <v>1.2161864843942259E-3</v>
      </c>
      <c r="F3364" s="53"/>
    </row>
    <row r="3365" spans="1:6">
      <c r="A3365" s="52">
        <v>45503</v>
      </c>
      <c r="B3365" s="20">
        <v>2690.75</v>
      </c>
      <c r="C3365" s="20">
        <v>81455.399999999994</v>
      </c>
      <c r="D3365" s="20">
        <f t="shared" si="104"/>
        <v>1.2230115366701842E-3</v>
      </c>
      <c r="E3365" s="20">
        <f t="shared" si="105"/>
        <v>-8.9904042603135507E-3</v>
      </c>
      <c r="F3365" s="53"/>
    </row>
    <row r="3366" spans="1:6">
      <c r="A3366" s="52">
        <v>45504</v>
      </c>
      <c r="B3366" s="20">
        <v>2706.05</v>
      </c>
      <c r="C3366" s="20">
        <v>81741.34</v>
      </c>
      <c r="D3366" s="20">
        <f t="shared" si="104"/>
        <v>3.5042402514255315E-3</v>
      </c>
      <c r="E3366" s="20">
        <f t="shared" si="105"/>
        <v>5.6700418731214491E-3</v>
      </c>
      <c r="F3366" s="53"/>
    </row>
    <row r="3367" spans="1:6">
      <c r="A3367" s="52">
        <v>45505</v>
      </c>
      <c r="B3367" s="20">
        <v>2715.8</v>
      </c>
      <c r="C3367" s="20">
        <v>81867.55</v>
      </c>
      <c r="D3367" s="20">
        <f t="shared" si="104"/>
        <v>1.542826004564158E-3</v>
      </c>
      <c r="E3367" s="20">
        <f t="shared" si="105"/>
        <v>3.5965622471652789E-3</v>
      </c>
      <c r="F3367" s="53"/>
    </row>
    <row r="3368" spans="1:6">
      <c r="A3368" s="52">
        <v>45506</v>
      </c>
      <c r="B3368" s="20">
        <v>2693.5</v>
      </c>
      <c r="C3368" s="20">
        <v>80981.95</v>
      </c>
      <c r="D3368" s="20">
        <f t="shared" si="104"/>
        <v>-1.0876407115093309E-2</v>
      </c>
      <c r="E3368" s="20">
        <f t="shared" si="105"/>
        <v>-8.2451061441059081E-3</v>
      </c>
      <c r="F3368" s="53"/>
    </row>
    <row r="3369" spans="1:6">
      <c r="A3369" s="52">
        <v>45509</v>
      </c>
      <c r="B3369" s="20">
        <v>2715.9</v>
      </c>
      <c r="C3369" s="20">
        <v>78759.399999999994</v>
      </c>
      <c r="D3369" s="20">
        <f t="shared" si="104"/>
        <v>-2.7828654672190808E-2</v>
      </c>
      <c r="E3369" s="20">
        <f t="shared" si="105"/>
        <v>8.2819270289159284E-3</v>
      </c>
      <c r="F3369" s="53"/>
    </row>
    <row r="3370" spans="1:6">
      <c r="A3370" s="52">
        <v>45510</v>
      </c>
      <c r="B3370" s="20">
        <v>2750.25</v>
      </c>
      <c r="C3370" s="20">
        <v>78593.070000000007</v>
      </c>
      <c r="D3370" s="20">
        <f t="shared" si="104"/>
        <v>-2.1141080524547415E-3</v>
      </c>
      <c r="E3370" s="20">
        <f t="shared" si="105"/>
        <v>1.2568426470040604E-2</v>
      </c>
      <c r="F3370" s="53"/>
    </row>
    <row r="3371" spans="1:6">
      <c r="A3371" s="52">
        <v>45511</v>
      </c>
      <c r="B3371" s="20">
        <v>2743.65</v>
      </c>
      <c r="C3371" s="20">
        <v>79468.009999999995</v>
      </c>
      <c r="D3371" s="20">
        <f t="shared" si="104"/>
        <v>1.1071023133415431E-2</v>
      </c>
      <c r="E3371" s="20">
        <f t="shared" si="105"/>
        <v>-2.4026659295005711E-3</v>
      </c>
      <c r="F3371" s="53"/>
    </row>
    <row r="3372" spans="1:6">
      <c r="A3372" s="52">
        <v>45512</v>
      </c>
      <c r="B3372" s="20">
        <v>2733.15</v>
      </c>
      <c r="C3372" s="20">
        <v>78886.22</v>
      </c>
      <c r="D3372" s="20">
        <f t="shared" si="104"/>
        <v>-7.3479896016784389E-3</v>
      </c>
      <c r="E3372" s="20">
        <f t="shared" si="105"/>
        <v>-3.8343605260471115E-3</v>
      </c>
      <c r="F3372" s="53"/>
    </row>
    <row r="3373" spans="1:6">
      <c r="A3373" s="52">
        <v>45513</v>
      </c>
      <c r="B3373" s="20">
        <v>2748.6</v>
      </c>
      <c r="C3373" s="20">
        <v>79705.91</v>
      </c>
      <c r="D3373" s="20">
        <f t="shared" si="104"/>
        <v>1.0337174980048292E-2</v>
      </c>
      <c r="E3373" s="20">
        <f t="shared" si="105"/>
        <v>5.6369009567540746E-3</v>
      </c>
      <c r="F3373" s="53"/>
    </row>
    <row r="3374" spans="1:6">
      <c r="A3374" s="52">
        <v>45516</v>
      </c>
      <c r="B3374" s="20">
        <v>2748.15</v>
      </c>
      <c r="C3374" s="20">
        <v>79648.92</v>
      </c>
      <c r="D3374" s="20">
        <f t="shared" si="104"/>
        <v>-7.1525917889850082E-4</v>
      </c>
      <c r="E3374" s="20">
        <f t="shared" si="105"/>
        <v>-1.6373311538824282E-4</v>
      </c>
      <c r="F3374" s="53"/>
    </row>
    <row r="3375" spans="1:6">
      <c r="A3375" s="52">
        <v>45517</v>
      </c>
      <c r="B3375" s="20">
        <v>2740.7</v>
      </c>
      <c r="C3375" s="20">
        <v>78956.03</v>
      </c>
      <c r="D3375" s="20">
        <f t="shared" si="104"/>
        <v>-8.7373617029684915E-3</v>
      </c>
      <c r="E3375" s="20">
        <f t="shared" si="105"/>
        <v>-2.7145957987335461E-3</v>
      </c>
      <c r="F3375" s="53"/>
    </row>
    <row r="3376" spans="1:6">
      <c r="A3376" s="52">
        <v>45518</v>
      </c>
      <c r="B3376" s="20">
        <v>2724.1</v>
      </c>
      <c r="C3376" s="20">
        <v>79105.88</v>
      </c>
      <c r="D3376" s="20">
        <f t="shared" si="104"/>
        <v>1.8960930548628816E-3</v>
      </c>
      <c r="E3376" s="20">
        <f t="shared" si="105"/>
        <v>-6.0752638915184832E-3</v>
      </c>
      <c r="F3376" s="53"/>
    </row>
    <row r="3377" spans="1:6">
      <c r="A3377" s="52">
        <v>45520</v>
      </c>
      <c r="B3377" s="20">
        <v>2749.1</v>
      </c>
      <c r="C3377" s="20">
        <v>80436.84</v>
      </c>
      <c r="D3377" s="20">
        <f t="shared" si="104"/>
        <v>1.6685071900488589E-2</v>
      </c>
      <c r="E3377" s="20">
        <f t="shared" si="105"/>
        <v>9.135487052826765E-3</v>
      </c>
      <c r="F3377" s="53"/>
    </row>
    <row r="3378" spans="1:6">
      <c r="A3378" s="52">
        <v>45523</v>
      </c>
      <c r="B3378" s="20">
        <v>2744.2</v>
      </c>
      <c r="C3378" s="20">
        <v>80424.679999999993</v>
      </c>
      <c r="D3378" s="20">
        <f t="shared" si="104"/>
        <v>-1.5118593959777287E-4</v>
      </c>
      <c r="E3378" s="20">
        <f t="shared" si="105"/>
        <v>-1.7839918808631005E-3</v>
      </c>
      <c r="F3378" s="53"/>
    </row>
    <row r="3379" spans="1:6">
      <c r="A3379" s="52">
        <v>45524</v>
      </c>
      <c r="B3379" s="20">
        <v>2750.7</v>
      </c>
      <c r="C3379" s="20">
        <v>80802.86</v>
      </c>
      <c r="D3379" s="20">
        <f t="shared" si="104"/>
        <v>4.6912666853485361E-3</v>
      </c>
      <c r="E3379" s="20">
        <f t="shared" si="105"/>
        <v>2.3658312368899162E-3</v>
      </c>
      <c r="F3379" s="53"/>
    </row>
    <row r="3380" spans="1:6">
      <c r="A3380" s="52">
        <v>45525</v>
      </c>
      <c r="B3380" s="20">
        <v>2789.95</v>
      </c>
      <c r="C3380" s="20">
        <v>80905.3</v>
      </c>
      <c r="D3380" s="20">
        <f t="shared" si="104"/>
        <v>1.2669739573223069E-3</v>
      </c>
      <c r="E3380" s="20">
        <f t="shared" si="105"/>
        <v>1.4168249783907487E-2</v>
      </c>
      <c r="F3380" s="53"/>
    </row>
    <row r="3381" spans="1:6">
      <c r="A3381" s="52">
        <v>45526</v>
      </c>
      <c r="B3381" s="20">
        <v>2791.55</v>
      </c>
      <c r="C3381" s="20">
        <v>81053.19</v>
      </c>
      <c r="D3381" s="20">
        <f t="shared" si="104"/>
        <v>1.8262709303396981E-3</v>
      </c>
      <c r="E3381" s="20">
        <f t="shared" si="105"/>
        <v>5.7332259923924007E-4</v>
      </c>
      <c r="F3381" s="53"/>
    </row>
    <row r="3382" spans="1:6">
      <c r="A3382" s="52">
        <v>45527</v>
      </c>
      <c r="B3382" s="20">
        <v>2813.9</v>
      </c>
      <c r="C3382" s="20">
        <v>81086.210000000006</v>
      </c>
      <c r="D3382" s="20">
        <f t="shared" si="104"/>
        <v>4.0730384417977863E-4</v>
      </c>
      <c r="E3382" s="20">
        <f t="shared" si="105"/>
        <v>7.9744243330822206E-3</v>
      </c>
      <c r="F3382" s="53"/>
    </row>
    <row r="3383" spans="1:6">
      <c r="A3383" s="52">
        <v>45530</v>
      </c>
      <c r="B3383" s="20">
        <v>2820.7</v>
      </c>
      <c r="C3383" s="20">
        <v>81698.11</v>
      </c>
      <c r="D3383" s="20">
        <f t="shared" si="104"/>
        <v>7.5179585113725068E-3</v>
      </c>
      <c r="E3383" s="20">
        <f t="shared" si="105"/>
        <v>2.413659639108189E-3</v>
      </c>
      <c r="F3383" s="53"/>
    </row>
    <row r="3384" spans="1:6">
      <c r="A3384" s="52">
        <v>45531</v>
      </c>
      <c r="B3384" s="20">
        <v>2767.15</v>
      </c>
      <c r="C3384" s="20">
        <v>81711.759999999995</v>
      </c>
      <c r="D3384" s="20">
        <f t="shared" si="104"/>
        <v>1.6706457243665033E-4</v>
      </c>
      <c r="E3384" s="20">
        <f t="shared" si="105"/>
        <v>-1.91671714255989E-2</v>
      </c>
      <c r="F3384" s="53"/>
    </row>
    <row r="3385" spans="1:6">
      <c r="A3385" s="52">
        <v>45532</v>
      </c>
      <c r="B3385" s="20">
        <v>2766.45</v>
      </c>
      <c r="C3385" s="20">
        <v>81785.56</v>
      </c>
      <c r="D3385" s="20">
        <f t="shared" si="104"/>
        <v>9.0276715254021382E-4</v>
      </c>
      <c r="E3385" s="20">
        <f t="shared" si="105"/>
        <v>-2.5299985677828028E-4</v>
      </c>
      <c r="F3385" s="53"/>
    </row>
    <row r="3386" spans="1:6">
      <c r="A3386" s="52">
        <v>45533</v>
      </c>
      <c r="B3386" s="20">
        <v>2783.85</v>
      </c>
      <c r="C3386" s="20">
        <v>82134.61</v>
      </c>
      <c r="D3386" s="20">
        <f t="shared" si="104"/>
        <v>4.2587867931997495E-3</v>
      </c>
      <c r="E3386" s="20">
        <f t="shared" si="105"/>
        <v>6.2699518954987135E-3</v>
      </c>
      <c r="F3386" s="53"/>
    </row>
    <row r="3387" spans="1:6">
      <c r="A3387" s="52">
        <v>45534</v>
      </c>
      <c r="B3387" s="20">
        <v>2778.1</v>
      </c>
      <c r="C3387" s="20">
        <v>82365.77</v>
      </c>
      <c r="D3387" s="20">
        <f t="shared" si="104"/>
        <v>2.8104512847209589E-3</v>
      </c>
      <c r="E3387" s="20">
        <f t="shared" si="105"/>
        <v>-2.0676209057845364E-3</v>
      </c>
      <c r="F3387" s="53"/>
    </row>
    <row r="3388" spans="1:6">
      <c r="A3388" s="52">
        <v>45537</v>
      </c>
      <c r="B3388" s="20">
        <v>2788.05</v>
      </c>
      <c r="C3388" s="20">
        <v>82559.839999999997</v>
      </c>
      <c r="D3388" s="20">
        <f t="shared" si="104"/>
        <v>2.3534257605377367E-3</v>
      </c>
      <c r="E3388" s="20">
        <f t="shared" si="105"/>
        <v>3.5751859358331118E-3</v>
      </c>
      <c r="F3388" s="53"/>
    </row>
    <row r="3389" spans="1:6">
      <c r="A3389" s="52">
        <v>45538</v>
      </c>
      <c r="B3389" s="20">
        <v>2793.9</v>
      </c>
      <c r="C3389" s="20">
        <v>82555.44</v>
      </c>
      <c r="D3389" s="20">
        <f t="shared" si="104"/>
        <v>-5.3296097139361041E-5</v>
      </c>
      <c r="E3389" s="20">
        <f t="shared" si="105"/>
        <v>2.0960424732501077E-3</v>
      </c>
      <c r="F3389" s="53"/>
    </row>
    <row r="3390" spans="1:6">
      <c r="A3390" s="52">
        <v>45539</v>
      </c>
      <c r="B3390" s="20">
        <v>2841.1</v>
      </c>
      <c r="C3390" s="20">
        <v>82352.639999999999</v>
      </c>
      <c r="D3390" s="20">
        <f t="shared" si="104"/>
        <v>-2.4595532521498467E-3</v>
      </c>
      <c r="E3390" s="20">
        <f t="shared" si="105"/>
        <v>1.6752831912636348E-2</v>
      </c>
      <c r="F3390" s="53"/>
    </row>
    <row r="3391" spans="1:6">
      <c r="A3391" s="52">
        <v>45540</v>
      </c>
      <c r="B3391" s="20">
        <v>2836.25</v>
      </c>
      <c r="C3391" s="20">
        <v>82201.16</v>
      </c>
      <c r="D3391" s="20">
        <f t="shared" si="104"/>
        <v>-1.8411005128862446E-3</v>
      </c>
      <c r="E3391" s="20">
        <f t="shared" si="105"/>
        <v>-1.7085440143066253E-3</v>
      </c>
      <c r="F3391" s="53"/>
    </row>
    <row r="3392" spans="1:6">
      <c r="A3392" s="52">
        <v>45541</v>
      </c>
      <c r="B3392" s="20">
        <v>2838.45</v>
      </c>
      <c r="C3392" s="20">
        <v>81183.929999999993</v>
      </c>
      <c r="D3392" s="20">
        <f t="shared" si="104"/>
        <v>-1.2452092707068351E-2</v>
      </c>
      <c r="E3392" s="20">
        <f t="shared" si="105"/>
        <v>7.7537142411754692E-4</v>
      </c>
      <c r="F3392" s="53"/>
    </row>
    <row r="3393" spans="1:6">
      <c r="A3393" s="52">
        <v>45544</v>
      </c>
      <c r="B3393" s="20">
        <v>2922.1</v>
      </c>
      <c r="C3393" s="20">
        <v>81559.539999999994</v>
      </c>
      <c r="D3393" s="20">
        <f t="shared" si="104"/>
        <v>4.6159844930972636E-3</v>
      </c>
      <c r="E3393" s="20">
        <f t="shared" si="105"/>
        <v>2.9044407341716743E-2</v>
      </c>
      <c r="F3393" s="53"/>
    </row>
    <row r="3394" spans="1:6">
      <c r="A3394" s="52">
        <v>45545</v>
      </c>
      <c r="B3394" s="20">
        <v>2898.5</v>
      </c>
      <c r="C3394" s="20">
        <v>81921.289999999994</v>
      </c>
      <c r="D3394" s="20">
        <f t="shared" si="104"/>
        <v>4.4256025667943769E-3</v>
      </c>
      <c r="E3394" s="20">
        <f t="shared" si="105"/>
        <v>-8.1091740800982096E-3</v>
      </c>
      <c r="F3394" s="53"/>
    </row>
    <row r="3395" spans="1:6">
      <c r="A3395" s="52">
        <v>45546</v>
      </c>
      <c r="B3395" s="20">
        <v>2904.95</v>
      </c>
      <c r="C3395" s="20">
        <v>81523.16</v>
      </c>
      <c r="D3395" s="20">
        <f t="shared" ref="D3395:D3458" si="106">LN(C3395/C3394)</f>
        <v>-4.8717565807204263E-3</v>
      </c>
      <c r="E3395" s="20">
        <f t="shared" ref="E3395:E3458" si="107">LN(B3395/B3394)</f>
        <v>2.2228166541422489E-3</v>
      </c>
      <c r="F3395" s="53"/>
    </row>
    <row r="3396" spans="1:6">
      <c r="A3396" s="52">
        <v>45547</v>
      </c>
      <c r="B3396" s="20">
        <v>2953.35</v>
      </c>
      <c r="C3396" s="20">
        <v>82962.710000000006</v>
      </c>
      <c r="D3396" s="20">
        <f t="shared" si="106"/>
        <v>1.750407807615928E-2</v>
      </c>
      <c r="E3396" s="20">
        <f t="shared" si="107"/>
        <v>1.6523940822021368E-2</v>
      </c>
      <c r="F3396" s="53"/>
    </row>
    <row r="3397" spans="1:6">
      <c r="A3397" s="52">
        <v>45548</v>
      </c>
      <c r="B3397" s="20">
        <v>2933.95</v>
      </c>
      <c r="C3397" s="20">
        <v>82890.94</v>
      </c>
      <c r="D3397" s="20">
        <f t="shared" si="106"/>
        <v>-8.6546186327279655E-4</v>
      </c>
      <c r="E3397" s="20">
        <f t="shared" si="107"/>
        <v>-6.5904812796922542E-3</v>
      </c>
      <c r="F3397" s="53"/>
    </row>
    <row r="3398" spans="1:6">
      <c r="A3398" s="52">
        <v>45551</v>
      </c>
      <c r="B3398" s="20">
        <v>2866.5</v>
      </c>
      <c r="C3398" s="20">
        <v>82988.78</v>
      </c>
      <c r="D3398" s="20">
        <f t="shared" si="106"/>
        <v>1.1796500662765818E-3</v>
      </c>
      <c r="E3398" s="20">
        <f t="shared" si="107"/>
        <v>-2.3257864627821423E-2</v>
      </c>
      <c r="F3398" s="53"/>
    </row>
    <row r="3399" spans="1:6">
      <c r="A3399" s="52">
        <v>45552</v>
      </c>
      <c r="B3399" s="20">
        <v>2873.45</v>
      </c>
      <c r="C3399" s="20">
        <v>83079.66</v>
      </c>
      <c r="D3399" s="20">
        <f t="shared" si="106"/>
        <v>1.0944886225479813E-3</v>
      </c>
      <c r="E3399" s="20">
        <f t="shared" si="107"/>
        <v>2.4216250651618552E-3</v>
      </c>
      <c r="F3399" s="53"/>
    </row>
    <row r="3400" spans="1:6">
      <c r="A3400" s="52">
        <v>45553</v>
      </c>
      <c r="B3400" s="20">
        <v>2876.45</v>
      </c>
      <c r="C3400" s="20">
        <v>82948.23</v>
      </c>
      <c r="D3400" s="20">
        <f t="shared" si="106"/>
        <v>-1.5832283052404094E-3</v>
      </c>
      <c r="E3400" s="20">
        <f t="shared" si="107"/>
        <v>1.0434965033205889E-3</v>
      </c>
      <c r="F3400" s="53"/>
    </row>
    <row r="3401" spans="1:6">
      <c r="A3401" s="52">
        <v>45554</v>
      </c>
      <c r="B3401" s="20">
        <v>2911.35</v>
      </c>
      <c r="C3401" s="20">
        <v>83184.800000000003</v>
      </c>
      <c r="D3401" s="20">
        <f t="shared" si="106"/>
        <v>2.8479605759217188E-3</v>
      </c>
      <c r="E3401" s="20">
        <f t="shared" si="107"/>
        <v>1.205999619792608E-2</v>
      </c>
      <c r="F3401" s="53"/>
    </row>
    <row r="3402" spans="1:6">
      <c r="A3402" s="52">
        <v>45555</v>
      </c>
      <c r="B3402" s="20">
        <v>2979.6</v>
      </c>
      <c r="C3402" s="20">
        <v>84544.31</v>
      </c>
      <c r="D3402" s="20">
        <f t="shared" si="106"/>
        <v>1.6211136793689622E-2</v>
      </c>
      <c r="E3402" s="20">
        <f t="shared" si="107"/>
        <v>2.3172172187275384E-2</v>
      </c>
      <c r="F3402" s="53"/>
    </row>
    <row r="3403" spans="1:6">
      <c r="A3403" s="52">
        <v>45558</v>
      </c>
      <c r="B3403" s="20">
        <v>3027.8</v>
      </c>
      <c r="C3403" s="20">
        <v>84928.61</v>
      </c>
      <c r="D3403" s="20">
        <f t="shared" si="106"/>
        <v>4.5352456156945468E-3</v>
      </c>
      <c r="E3403" s="20">
        <f t="shared" si="107"/>
        <v>1.6047219875657298E-2</v>
      </c>
      <c r="F3403" s="53"/>
    </row>
    <row r="3404" spans="1:6">
      <c r="A3404" s="52">
        <v>45559</v>
      </c>
      <c r="B3404" s="20">
        <v>2950.2</v>
      </c>
      <c r="C3404" s="20">
        <v>84914.04</v>
      </c>
      <c r="D3404" s="20">
        <f t="shared" si="106"/>
        <v>-1.7157056882647357E-4</v>
      </c>
      <c r="E3404" s="20">
        <f t="shared" si="107"/>
        <v>-2.5963318531829843E-2</v>
      </c>
      <c r="F3404" s="53"/>
    </row>
    <row r="3405" spans="1:6">
      <c r="A3405" s="52">
        <v>45560</v>
      </c>
      <c r="B3405" s="20">
        <v>2945.9</v>
      </c>
      <c r="C3405" s="20">
        <v>85169.87</v>
      </c>
      <c r="D3405" s="20">
        <f t="shared" si="106"/>
        <v>3.0082821230221052E-3</v>
      </c>
      <c r="E3405" s="20">
        <f t="shared" si="107"/>
        <v>-1.4585915307915626E-3</v>
      </c>
      <c r="F3405" s="53"/>
    </row>
    <row r="3406" spans="1:6">
      <c r="A3406" s="52">
        <v>45561</v>
      </c>
      <c r="B3406" s="20">
        <v>2985.25</v>
      </c>
      <c r="C3406" s="20">
        <v>85836.12</v>
      </c>
      <c r="D3406" s="20">
        <f t="shared" si="106"/>
        <v>7.7921641353108518E-3</v>
      </c>
      <c r="E3406" s="20">
        <f t="shared" si="107"/>
        <v>1.3269122298336995E-2</v>
      </c>
      <c r="F3406" s="53"/>
    </row>
    <row r="3407" spans="1:6">
      <c r="A3407" s="52">
        <v>45562</v>
      </c>
      <c r="B3407" s="20">
        <v>2966</v>
      </c>
      <c r="C3407" s="20">
        <v>85571.85</v>
      </c>
      <c r="D3407" s="20">
        <f t="shared" si="106"/>
        <v>-3.0835230052884441E-3</v>
      </c>
      <c r="E3407" s="20">
        <f t="shared" si="107"/>
        <v>-6.4692517156165596E-3</v>
      </c>
      <c r="F3407" s="53"/>
    </row>
    <row r="3408" spans="1:6">
      <c r="A3408" s="52">
        <v>45565</v>
      </c>
      <c r="B3408" s="20">
        <v>2959.4</v>
      </c>
      <c r="C3408" s="20">
        <v>84299.78</v>
      </c>
      <c r="D3408" s="20">
        <f t="shared" si="106"/>
        <v>-1.4977118645560743E-2</v>
      </c>
      <c r="E3408" s="20">
        <f t="shared" si="107"/>
        <v>-2.2276986294435699E-3</v>
      </c>
      <c r="F3408" s="53"/>
    </row>
    <row r="3409" spans="1:6">
      <c r="A3409" s="52">
        <v>45566</v>
      </c>
      <c r="B3409" s="20">
        <v>2921.95</v>
      </c>
      <c r="C3409" s="20">
        <v>84266.29</v>
      </c>
      <c r="D3409" s="20">
        <f t="shared" si="106"/>
        <v>-3.9735161934602927E-4</v>
      </c>
      <c r="E3409" s="20">
        <f t="shared" si="107"/>
        <v>-1.2735343471613224E-2</v>
      </c>
      <c r="F3409" s="53"/>
    </row>
    <row r="3410" spans="1:6">
      <c r="A3410" s="52">
        <v>45568</v>
      </c>
      <c r="B3410" s="20">
        <v>2895.3</v>
      </c>
      <c r="C3410" s="20">
        <v>82497.100000000006</v>
      </c>
      <c r="D3410" s="20">
        <f t="shared" si="106"/>
        <v>-2.1218762450238689E-2</v>
      </c>
      <c r="E3410" s="20">
        <f t="shared" si="107"/>
        <v>-9.1624690156205564E-3</v>
      </c>
      <c r="F3410" s="53"/>
    </row>
    <row r="3411" spans="1:6">
      <c r="A3411" s="52">
        <v>45569</v>
      </c>
      <c r="B3411" s="20">
        <v>2848.85</v>
      </c>
      <c r="C3411" s="20">
        <v>81688.45</v>
      </c>
      <c r="D3411" s="20">
        <f t="shared" si="106"/>
        <v>-9.8505202045339156E-3</v>
      </c>
      <c r="E3411" s="20">
        <f t="shared" si="107"/>
        <v>-1.6173328522004531E-2</v>
      </c>
      <c r="F3411" s="53"/>
    </row>
    <row r="3412" spans="1:6">
      <c r="A3412" s="52">
        <v>45572</v>
      </c>
      <c r="B3412" s="20">
        <v>2834.25</v>
      </c>
      <c r="C3412" s="20">
        <v>81050</v>
      </c>
      <c r="D3412" s="20">
        <f t="shared" si="106"/>
        <v>-7.8463728214358489E-3</v>
      </c>
      <c r="E3412" s="20">
        <f t="shared" si="107"/>
        <v>-5.1380521614875435E-3</v>
      </c>
      <c r="F3412" s="53"/>
    </row>
    <row r="3413" spans="1:6">
      <c r="A3413" s="52">
        <v>45573</v>
      </c>
      <c r="B3413" s="20">
        <v>2816.5</v>
      </c>
      <c r="C3413" s="20">
        <v>81634.81</v>
      </c>
      <c r="D3413" s="20">
        <f t="shared" si="106"/>
        <v>7.1895159606478465E-3</v>
      </c>
      <c r="E3413" s="20">
        <f t="shared" si="107"/>
        <v>-6.2823725629393276E-3</v>
      </c>
      <c r="F3413" s="53"/>
    </row>
    <row r="3414" spans="1:6">
      <c r="A3414" s="52">
        <v>45574</v>
      </c>
      <c r="B3414" s="20">
        <v>2769.1</v>
      </c>
      <c r="C3414" s="20">
        <v>81467.100000000006</v>
      </c>
      <c r="D3414" s="20">
        <f t="shared" si="106"/>
        <v>-2.0565063782127424E-3</v>
      </c>
      <c r="E3414" s="20">
        <f t="shared" si="107"/>
        <v>-1.697262169528484E-2</v>
      </c>
      <c r="F3414" s="53"/>
    </row>
    <row r="3415" spans="1:6">
      <c r="A3415" s="52">
        <v>45575</v>
      </c>
      <c r="B3415" s="20">
        <v>2754.2</v>
      </c>
      <c r="C3415" s="20">
        <v>81611.41</v>
      </c>
      <c r="D3415" s="20">
        <f t="shared" si="106"/>
        <v>1.769822862229877E-3</v>
      </c>
      <c r="E3415" s="20">
        <f t="shared" si="107"/>
        <v>-5.3953383464584075E-3</v>
      </c>
      <c r="F3415" s="53"/>
    </row>
    <row r="3416" spans="1:6">
      <c r="A3416" s="52">
        <v>45576</v>
      </c>
      <c r="B3416" s="20">
        <v>2780.55</v>
      </c>
      <c r="C3416" s="20">
        <v>81381.36</v>
      </c>
      <c r="D3416" s="20">
        <f t="shared" si="106"/>
        <v>-2.822826469663415E-3</v>
      </c>
      <c r="E3416" s="20">
        <f t="shared" si="107"/>
        <v>9.5217305501826086E-3</v>
      </c>
      <c r="F3416" s="53"/>
    </row>
    <row r="3417" spans="1:6">
      <c r="A3417" s="52">
        <v>45579</v>
      </c>
      <c r="B3417" s="20">
        <v>2789</v>
      </c>
      <c r="C3417" s="20">
        <v>81973.05</v>
      </c>
      <c r="D3417" s="20">
        <f t="shared" si="106"/>
        <v>7.244280550927973E-3</v>
      </c>
      <c r="E3417" s="20">
        <f t="shared" si="107"/>
        <v>3.0343587842809128E-3</v>
      </c>
      <c r="F3417" s="53"/>
    </row>
    <row r="3418" spans="1:6">
      <c r="A3418" s="52">
        <v>45580</v>
      </c>
      <c r="B3418" s="20">
        <v>2780.7</v>
      </c>
      <c r="C3418" s="20">
        <v>81820.12</v>
      </c>
      <c r="D3418" s="20">
        <f t="shared" si="106"/>
        <v>-1.8673555733627729E-3</v>
      </c>
      <c r="E3418" s="20">
        <f t="shared" si="107"/>
        <v>-2.9804140775923447E-3</v>
      </c>
      <c r="F3418" s="53"/>
    </row>
    <row r="3419" spans="1:6">
      <c r="A3419" s="52">
        <v>45581</v>
      </c>
      <c r="B3419" s="20">
        <v>2781.1</v>
      </c>
      <c r="C3419" s="20">
        <v>81501.36</v>
      </c>
      <c r="D3419" s="20">
        <f t="shared" si="106"/>
        <v>-3.9034719100986405E-3</v>
      </c>
      <c r="E3419" s="20">
        <f t="shared" si="107"/>
        <v>1.4383832596997164E-4</v>
      </c>
      <c r="F3419" s="53"/>
    </row>
    <row r="3420" spans="1:6">
      <c r="A3420" s="52">
        <v>45582</v>
      </c>
      <c r="B3420" s="20">
        <v>2737</v>
      </c>
      <c r="C3420" s="20">
        <v>81006.61</v>
      </c>
      <c r="D3420" s="20">
        <f t="shared" si="106"/>
        <v>-6.0889509429445108E-3</v>
      </c>
      <c r="E3420" s="20">
        <f t="shared" si="107"/>
        <v>-1.5984102835187468E-2</v>
      </c>
      <c r="F3420" s="53"/>
    </row>
    <row r="3421" spans="1:6">
      <c r="A3421" s="52">
        <v>45583</v>
      </c>
      <c r="B3421" s="20">
        <v>2715.65</v>
      </c>
      <c r="C3421" s="20">
        <v>81224.75</v>
      </c>
      <c r="D3421" s="20">
        <f t="shared" si="106"/>
        <v>2.6892473991049644E-3</v>
      </c>
      <c r="E3421" s="20">
        <f t="shared" si="107"/>
        <v>-7.8310946454074274E-3</v>
      </c>
      <c r="F3421" s="53"/>
    </row>
    <row r="3422" spans="1:6">
      <c r="A3422" s="52">
        <v>45586</v>
      </c>
      <c r="B3422" s="20">
        <v>2693.6</v>
      </c>
      <c r="C3422" s="20">
        <v>81151.27</v>
      </c>
      <c r="D3422" s="20">
        <f t="shared" si="106"/>
        <v>-9.0505981136651797E-4</v>
      </c>
      <c r="E3422" s="20">
        <f t="shared" si="107"/>
        <v>-8.152746548406949E-3</v>
      </c>
      <c r="F3422" s="53"/>
    </row>
    <row r="3423" spans="1:6">
      <c r="A3423" s="52">
        <v>45587</v>
      </c>
      <c r="B3423" s="20">
        <v>2682.05</v>
      </c>
      <c r="C3423" s="20">
        <v>80220.72</v>
      </c>
      <c r="D3423" s="20">
        <f t="shared" si="106"/>
        <v>-1.1533108249442195E-2</v>
      </c>
      <c r="E3423" s="20">
        <f t="shared" si="107"/>
        <v>-4.2971613751379874E-3</v>
      </c>
      <c r="F3423" s="53"/>
    </row>
    <row r="3424" spans="1:6">
      <c r="A3424" s="52">
        <v>45588</v>
      </c>
      <c r="B3424" s="20">
        <v>2658</v>
      </c>
      <c r="C3424" s="20">
        <v>80081.98</v>
      </c>
      <c r="D3424" s="20">
        <f t="shared" si="106"/>
        <v>-1.7309756434789117E-3</v>
      </c>
      <c r="E3424" s="20">
        <f t="shared" si="107"/>
        <v>-9.0074671985361007E-3</v>
      </c>
      <c r="F3424" s="53"/>
    </row>
    <row r="3425" spans="1:6">
      <c r="A3425" s="52">
        <v>45589</v>
      </c>
      <c r="B3425" s="20">
        <v>2502.9499999999998</v>
      </c>
      <c r="C3425" s="20">
        <v>80065.16</v>
      </c>
      <c r="D3425" s="20">
        <f t="shared" si="106"/>
        <v>-2.1005682726320319E-4</v>
      </c>
      <c r="E3425" s="20">
        <f t="shared" si="107"/>
        <v>-6.0103924069705439E-2</v>
      </c>
      <c r="F3425" s="53"/>
    </row>
    <row r="3426" spans="1:6">
      <c r="A3426" s="52">
        <v>45590</v>
      </c>
      <c r="B3426" s="20">
        <v>2527.5500000000002</v>
      </c>
      <c r="C3426" s="20">
        <v>79402.289999999994</v>
      </c>
      <c r="D3426" s="20">
        <f t="shared" si="106"/>
        <v>-8.3135940017515595E-3</v>
      </c>
      <c r="E3426" s="20">
        <f t="shared" si="107"/>
        <v>9.7804178891419784E-3</v>
      </c>
      <c r="F3426" s="53"/>
    </row>
    <row r="3427" spans="1:6">
      <c r="A3427" s="52">
        <v>45593</v>
      </c>
      <c r="B3427" s="20">
        <v>2575.25</v>
      </c>
      <c r="C3427" s="20">
        <v>80005.039999999994</v>
      </c>
      <c r="D3427" s="20">
        <f t="shared" si="106"/>
        <v>7.5624235424538253E-3</v>
      </c>
      <c r="E3427" s="20">
        <f t="shared" si="107"/>
        <v>1.8696162671175492E-2</v>
      </c>
      <c r="F3427" s="53"/>
    </row>
    <row r="3428" spans="1:6">
      <c r="A3428" s="52">
        <v>45594</v>
      </c>
      <c r="B3428" s="20">
        <v>2549.1999999999998</v>
      </c>
      <c r="C3428" s="20">
        <v>80369.03</v>
      </c>
      <c r="D3428" s="20">
        <f t="shared" si="106"/>
        <v>4.5392702822866782E-3</v>
      </c>
      <c r="E3428" s="20">
        <f t="shared" si="107"/>
        <v>-1.0167032323663828E-2</v>
      </c>
      <c r="F3428" s="53"/>
    </row>
    <row r="3429" spans="1:6">
      <c r="A3429" s="52">
        <v>45595</v>
      </c>
      <c r="B3429" s="20">
        <v>2554.9499999999998</v>
      </c>
      <c r="C3429" s="20">
        <v>79942.179999999993</v>
      </c>
      <c r="D3429" s="20">
        <f t="shared" si="106"/>
        <v>-5.3252796075666546E-3</v>
      </c>
      <c r="E3429" s="20">
        <f t="shared" si="107"/>
        <v>2.2530695345567993E-3</v>
      </c>
      <c r="F3429" s="53"/>
    </row>
    <row r="3430" spans="1:6">
      <c r="A3430" s="52">
        <v>45596</v>
      </c>
      <c r="B3430" s="20">
        <v>2527.5</v>
      </c>
      <c r="C3430" s="20">
        <v>79389.06</v>
      </c>
      <c r="D3430" s="20">
        <f t="shared" si="106"/>
        <v>-6.9430479794111181E-3</v>
      </c>
      <c r="E3430" s="20">
        <f t="shared" si="107"/>
        <v>-1.0801982080069366E-2</v>
      </c>
      <c r="F3430" s="53"/>
    </row>
    <row r="3431" spans="1:6">
      <c r="A3431" s="52">
        <v>45597</v>
      </c>
      <c r="B3431" s="20">
        <v>2538.35</v>
      </c>
      <c r="C3431" s="20">
        <v>79724.12</v>
      </c>
      <c r="D3431" s="20">
        <f t="shared" si="106"/>
        <v>4.2115995075000367E-3</v>
      </c>
      <c r="E3431" s="20">
        <f t="shared" si="107"/>
        <v>4.2835917331512114E-3</v>
      </c>
      <c r="F3431" s="53"/>
    </row>
    <row r="3432" spans="1:6">
      <c r="A3432" s="52">
        <v>45600</v>
      </c>
      <c r="B3432" s="20">
        <v>2525.9</v>
      </c>
      <c r="C3432" s="20">
        <v>78782.240000000005</v>
      </c>
      <c r="D3432" s="20">
        <f t="shared" si="106"/>
        <v>-1.1884584141149467E-2</v>
      </c>
      <c r="E3432" s="20">
        <f t="shared" si="107"/>
        <v>-4.9168287828465461E-3</v>
      </c>
      <c r="F3432" s="53"/>
    </row>
    <row r="3433" spans="1:6">
      <c r="A3433" s="52">
        <v>45601</v>
      </c>
      <c r="B3433" s="20">
        <v>2521.1999999999998</v>
      </c>
      <c r="C3433" s="20">
        <v>79476.63</v>
      </c>
      <c r="D3433" s="20">
        <f t="shared" si="106"/>
        <v>8.7754254296353151E-3</v>
      </c>
      <c r="E3433" s="20">
        <f t="shared" si="107"/>
        <v>-1.862456205976259E-3</v>
      </c>
      <c r="F3433" s="53"/>
    </row>
    <row r="3434" spans="1:6">
      <c r="A3434" s="52">
        <v>45602</v>
      </c>
      <c r="B3434" s="20">
        <v>2501.35</v>
      </c>
      <c r="C3434" s="20">
        <v>80378.13</v>
      </c>
      <c r="D3434" s="20">
        <f t="shared" si="106"/>
        <v>1.1279108076017728E-2</v>
      </c>
      <c r="E3434" s="20">
        <f t="shared" si="107"/>
        <v>-7.9043925301960864E-3</v>
      </c>
      <c r="F3434" s="53"/>
    </row>
    <row r="3435" spans="1:6">
      <c r="A3435" s="52">
        <v>45603</v>
      </c>
      <c r="B3435" s="20">
        <v>2475.6</v>
      </c>
      <c r="C3435" s="20">
        <v>79541.789999999994</v>
      </c>
      <c r="D3435" s="20">
        <f t="shared" si="106"/>
        <v>-1.0459580330151394E-2</v>
      </c>
      <c r="E3435" s="20">
        <f t="shared" si="107"/>
        <v>-1.0347795243552367E-2</v>
      </c>
      <c r="F3435" s="53"/>
    </row>
    <row r="3436" spans="1:6">
      <c r="A3436" s="52">
        <v>45604</v>
      </c>
      <c r="B3436" s="20">
        <v>2507.5</v>
      </c>
      <c r="C3436" s="20">
        <v>79486.320000000007</v>
      </c>
      <c r="D3436" s="20">
        <f t="shared" si="106"/>
        <v>-6.976125447204272E-4</v>
      </c>
      <c r="E3436" s="20">
        <f t="shared" si="107"/>
        <v>1.2803449970884107E-2</v>
      </c>
      <c r="F3436" s="53"/>
    </row>
    <row r="3437" spans="1:6">
      <c r="A3437" s="52">
        <v>45607</v>
      </c>
      <c r="B3437" s="20">
        <v>2490.65</v>
      </c>
      <c r="C3437" s="20">
        <v>79496.149999999994</v>
      </c>
      <c r="D3437" s="20">
        <f t="shared" si="106"/>
        <v>1.2366143276690113E-4</v>
      </c>
      <c r="E3437" s="20">
        <f t="shared" si="107"/>
        <v>-6.7425202667331027E-3</v>
      </c>
      <c r="F3437" s="53"/>
    </row>
    <row r="3438" spans="1:6">
      <c r="A3438" s="52">
        <v>45608</v>
      </c>
      <c r="B3438" s="20">
        <v>2461.35</v>
      </c>
      <c r="C3438" s="20">
        <v>78675.179999999993</v>
      </c>
      <c r="D3438" s="20">
        <f t="shared" si="106"/>
        <v>-1.0380861973587606E-2</v>
      </c>
      <c r="E3438" s="20">
        <f t="shared" si="107"/>
        <v>-1.1833740680088392E-2</v>
      </c>
      <c r="F3438" s="53"/>
    </row>
    <row r="3439" spans="1:6">
      <c r="A3439" s="52">
        <v>45609</v>
      </c>
      <c r="B3439" s="20">
        <v>2464.75</v>
      </c>
      <c r="C3439" s="20">
        <v>77690.95</v>
      </c>
      <c r="D3439" s="20">
        <f t="shared" si="106"/>
        <v>-1.2588953867535163E-2</v>
      </c>
      <c r="E3439" s="20">
        <f t="shared" si="107"/>
        <v>1.3804025658816707E-3</v>
      </c>
      <c r="F3439" s="53"/>
    </row>
    <row r="3440" spans="1:6">
      <c r="A3440" s="52">
        <v>45610</v>
      </c>
      <c r="B3440" s="20">
        <v>2389.0500000000002</v>
      </c>
      <c r="C3440" s="20">
        <v>77580.31</v>
      </c>
      <c r="D3440" s="20">
        <f t="shared" si="106"/>
        <v>-1.4251190944865276E-3</v>
      </c>
      <c r="E3440" s="20">
        <f t="shared" si="107"/>
        <v>-3.1194585089250812E-2</v>
      </c>
      <c r="F3440" s="53"/>
    </row>
    <row r="3441" spans="1:6">
      <c r="A3441" s="52">
        <v>45614</v>
      </c>
      <c r="B3441" s="20">
        <v>2423.4499999999998</v>
      </c>
      <c r="C3441" s="20">
        <v>77339.009999999995</v>
      </c>
      <c r="D3441" s="20">
        <f t="shared" si="106"/>
        <v>-3.115172402477061E-3</v>
      </c>
      <c r="E3441" s="20">
        <f t="shared" si="107"/>
        <v>1.4296347388360916E-2</v>
      </c>
      <c r="F3441" s="53"/>
    </row>
    <row r="3442" spans="1:6">
      <c r="A3442" s="52">
        <v>45615</v>
      </c>
      <c r="B3442" s="20">
        <v>2410.8000000000002</v>
      </c>
      <c r="C3442" s="20">
        <v>77578.38</v>
      </c>
      <c r="D3442" s="20">
        <f t="shared" si="106"/>
        <v>3.0902946466761939E-3</v>
      </c>
      <c r="E3442" s="20">
        <f t="shared" si="107"/>
        <v>-5.2335021453716896E-3</v>
      </c>
      <c r="F3442" s="53"/>
    </row>
    <row r="3443" spans="1:6">
      <c r="A3443" s="52">
        <v>45617</v>
      </c>
      <c r="B3443" s="20">
        <v>2383.25</v>
      </c>
      <c r="C3443" s="20">
        <v>77155.789999999994</v>
      </c>
      <c r="D3443" s="20">
        <f t="shared" si="106"/>
        <v>-5.4621555234879221E-3</v>
      </c>
      <c r="E3443" s="20">
        <f t="shared" si="107"/>
        <v>-1.1493540235201574E-2</v>
      </c>
      <c r="F3443" s="53"/>
    </row>
    <row r="3444" spans="1:6">
      <c r="A3444" s="52">
        <v>45618</v>
      </c>
      <c r="B3444" s="20">
        <v>2445.4</v>
      </c>
      <c r="C3444" s="20">
        <v>79117.11</v>
      </c>
      <c r="D3444" s="20">
        <f t="shared" si="106"/>
        <v>2.510253525282052E-2</v>
      </c>
      <c r="E3444" s="20">
        <f t="shared" si="107"/>
        <v>2.5743606336402169E-2</v>
      </c>
      <c r="F3444" s="53"/>
    </row>
    <row r="3445" spans="1:6">
      <c r="A3445" s="52">
        <v>45621</v>
      </c>
      <c r="B3445" s="20">
        <v>2483.15</v>
      </c>
      <c r="C3445" s="20">
        <v>80109.850000000006</v>
      </c>
      <c r="D3445" s="20">
        <f t="shared" si="106"/>
        <v>1.2469657947262611E-2</v>
      </c>
      <c r="E3445" s="20">
        <f t="shared" si="107"/>
        <v>1.5319206766813434E-2</v>
      </c>
      <c r="F3445" s="53"/>
    </row>
    <row r="3446" spans="1:6">
      <c r="A3446" s="52">
        <v>45622</v>
      </c>
      <c r="B3446" s="20">
        <v>2479.0500000000002</v>
      </c>
      <c r="C3446" s="20">
        <v>80004.06</v>
      </c>
      <c r="D3446" s="20">
        <f t="shared" si="106"/>
        <v>-1.321434413713512E-3</v>
      </c>
      <c r="E3446" s="20">
        <f t="shared" si="107"/>
        <v>-1.6524932219582078E-3</v>
      </c>
      <c r="F3446" s="53"/>
    </row>
    <row r="3447" spans="1:6">
      <c r="A3447" s="52">
        <v>45623</v>
      </c>
      <c r="B3447" s="20">
        <v>2488.9</v>
      </c>
      <c r="C3447" s="20">
        <v>80234.080000000002</v>
      </c>
      <c r="D3447" s="20">
        <f t="shared" si="106"/>
        <v>2.8709788817487527E-3</v>
      </c>
      <c r="E3447" s="20">
        <f t="shared" si="107"/>
        <v>3.9654235277161755E-3</v>
      </c>
      <c r="F3447" s="53"/>
    </row>
    <row r="3448" spans="1:6">
      <c r="A3448" s="52">
        <v>45624</v>
      </c>
      <c r="B3448" s="20">
        <v>2463.85</v>
      </c>
      <c r="C3448" s="20">
        <v>79043.740000000005</v>
      </c>
      <c r="D3448" s="20">
        <f t="shared" si="106"/>
        <v>-1.4946992133967451E-2</v>
      </c>
      <c r="E3448" s="20">
        <f t="shared" si="107"/>
        <v>-1.0115678605684386E-2</v>
      </c>
      <c r="F3448" s="53"/>
    </row>
    <row r="3449" spans="1:6">
      <c r="A3449" s="52">
        <v>45625</v>
      </c>
      <c r="B3449" s="20">
        <v>2496.25</v>
      </c>
      <c r="C3449" s="20">
        <v>79802.789999999994</v>
      </c>
      <c r="D3449" s="20">
        <f t="shared" si="106"/>
        <v>9.5570961166821303E-3</v>
      </c>
      <c r="E3449" s="20">
        <f t="shared" si="107"/>
        <v>1.3064438553048102E-2</v>
      </c>
      <c r="F3449" s="53"/>
    </row>
    <row r="3450" spans="1:6">
      <c r="A3450" s="52">
        <v>45628</v>
      </c>
      <c r="B3450" s="20">
        <v>2479</v>
      </c>
      <c r="C3450" s="20">
        <v>80248.08</v>
      </c>
      <c r="D3450" s="20">
        <f t="shared" si="106"/>
        <v>5.564370239660125E-3</v>
      </c>
      <c r="E3450" s="20">
        <f t="shared" si="107"/>
        <v>-6.934352694834456E-3</v>
      </c>
      <c r="F3450" s="53"/>
    </row>
    <row r="3451" spans="1:6">
      <c r="A3451" s="52">
        <v>45629</v>
      </c>
      <c r="B3451" s="20">
        <v>2481.25</v>
      </c>
      <c r="C3451" s="20">
        <v>80845.75</v>
      </c>
      <c r="D3451" s="20">
        <f t="shared" si="106"/>
        <v>7.4201816700446566E-3</v>
      </c>
      <c r="E3451" s="20">
        <f t="shared" si="107"/>
        <v>9.0721240030996564E-4</v>
      </c>
      <c r="F3451" s="53"/>
    </row>
    <row r="3452" spans="1:6">
      <c r="A3452" s="52">
        <v>45630</v>
      </c>
      <c r="B3452" s="20">
        <v>2464.85</v>
      </c>
      <c r="C3452" s="20">
        <v>80956.33</v>
      </c>
      <c r="D3452" s="20">
        <f t="shared" si="106"/>
        <v>1.3668553236933273E-3</v>
      </c>
      <c r="E3452" s="20">
        <f t="shared" si="107"/>
        <v>-6.6315117372414229E-3</v>
      </c>
      <c r="F3452" s="53"/>
    </row>
    <row r="3453" spans="1:6">
      <c r="A3453" s="52">
        <v>45631</v>
      </c>
      <c r="B3453" s="20">
        <v>2492.75</v>
      </c>
      <c r="C3453" s="20">
        <v>81765.86</v>
      </c>
      <c r="D3453" s="20">
        <f t="shared" si="106"/>
        <v>9.949923592812571E-3</v>
      </c>
      <c r="E3453" s="20">
        <f t="shared" si="107"/>
        <v>1.1255565010643117E-2</v>
      </c>
      <c r="F3453" s="53"/>
    </row>
    <row r="3454" spans="1:6">
      <c r="A3454" s="52">
        <v>45632</v>
      </c>
      <c r="B3454" s="20">
        <v>2484.15</v>
      </c>
      <c r="C3454" s="20">
        <v>81709.119999999995</v>
      </c>
      <c r="D3454" s="20">
        <f t="shared" si="106"/>
        <v>-6.9417353381512011E-4</v>
      </c>
      <c r="E3454" s="20">
        <f t="shared" si="107"/>
        <v>-3.4559700052926648E-3</v>
      </c>
      <c r="F3454" s="53"/>
    </row>
    <row r="3455" spans="1:6">
      <c r="A3455" s="52">
        <v>45635</v>
      </c>
      <c r="B3455" s="20">
        <v>2400.4499999999998</v>
      </c>
      <c r="C3455" s="20">
        <v>81508.460000000006</v>
      </c>
      <c r="D3455" s="20">
        <f t="shared" si="106"/>
        <v>-2.4588050024332724E-3</v>
      </c>
      <c r="E3455" s="20">
        <f t="shared" si="107"/>
        <v>-3.4274328943500791E-2</v>
      </c>
      <c r="F3455" s="53"/>
    </row>
    <row r="3456" spans="1:6">
      <c r="A3456" s="52">
        <v>45636</v>
      </c>
      <c r="B3456" s="20">
        <v>2396.65</v>
      </c>
      <c r="C3456" s="20">
        <v>81510.05</v>
      </c>
      <c r="D3456" s="20">
        <f t="shared" si="106"/>
        <v>1.9506987274556906E-5</v>
      </c>
      <c r="E3456" s="20">
        <f t="shared" si="107"/>
        <v>-1.5842908402267464E-3</v>
      </c>
      <c r="F3456" s="53"/>
    </row>
    <row r="3457" spans="1:6">
      <c r="A3457" s="52">
        <v>45637</v>
      </c>
      <c r="B3457" s="20">
        <v>2402.65</v>
      </c>
      <c r="C3457" s="20">
        <v>81526.14</v>
      </c>
      <c r="D3457" s="20">
        <f t="shared" si="106"/>
        <v>1.9737949043379931E-4</v>
      </c>
      <c r="E3457" s="20">
        <f t="shared" si="107"/>
        <v>2.5003659391638648E-3</v>
      </c>
      <c r="F3457" s="53"/>
    </row>
    <row r="3458" spans="1:6">
      <c r="A3458" s="52">
        <v>45638</v>
      </c>
      <c r="B3458" s="20">
        <v>2344.5500000000002</v>
      </c>
      <c r="C3458" s="20">
        <v>81289.960000000006</v>
      </c>
      <c r="D3458" s="20">
        <f t="shared" si="106"/>
        <v>-2.901189325362557E-3</v>
      </c>
      <c r="E3458" s="20">
        <f t="shared" si="107"/>
        <v>-2.4478809047961118E-2</v>
      </c>
      <c r="F3458" s="53"/>
    </row>
    <row r="3459" spans="1:6">
      <c r="A3459" s="52">
        <v>45639</v>
      </c>
      <c r="B3459" s="20">
        <v>2389.4499999999998</v>
      </c>
      <c r="C3459" s="20">
        <v>82133.119999999995</v>
      </c>
      <c r="D3459" s="20">
        <f t="shared" ref="D3459:D3522" si="108">LN(C3459/C3458)</f>
        <v>1.0318829892369059E-2</v>
      </c>
      <c r="E3459" s="20">
        <f t="shared" ref="E3459:E3522" si="109">LN(B3459/B3458)</f>
        <v>1.8969728108517832E-2</v>
      </c>
      <c r="F3459" s="53"/>
    </row>
    <row r="3460" spans="1:6">
      <c r="A3460" s="52">
        <v>45642</v>
      </c>
      <c r="B3460" s="20">
        <v>2365.9499999999998</v>
      </c>
      <c r="C3460" s="20">
        <v>81748.570000000007</v>
      </c>
      <c r="D3460" s="20">
        <f t="shared" si="108"/>
        <v>-4.6930283156545721E-3</v>
      </c>
      <c r="E3460" s="20">
        <f t="shared" si="109"/>
        <v>-9.8835813180098517E-3</v>
      </c>
      <c r="F3460" s="53"/>
    </row>
    <row r="3461" spans="1:6">
      <c r="A3461" s="52">
        <v>45643</v>
      </c>
      <c r="B3461" s="20">
        <v>2363.9</v>
      </c>
      <c r="C3461" s="20">
        <v>80684.45</v>
      </c>
      <c r="D3461" s="20">
        <f t="shared" si="108"/>
        <v>-1.310244953213105E-2</v>
      </c>
      <c r="E3461" s="20">
        <f t="shared" si="109"/>
        <v>-8.6683515475734078E-4</v>
      </c>
      <c r="F3461" s="53"/>
    </row>
    <row r="3462" spans="1:6">
      <c r="A3462" s="52">
        <v>45644</v>
      </c>
      <c r="B3462" s="20">
        <v>2357.35</v>
      </c>
      <c r="C3462" s="20">
        <v>80182.2</v>
      </c>
      <c r="D3462" s="20">
        <f t="shared" si="108"/>
        <v>-6.2443226356538838E-3</v>
      </c>
      <c r="E3462" s="20">
        <f t="shared" si="109"/>
        <v>-2.7746906867123725E-3</v>
      </c>
      <c r="F3462" s="53"/>
    </row>
    <row r="3463" spans="1:6">
      <c r="A3463" s="52">
        <v>45645</v>
      </c>
      <c r="B3463" s="20">
        <v>2360.0500000000002</v>
      </c>
      <c r="C3463" s="20">
        <v>79218.05</v>
      </c>
      <c r="D3463" s="20">
        <f t="shared" si="108"/>
        <v>-1.2097368207241293E-2</v>
      </c>
      <c r="E3463" s="20">
        <f t="shared" si="109"/>
        <v>1.144698475781287E-3</v>
      </c>
      <c r="F3463" s="53"/>
    </row>
    <row r="3464" spans="1:6">
      <c r="A3464" s="52">
        <v>45646</v>
      </c>
      <c r="B3464" s="20">
        <v>2334.9499999999998</v>
      </c>
      <c r="C3464" s="20">
        <v>78041.59</v>
      </c>
      <c r="D3464" s="20">
        <f t="shared" si="108"/>
        <v>-1.4962287180149849E-2</v>
      </c>
      <c r="E3464" s="20">
        <f t="shared" si="109"/>
        <v>-1.0692327638405484E-2</v>
      </c>
      <c r="F3464" s="53"/>
    </row>
    <row r="3465" spans="1:6">
      <c r="A3465" s="52">
        <v>45649</v>
      </c>
      <c r="B3465" s="20">
        <v>2339.3000000000002</v>
      </c>
      <c r="C3465" s="20">
        <v>78540.17</v>
      </c>
      <c r="D3465" s="20">
        <f t="shared" si="108"/>
        <v>6.3683239352319088E-3</v>
      </c>
      <c r="E3465" s="20">
        <f t="shared" si="109"/>
        <v>1.8612617022226094E-3</v>
      </c>
      <c r="F3465" s="53"/>
    </row>
    <row r="3466" spans="1:6">
      <c r="A3466" s="52">
        <v>45650</v>
      </c>
      <c r="B3466" s="20">
        <v>2336.3000000000002</v>
      </c>
      <c r="C3466" s="20">
        <v>78472.87</v>
      </c>
      <c r="D3466" s="20">
        <f t="shared" si="108"/>
        <v>-8.5725369206885685E-4</v>
      </c>
      <c r="E3466" s="20">
        <f t="shared" si="109"/>
        <v>-1.2832579398099563E-3</v>
      </c>
      <c r="F3466" s="53"/>
    </row>
    <row r="3467" spans="1:6">
      <c r="A3467" s="52">
        <v>45652</v>
      </c>
      <c r="B3467" s="20">
        <v>2332.65</v>
      </c>
      <c r="C3467" s="20">
        <v>78472.479999999996</v>
      </c>
      <c r="D3467" s="20">
        <f t="shared" si="108"/>
        <v>-4.9698828286686762E-6</v>
      </c>
      <c r="E3467" s="20">
        <f t="shared" si="109"/>
        <v>-1.5635210244553269E-3</v>
      </c>
      <c r="F3467" s="53"/>
    </row>
    <row r="3468" spans="1:6">
      <c r="A3468" s="52">
        <v>45653</v>
      </c>
      <c r="B3468" s="20">
        <v>2340.25</v>
      </c>
      <c r="C3468" s="20">
        <v>78699.070000000007</v>
      </c>
      <c r="D3468" s="20">
        <f t="shared" si="108"/>
        <v>2.8833482520643338E-3</v>
      </c>
      <c r="E3468" s="20">
        <f t="shared" si="109"/>
        <v>3.252800916397805E-3</v>
      </c>
      <c r="F3468" s="53"/>
    </row>
    <row r="3469" spans="1:6">
      <c r="A3469" s="52">
        <v>45656</v>
      </c>
      <c r="B3469" s="20">
        <v>2344.3000000000002</v>
      </c>
      <c r="C3469" s="20">
        <v>78248.13</v>
      </c>
      <c r="D3469" s="20">
        <f t="shared" si="108"/>
        <v>-5.7464069557241612E-3</v>
      </c>
      <c r="E3469" s="20">
        <f t="shared" si="109"/>
        <v>1.7290886036182395E-3</v>
      </c>
      <c r="F3469" s="53"/>
    </row>
    <row r="3470" spans="1:6">
      <c r="A3470" s="52">
        <v>45657</v>
      </c>
      <c r="B3470" s="20">
        <v>2326.75</v>
      </c>
      <c r="C3470" s="20">
        <v>78139.009999999995</v>
      </c>
      <c r="D3470" s="20">
        <f t="shared" si="108"/>
        <v>-1.3955113919064909E-3</v>
      </c>
      <c r="E3470" s="20">
        <f t="shared" si="109"/>
        <v>-7.5144057896524416E-3</v>
      </c>
      <c r="F3470" s="53"/>
    </row>
    <row r="3471" spans="1:6">
      <c r="A3471" s="52">
        <v>45658</v>
      </c>
      <c r="B3471" s="20">
        <v>2322.9</v>
      </c>
      <c r="C3471" s="20">
        <v>78507.41</v>
      </c>
      <c r="D3471" s="20">
        <f t="shared" si="108"/>
        <v>4.7035952586809053E-3</v>
      </c>
      <c r="E3471" s="20">
        <f t="shared" si="109"/>
        <v>-1.656039005032302E-3</v>
      </c>
      <c r="F3471" s="53"/>
    </row>
    <row r="3472" spans="1:6">
      <c r="A3472" s="52">
        <v>45659</v>
      </c>
      <c r="B3472" s="20">
        <v>2370.1</v>
      </c>
      <c r="C3472" s="20">
        <v>79943.710000000006</v>
      </c>
      <c r="D3472" s="20">
        <f t="shared" si="108"/>
        <v>1.8129746775728438E-2</v>
      </c>
      <c r="E3472" s="20">
        <f t="shared" si="109"/>
        <v>2.0115743271070536E-2</v>
      </c>
      <c r="F3472" s="53"/>
    </row>
    <row r="3473" spans="1:6">
      <c r="A3473" s="52">
        <v>45660</v>
      </c>
      <c r="B3473" s="20">
        <v>2405.5</v>
      </c>
      <c r="C3473" s="20">
        <v>79223.11</v>
      </c>
      <c r="D3473" s="20">
        <f t="shared" si="108"/>
        <v>-9.0547128272353977E-3</v>
      </c>
      <c r="E3473" s="20">
        <f t="shared" si="109"/>
        <v>1.4825633807650332E-2</v>
      </c>
      <c r="F3473" s="53"/>
    </row>
    <row r="3474" spans="1:6">
      <c r="A3474" s="52">
        <v>45663</v>
      </c>
      <c r="B3474" s="20">
        <v>2377.15</v>
      </c>
      <c r="C3474" s="20">
        <v>77964.990000000005</v>
      </c>
      <c r="D3474" s="20">
        <f t="shared" si="108"/>
        <v>-1.6008169412237244E-2</v>
      </c>
      <c r="E3474" s="20">
        <f t="shared" si="109"/>
        <v>-1.1855491016444156E-2</v>
      </c>
      <c r="F3474" s="53"/>
    </row>
    <row r="3475" spans="1:6">
      <c r="A3475" s="52">
        <v>45664</v>
      </c>
      <c r="B3475" s="20">
        <v>2391.5500000000002</v>
      </c>
      <c r="C3475" s="20">
        <v>78199.11</v>
      </c>
      <c r="D3475" s="20">
        <f t="shared" si="108"/>
        <v>2.998386638172965E-3</v>
      </c>
      <c r="E3475" s="20">
        <f t="shared" si="109"/>
        <v>6.0394001590365742E-3</v>
      </c>
      <c r="F3475" s="53"/>
    </row>
    <row r="3476" spans="1:6">
      <c r="A3476" s="52">
        <v>45665</v>
      </c>
      <c r="B3476" s="20">
        <v>2399.5500000000002</v>
      </c>
      <c r="C3476" s="20">
        <v>78148.490000000005</v>
      </c>
      <c r="D3476" s="20">
        <f t="shared" si="108"/>
        <v>-6.475315485332463E-4</v>
      </c>
      <c r="E3476" s="20">
        <f t="shared" si="109"/>
        <v>3.3395284736137628E-3</v>
      </c>
      <c r="F3476" s="53"/>
    </row>
    <row r="3477" spans="1:6">
      <c r="A3477" s="52">
        <v>45666</v>
      </c>
      <c r="B3477" s="20">
        <v>2435.65</v>
      </c>
      <c r="C3477" s="20">
        <v>77620.210000000006</v>
      </c>
      <c r="D3477" s="20">
        <f t="shared" si="108"/>
        <v>-6.782903438421692E-3</v>
      </c>
      <c r="E3477" s="20">
        <f t="shared" si="109"/>
        <v>1.4932441590457932E-2</v>
      </c>
      <c r="F3477" s="53"/>
    </row>
    <row r="3478" spans="1:6">
      <c r="A3478" s="52">
        <v>45667</v>
      </c>
      <c r="B3478" s="20">
        <v>2441.9499999999998</v>
      </c>
      <c r="C3478" s="20">
        <v>77378.91</v>
      </c>
      <c r="D3478" s="20">
        <f t="shared" si="108"/>
        <v>-3.1135685794393899E-3</v>
      </c>
      <c r="E3478" s="20">
        <f t="shared" si="109"/>
        <v>2.5832390943864212E-3</v>
      </c>
      <c r="F3478" s="53"/>
    </row>
    <row r="3479" spans="1:6">
      <c r="A3479" s="52">
        <v>45670</v>
      </c>
      <c r="B3479" s="20">
        <v>2453</v>
      </c>
      <c r="C3479" s="20">
        <v>76330.009999999995</v>
      </c>
      <c r="D3479" s="20">
        <f t="shared" si="108"/>
        <v>-1.3648086025479258E-2</v>
      </c>
      <c r="E3479" s="20">
        <f t="shared" si="109"/>
        <v>4.5148648179305752E-3</v>
      </c>
      <c r="F3479" s="53"/>
    </row>
    <row r="3480" spans="1:6">
      <c r="A3480" s="52">
        <v>45671</v>
      </c>
      <c r="B3480" s="20">
        <v>2367.65</v>
      </c>
      <c r="C3480" s="20">
        <v>76499.63</v>
      </c>
      <c r="D3480" s="20">
        <f t="shared" si="108"/>
        <v>2.2197273990286056E-3</v>
      </c>
      <c r="E3480" s="20">
        <f t="shared" si="109"/>
        <v>-3.5413863232742586E-2</v>
      </c>
      <c r="F3480" s="53"/>
    </row>
    <row r="3481" spans="1:6">
      <c r="A3481" s="52">
        <v>45672</v>
      </c>
      <c r="B3481" s="20">
        <v>2373.1999999999998</v>
      </c>
      <c r="C3481" s="20">
        <v>76724.08</v>
      </c>
      <c r="D3481" s="20">
        <f t="shared" si="108"/>
        <v>2.9297053379151758E-3</v>
      </c>
      <c r="E3481" s="20">
        <f t="shared" si="109"/>
        <v>2.3413533587414146E-3</v>
      </c>
      <c r="F3481" s="53"/>
    </row>
    <row r="3482" spans="1:6">
      <c r="A3482" s="52">
        <v>45673</v>
      </c>
      <c r="B3482" s="20">
        <v>2345.9</v>
      </c>
      <c r="C3482" s="20">
        <v>77042.820000000007</v>
      </c>
      <c r="D3482" s="20">
        <f t="shared" si="108"/>
        <v>4.1457616239159532E-3</v>
      </c>
      <c r="E3482" s="20">
        <f t="shared" si="109"/>
        <v>-1.157013182552076E-2</v>
      </c>
      <c r="F3482" s="53"/>
    </row>
    <row r="3483" spans="1:6">
      <c r="A3483" s="52">
        <v>45674</v>
      </c>
      <c r="B3483" s="20">
        <v>2354.25</v>
      </c>
      <c r="C3483" s="20">
        <v>76619.33</v>
      </c>
      <c r="D3483" s="20">
        <f t="shared" si="108"/>
        <v>-5.5119764001930758E-3</v>
      </c>
      <c r="E3483" s="20">
        <f t="shared" si="109"/>
        <v>3.5530818312052848E-3</v>
      </c>
      <c r="F3483" s="53"/>
    </row>
    <row r="3484" spans="1:6">
      <c r="A3484" s="52">
        <v>45677</v>
      </c>
      <c r="B3484" s="20">
        <v>2345.35</v>
      </c>
      <c r="C3484" s="20">
        <v>77073.440000000002</v>
      </c>
      <c r="D3484" s="20">
        <f t="shared" si="108"/>
        <v>5.9093387603085515E-3</v>
      </c>
      <c r="E3484" s="20">
        <f t="shared" si="109"/>
        <v>-3.787560915679623E-3</v>
      </c>
      <c r="F3484" s="53"/>
    </row>
    <row r="3485" spans="1:6">
      <c r="A3485" s="52">
        <v>45678</v>
      </c>
      <c r="B3485" s="20">
        <v>2340.4</v>
      </c>
      <c r="C3485" s="20">
        <v>75838.36</v>
      </c>
      <c r="D3485" s="20">
        <f t="shared" si="108"/>
        <v>-1.6154500301053011E-2</v>
      </c>
      <c r="E3485" s="20">
        <f t="shared" si="109"/>
        <v>-2.1127895604118748E-3</v>
      </c>
      <c r="F3485" s="53"/>
    </row>
    <row r="3486" spans="1:6">
      <c r="A3486" s="52">
        <v>45679</v>
      </c>
      <c r="B3486" s="20">
        <v>2342.9499999999998</v>
      </c>
      <c r="C3486" s="20">
        <v>76404.990000000005</v>
      </c>
      <c r="D3486" s="20">
        <f t="shared" si="108"/>
        <v>7.4437749353449961E-3</v>
      </c>
      <c r="E3486" s="20">
        <f t="shared" si="109"/>
        <v>1.0889642038246767E-3</v>
      </c>
      <c r="F3486" s="53"/>
    </row>
    <row r="3487" spans="1:6">
      <c r="A3487" s="52">
        <v>45680</v>
      </c>
      <c r="B3487" s="20">
        <v>2322.9</v>
      </c>
      <c r="C3487" s="20">
        <v>76520.38</v>
      </c>
      <c r="D3487" s="20">
        <f t="shared" si="108"/>
        <v>1.5091024059513524E-3</v>
      </c>
      <c r="E3487" s="20">
        <f t="shared" si="109"/>
        <v>-8.5944140571182284E-3</v>
      </c>
      <c r="F3487" s="53"/>
    </row>
    <row r="3488" spans="1:6">
      <c r="A3488" s="52">
        <v>45681</v>
      </c>
      <c r="B3488" s="20">
        <v>2368.9</v>
      </c>
      <c r="C3488" s="20">
        <v>76190.460000000006</v>
      </c>
      <c r="D3488" s="20">
        <f t="shared" si="108"/>
        <v>-4.3208525772494557E-3</v>
      </c>
      <c r="E3488" s="20">
        <f t="shared" si="109"/>
        <v>1.960930730329356E-2</v>
      </c>
      <c r="F3488" s="53"/>
    </row>
    <row r="3489" spans="1:6">
      <c r="A3489" s="52">
        <v>45684</v>
      </c>
      <c r="B3489" s="20">
        <v>2392.4</v>
      </c>
      <c r="C3489" s="20">
        <v>75366.17</v>
      </c>
      <c r="D3489" s="20">
        <f t="shared" si="108"/>
        <v>-1.0877757414749714E-2</v>
      </c>
      <c r="E3489" s="20">
        <f t="shared" si="109"/>
        <v>9.8713338063207371E-3</v>
      </c>
      <c r="F3489" s="53"/>
    </row>
    <row r="3490" spans="1:6">
      <c r="A3490" s="52">
        <v>45685</v>
      </c>
      <c r="B3490" s="20">
        <v>2389.8000000000002</v>
      </c>
      <c r="C3490" s="20">
        <v>75901.41</v>
      </c>
      <c r="D3490" s="20">
        <f t="shared" si="108"/>
        <v>7.076760714453862E-3</v>
      </c>
      <c r="E3490" s="20">
        <f t="shared" si="109"/>
        <v>-1.0873657547484155E-3</v>
      </c>
      <c r="F3490" s="53"/>
    </row>
    <row r="3491" spans="1:6">
      <c r="A3491" s="52">
        <v>45686</v>
      </c>
      <c r="B3491" s="20">
        <v>2384.1999999999998</v>
      </c>
      <c r="C3491" s="20">
        <v>76532.960000000006</v>
      </c>
      <c r="D3491" s="20">
        <f t="shared" si="108"/>
        <v>8.2862364124920533E-3</v>
      </c>
      <c r="E3491" s="20">
        <f t="shared" si="109"/>
        <v>-2.3460421317525377E-3</v>
      </c>
      <c r="F3491" s="53"/>
    </row>
    <row r="3492" spans="1:6">
      <c r="A3492" s="52">
        <v>45687</v>
      </c>
      <c r="B3492" s="20">
        <v>2411.6</v>
      </c>
      <c r="C3492" s="20">
        <v>76759.81</v>
      </c>
      <c r="D3492" s="20">
        <f t="shared" si="108"/>
        <v>2.9596981722874506E-3</v>
      </c>
      <c r="E3492" s="20">
        <f t="shared" si="109"/>
        <v>1.1426789331349413E-2</v>
      </c>
      <c r="F3492" s="53"/>
    </row>
    <row r="3493" spans="1:6">
      <c r="A3493" s="52">
        <v>45688</v>
      </c>
      <c r="B3493" s="20">
        <v>2471.3000000000002</v>
      </c>
      <c r="C3493" s="20">
        <v>77500.570000000007</v>
      </c>
      <c r="D3493" s="20">
        <f t="shared" si="108"/>
        <v>9.6040952820533633E-3</v>
      </c>
      <c r="E3493" s="20">
        <f t="shared" si="109"/>
        <v>2.4453900340669854E-2</v>
      </c>
      <c r="F3493" s="53"/>
    </row>
    <row r="3494" spans="1:6">
      <c r="A3494" s="52">
        <v>45689</v>
      </c>
      <c r="B3494" s="20">
        <v>2507.1</v>
      </c>
      <c r="C3494" s="20">
        <v>77505.960000000006</v>
      </c>
      <c r="D3494" s="20">
        <f t="shared" si="108"/>
        <v>6.9545457242069483E-5</v>
      </c>
      <c r="E3494" s="20">
        <f t="shared" si="109"/>
        <v>1.4382378719579834E-2</v>
      </c>
      <c r="F3494" s="53"/>
    </row>
    <row r="3495" spans="1:6">
      <c r="A3495" s="52">
        <v>45691</v>
      </c>
      <c r="B3495" s="20">
        <v>2441.4</v>
      </c>
      <c r="C3495" s="20">
        <v>77186.740000000005</v>
      </c>
      <c r="D3495" s="20">
        <f t="shared" si="108"/>
        <v>-4.1271560082297666E-3</v>
      </c>
      <c r="E3495" s="20">
        <f t="shared" si="109"/>
        <v>-2.6555061439800805E-2</v>
      </c>
      <c r="F3495" s="53"/>
    </row>
    <row r="3496" spans="1:6">
      <c r="A3496" s="52">
        <v>45692</v>
      </c>
      <c r="B3496" s="20">
        <v>2439.9</v>
      </c>
      <c r="C3496" s="20">
        <v>78583.81</v>
      </c>
      <c r="D3496" s="20">
        <f t="shared" si="108"/>
        <v>1.7938017954698123E-2</v>
      </c>
      <c r="E3496" s="20">
        <f t="shared" si="109"/>
        <v>-6.1459039486009149E-4</v>
      </c>
      <c r="F3496" s="53"/>
    </row>
    <row r="3497" spans="1:6">
      <c r="A3497" s="52">
        <v>45693</v>
      </c>
      <c r="B3497" s="20">
        <v>2390.4</v>
      </c>
      <c r="C3497" s="20">
        <v>78271.28</v>
      </c>
      <c r="D3497" s="20">
        <f t="shared" si="108"/>
        <v>-3.9849572440173306E-3</v>
      </c>
      <c r="E3497" s="20">
        <f t="shared" si="109"/>
        <v>-2.0496338902341035E-2</v>
      </c>
      <c r="F3497" s="53"/>
    </row>
    <row r="3498" spans="1:6">
      <c r="A3498" s="52">
        <v>45694</v>
      </c>
      <c r="B3498" s="20">
        <v>2373.5</v>
      </c>
      <c r="C3498" s="20">
        <v>78058.16</v>
      </c>
      <c r="D3498" s="20">
        <f t="shared" si="108"/>
        <v>-2.7265514675839531E-3</v>
      </c>
      <c r="E3498" s="20">
        <f t="shared" si="109"/>
        <v>-7.0950569471254733E-3</v>
      </c>
      <c r="F3498" s="53"/>
    </row>
    <row r="3499" spans="1:6">
      <c r="A3499" s="52">
        <v>45695</v>
      </c>
      <c r="B3499" s="20">
        <v>2363.65</v>
      </c>
      <c r="C3499" s="20">
        <v>77860.19</v>
      </c>
      <c r="D3499" s="20">
        <f t="shared" si="108"/>
        <v>-2.5394074063200796E-3</v>
      </c>
      <c r="E3499" s="20">
        <f t="shared" si="109"/>
        <v>-4.1586245719969052E-3</v>
      </c>
      <c r="F3499" s="53"/>
    </row>
    <row r="3500" spans="1:6">
      <c r="A3500" s="52">
        <v>45698</v>
      </c>
      <c r="B3500" s="20">
        <v>2363.5500000000002</v>
      </c>
      <c r="C3500" s="20">
        <v>77311.8</v>
      </c>
      <c r="D3500" s="20">
        <f t="shared" si="108"/>
        <v>-7.0681865083340404E-3</v>
      </c>
      <c r="E3500" s="20">
        <f t="shared" si="109"/>
        <v>-4.2308343211528413E-5</v>
      </c>
      <c r="F3500" s="53"/>
    </row>
    <row r="3501" spans="1:6">
      <c r="A3501" s="52">
        <v>45699</v>
      </c>
      <c r="B3501" s="20">
        <v>2314.4</v>
      </c>
      <c r="C3501" s="20">
        <v>76293.600000000006</v>
      </c>
      <c r="D3501" s="20">
        <f t="shared" si="108"/>
        <v>-1.3257540599412285E-2</v>
      </c>
      <c r="E3501" s="20">
        <f t="shared" si="109"/>
        <v>-2.1014251414238905E-2</v>
      </c>
      <c r="F3501" s="53"/>
    </row>
    <row r="3502" spans="1:6">
      <c r="A3502" s="52">
        <v>45700</v>
      </c>
      <c r="B3502" s="20">
        <v>2331.9</v>
      </c>
      <c r="C3502" s="20">
        <v>76171.08</v>
      </c>
      <c r="D3502" s="20">
        <f t="shared" si="108"/>
        <v>-1.6071922542731476E-3</v>
      </c>
      <c r="E3502" s="20">
        <f t="shared" si="109"/>
        <v>7.5329112423582886E-3</v>
      </c>
      <c r="F3502" s="53"/>
    </row>
    <row r="3503" spans="1:6">
      <c r="A3503" s="52">
        <v>45701</v>
      </c>
      <c r="B3503" s="20">
        <v>2324.0500000000002</v>
      </c>
      <c r="C3503" s="20">
        <v>76138.97</v>
      </c>
      <c r="D3503" s="20">
        <f t="shared" si="108"/>
        <v>-4.2163994399206168E-4</v>
      </c>
      <c r="E3503" s="20">
        <f t="shared" si="109"/>
        <v>-3.3720325339697105E-3</v>
      </c>
      <c r="F3503" s="53"/>
    </row>
    <row r="3504" spans="1:6">
      <c r="A3504" s="52">
        <v>45702</v>
      </c>
      <c r="B3504" s="20">
        <v>2318.0500000000002</v>
      </c>
      <c r="C3504" s="20">
        <v>75939.210000000006</v>
      </c>
      <c r="D3504" s="20">
        <f t="shared" si="108"/>
        <v>-2.627071350893513E-3</v>
      </c>
      <c r="E3504" s="20">
        <f t="shared" si="109"/>
        <v>-2.5850383840120934E-3</v>
      </c>
      <c r="F3504" s="53"/>
    </row>
    <row r="3505" spans="1:6">
      <c r="A3505" s="52">
        <v>45705</v>
      </c>
      <c r="B3505" s="20">
        <v>2328.85</v>
      </c>
      <c r="C3505" s="20">
        <v>75996.86</v>
      </c>
      <c r="D3505" s="20">
        <f t="shared" si="108"/>
        <v>7.5887184348850652E-4</v>
      </c>
      <c r="E3505" s="20">
        <f t="shared" si="109"/>
        <v>4.6482684997536097E-3</v>
      </c>
      <c r="F3505" s="53"/>
    </row>
    <row r="3506" spans="1:6">
      <c r="A3506" s="52">
        <v>45706</v>
      </c>
      <c r="B3506" s="20">
        <v>2295.8000000000002</v>
      </c>
      <c r="C3506" s="20">
        <v>75967.39</v>
      </c>
      <c r="D3506" s="20">
        <f t="shared" si="108"/>
        <v>-3.8785438508640095E-4</v>
      </c>
      <c r="E3506" s="20">
        <f t="shared" si="109"/>
        <v>-1.4293216854659129E-2</v>
      </c>
      <c r="F3506" s="53"/>
    </row>
    <row r="3507" spans="1:6">
      <c r="A3507" s="52">
        <v>45707</v>
      </c>
      <c r="B3507" s="20">
        <v>2250.25</v>
      </c>
      <c r="C3507" s="20">
        <v>75939.179999999993</v>
      </c>
      <c r="D3507" s="20">
        <f t="shared" si="108"/>
        <v>-3.7141251131271748E-4</v>
      </c>
      <c r="E3507" s="20">
        <f t="shared" si="109"/>
        <v>-2.004004549420179E-2</v>
      </c>
      <c r="F3507" s="53"/>
    </row>
    <row r="3508" spans="1:6">
      <c r="A3508" s="52">
        <v>45708</v>
      </c>
      <c r="B3508" s="20">
        <v>2248.85</v>
      </c>
      <c r="C3508" s="20">
        <v>75735.960000000006</v>
      </c>
      <c r="D3508" s="20">
        <f t="shared" si="108"/>
        <v>-2.6796760709041226E-3</v>
      </c>
      <c r="E3508" s="20">
        <f t="shared" si="109"/>
        <v>-6.2234671164765982E-4</v>
      </c>
      <c r="F3508" s="53"/>
    </row>
    <row r="3509" spans="1:6">
      <c r="A3509" s="52">
        <v>45709</v>
      </c>
      <c r="B3509" s="20">
        <v>2241.6</v>
      </c>
      <c r="C3509" s="20">
        <v>75311.06</v>
      </c>
      <c r="D3509" s="20">
        <f t="shared" si="108"/>
        <v>-5.6260775058055079E-3</v>
      </c>
      <c r="E3509" s="20">
        <f t="shared" si="109"/>
        <v>-3.2290778428044858E-3</v>
      </c>
      <c r="F3509" s="53"/>
    </row>
    <row r="3510" spans="1:6">
      <c r="A3510" s="52">
        <v>45712</v>
      </c>
      <c r="B3510" s="20">
        <v>2242.1999999999998</v>
      </c>
      <c r="C3510" s="20">
        <v>74454.41</v>
      </c>
      <c r="D3510" s="20">
        <f t="shared" si="108"/>
        <v>-1.1440011409003262E-2</v>
      </c>
      <c r="E3510" s="20">
        <f t="shared" si="109"/>
        <v>2.6763013675071301E-4</v>
      </c>
      <c r="F3510" s="53"/>
    </row>
    <row r="3511" spans="1:6">
      <c r="A3511" s="52">
        <v>45713</v>
      </c>
      <c r="B3511" s="20">
        <v>2260.1999999999998</v>
      </c>
      <c r="C3511" s="20">
        <v>74602.12</v>
      </c>
      <c r="D3511" s="20">
        <f t="shared" si="108"/>
        <v>1.9819332752632232E-3</v>
      </c>
      <c r="E3511" s="20">
        <f t="shared" si="109"/>
        <v>7.9957782065571918E-3</v>
      </c>
      <c r="F3511" s="53"/>
    </row>
    <row r="3512" spans="1:6">
      <c r="A3512" s="52">
        <v>45715</v>
      </c>
      <c r="B3512" s="20">
        <v>2246.6</v>
      </c>
      <c r="C3512" s="20">
        <v>74612.429999999993</v>
      </c>
      <c r="D3512" s="20">
        <f t="shared" si="108"/>
        <v>1.3819027724043851E-4</v>
      </c>
      <c r="E3512" s="20">
        <f t="shared" si="109"/>
        <v>-6.0353427185815102E-3</v>
      </c>
      <c r="F3512" s="53"/>
    </row>
    <row r="3513" spans="1:6">
      <c r="A3513" s="52">
        <v>45716</v>
      </c>
      <c r="B3513" s="20">
        <v>2191.8000000000002</v>
      </c>
      <c r="C3513" s="20">
        <v>73198.100000000006</v>
      </c>
      <c r="D3513" s="20">
        <f t="shared" si="108"/>
        <v>-1.9137650967485504E-2</v>
      </c>
      <c r="E3513" s="20">
        <f t="shared" si="109"/>
        <v>-2.4694838178176949E-2</v>
      </c>
      <c r="F3513" s="53"/>
    </row>
    <row r="3514" spans="1:6">
      <c r="A3514" s="52">
        <v>45719</v>
      </c>
      <c r="B3514" s="20">
        <v>2176.9499999999998</v>
      </c>
      <c r="C3514" s="20">
        <v>73085.94</v>
      </c>
      <c r="D3514" s="20">
        <f t="shared" si="108"/>
        <v>-1.5334553513637391E-3</v>
      </c>
      <c r="E3514" s="20">
        <f t="shared" si="109"/>
        <v>-6.7983094448104114E-3</v>
      </c>
      <c r="F3514" s="53"/>
    </row>
    <row r="3515" spans="1:6">
      <c r="A3515" s="52">
        <v>45720</v>
      </c>
      <c r="B3515" s="20">
        <v>2155.9499999999998</v>
      </c>
      <c r="C3515" s="20">
        <v>72989.929999999993</v>
      </c>
      <c r="D3515" s="20">
        <f t="shared" si="108"/>
        <v>-1.3145225672824225E-3</v>
      </c>
      <c r="E3515" s="20">
        <f t="shared" si="109"/>
        <v>-9.6933529191309976E-3</v>
      </c>
      <c r="F3515" s="53"/>
    </row>
    <row r="3516" spans="1:6">
      <c r="A3516" s="52">
        <v>45721</v>
      </c>
      <c r="B3516" s="20">
        <v>2171.35</v>
      </c>
      <c r="C3516" s="20">
        <v>73730.23</v>
      </c>
      <c r="D3516" s="20">
        <f t="shared" si="108"/>
        <v>1.0091405059128082E-2</v>
      </c>
      <c r="E3516" s="20">
        <f t="shared" si="109"/>
        <v>7.117632248513351E-3</v>
      </c>
      <c r="F3516" s="53"/>
    </row>
    <row r="3517" spans="1:6">
      <c r="A3517" s="52">
        <v>45722</v>
      </c>
      <c r="B3517" s="20">
        <v>2219.5500000000002</v>
      </c>
      <c r="C3517" s="20">
        <v>74340.09</v>
      </c>
      <c r="D3517" s="20">
        <f t="shared" si="108"/>
        <v>8.2374840354015391E-3</v>
      </c>
      <c r="E3517" s="20">
        <f t="shared" si="109"/>
        <v>2.195537870278929E-2</v>
      </c>
      <c r="F3517" s="53"/>
    </row>
    <row r="3518" spans="1:6">
      <c r="A3518" s="52">
        <v>45723</v>
      </c>
      <c r="B3518" s="20">
        <v>2203.8000000000002</v>
      </c>
      <c r="C3518" s="20">
        <v>74332.58</v>
      </c>
      <c r="D3518" s="20">
        <f t="shared" si="108"/>
        <v>-1.0102731061983516E-4</v>
      </c>
      <c r="E3518" s="20">
        <f t="shared" si="109"/>
        <v>-7.1213295629762498E-3</v>
      </c>
      <c r="F3518" s="53"/>
    </row>
    <row r="3519" spans="1:6">
      <c r="A3519" s="52">
        <v>45726</v>
      </c>
      <c r="B3519" s="20">
        <v>2247.75</v>
      </c>
      <c r="C3519" s="20">
        <v>74115.17</v>
      </c>
      <c r="D3519" s="20">
        <f t="shared" si="108"/>
        <v>-2.9291135156013525E-3</v>
      </c>
      <c r="E3519" s="20">
        <f t="shared" si="109"/>
        <v>1.974657281120553E-2</v>
      </c>
      <c r="F3519" s="53"/>
    </row>
    <row r="3520" spans="1:6">
      <c r="A3520" s="52">
        <v>45727</v>
      </c>
      <c r="B3520" s="20">
        <v>2217.3000000000002</v>
      </c>
      <c r="C3520" s="20">
        <v>74102.320000000007</v>
      </c>
      <c r="D3520" s="20">
        <f t="shared" si="108"/>
        <v>-1.73393842146196E-4</v>
      </c>
      <c r="E3520" s="20">
        <f t="shared" si="109"/>
        <v>-1.3639476405931415E-2</v>
      </c>
      <c r="F3520" s="53"/>
    </row>
    <row r="3521" spans="1:6">
      <c r="A3521" s="52">
        <v>45728</v>
      </c>
      <c r="B3521" s="20">
        <v>2192.85</v>
      </c>
      <c r="C3521" s="20">
        <v>74029.759999999995</v>
      </c>
      <c r="D3521" s="20">
        <f t="shared" si="108"/>
        <v>-9.7966633295466462E-4</v>
      </c>
      <c r="E3521" s="20">
        <f t="shared" si="109"/>
        <v>-1.1088171833216278E-2</v>
      </c>
      <c r="F3521" s="53"/>
    </row>
    <row r="3522" spans="1:6">
      <c r="A3522" s="52">
        <v>45729</v>
      </c>
      <c r="B3522" s="20">
        <v>2175.85</v>
      </c>
      <c r="C3522" s="20">
        <v>73828.91</v>
      </c>
      <c r="D3522" s="20">
        <f t="shared" si="108"/>
        <v>-2.7167852049278219E-3</v>
      </c>
      <c r="E3522" s="20">
        <f t="shared" si="109"/>
        <v>-7.7826748494759668E-3</v>
      </c>
      <c r="F3522" s="53"/>
    </row>
    <row r="3523" spans="1:6">
      <c r="A3523" s="52">
        <v>45733</v>
      </c>
      <c r="B3523" s="20">
        <v>2171.0500000000002</v>
      </c>
      <c r="C3523" s="20">
        <v>74169.95</v>
      </c>
      <c r="D3523" s="20">
        <f t="shared" ref="D3523:D3586" si="110">LN(C3523/C3522)</f>
        <v>4.6086923053575823E-3</v>
      </c>
      <c r="E3523" s="20">
        <f t="shared" ref="E3523:E3586" si="111">LN(B3523/B3522)</f>
        <v>-2.2084713018186439E-3</v>
      </c>
      <c r="F3523" s="53"/>
    </row>
    <row r="3524" spans="1:6">
      <c r="A3524" s="52">
        <v>45734</v>
      </c>
      <c r="B3524" s="20">
        <v>2201.65</v>
      </c>
      <c r="C3524" s="20">
        <v>75301.259999999995</v>
      </c>
      <c r="D3524" s="20">
        <f t="shared" si="110"/>
        <v>1.5137786112346788E-2</v>
      </c>
      <c r="E3524" s="20">
        <f t="shared" si="111"/>
        <v>1.3996157762513185E-2</v>
      </c>
      <c r="F3524" s="53"/>
    </row>
    <row r="3525" spans="1:6">
      <c r="A3525" s="52">
        <v>45735</v>
      </c>
      <c r="B3525" s="20">
        <v>2200.8000000000002</v>
      </c>
      <c r="C3525" s="20">
        <v>75449.05</v>
      </c>
      <c r="D3525" s="20">
        <f t="shared" si="110"/>
        <v>1.9607262810614951E-3</v>
      </c>
      <c r="E3525" s="20">
        <f t="shared" si="111"/>
        <v>-3.8614862658839337E-4</v>
      </c>
      <c r="F3525" s="53"/>
    </row>
    <row r="3526" spans="1:6">
      <c r="A3526" s="52">
        <v>45736</v>
      </c>
      <c r="B3526" s="20">
        <v>2241.8000000000002</v>
      </c>
      <c r="C3526" s="20">
        <v>76348.06</v>
      </c>
      <c r="D3526" s="20">
        <f t="shared" si="110"/>
        <v>1.1845028027897844E-2</v>
      </c>
      <c r="E3526" s="20">
        <f t="shared" si="111"/>
        <v>1.845818397663029E-2</v>
      </c>
      <c r="F3526" s="53"/>
    </row>
    <row r="3527" spans="1:6">
      <c r="A3527" s="52">
        <v>45737</v>
      </c>
      <c r="B3527" s="20">
        <v>2247.4499999999998</v>
      </c>
      <c r="C3527" s="20">
        <v>76905.509999999995</v>
      </c>
      <c r="D3527" s="20">
        <f t="shared" si="110"/>
        <v>7.2749033976609685E-3</v>
      </c>
      <c r="E3527" s="20">
        <f t="shared" si="111"/>
        <v>2.5171255702677742E-3</v>
      </c>
      <c r="F3527" s="53"/>
    </row>
    <row r="3528" spans="1:6">
      <c r="A3528" s="52">
        <v>45740</v>
      </c>
      <c r="B3528" s="20">
        <v>2256.15</v>
      </c>
      <c r="C3528" s="20">
        <v>77984.38</v>
      </c>
      <c r="D3528" s="20">
        <f t="shared" si="110"/>
        <v>1.3931024785141955E-2</v>
      </c>
      <c r="E3528" s="20">
        <f t="shared" si="111"/>
        <v>3.8635806120693185E-3</v>
      </c>
      <c r="F3528" s="53"/>
    </row>
    <row r="3529" spans="1:6">
      <c r="A3529" s="52">
        <v>45741</v>
      </c>
      <c r="B3529" s="20">
        <v>2270.6999999999998</v>
      </c>
      <c r="C3529" s="20">
        <v>78017.19</v>
      </c>
      <c r="D3529" s="20">
        <f t="shared" si="110"/>
        <v>4.2063679851137627E-4</v>
      </c>
      <c r="E3529" s="20">
        <f t="shared" si="111"/>
        <v>6.4283332138994221E-3</v>
      </c>
      <c r="F3529" s="53"/>
    </row>
    <row r="3530" spans="1:6">
      <c r="A3530" s="52">
        <v>45742</v>
      </c>
      <c r="B3530" s="20">
        <v>2243.85</v>
      </c>
      <c r="C3530" s="20">
        <v>77288.5</v>
      </c>
      <c r="D3530" s="20">
        <f t="shared" si="110"/>
        <v>-9.384013519976581E-3</v>
      </c>
      <c r="E3530" s="20">
        <f t="shared" si="111"/>
        <v>-1.1895013494651807E-2</v>
      </c>
      <c r="F3530" s="53"/>
    </row>
    <row r="3531" spans="1:6">
      <c r="A3531" s="52">
        <v>45743</v>
      </c>
      <c r="B3531" s="20">
        <v>2236.75</v>
      </c>
      <c r="C3531" s="20">
        <v>77606.429999999993</v>
      </c>
      <c r="D3531" s="20">
        <f t="shared" si="110"/>
        <v>4.1051110772688734E-3</v>
      </c>
      <c r="E3531" s="20">
        <f t="shared" si="111"/>
        <v>-3.1692210608741875E-3</v>
      </c>
      <c r="F3531" s="53"/>
    </row>
    <row r="3532" spans="1:6">
      <c r="A3532" s="52">
        <v>45744</v>
      </c>
      <c r="B3532" s="20">
        <v>2259.35</v>
      </c>
      <c r="C3532" s="20">
        <v>77414.92</v>
      </c>
      <c r="D3532" s="20">
        <f t="shared" si="110"/>
        <v>-2.4707577043421142E-3</v>
      </c>
      <c r="E3532" s="20">
        <f t="shared" si="111"/>
        <v>1.0053241851290917E-2</v>
      </c>
      <c r="F3532" s="53"/>
    </row>
    <row r="3533" spans="1:6">
      <c r="A3533" s="52">
        <v>45748</v>
      </c>
      <c r="B3533" s="20">
        <v>2233.65</v>
      </c>
      <c r="C3533" s="20">
        <v>76024.509999999995</v>
      </c>
      <c r="D3533" s="20">
        <f t="shared" si="110"/>
        <v>-1.8123738582420588E-2</v>
      </c>
      <c r="E3533" s="20">
        <f t="shared" si="111"/>
        <v>-1.1440142574672317E-2</v>
      </c>
      <c r="F3533" s="53"/>
    </row>
    <row r="3534" spans="1:6">
      <c r="A3534" s="52">
        <v>45749</v>
      </c>
      <c r="B3534" s="20">
        <v>2238.35</v>
      </c>
      <c r="C3534" s="20">
        <v>76617.440000000002</v>
      </c>
      <c r="D3534" s="20">
        <f t="shared" si="110"/>
        <v>7.7689387780687453E-3</v>
      </c>
      <c r="E3534" s="20">
        <f t="shared" si="111"/>
        <v>2.1019685735642391E-3</v>
      </c>
      <c r="F3534" s="53"/>
    </row>
    <row r="3535" spans="1:6">
      <c r="A3535" s="52">
        <v>45750</v>
      </c>
      <c r="B3535" s="20">
        <v>2245.1999999999998</v>
      </c>
      <c r="C3535" s="20">
        <v>76295.360000000001</v>
      </c>
      <c r="D3535" s="20">
        <f t="shared" si="110"/>
        <v>-4.2126032131148657E-3</v>
      </c>
      <c r="E3535" s="20">
        <f t="shared" si="111"/>
        <v>3.0556167901560766E-3</v>
      </c>
      <c r="F3535" s="53"/>
    </row>
    <row r="3536" spans="1:6">
      <c r="A3536" s="52">
        <v>45751</v>
      </c>
      <c r="B3536" s="20">
        <v>2244.4499999999998</v>
      </c>
      <c r="C3536" s="20">
        <v>75364.69</v>
      </c>
      <c r="D3536" s="20">
        <f t="shared" si="110"/>
        <v>-1.2273260920504306E-2</v>
      </c>
      <c r="E3536" s="20">
        <f t="shared" si="111"/>
        <v>-3.3410177050616745E-4</v>
      </c>
      <c r="F3536" s="53"/>
    </row>
    <row r="3537" spans="1:6">
      <c r="A3537" s="52">
        <v>45754</v>
      </c>
      <c r="B3537" s="20">
        <v>2250.15</v>
      </c>
      <c r="C3537" s="20">
        <v>73137.899999999994</v>
      </c>
      <c r="D3537" s="20">
        <f t="shared" si="110"/>
        <v>-2.999216268886231E-2</v>
      </c>
      <c r="E3537" s="20">
        <f t="shared" si="111"/>
        <v>2.5363783454710213E-3</v>
      </c>
      <c r="F3537" s="53"/>
    </row>
    <row r="3538" spans="1:6">
      <c r="A3538" s="52">
        <v>45755</v>
      </c>
      <c r="B3538" s="20">
        <v>2289.35</v>
      </c>
      <c r="C3538" s="20">
        <v>74227.08</v>
      </c>
      <c r="D3538" s="20">
        <f t="shared" si="110"/>
        <v>1.4782342910552644E-2</v>
      </c>
      <c r="E3538" s="20">
        <f t="shared" si="111"/>
        <v>1.7271053819525879E-2</v>
      </c>
      <c r="F3538" s="53"/>
    </row>
    <row r="3539" spans="1:6">
      <c r="A3539" s="52">
        <v>45756</v>
      </c>
      <c r="B3539" s="20">
        <v>2349.4499999999998</v>
      </c>
      <c r="C3539" s="20">
        <v>73847.149999999994</v>
      </c>
      <c r="D3539" s="20">
        <f t="shared" si="110"/>
        <v>-5.1316266678289148E-3</v>
      </c>
      <c r="E3539" s="20">
        <f t="shared" si="111"/>
        <v>2.5913323730245734E-2</v>
      </c>
      <c r="F3539" s="53"/>
    </row>
    <row r="3540" spans="1:6">
      <c r="A3540" s="52">
        <v>45758</v>
      </c>
      <c r="B3540" s="20">
        <v>2366.6</v>
      </c>
      <c r="C3540" s="20">
        <v>75157.259999999995</v>
      </c>
      <c r="D3540" s="20">
        <f t="shared" si="110"/>
        <v>1.7585301826580635E-2</v>
      </c>
      <c r="E3540" s="20">
        <f t="shared" si="111"/>
        <v>7.2730677576776552E-3</v>
      </c>
      <c r="F3540" s="53"/>
    </row>
    <row r="3541" spans="1:6">
      <c r="A3541" s="52">
        <v>45762</v>
      </c>
      <c r="B3541" s="20">
        <v>2361.0500000000002</v>
      </c>
      <c r="C3541" s="20">
        <v>76734.89</v>
      </c>
      <c r="D3541" s="20">
        <f t="shared" si="110"/>
        <v>2.0773775801835814E-2</v>
      </c>
      <c r="E3541" s="20">
        <f t="shared" si="111"/>
        <v>-2.3478906220099119E-3</v>
      </c>
      <c r="F3541" s="53"/>
    </row>
    <row r="3542" spans="1:6">
      <c r="A3542" s="52">
        <v>45763</v>
      </c>
      <c r="B3542" s="20">
        <v>2367.15</v>
      </c>
      <c r="C3542" s="20">
        <v>77044.289999999994</v>
      </c>
      <c r="D3542" s="20">
        <f t="shared" si="110"/>
        <v>4.0239571766423074E-3</v>
      </c>
      <c r="E3542" s="20">
        <f t="shared" si="111"/>
        <v>2.5802645338028614E-3</v>
      </c>
      <c r="F3542" s="53"/>
    </row>
    <row r="3543" spans="1:6">
      <c r="A3543" s="52">
        <v>45764</v>
      </c>
      <c r="B3543" s="20">
        <v>2374.65</v>
      </c>
      <c r="C3543" s="20">
        <v>78553.2</v>
      </c>
      <c r="D3543" s="20">
        <f t="shared" si="110"/>
        <v>1.9395650957286629E-2</v>
      </c>
      <c r="E3543" s="20">
        <f t="shared" si="111"/>
        <v>3.1633583256448269E-3</v>
      </c>
      <c r="F3543" s="53"/>
    </row>
    <row r="3544" spans="1:6">
      <c r="A3544" s="52">
        <v>45768</v>
      </c>
      <c r="B3544" s="20">
        <v>2350</v>
      </c>
      <c r="C3544" s="20">
        <v>79408.5</v>
      </c>
      <c r="D3544" s="20">
        <f t="shared" si="110"/>
        <v>1.0829313165022846E-2</v>
      </c>
      <c r="E3544" s="20">
        <f t="shared" si="111"/>
        <v>-1.0434730049691603E-2</v>
      </c>
      <c r="F3544" s="53"/>
    </row>
    <row r="3545" spans="1:6">
      <c r="A3545" s="52">
        <v>45769</v>
      </c>
      <c r="B3545" s="20">
        <v>2399.1</v>
      </c>
      <c r="C3545" s="20">
        <v>79595.59</v>
      </c>
      <c r="D3545" s="20">
        <f t="shared" si="110"/>
        <v>2.3532738854759351E-3</v>
      </c>
      <c r="E3545" s="20">
        <f t="shared" si="111"/>
        <v>2.0678338867749245E-2</v>
      </c>
      <c r="F3545" s="53"/>
    </row>
    <row r="3546" spans="1:6">
      <c r="A3546" s="52">
        <v>45770</v>
      </c>
      <c r="B3546" s="20">
        <v>2422.15</v>
      </c>
      <c r="C3546" s="20">
        <v>80116.490000000005</v>
      </c>
      <c r="D3546" s="20">
        <f t="shared" si="110"/>
        <v>6.5230112463528023E-3</v>
      </c>
      <c r="E3546" s="20">
        <f t="shared" si="111"/>
        <v>9.5619084767247023E-3</v>
      </c>
      <c r="F3546" s="53"/>
    </row>
    <row r="3547" spans="1:6">
      <c r="A3547" s="52">
        <v>45771</v>
      </c>
      <c r="B3547" s="20">
        <v>2325.25</v>
      </c>
      <c r="C3547" s="20">
        <v>79801.429999999993</v>
      </c>
      <c r="D3547" s="20">
        <f t="shared" si="110"/>
        <v>-3.9402764571878591E-3</v>
      </c>
      <c r="E3547" s="20">
        <f t="shared" si="111"/>
        <v>-4.0828015360102131E-2</v>
      </c>
      <c r="F3547" s="53"/>
    </row>
    <row r="3548" spans="1:6">
      <c r="A3548" s="52">
        <v>45772</v>
      </c>
      <c r="B3548" s="20">
        <v>2331.6</v>
      </c>
      <c r="C3548" s="20">
        <v>79212.53</v>
      </c>
      <c r="D3548" s="20">
        <f t="shared" si="110"/>
        <v>-7.4069307170356868E-3</v>
      </c>
      <c r="E3548" s="20">
        <f t="shared" si="111"/>
        <v>2.7271670488184119E-3</v>
      </c>
      <c r="F3548" s="53"/>
    </row>
    <row r="3549" spans="1:6">
      <c r="A3549" s="52">
        <v>45775</v>
      </c>
      <c r="B3549" s="20">
        <v>2319.4499999999998</v>
      </c>
      <c r="C3549" s="20">
        <v>80218.37</v>
      </c>
      <c r="D3549" s="20">
        <f t="shared" si="110"/>
        <v>1.2618047635388815E-2</v>
      </c>
      <c r="E3549" s="20">
        <f t="shared" si="111"/>
        <v>-5.224638581845545E-3</v>
      </c>
      <c r="F3549" s="53"/>
    </row>
    <row r="3550" spans="1:6">
      <c r="A3550" s="52">
        <v>45776</v>
      </c>
      <c r="B3550" s="20">
        <v>2322.5500000000002</v>
      </c>
      <c r="C3550" s="20">
        <v>80288.38</v>
      </c>
      <c r="D3550" s="20">
        <f t="shared" si="110"/>
        <v>8.7236212109341709E-4</v>
      </c>
      <c r="E3550" s="20">
        <f t="shared" si="111"/>
        <v>1.3356313920052328E-3</v>
      </c>
      <c r="F3550" s="53"/>
    </row>
    <row r="3551" spans="1:6">
      <c r="A3551" s="52">
        <v>45777</v>
      </c>
      <c r="B3551" s="20">
        <v>2341.25</v>
      </c>
      <c r="C3551" s="20">
        <v>80242.240000000005</v>
      </c>
      <c r="D3551" s="20">
        <f t="shared" si="110"/>
        <v>-5.7484361887548234E-4</v>
      </c>
      <c r="E3551" s="20">
        <f t="shared" si="111"/>
        <v>8.0192547767439643E-3</v>
      </c>
      <c r="F3551" s="53"/>
    </row>
    <row r="3552" spans="1:6">
      <c r="A3552" s="52">
        <v>45779</v>
      </c>
      <c r="B3552" s="20">
        <v>2323.15</v>
      </c>
      <c r="C3552" s="20">
        <v>80501.990000000005</v>
      </c>
      <c r="D3552" s="20">
        <f t="shared" si="110"/>
        <v>3.2318451005905664E-3</v>
      </c>
      <c r="E3552" s="20">
        <f t="shared" si="111"/>
        <v>-7.7609513979912097E-3</v>
      </c>
      <c r="F3552" s="53"/>
    </row>
    <row r="3553" spans="1:6">
      <c r="A3553" s="52">
        <v>45782</v>
      </c>
      <c r="B3553" s="20">
        <v>2348.5500000000002</v>
      </c>
      <c r="C3553" s="20">
        <v>80796.84</v>
      </c>
      <c r="D3553" s="20">
        <f t="shared" si="110"/>
        <v>3.6559512355194565E-3</v>
      </c>
      <c r="E3553" s="20">
        <f t="shared" si="111"/>
        <v>1.0874093065334666E-2</v>
      </c>
      <c r="F3553" s="53"/>
    </row>
    <row r="3554" spans="1:6">
      <c r="A3554" s="52">
        <v>45783</v>
      </c>
      <c r="B3554" s="20">
        <v>2381.35</v>
      </c>
      <c r="C3554" s="20">
        <v>80641.070000000007</v>
      </c>
      <c r="D3554" s="20">
        <f t="shared" si="110"/>
        <v>-1.9297827671506955E-3</v>
      </c>
      <c r="E3554" s="20">
        <f t="shared" si="111"/>
        <v>1.3869437318270752E-2</v>
      </c>
      <c r="F3554" s="53"/>
    </row>
    <row r="3555" spans="1:6">
      <c r="A3555" s="52">
        <v>45784</v>
      </c>
      <c r="B3555" s="20">
        <v>2369.9499999999998</v>
      </c>
      <c r="C3555" s="20">
        <v>80746.78</v>
      </c>
      <c r="D3555" s="20">
        <f t="shared" si="110"/>
        <v>1.3100120624653755E-3</v>
      </c>
      <c r="E3555" s="20">
        <f t="shared" si="111"/>
        <v>-4.7986958836948677E-3</v>
      </c>
      <c r="F3555" s="53"/>
    </row>
    <row r="3556" spans="1:6">
      <c r="A3556" s="52">
        <v>45785</v>
      </c>
      <c r="B3556" s="20">
        <v>2355.25</v>
      </c>
      <c r="C3556" s="20">
        <v>80334.81</v>
      </c>
      <c r="D3556" s="20">
        <f t="shared" si="110"/>
        <v>-5.1150587503582621E-3</v>
      </c>
      <c r="E3556" s="20">
        <f t="shared" si="111"/>
        <v>-6.2219789314403454E-3</v>
      </c>
      <c r="F3556" s="53"/>
    </row>
    <row r="3557" spans="1:6">
      <c r="A3557" s="52">
        <v>45786</v>
      </c>
      <c r="B3557" s="20">
        <v>2333.9499999999998</v>
      </c>
      <c r="C3557" s="20">
        <v>79454.47</v>
      </c>
      <c r="D3557" s="20">
        <f t="shared" si="110"/>
        <v>-1.1018873196378258E-2</v>
      </c>
      <c r="E3557" s="20">
        <f t="shared" si="111"/>
        <v>-9.0847677624682523E-3</v>
      </c>
      <c r="F3557" s="53"/>
    </row>
    <row r="3558" spans="1:6">
      <c r="A3558" s="52">
        <v>45789</v>
      </c>
      <c r="B3558" s="20">
        <v>2382.9499999999998</v>
      </c>
      <c r="C3558" s="20">
        <v>82429.899999999994</v>
      </c>
      <c r="D3558" s="20">
        <f t="shared" si="110"/>
        <v>3.6764081973884769E-2</v>
      </c>
      <c r="E3558" s="20">
        <f t="shared" si="111"/>
        <v>2.0777104756790659E-2</v>
      </c>
      <c r="F3558" s="53"/>
    </row>
    <row r="3559" spans="1:6">
      <c r="A3559" s="52">
        <v>45790</v>
      </c>
      <c r="B3559" s="20">
        <v>2360.5</v>
      </c>
      <c r="C3559" s="20">
        <v>81148.22</v>
      </c>
      <c r="D3559" s="20">
        <f t="shared" si="110"/>
        <v>-1.5670876142664651E-2</v>
      </c>
      <c r="E3559" s="20">
        <f t="shared" si="111"/>
        <v>-9.4657549367580581E-3</v>
      </c>
      <c r="F3559" s="53"/>
    </row>
    <row r="3560" spans="1:6">
      <c r="A3560" s="52">
        <v>45791</v>
      </c>
      <c r="B3560" s="20">
        <v>2351.15</v>
      </c>
      <c r="C3560" s="20">
        <v>81330.559999999998</v>
      </c>
      <c r="D3560" s="20">
        <f t="shared" si="110"/>
        <v>2.2444786518905149E-3</v>
      </c>
      <c r="E3560" s="20">
        <f t="shared" si="111"/>
        <v>-3.9688908443978668E-3</v>
      </c>
      <c r="F3560" s="53"/>
    </row>
    <row r="3561" spans="1:6">
      <c r="A3561" s="52">
        <v>45792</v>
      </c>
      <c r="B3561" s="20">
        <v>2355.15</v>
      </c>
      <c r="C3561" s="20">
        <v>82530.740000000005</v>
      </c>
      <c r="D3561" s="20">
        <f t="shared" si="110"/>
        <v>1.4648992317767996E-2</v>
      </c>
      <c r="E3561" s="20">
        <f t="shared" si="111"/>
        <v>1.6998495476968716E-3</v>
      </c>
      <c r="F3561" s="53"/>
    </row>
    <row r="3562" spans="1:6">
      <c r="A3562" s="52">
        <v>45793</v>
      </c>
      <c r="B3562" s="20">
        <v>2381</v>
      </c>
      <c r="C3562" s="20">
        <v>82330.59</v>
      </c>
      <c r="D3562" s="20">
        <f t="shared" si="110"/>
        <v>-2.4281024341493689E-3</v>
      </c>
      <c r="E3562" s="20">
        <f t="shared" si="111"/>
        <v>1.0916147797222343E-2</v>
      </c>
      <c r="F3562" s="53"/>
    </row>
    <row r="3563" spans="1:6">
      <c r="A3563" s="52">
        <v>45796</v>
      </c>
      <c r="B3563" s="20">
        <v>2383.9499999999998</v>
      </c>
      <c r="C3563" s="20">
        <v>82059.42</v>
      </c>
      <c r="D3563" s="20">
        <f t="shared" si="110"/>
        <v>-3.2991085766561697E-3</v>
      </c>
      <c r="E3563" s="20">
        <f t="shared" si="111"/>
        <v>1.2382083240754563E-3</v>
      </c>
      <c r="F3563" s="53"/>
    </row>
    <row r="3564" spans="1:6">
      <c r="A3564" s="52">
        <v>45797</v>
      </c>
      <c r="B3564" s="20">
        <v>2341.6999999999998</v>
      </c>
      <c r="C3564" s="20">
        <v>81186.44</v>
      </c>
      <c r="D3564" s="20">
        <f t="shared" si="110"/>
        <v>-1.0695380841525699E-2</v>
      </c>
      <c r="E3564" s="20">
        <f t="shared" si="111"/>
        <v>-1.7881614502971471E-2</v>
      </c>
      <c r="F3564" s="53"/>
    </row>
    <row r="3565" spans="1:6">
      <c r="A3565" s="52">
        <v>45798</v>
      </c>
      <c r="B3565" s="20">
        <v>2363.3000000000002</v>
      </c>
      <c r="C3565" s="20">
        <v>81596.63</v>
      </c>
      <c r="D3565" s="20">
        <f t="shared" si="110"/>
        <v>5.0397239491148452E-3</v>
      </c>
      <c r="E3565" s="20">
        <f t="shared" si="111"/>
        <v>9.1817860782737789E-3</v>
      </c>
      <c r="F3565" s="53"/>
    </row>
    <row r="3566" spans="1:6">
      <c r="A3566" s="52">
        <v>45799</v>
      </c>
      <c r="B3566" s="20">
        <v>2331.0500000000002</v>
      </c>
      <c r="C3566" s="20">
        <v>80951.990000000005</v>
      </c>
      <c r="D3566" s="20">
        <f t="shared" si="110"/>
        <v>-7.9316992001674073E-3</v>
      </c>
      <c r="E3566" s="20">
        <f t="shared" si="111"/>
        <v>-1.3740137559081716E-2</v>
      </c>
      <c r="F3566" s="53"/>
    </row>
    <row r="3567" spans="1:6">
      <c r="A3567" s="52">
        <v>45800</v>
      </c>
      <c r="B3567" s="20">
        <v>2357.75</v>
      </c>
      <c r="C3567" s="20">
        <v>81721.08</v>
      </c>
      <c r="D3567" s="20">
        <f t="shared" si="110"/>
        <v>9.4557228236654099E-3</v>
      </c>
      <c r="E3567" s="20">
        <f t="shared" si="111"/>
        <v>1.1388964596835492E-2</v>
      </c>
      <c r="F3567" s="53"/>
    </row>
    <row r="3568" spans="1:6">
      <c r="A3568" s="52">
        <v>45803</v>
      </c>
      <c r="B3568" s="20">
        <v>2393.75</v>
      </c>
      <c r="C3568" s="20">
        <v>82176.45</v>
      </c>
      <c r="D3568" s="20">
        <f t="shared" si="110"/>
        <v>5.5567789427261984E-3</v>
      </c>
      <c r="E3568" s="20">
        <f t="shared" si="111"/>
        <v>1.5153399504961893E-2</v>
      </c>
      <c r="F3568" s="53"/>
    </row>
    <row r="3569" spans="1:6">
      <c r="A3569" s="52">
        <v>45804</v>
      </c>
      <c r="B3569" s="20">
        <v>2381</v>
      </c>
      <c r="C3569" s="20">
        <v>81551.63</v>
      </c>
      <c r="D3569" s="20">
        <f t="shared" si="110"/>
        <v>-7.6324480589944829E-3</v>
      </c>
      <c r="E3569" s="20">
        <f t="shared" si="111"/>
        <v>-5.3406064420933042E-3</v>
      </c>
      <c r="F3569" s="53"/>
    </row>
    <row r="3570" spans="1:6">
      <c r="A3570" s="52">
        <v>45805</v>
      </c>
      <c r="B3570" s="20">
        <v>2361.75</v>
      </c>
      <c r="C3570" s="20">
        <v>81312.320000000007</v>
      </c>
      <c r="D3570" s="20">
        <f t="shared" si="110"/>
        <v>-2.9387740163643677E-3</v>
      </c>
      <c r="E3570" s="20">
        <f t="shared" si="111"/>
        <v>-8.1176978376190471E-3</v>
      </c>
      <c r="F3570" s="53"/>
    </row>
    <row r="3571" spans="1:6">
      <c r="A3571" s="52">
        <v>45806</v>
      </c>
      <c r="B3571" s="20">
        <v>2367.6999999999998</v>
      </c>
      <c r="C3571" s="20">
        <v>81633.02</v>
      </c>
      <c r="D3571" s="20">
        <f t="shared" si="110"/>
        <v>3.9362943928080039E-3</v>
      </c>
      <c r="E3571" s="20">
        <f t="shared" si="111"/>
        <v>2.5161501397101054E-3</v>
      </c>
      <c r="F3571" s="53"/>
    </row>
    <row r="3572" spans="1:6">
      <c r="A3572" s="52">
        <v>45807</v>
      </c>
      <c r="B3572" s="20">
        <v>2349.35</v>
      </c>
      <c r="C3572" s="20">
        <v>81451.009999999995</v>
      </c>
      <c r="D3572" s="20">
        <f t="shared" si="110"/>
        <v>-2.2321017645775187E-3</v>
      </c>
      <c r="E3572" s="20">
        <f t="shared" si="111"/>
        <v>-7.7803256550881793E-3</v>
      </c>
      <c r="F3572" s="53"/>
    </row>
    <row r="3573" spans="1:6">
      <c r="A3573" s="52">
        <v>45810</v>
      </c>
      <c r="B3573" s="20">
        <v>2372.9499999999998</v>
      </c>
      <c r="C3573" s="20">
        <v>81373.75</v>
      </c>
      <c r="D3573" s="20">
        <f t="shared" si="110"/>
        <v>-9.4899578907183544E-4</v>
      </c>
      <c r="E3573" s="20">
        <f t="shared" si="111"/>
        <v>9.9952127048617209E-3</v>
      </c>
      <c r="F3573" s="53"/>
    </row>
    <row r="3574" spans="1:6">
      <c r="A3574" s="52">
        <v>45811</v>
      </c>
      <c r="B3574" s="20">
        <v>2352.15</v>
      </c>
      <c r="C3574" s="20">
        <v>80737.509999999995</v>
      </c>
      <c r="D3574" s="20">
        <f t="shared" si="110"/>
        <v>-7.8494642108835073E-3</v>
      </c>
      <c r="E3574" s="20">
        <f t="shared" si="111"/>
        <v>-8.8041033435771066E-3</v>
      </c>
      <c r="F3574" s="53"/>
    </row>
    <row r="3575" spans="1:6">
      <c r="A3575" s="52">
        <v>45812</v>
      </c>
      <c r="B3575" s="20">
        <v>2362.9499999999998</v>
      </c>
      <c r="C3575" s="20">
        <v>80998.25</v>
      </c>
      <c r="D3575" s="20">
        <f t="shared" si="110"/>
        <v>3.2242742840114039E-3</v>
      </c>
      <c r="E3575" s="20">
        <f t="shared" si="111"/>
        <v>4.5810349249372478E-3</v>
      </c>
      <c r="F3575" s="53"/>
    </row>
    <row r="3576" spans="1:6">
      <c r="A3576" s="52">
        <v>45813</v>
      </c>
      <c r="B3576" s="20">
        <v>2377.1</v>
      </c>
      <c r="C3576" s="20">
        <v>81442.039999999994</v>
      </c>
      <c r="D3576" s="20">
        <f t="shared" si="110"/>
        <v>5.4640521036252087E-3</v>
      </c>
      <c r="E3576" s="20">
        <f t="shared" si="111"/>
        <v>5.9704188911232532E-3</v>
      </c>
      <c r="F3576" s="53"/>
    </row>
    <row r="3577" spans="1:6">
      <c r="A3577" s="52">
        <v>45814</v>
      </c>
      <c r="B3577" s="20">
        <v>2388.85</v>
      </c>
      <c r="C3577" s="20">
        <v>82188.990000000005</v>
      </c>
      <c r="D3577" s="20">
        <f t="shared" si="110"/>
        <v>9.1297498809147174E-3</v>
      </c>
      <c r="E3577" s="20">
        <f t="shared" si="111"/>
        <v>4.9308212660510494E-3</v>
      </c>
      <c r="F3577" s="53"/>
    </row>
    <row r="3578" spans="1:6">
      <c r="A3578" s="52">
        <v>45817</v>
      </c>
      <c r="B3578" s="20">
        <v>2392.6</v>
      </c>
      <c r="C3578" s="20">
        <v>82445.210000000006</v>
      </c>
      <c r="D3578" s="20">
        <f t="shared" si="110"/>
        <v>3.1126000170178837E-3</v>
      </c>
      <c r="E3578" s="20">
        <f t="shared" si="111"/>
        <v>1.5685621595418662E-3</v>
      </c>
      <c r="F3578" s="53"/>
    </row>
    <row r="3579" spans="1:6">
      <c r="A3579" s="52">
        <v>45818</v>
      </c>
      <c r="B3579" s="20">
        <v>2395.35</v>
      </c>
      <c r="C3579" s="20">
        <v>82391.72</v>
      </c>
      <c r="D3579" s="20">
        <f t="shared" si="110"/>
        <v>-6.4900507280179847E-4</v>
      </c>
      <c r="E3579" s="20">
        <f t="shared" si="111"/>
        <v>1.148717218181983E-3</v>
      </c>
      <c r="F3579" s="53"/>
    </row>
    <row r="3580" spans="1:6">
      <c r="A3580" s="52">
        <v>45819</v>
      </c>
      <c r="B3580" s="20">
        <v>2376.15</v>
      </c>
      <c r="C3580" s="20">
        <v>82515.14</v>
      </c>
      <c r="D3580" s="20">
        <f t="shared" si="110"/>
        <v>1.4968452257717914E-3</v>
      </c>
      <c r="E3580" s="20">
        <f t="shared" si="111"/>
        <v>-8.0478271520163722E-3</v>
      </c>
      <c r="F3580" s="53"/>
    </row>
    <row r="3581" spans="1:6">
      <c r="A3581" s="52">
        <v>45820</v>
      </c>
      <c r="B3581" s="20">
        <v>2334.35</v>
      </c>
      <c r="C3581" s="20">
        <v>81691.98</v>
      </c>
      <c r="D3581" s="20">
        <f t="shared" si="110"/>
        <v>-1.0025958622437882E-2</v>
      </c>
      <c r="E3581" s="20">
        <f t="shared" si="111"/>
        <v>-1.7748051043819907E-2</v>
      </c>
      <c r="F3581" s="53"/>
    </row>
    <row r="3582" spans="1:6">
      <c r="A3582" s="52">
        <v>45821</v>
      </c>
      <c r="B3582" s="20">
        <v>2319.1</v>
      </c>
      <c r="C3582" s="20">
        <v>81118.600000000006</v>
      </c>
      <c r="D3582" s="20">
        <f t="shared" si="110"/>
        <v>-7.0435517215645229E-3</v>
      </c>
      <c r="E3582" s="20">
        <f t="shared" si="111"/>
        <v>-6.5543003979860338E-3</v>
      </c>
      <c r="F3582" s="53"/>
    </row>
    <row r="3583" spans="1:6">
      <c r="A3583" s="52">
        <v>45824</v>
      </c>
      <c r="B3583" s="20">
        <v>2325.85</v>
      </c>
      <c r="C3583" s="20">
        <v>81796.149999999994</v>
      </c>
      <c r="D3583" s="20">
        <f t="shared" si="110"/>
        <v>8.3178951750893151E-3</v>
      </c>
      <c r="E3583" s="20">
        <f t="shared" si="111"/>
        <v>2.906384245891016E-3</v>
      </c>
      <c r="F3583" s="53"/>
    </row>
    <row r="3584" spans="1:6">
      <c r="A3584" s="52">
        <v>45825</v>
      </c>
      <c r="B3584" s="20">
        <v>2328.85</v>
      </c>
      <c r="C3584" s="20">
        <v>81583.3</v>
      </c>
      <c r="D3584" s="20">
        <f t="shared" si="110"/>
        <v>-2.6055923241490118E-3</v>
      </c>
      <c r="E3584" s="20">
        <f t="shared" si="111"/>
        <v>1.2890198790011188E-3</v>
      </c>
      <c r="F3584" s="53"/>
    </row>
    <row r="3585" spans="1:6">
      <c r="A3585" s="52">
        <v>45826</v>
      </c>
      <c r="B3585" s="20">
        <v>2297.35</v>
      </c>
      <c r="C3585" s="20">
        <v>81444.66</v>
      </c>
      <c r="D3585" s="20">
        <f t="shared" si="110"/>
        <v>-1.700812957741382E-3</v>
      </c>
      <c r="E3585" s="20">
        <f t="shared" si="111"/>
        <v>-1.3618298744500743E-2</v>
      </c>
      <c r="F3585" s="53"/>
    </row>
    <row r="3586" spans="1:6">
      <c r="A3586" s="52">
        <v>45827</v>
      </c>
      <c r="B3586" s="20">
        <v>2294.1999999999998</v>
      </c>
      <c r="C3586" s="20">
        <v>81361.87</v>
      </c>
      <c r="D3586" s="20">
        <f t="shared" si="110"/>
        <v>-1.0170354608778341E-3</v>
      </c>
      <c r="E3586" s="20">
        <f t="shared" si="111"/>
        <v>-1.3720858943876398E-3</v>
      </c>
      <c r="F3586" s="53"/>
    </row>
    <row r="3587" spans="1:6">
      <c r="A3587" s="52">
        <v>45828</v>
      </c>
      <c r="B3587" s="20">
        <v>2304.9</v>
      </c>
      <c r="C3587" s="20">
        <v>82408.17</v>
      </c>
      <c r="D3587" s="20">
        <f t="shared" ref="D3587:D3650" si="112">LN(C3587/C3586)</f>
        <v>1.2777846742154911E-2</v>
      </c>
      <c r="E3587" s="20">
        <f t="shared" ref="E3587:E3650" si="113">LN(B3587/B3586)</f>
        <v>4.6530926945318194E-3</v>
      </c>
      <c r="F3587" s="53"/>
    </row>
    <row r="3588" spans="1:6">
      <c r="A3588" s="52">
        <v>45831</v>
      </c>
      <c r="B3588" s="20">
        <v>2273.0500000000002</v>
      </c>
      <c r="C3588" s="20">
        <v>81896.789999999994</v>
      </c>
      <c r="D3588" s="20">
        <f t="shared" si="112"/>
        <v>-6.2247865340592512E-3</v>
      </c>
      <c r="E3588" s="20">
        <f t="shared" si="113"/>
        <v>-1.3914749570777355E-2</v>
      </c>
      <c r="F3588" s="53"/>
    </row>
    <row r="3589" spans="1:6">
      <c r="A3589" s="52">
        <v>45832</v>
      </c>
      <c r="B3589" s="20">
        <v>2262.9499999999998</v>
      </c>
      <c r="C3589" s="20">
        <v>82055.11</v>
      </c>
      <c r="D3589" s="20">
        <f t="shared" si="112"/>
        <v>1.931298743229152E-3</v>
      </c>
      <c r="E3589" s="20">
        <f t="shared" si="113"/>
        <v>-4.4532701462099396E-3</v>
      </c>
      <c r="F3589" s="53"/>
    </row>
    <row r="3590" spans="1:6">
      <c r="A3590" s="52">
        <v>45833</v>
      </c>
      <c r="B3590" s="20">
        <v>2278.0500000000002</v>
      </c>
      <c r="C3590" s="20">
        <v>82755.509999999995</v>
      </c>
      <c r="D3590" s="20">
        <f t="shared" si="112"/>
        <v>8.4995034481868646E-3</v>
      </c>
      <c r="E3590" s="20">
        <f t="shared" si="113"/>
        <v>6.6505420196769412E-3</v>
      </c>
      <c r="F3590" s="53"/>
    </row>
    <row r="3591" spans="1:6">
      <c r="A3591" s="52">
        <v>45834</v>
      </c>
      <c r="B3591" s="20">
        <v>2280.1999999999998</v>
      </c>
      <c r="C3591" s="20">
        <v>83755.87</v>
      </c>
      <c r="D3591" s="20">
        <f t="shared" si="112"/>
        <v>1.2015659658121529E-2</v>
      </c>
      <c r="E3591" s="20">
        <f t="shared" si="113"/>
        <v>9.4334455523052739E-4</v>
      </c>
      <c r="F3591" s="53"/>
    </row>
    <row r="3592" spans="1:6">
      <c r="A3592" s="52">
        <v>45835</v>
      </c>
      <c r="B3592" s="20">
        <v>2306.15</v>
      </c>
      <c r="C3592" s="20">
        <v>84058.9</v>
      </c>
      <c r="D3592" s="20">
        <f t="shared" si="112"/>
        <v>3.6114857990626678E-3</v>
      </c>
      <c r="E3592" s="20">
        <f t="shared" si="113"/>
        <v>1.1316309015522958E-2</v>
      </c>
      <c r="F3592" s="53"/>
    </row>
    <row r="3593" spans="1:6">
      <c r="A3593" s="52">
        <v>45838</v>
      </c>
      <c r="B3593" s="20">
        <v>2294.75</v>
      </c>
      <c r="C3593" s="20">
        <v>83606.460000000006</v>
      </c>
      <c r="D3593" s="20">
        <f t="shared" si="112"/>
        <v>-5.396953767773968E-3</v>
      </c>
      <c r="E3593" s="20">
        <f t="shared" si="113"/>
        <v>-4.9555623159418648E-3</v>
      </c>
      <c r="F3593" s="53"/>
    </row>
    <row r="3594" spans="1:6">
      <c r="A3594" s="52">
        <v>45839</v>
      </c>
      <c r="B3594" s="20">
        <v>2296.1999999999998</v>
      </c>
      <c r="C3594" s="20">
        <v>83697.289999999994</v>
      </c>
      <c r="D3594" s="20">
        <f t="shared" si="112"/>
        <v>1.0858095998911679E-3</v>
      </c>
      <c r="E3594" s="20">
        <f t="shared" si="113"/>
        <v>6.3167756051110344E-4</v>
      </c>
      <c r="F3594" s="53"/>
    </row>
    <row r="3595" spans="1:6">
      <c r="A3595" s="52">
        <v>45840</v>
      </c>
      <c r="B3595" s="20">
        <v>2306.9499999999998</v>
      </c>
      <c r="C3595" s="20">
        <v>83409.69</v>
      </c>
      <c r="D3595" s="20">
        <f t="shared" si="112"/>
        <v>-3.4421097665683171E-3</v>
      </c>
      <c r="E3595" s="20">
        <f t="shared" si="113"/>
        <v>4.6707231105582794E-3</v>
      </c>
      <c r="F3595" s="53"/>
    </row>
    <row r="3596" spans="1:6">
      <c r="A3596" s="52">
        <v>45841</v>
      </c>
      <c r="B3596" s="20">
        <v>2312.1999999999998</v>
      </c>
      <c r="C3596" s="20">
        <v>83239.47</v>
      </c>
      <c r="D3596" s="20">
        <f t="shared" si="112"/>
        <v>-2.0428552918917158E-3</v>
      </c>
      <c r="E3596" s="20">
        <f t="shared" si="113"/>
        <v>2.2731464709513779E-3</v>
      </c>
      <c r="F3596" s="53"/>
    </row>
    <row r="3597" spans="1:6">
      <c r="A3597" s="52">
        <v>45842</v>
      </c>
      <c r="B3597" s="20">
        <v>2339.8000000000002</v>
      </c>
      <c r="C3597" s="20">
        <v>83432.89</v>
      </c>
      <c r="D3597" s="20">
        <f t="shared" si="112"/>
        <v>2.3209617578732696E-3</v>
      </c>
      <c r="E3597" s="20">
        <f t="shared" si="113"/>
        <v>1.186600337228E-2</v>
      </c>
      <c r="F3597" s="53"/>
    </row>
    <row r="3598" spans="1:6">
      <c r="A3598" s="52">
        <v>45845</v>
      </c>
      <c r="B3598" s="20">
        <v>2410.3000000000002</v>
      </c>
      <c r="C3598" s="20">
        <v>83442.5</v>
      </c>
      <c r="D3598" s="20">
        <f t="shared" si="112"/>
        <v>1.1517576091502651E-4</v>
      </c>
      <c r="E3598" s="20">
        <f t="shared" si="113"/>
        <v>2.9685765451842837E-2</v>
      </c>
      <c r="F3598" s="53"/>
    </row>
    <row r="3599" spans="1:6">
      <c r="A3599" s="52">
        <v>45846</v>
      </c>
      <c r="B3599" s="20">
        <v>2393</v>
      </c>
      <c r="C3599" s="20">
        <v>83712.509999999995</v>
      </c>
      <c r="D3599" s="20">
        <f t="shared" si="112"/>
        <v>3.2306567998694096E-3</v>
      </c>
      <c r="E3599" s="20">
        <f t="shared" si="113"/>
        <v>-7.2034121569706771E-3</v>
      </c>
      <c r="F3599" s="53"/>
    </row>
    <row r="3600" spans="1:6">
      <c r="A3600" s="52">
        <v>45847</v>
      </c>
      <c r="B3600" s="20">
        <v>2422.65</v>
      </c>
      <c r="C3600" s="20">
        <v>83536.08</v>
      </c>
      <c r="D3600" s="20">
        <f t="shared" si="112"/>
        <v>-2.109794353952186E-3</v>
      </c>
      <c r="E3600" s="20">
        <f t="shared" si="113"/>
        <v>1.2314173444258471E-2</v>
      </c>
      <c r="F3600" s="53"/>
    </row>
    <row r="3601" spans="1:6">
      <c r="A3601" s="52">
        <v>45848</v>
      </c>
      <c r="B3601" s="20">
        <v>2409.0500000000002</v>
      </c>
      <c r="C3601" s="20">
        <v>83190.28</v>
      </c>
      <c r="D3601" s="20">
        <f t="shared" si="112"/>
        <v>-4.148120259392798E-3</v>
      </c>
      <c r="E3601" s="20">
        <f t="shared" si="113"/>
        <v>-5.6295034529453003E-3</v>
      </c>
      <c r="F3601" s="53"/>
    </row>
    <row r="3602" spans="1:6">
      <c r="A3602" s="52">
        <v>45849</v>
      </c>
      <c r="B3602" s="20">
        <v>2520.1</v>
      </c>
      <c r="C3602" s="20">
        <v>82500.47</v>
      </c>
      <c r="D3602" s="20">
        <f t="shared" si="112"/>
        <v>-8.3265237851848466E-3</v>
      </c>
      <c r="E3602" s="20">
        <f t="shared" si="113"/>
        <v>4.5066104358133789E-2</v>
      </c>
      <c r="F3602" s="53"/>
    </row>
    <row r="3603" spans="1:6">
      <c r="A3603" s="52">
        <v>45852</v>
      </c>
      <c r="B3603" s="20">
        <v>2516.25</v>
      </c>
      <c r="C3603" s="20">
        <v>82253.460000000006</v>
      </c>
      <c r="D3603" s="20">
        <f t="shared" si="112"/>
        <v>-2.9985346641082803E-3</v>
      </c>
      <c r="E3603" s="20">
        <f t="shared" si="113"/>
        <v>-1.5288853038191305E-3</v>
      </c>
      <c r="F3603" s="53"/>
    </row>
    <row r="3604" spans="1:6">
      <c r="A3604" s="52">
        <v>45853</v>
      </c>
      <c r="B3604" s="20">
        <v>2526.3000000000002</v>
      </c>
      <c r="C3604" s="20">
        <v>82570.91</v>
      </c>
      <c r="D3604" s="20">
        <f t="shared" si="112"/>
        <v>3.8519836905301628E-3</v>
      </c>
      <c r="E3604" s="20">
        <f t="shared" si="113"/>
        <v>3.9860837500550368E-3</v>
      </c>
      <c r="F3604" s="53"/>
    </row>
    <row r="3605" spans="1:6">
      <c r="A3605" s="52">
        <v>45854</v>
      </c>
      <c r="B3605" s="20">
        <v>2516.65</v>
      </c>
      <c r="C3605" s="20">
        <v>82634.48</v>
      </c>
      <c r="D3605" s="20">
        <f t="shared" si="112"/>
        <v>7.6958751936028597E-4</v>
      </c>
      <c r="E3605" s="20">
        <f t="shared" si="113"/>
        <v>-3.8271296675807544E-3</v>
      </c>
      <c r="F3605" s="53"/>
    </row>
    <row r="3606" spans="1:6">
      <c r="A3606" s="52">
        <v>45855</v>
      </c>
      <c r="B3606" s="20">
        <v>2510.3000000000002</v>
      </c>
      <c r="C3606" s="20">
        <v>82259.240000000005</v>
      </c>
      <c r="D3606" s="20">
        <f t="shared" si="112"/>
        <v>-4.5513030785865978E-3</v>
      </c>
      <c r="E3606" s="20">
        <f t="shared" si="113"/>
        <v>-2.5263841404699131E-3</v>
      </c>
      <c r="F3606" s="53"/>
    </row>
    <row r="3607" spans="1:6">
      <c r="A3607" s="52">
        <v>45856</v>
      </c>
      <c r="B3607" s="20">
        <v>2488.9</v>
      </c>
      <c r="C3607" s="20">
        <v>81757.73</v>
      </c>
      <c r="D3607" s="20">
        <f t="shared" si="112"/>
        <v>-6.1153618792050887E-3</v>
      </c>
      <c r="E3607" s="20">
        <f t="shared" si="113"/>
        <v>-8.561422113344333E-3</v>
      </c>
      <c r="F3607" s="53"/>
    </row>
    <row r="3608" spans="1:6">
      <c r="A3608" s="52">
        <v>45859</v>
      </c>
      <c r="B3608" s="20">
        <v>2464.6999999999998</v>
      </c>
      <c r="C3608" s="20">
        <v>82200.34</v>
      </c>
      <c r="D3608" s="20">
        <f t="shared" si="112"/>
        <v>5.3990764245261651E-3</v>
      </c>
      <c r="E3608" s="20">
        <f t="shared" si="113"/>
        <v>-9.7707495663412226E-3</v>
      </c>
      <c r="F3608" s="53"/>
    </row>
    <row r="3609" spans="1:6">
      <c r="A3609" s="52">
        <v>45860</v>
      </c>
      <c r="B3609" s="20">
        <v>2480.75</v>
      </c>
      <c r="C3609" s="20">
        <v>82186.81</v>
      </c>
      <c r="D3609" s="20">
        <f t="shared" si="112"/>
        <v>-1.6461140704182662E-4</v>
      </c>
      <c r="E3609" s="20">
        <f t="shared" si="113"/>
        <v>6.4908375780307215E-3</v>
      </c>
      <c r="F3609" s="53"/>
    </row>
    <row r="3610" spans="1:6">
      <c r="A3610" s="52">
        <v>45861</v>
      </c>
      <c r="B3610" s="20">
        <v>2451.35</v>
      </c>
      <c r="C3610" s="20">
        <v>82726.64</v>
      </c>
      <c r="D3610" s="20">
        <f t="shared" si="112"/>
        <v>6.5468514320486402E-3</v>
      </c>
      <c r="E3610" s="20">
        <f t="shared" si="113"/>
        <v>-1.1922040603415552E-2</v>
      </c>
      <c r="F3610" s="53"/>
    </row>
    <row r="3611" spans="1:6">
      <c r="A3611" s="52">
        <v>45862</v>
      </c>
      <c r="B3611" s="20">
        <v>2436.6999999999998</v>
      </c>
      <c r="C3611" s="20">
        <v>82184.17</v>
      </c>
      <c r="D3611" s="20">
        <f t="shared" si="112"/>
        <v>-6.5789738906508266E-3</v>
      </c>
      <c r="E3611" s="20">
        <f t="shared" si="113"/>
        <v>-5.9942283182288399E-3</v>
      </c>
      <c r="F3611" s="53"/>
    </row>
    <row r="3612" spans="1:6">
      <c r="A3612" s="52">
        <v>45863</v>
      </c>
      <c r="B3612" s="20">
        <v>2415.1</v>
      </c>
      <c r="C3612" s="20">
        <v>81463.09</v>
      </c>
      <c r="D3612" s="20">
        <f t="shared" si="112"/>
        <v>-8.8126702124193702E-3</v>
      </c>
      <c r="E3612" s="20">
        <f t="shared" si="113"/>
        <v>-8.9039707758206982E-3</v>
      </c>
      <c r="F3612" s="53"/>
    </row>
    <row r="3613" spans="1:6">
      <c r="A3613" s="52">
        <v>45866</v>
      </c>
      <c r="B3613" s="20">
        <v>2442.25</v>
      </c>
      <c r="C3613" s="20">
        <v>80891.02</v>
      </c>
      <c r="D3613" s="20">
        <f t="shared" si="112"/>
        <v>-7.0472175612989168E-3</v>
      </c>
      <c r="E3613" s="20">
        <f t="shared" si="113"/>
        <v>1.1179051436166192E-2</v>
      </c>
      <c r="F3613" s="53"/>
    </row>
    <row r="3614" spans="1:6">
      <c r="A3614" s="52">
        <v>45867</v>
      </c>
      <c r="B3614" s="20">
        <v>2453.75</v>
      </c>
      <c r="C3614" s="20">
        <v>81337.95</v>
      </c>
      <c r="D3614" s="20">
        <f t="shared" si="112"/>
        <v>5.509880641996953E-3</v>
      </c>
      <c r="E3614" s="20">
        <f t="shared" si="113"/>
        <v>4.6977210576188153E-3</v>
      </c>
      <c r="F3614" s="53"/>
    </row>
    <row r="3615" spans="1:6">
      <c r="A3615" s="52">
        <v>45868</v>
      </c>
      <c r="B3615" s="20">
        <v>2437</v>
      </c>
      <c r="C3615" s="20">
        <v>81481.86</v>
      </c>
      <c r="D3615" s="20">
        <f t="shared" si="112"/>
        <v>1.7677214765775379E-3</v>
      </c>
      <c r="E3615" s="20">
        <f t="shared" si="113"/>
        <v>-6.8496919654645865E-3</v>
      </c>
      <c r="F3615" s="53"/>
    </row>
    <row r="3616" spans="1:6">
      <c r="A3616" s="52">
        <v>45869</v>
      </c>
      <c r="B3616" s="20">
        <v>2521.85</v>
      </c>
      <c r="C3616" s="20">
        <v>81185.58</v>
      </c>
      <c r="D3616" s="20">
        <f t="shared" si="112"/>
        <v>-3.6427735953952745E-3</v>
      </c>
      <c r="E3616" s="20">
        <f t="shared" si="113"/>
        <v>3.4224984524986686E-2</v>
      </c>
      <c r="F3616" s="53"/>
    </row>
    <row r="3617" spans="1:6">
      <c r="A3617" s="52">
        <v>45870</v>
      </c>
      <c r="B3617" s="20">
        <v>2551.35</v>
      </c>
      <c r="C3617" s="20">
        <v>80599.91</v>
      </c>
      <c r="D3617" s="20">
        <f t="shared" si="112"/>
        <v>-7.2401123037891526E-3</v>
      </c>
      <c r="E3617" s="20">
        <f t="shared" si="113"/>
        <v>1.1629871678017418E-2</v>
      </c>
      <c r="F3617" s="53"/>
    </row>
    <row r="3618" spans="1:6">
      <c r="A3618" s="52">
        <v>45873</v>
      </c>
      <c r="B3618" s="20">
        <v>2541.5500000000002</v>
      </c>
      <c r="C3618" s="20">
        <v>81018.720000000001</v>
      </c>
      <c r="D3618" s="20">
        <f t="shared" si="112"/>
        <v>5.1827061948420319E-3</v>
      </c>
      <c r="E3618" s="20">
        <f t="shared" si="113"/>
        <v>-3.8484997135643517E-3</v>
      </c>
      <c r="F3618" s="53"/>
    </row>
    <row r="3619" spans="1:6">
      <c r="A3619" s="52">
        <v>45874</v>
      </c>
      <c r="B3619" s="20">
        <v>2535.6</v>
      </c>
      <c r="C3619" s="20">
        <v>80710.25</v>
      </c>
      <c r="D3619" s="20">
        <f t="shared" si="112"/>
        <v>-3.8146582404051362E-3</v>
      </c>
      <c r="E3619" s="20">
        <f t="shared" si="113"/>
        <v>-2.343835704634712E-3</v>
      </c>
      <c r="F3619" s="53"/>
    </row>
    <row r="3620" spans="1:6">
      <c r="A3620" s="52">
        <v>45875</v>
      </c>
      <c r="B3620" s="20">
        <v>2533.8000000000002</v>
      </c>
      <c r="C3620" s="20">
        <v>80543.990000000005</v>
      </c>
      <c r="D3620" s="20">
        <f t="shared" si="112"/>
        <v>-2.0620860439292286E-3</v>
      </c>
      <c r="E3620" s="20">
        <f t="shared" si="113"/>
        <v>-7.101432420582827E-4</v>
      </c>
      <c r="F3620" s="53"/>
    </row>
    <row r="3621" spans="1:6">
      <c r="A3621" s="52">
        <v>45876</v>
      </c>
      <c r="B3621" s="20">
        <v>2517.5</v>
      </c>
      <c r="C3621" s="20">
        <v>80623.259999999995</v>
      </c>
      <c r="D3621" s="20">
        <f t="shared" si="112"/>
        <v>9.8369869054918172E-4</v>
      </c>
      <c r="E3621" s="20">
        <f t="shared" si="113"/>
        <v>-6.453806575235593E-3</v>
      </c>
      <c r="F3621" s="53"/>
    </row>
    <row r="3622" spans="1:6">
      <c r="A3622" s="52">
        <v>45877</v>
      </c>
      <c r="B3622" s="20">
        <v>2498.4</v>
      </c>
      <c r="C3622" s="20">
        <v>79857.789999999994</v>
      </c>
      <c r="D3622" s="20">
        <f t="shared" si="112"/>
        <v>-9.5397656640470712E-3</v>
      </c>
      <c r="E3622" s="20">
        <f t="shared" si="113"/>
        <v>-7.6158186238485257E-3</v>
      </c>
      <c r="F3622" s="53"/>
    </row>
    <row r="3623" spans="1:6">
      <c r="A3623" s="52">
        <v>45880</v>
      </c>
      <c r="B3623" s="20">
        <v>2518.5500000000002</v>
      </c>
      <c r="C3623" s="20">
        <v>80604.08</v>
      </c>
      <c r="D3623" s="20">
        <f t="shared" si="112"/>
        <v>9.3018407551517628E-3</v>
      </c>
      <c r="E3623" s="20">
        <f t="shared" si="113"/>
        <v>8.0328121069216385E-3</v>
      </c>
      <c r="F3623" s="53"/>
    </row>
    <row r="3624" spans="1:6">
      <c r="A3624" s="52">
        <v>45881</v>
      </c>
      <c r="B3624" s="20">
        <v>2483.6</v>
      </c>
      <c r="C3624" s="20">
        <v>80235.59</v>
      </c>
      <c r="D3624" s="20">
        <f t="shared" si="112"/>
        <v>-4.5820865551343968E-3</v>
      </c>
      <c r="E3624" s="20">
        <f t="shared" si="113"/>
        <v>-1.3974218585052723E-2</v>
      </c>
      <c r="F3624" s="53"/>
    </row>
    <row r="3625" spans="1:6">
      <c r="A3625" s="52">
        <v>45882</v>
      </c>
      <c r="B3625" s="20">
        <v>2495.0500000000002</v>
      </c>
      <c r="C3625" s="20">
        <v>80539.91</v>
      </c>
      <c r="D3625" s="20">
        <f t="shared" si="112"/>
        <v>3.7856559418433687E-3</v>
      </c>
      <c r="E3625" s="20">
        <f t="shared" si="113"/>
        <v>4.5996485742419643E-3</v>
      </c>
      <c r="F3625" s="53"/>
    </row>
    <row r="3626" spans="1:6">
      <c r="A3626" s="52">
        <v>45883</v>
      </c>
      <c r="B3626" s="20">
        <v>2482.9499999999998</v>
      </c>
      <c r="C3626" s="20">
        <v>80597.66</v>
      </c>
      <c r="D3626" s="20">
        <f t="shared" si="112"/>
        <v>7.1677886755436987E-4</v>
      </c>
      <c r="E3626" s="20">
        <f t="shared" si="113"/>
        <v>-4.8613996906955517E-3</v>
      </c>
      <c r="F3626" s="53"/>
    </row>
    <row r="3627" spans="1:6">
      <c r="A3627" s="52">
        <v>45887</v>
      </c>
      <c r="B3627" s="20">
        <v>2568.8000000000002</v>
      </c>
      <c r="C3627" s="20">
        <v>81273.75</v>
      </c>
      <c r="D3627" s="20">
        <f t="shared" si="112"/>
        <v>8.3534693555106579E-3</v>
      </c>
      <c r="E3627" s="20">
        <f t="shared" si="113"/>
        <v>3.3991494401020131E-2</v>
      </c>
      <c r="F3627" s="53"/>
    </row>
    <row r="3628" spans="1:6">
      <c r="A3628" s="52">
        <v>45888</v>
      </c>
      <c r="B3628" s="20">
        <v>2604</v>
      </c>
      <c r="C3628" s="20">
        <v>81644.39</v>
      </c>
      <c r="D3628" s="20">
        <f t="shared" si="112"/>
        <v>4.5500229678224272E-3</v>
      </c>
      <c r="E3628" s="20">
        <f t="shared" si="113"/>
        <v>1.3609860553155627E-2</v>
      </c>
      <c r="F3628" s="53"/>
    </row>
    <row r="3629" spans="1:6">
      <c r="A3629" s="52">
        <v>45889</v>
      </c>
      <c r="B3629" s="20">
        <v>2668.6</v>
      </c>
      <c r="C3629" s="20">
        <v>81857.84</v>
      </c>
      <c r="D3629" s="20">
        <f t="shared" si="112"/>
        <v>2.6109750461601536E-3</v>
      </c>
      <c r="E3629" s="20">
        <f t="shared" si="113"/>
        <v>2.4505265979860431E-2</v>
      </c>
      <c r="F3629" s="53"/>
    </row>
    <row r="3630" spans="1:6">
      <c r="A3630" s="52">
        <v>45890</v>
      </c>
      <c r="B3630" s="20">
        <v>2648</v>
      </c>
      <c r="C3630" s="20">
        <v>82000.710000000006</v>
      </c>
      <c r="D3630" s="20">
        <f t="shared" si="112"/>
        <v>1.7438215607865771E-3</v>
      </c>
      <c r="E3630" s="20">
        <f t="shared" si="113"/>
        <v>-7.7493522514214715E-3</v>
      </c>
      <c r="F3630" s="53"/>
    </row>
    <row r="3631" spans="1:6">
      <c r="A3631" s="52">
        <v>45891</v>
      </c>
      <c r="B3631" s="20">
        <v>2628.85</v>
      </c>
      <c r="C3631" s="20">
        <v>81306.850000000006</v>
      </c>
      <c r="D3631" s="20">
        <f t="shared" si="112"/>
        <v>-8.4976369163543997E-3</v>
      </c>
      <c r="E3631" s="20">
        <f t="shared" si="113"/>
        <v>-7.258149869564791E-3</v>
      </c>
      <c r="F3631" s="53"/>
    </row>
    <row r="3632" spans="1:6">
      <c r="A3632" s="52">
        <v>45894</v>
      </c>
      <c r="B3632" s="20">
        <v>2629.6</v>
      </c>
      <c r="C3632" s="20">
        <v>81635.91</v>
      </c>
      <c r="D3632" s="20">
        <f t="shared" si="112"/>
        <v>4.0389698485176831E-3</v>
      </c>
      <c r="E3632" s="20">
        <f t="shared" si="113"/>
        <v>2.8525516267550977E-4</v>
      </c>
      <c r="F3632" s="53"/>
    </row>
    <row r="3633" spans="1:6">
      <c r="A3633" s="52">
        <v>45895</v>
      </c>
      <c r="B3633" s="20">
        <v>2692.1</v>
      </c>
      <c r="C3633" s="20">
        <v>80786.539999999994</v>
      </c>
      <c r="D3633" s="20">
        <f t="shared" si="112"/>
        <v>-1.0458871203565267E-2</v>
      </c>
      <c r="E3633" s="20">
        <f t="shared" si="113"/>
        <v>2.348981482719828E-2</v>
      </c>
      <c r="F3633" s="53"/>
    </row>
    <row r="3634" spans="1:6">
      <c r="A3634" s="52">
        <v>45897</v>
      </c>
      <c r="B3634" s="20">
        <v>2652.25</v>
      </c>
      <c r="C3634" s="20">
        <v>80080.570000000007</v>
      </c>
      <c r="D3634" s="20">
        <f t="shared" si="112"/>
        <v>-8.7771146282006121E-3</v>
      </c>
      <c r="E3634" s="20">
        <f t="shared" si="113"/>
        <v>-1.491322183782689E-2</v>
      </c>
      <c r="F3634" s="53"/>
    </row>
    <row r="3635" spans="1:6">
      <c r="A3635" s="52">
        <v>45898</v>
      </c>
      <c r="B3635" s="20">
        <v>2660</v>
      </c>
      <c r="C3635" s="20">
        <v>79809.649999999994</v>
      </c>
      <c r="D3635" s="20">
        <f t="shared" si="112"/>
        <v>-3.3888284008110831E-3</v>
      </c>
      <c r="E3635" s="20">
        <f t="shared" si="113"/>
        <v>2.9177864363638885E-3</v>
      </c>
      <c r="F3635" s="53"/>
    </row>
    <row r="3636" spans="1:6">
      <c r="A3636" s="52">
        <v>45901</v>
      </c>
      <c r="B3636" s="20">
        <v>2648.2</v>
      </c>
      <c r="C3636" s="20">
        <v>80364.490000000005</v>
      </c>
      <c r="D3636" s="20">
        <f t="shared" si="112"/>
        <v>6.9279874918637407E-3</v>
      </c>
      <c r="E3636" s="20">
        <f t="shared" si="113"/>
        <v>-4.44595887008841E-3</v>
      </c>
      <c r="F3636" s="53"/>
    </row>
    <row r="3637" spans="1:6">
      <c r="A3637" s="52">
        <v>45902</v>
      </c>
      <c r="B3637" s="20">
        <v>2677</v>
      </c>
      <c r="C3637" s="20">
        <v>80157.88</v>
      </c>
      <c r="D3637" s="20">
        <f t="shared" si="112"/>
        <v>-2.5742220737683744E-3</v>
      </c>
      <c r="E3637" s="20">
        <f t="shared" si="113"/>
        <v>1.0816600614696102E-2</v>
      </c>
      <c r="F3637" s="53"/>
    </row>
    <row r="3638" spans="1:6">
      <c r="A3638" s="52">
        <v>45903</v>
      </c>
      <c r="B3638" s="20">
        <v>2663.9</v>
      </c>
      <c r="C3638" s="20">
        <v>80567.710000000006</v>
      </c>
      <c r="D3638" s="20">
        <f t="shared" si="112"/>
        <v>5.0997590143822026E-3</v>
      </c>
      <c r="E3638" s="20">
        <f t="shared" si="113"/>
        <v>-4.9055501021612246E-3</v>
      </c>
      <c r="F3638" s="53"/>
    </row>
    <row r="3639" spans="1:6">
      <c r="A3639" s="52">
        <v>45904</v>
      </c>
      <c r="B3639" s="20">
        <v>2667.25</v>
      </c>
      <c r="C3639" s="20">
        <v>80718.009999999995</v>
      </c>
      <c r="D3639" s="20">
        <f t="shared" si="112"/>
        <v>1.8637737241397265E-3</v>
      </c>
      <c r="E3639" s="20">
        <f t="shared" si="113"/>
        <v>1.256764653379363E-3</v>
      </c>
      <c r="F3639" s="53"/>
    </row>
    <row r="3640" spans="1:6">
      <c r="A3640" s="52">
        <v>45905</v>
      </c>
      <c r="B3640" s="20">
        <v>2633.2</v>
      </c>
      <c r="C3640" s="20">
        <v>80710.759999999995</v>
      </c>
      <c r="D3640" s="20">
        <f t="shared" si="112"/>
        <v>-8.9822898419889517E-5</v>
      </c>
      <c r="E3640" s="20">
        <f t="shared" si="113"/>
        <v>-1.2848142477849024E-2</v>
      </c>
      <c r="F3640" s="53"/>
    </row>
    <row r="3641" spans="1:6">
      <c r="A3641" s="52">
        <v>45908</v>
      </c>
      <c r="B3641" s="20">
        <v>2622.95</v>
      </c>
      <c r="C3641" s="20">
        <v>80787.3</v>
      </c>
      <c r="D3641" s="20">
        <f t="shared" si="112"/>
        <v>9.4787523429988769E-4</v>
      </c>
      <c r="E3641" s="20">
        <f t="shared" si="113"/>
        <v>-3.9001980511177083E-3</v>
      </c>
      <c r="F3641" s="53"/>
    </row>
    <row r="3642" spans="1:6">
      <c r="A3642" s="52">
        <v>45909</v>
      </c>
      <c r="B3642" s="20">
        <v>2642.65</v>
      </c>
      <c r="C3642" s="20">
        <v>81101.320000000007</v>
      </c>
      <c r="D3642" s="20">
        <f t="shared" si="112"/>
        <v>3.879462235693484E-3</v>
      </c>
      <c r="E3642" s="20">
        <f t="shared" si="113"/>
        <v>7.4825630183750413E-3</v>
      </c>
      <c r="F3642" s="53"/>
    </row>
    <row r="3643" spans="1:6">
      <c r="A3643" s="52">
        <v>45910</v>
      </c>
      <c r="B3643" s="20">
        <v>2643.75</v>
      </c>
      <c r="C3643" s="20">
        <v>81425.149999999994</v>
      </c>
      <c r="D3643" s="20">
        <f t="shared" si="112"/>
        <v>3.9849561555301656E-3</v>
      </c>
      <c r="E3643" s="20">
        <f t="shared" si="113"/>
        <v>4.1616223360927123E-4</v>
      </c>
      <c r="F3643" s="53"/>
    </row>
    <row r="3644" spans="1:6">
      <c r="A3644" s="52">
        <v>45911</v>
      </c>
      <c r="B3644" s="20">
        <v>2621.5</v>
      </c>
      <c r="C3644" s="20">
        <v>81548.73</v>
      </c>
      <c r="D3644" s="20">
        <f t="shared" si="112"/>
        <v>1.5165623311634705E-3</v>
      </c>
      <c r="E3644" s="20">
        <f t="shared" si="113"/>
        <v>-8.4516907820005715E-3</v>
      </c>
      <c r="F3644" s="53"/>
    </row>
    <row r="3645" spans="1:6">
      <c r="A3645" s="52">
        <v>45912</v>
      </c>
      <c r="B3645" s="20">
        <v>2580.3000000000002</v>
      </c>
      <c r="C3645" s="20">
        <v>81904.7</v>
      </c>
      <c r="D3645" s="20">
        <f t="shared" si="112"/>
        <v>4.3556205920120611E-3</v>
      </c>
      <c r="E3645" s="20">
        <f t="shared" si="113"/>
        <v>-1.5841001787043906E-2</v>
      </c>
      <c r="F3645" s="53"/>
    </row>
    <row r="3646" spans="1:6">
      <c r="A3646" s="52">
        <v>45915</v>
      </c>
      <c r="B3646" s="20">
        <v>2579.6</v>
      </c>
      <c r="C3646" s="20">
        <v>81785.740000000005</v>
      </c>
      <c r="D3646" s="20">
        <f t="shared" si="112"/>
        <v>-1.4534754863242108E-3</v>
      </c>
      <c r="E3646" s="20">
        <f t="shared" si="113"/>
        <v>-2.7132308932131241E-4</v>
      </c>
      <c r="F3646" s="53"/>
    </row>
    <row r="3647" spans="1:6">
      <c r="A3647" s="52">
        <v>45916</v>
      </c>
      <c r="B3647" s="20">
        <v>2578.9</v>
      </c>
      <c r="C3647" s="20">
        <v>82380.69</v>
      </c>
      <c r="D3647" s="20">
        <f t="shared" si="112"/>
        <v>7.2481640087189237E-3</v>
      </c>
      <c r="E3647" s="20">
        <f t="shared" si="113"/>
        <v>-2.7139672551963409E-4</v>
      </c>
      <c r="F3647" s="53"/>
    </row>
    <row r="3648" spans="1:6">
      <c r="A3648" s="52">
        <v>45917</v>
      </c>
      <c r="B3648" s="20">
        <v>2567.85</v>
      </c>
      <c r="C3648" s="20">
        <v>82693.710000000006</v>
      </c>
      <c r="D3648" s="20">
        <f t="shared" si="112"/>
        <v>3.7924763037424682E-3</v>
      </c>
      <c r="E3648" s="20">
        <f t="shared" si="113"/>
        <v>-4.2939785218055878E-3</v>
      </c>
      <c r="F3648" s="53"/>
    </row>
    <row r="3649" spans="1:6">
      <c r="A3649" s="52">
        <v>45918</v>
      </c>
      <c r="B3649" s="20">
        <v>2586.5</v>
      </c>
      <c r="C3649" s="20">
        <v>83013.960000000006</v>
      </c>
      <c r="D3649" s="20">
        <f t="shared" si="112"/>
        <v>3.8652453288902824E-3</v>
      </c>
      <c r="E3649" s="20">
        <f t="shared" si="113"/>
        <v>7.236637554672634E-3</v>
      </c>
      <c r="F3649" s="53"/>
    </row>
    <row r="3650" spans="1:6">
      <c r="A3650" s="52">
        <v>45919</v>
      </c>
      <c r="B3650" s="20">
        <v>2558.85</v>
      </c>
      <c r="C3650" s="20">
        <v>82626.23</v>
      </c>
      <c r="D3650" s="20">
        <f t="shared" si="112"/>
        <v>-4.681601828264853E-3</v>
      </c>
      <c r="E3650" s="20">
        <f t="shared" si="113"/>
        <v>-1.0747671648931525E-2</v>
      </c>
      <c r="F3650" s="53"/>
    </row>
    <row r="3651" spans="1:6">
      <c r="A3651" s="52">
        <v>45922</v>
      </c>
      <c r="B3651" s="20">
        <v>2571.5500000000002</v>
      </c>
      <c r="C3651" s="20">
        <v>82159.97</v>
      </c>
      <c r="D3651" s="20">
        <f t="shared" ref="D3651:D3714" si="114">LN(C3651/C3650)</f>
        <v>-5.6589841175509392E-3</v>
      </c>
      <c r="E3651" s="20">
        <f t="shared" ref="E3651:E3714" si="115">LN(B3651/B3650)</f>
        <v>4.9508911356384699E-3</v>
      </c>
      <c r="F3651" s="53"/>
    </row>
    <row r="3652" spans="1:6">
      <c r="A3652" s="52">
        <v>45923</v>
      </c>
      <c r="B3652" s="20">
        <v>2521.5500000000002</v>
      </c>
      <c r="C3652" s="20">
        <v>82102.100000000006</v>
      </c>
      <c r="D3652" s="20">
        <f t="shared" si="114"/>
        <v>-7.0460578506305132E-4</v>
      </c>
      <c r="E3652" s="20">
        <f t="shared" si="115"/>
        <v>-1.9635038143510579E-2</v>
      </c>
      <c r="F3652" s="53"/>
    </row>
    <row r="3653" spans="1:6">
      <c r="A3653" s="52">
        <v>45924</v>
      </c>
      <c r="B3653" s="20">
        <v>2549.85</v>
      </c>
      <c r="C3653" s="20">
        <v>81715.63</v>
      </c>
      <c r="D3653" s="20">
        <f t="shared" si="114"/>
        <v>-4.7183014558664325E-3</v>
      </c>
      <c r="E3653" s="20">
        <f t="shared" si="115"/>
        <v>1.1160742106122263E-2</v>
      </c>
      <c r="F3653" s="53"/>
    </row>
    <row r="3654" spans="1:6">
      <c r="A3654" s="52">
        <v>45925</v>
      </c>
      <c r="B3654" s="20">
        <v>2538.0500000000002</v>
      </c>
      <c r="C3654" s="20">
        <v>81159.679999999993</v>
      </c>
      <c r="D3654" s="20">
        <f t="shared" si="114"/>
        <v>-6.8267211172575379E-3</v>
      </c>
      <c r="E3654" s="20">
        <f t="shared" si="115"/>
        <v>-4.6384642609931682E-3</v>
      </c>
      <c r="F3654" s="53"/>
    </row>
    <row r="3655" spans="1:6">
      <c r="A3655" s="52">
        <v>45926</v>
      </c>
      <c r="B3655" s="20">
        <v>2510.85</v>
      </c>
      <c r="C3655" s="20">
        <v>80426.460000000006</v>
      </c>
      <c r="D3655" s="20">
        <f t="shared" si="114"/>
        <v>-9.0753456013282496E-3</v>
      </c>
      <c r="E3655" s="20">
        <f t="shared" si="115"/>
        <v>-1.0774728415156563E-2</v>
      </c>
      <c r="F3655" s="53"/>
    </row>
    <row r="3656" spans="1:6">
      <c r="A3656" s="52">
        <v>45929</v>
      </c>
      <c r="B3656" s="20">
        <v>2498.4499999999998</v>
      </c>
      <c r="C3656" s="20">
        <v>80364.94</v>
      </c>
      <c r="D3656" s="20">
        <f t="shared" si="114"/>
        <v>-7.6521509237366294E-4</v>
      </c>
      <c r="E3656" s="20">
        <f t="shared" si="115"/>
        <v>-4.9508016399261784E-3</v>
      </c>
      <c r="F3656" s="53"/>
    </row>
    <row r="3657" spans="1:6">
      <c r="A3657" s="52">
        <v>45930</v>
      </c>
      <c r="B3657" s="20">
        <v>2514.4499999999998</v>
      </c>
      <c r="C3657" s="20">
        <v>80267.62</v>
      </c>
      <c r="D3657" s="20">
        <f t="shared" si="114"/>
        <v>-1.2117096547230334E-3</v>
      </c>
      <c r="E3657" s="20">
        <f t="shared" si="115"/>
        <v>6.3835521685840823E-3</v>
      </c>
      <c r="F3657" s="53"/>
    </row>
    <row r="3658" spans="1:6">
      <c r="A3658" s="52">
        <v>45931</v>
      </c>
      <c r="B3658" s="20">
        <v>2535.6</v>
      </c>
      <c r="C3658" s="20">
        <v>80983.31</v>
      </c>
      <c r="D3658" s="20">
        <f t="shared" si="114"/>
        <v>8.8767822861958393E-3</v>
      </c>
      <c r="E3658" s="20">
        <f t="shared" si="115"/>
        <v>8.3762036646147196E-3</v>
      </c>
      <c r="F3658" s="53"/>
    </row>
    <row r="3659" spans="1:6">
      <c r="A3659" s="52">
        <v>45933</v>
      </c>
      <c r="B3659" s="20">
        <v>2544.3000000000002</v>
      </c>
      <c r="C3659" s="20">
        <v>81207.17</v>
      </c>
      <c r="D3659" s="20">
        <f t="shared" si="114"/>
        <v>2.7604597033519807E-3</v>
      </c>
      <c r="E3659" s="20">
        <f t="shared" si="115"/>
        <v>3.4252676257527427E-3</v>
      </c>
      <c r="F3659" s="53"/>
    </row>
    <row r="3660" spans="1:6">
      <c r="A3660" s="52">
        <v>45936</v>
      </c>
      <c r="B3660" s="20">
        <v>2541.8000000000002</v>
      </c>
      <c r="C3660" s="20">
        <v>81790.12</v>
      </c>
      <c r="D3660" s="20">
        <f t="shared" si="114"/>
        <v>7.1529101558482841E-3</v>
      </c>
      <c r="E3660" s="20">
        <f t="shared" si="115"/>
        <v>-9.8307158779401493E-4</v>
      </c>
      <c r="F3660" s="53"/>
    </row>
    <row r="3661" spans="1:6">
      <c r="A3661" s="52">
        <v>45937</v>
      </c>
      <c r="B3661" s="20">
        <v>2515.85</v>
      </c>
      <c r="C3661" s="20">
        <v>81926.75</v>
      </c>
      <c r="D3661" s="20">
        <f t="shared" si="114"/>
        <v>1.6691014398185714E-3</v>
      </c>
      <c r="E3661" s="20">
        <f t="shared" si="115"/>
        <v>-1.0261772846860315E-2</v>
      </c>
      <c r="F3661" s="53"/>
    </row>
    <row r="3662" spans="1:6">
      <c r="A3662" s="52">
        <v>45938</v>
      </c>
      <c r="B3662" s="20">
        <v>2501.65</v>
      </c>
      <c r="C3662" s="20">
        <v>81773.66</v>
      </c>
      <c r="D3662" s="20">
        <f t="shared" si="114"/>
        <v>-1.8703684936314496E-3</v>
      </c>
      <c r="E3662" s="20">
        <f t="shared" si="115"/>
        <v>-5.6602044490330133E-3</v>
      </c>
      <c r="F3662" s="53"/>
    </row>
    <row r="3663" spans="1:6">
      <c r="A3663" s="52">
        <v>45939</v>
      </c>
      <c r="B3663" s="20">
        <v>2517.4499999999998</v>
      </c>
      <c r="C3663" s="20">
        <v>82172.100000000006</v>
      </c>
      <c r="D3663" s="20">
        <f t="shared" si="114"/>
        <v>4.8606415250531665E-3</v>
      </c>
      <c r="E3663" s="20">
        <f t="shared" si="115"/>
        <v>6.295970270221214E-3</v>
      </c>
      <c r="F3663" s="53"/>
    </row>
    <row r="3664" spans="1:6">
      <c r="A3664" s="52">
        <v>45940</v>
      </c>
      <c r="B3664" s="20">
        <v>2529.1</v>
      </c>
      <c r="C3664" s="20">
        <v>82500.820000000007</v>
      </c>
      <c r="D3664" s="20">
        <f t="shared" si="114"/>
        <v>3.9924042961068202E-3</v>
      </c>
      <c r="E3664" s="20">
        <f t="shared" si="115"/>
        <v>4.6170237866099695E-3</v>
      </c>
      <c r="F3664" s="53"/>
    </row>
    <row r="3665" spans="1:6">
      <c r="A3665" s="52">
        <v>45943</v>
      </c>
      <c r="B3665" s="20">
        <v>2492.25</v>
      </c>
      <c r="C3665" s="20">
        <v>82327.05</v>
      </c>
      <c r="D3665" s="20">
        <f t="shared" si="114"/>
        <v>-2.1085034269835499E-3</v>
      </c>
      <c r="E3665" s="20">
        <f t="shared" si="115"/>
        <v>-1.4677591306094407E-2</v>
      </c>
      <c r="F3665" s="53"/>
    </row>
    <row r="3666" spans="1:6">
      <c r="A3666" s="52">
        <v>45944</v>
      </c>
      <c r="B3666" s="20">
        <v>2501.1</v>
      </c>
      <c r="C3666" s="20">
        <v>82029.98</v>
      </c>
      <c r="D3666" s="20">
        <f t="shared" si="114"/>
        <v>-3.6149390568061346E-3</v>
      </c>
      <c r="E3666" s="20">
        <f t="shared" si="115"/>
        <v>3.5447181818639198E-3</v>
      </c>
      <c r="F3666" s="53"/>
    </row>
    <row r="3667" spans="1:6">
      <c r="A3667" s="52">
        <v>45945</v>
      </c>
      <c r="B3667" s="20">
        <v>2520.5</v>
      </c>
      <c r="C3667" s="20">
        <v>82605.429999999993</v>
      </c>
      <c r="D3667" s="20">
        <f t="shared" si="114"/>
        <v>6.9906266636516109E-3</v>
      </c>
      <c r="E3667" s="20">
        <f t="shared" si="115"/>
        <v>7.7266594380082246E-3</v>
      </c>
      <c r="F3667" s="53"/>
    </row>
    <row r="3668" spans="1:6">
      <c r="A3668" s="52">
        <v>45946</v>
      </c>
      <c r="B3668" s="20">
        <v>2561.25</v>
      </c>
      <c r="C3668" s="20">
        <v>83467.66</v>
      </c>
      <c r="D3668" s="20">
        <f t="shared" si="114"/>
        <v>1.0383834580443209E-2</v>
      </c>
      <c r="E3668" s="20">
        <f t="shared" si="115"/>
        <v>1.6038126030423979E-2</v>
      </c>
      <c r="F3668" s="53"/>
    </row>
    <row r="3669" spans="1:6">
      <c r="A3669" s="52">
        <v>45947</v>
      </c>
      <c r="B3669" s="20">
        <v>2604.75</v>
      </c>
      <c r="C3669" s="20">
        <v>83952.19</v>
      </c>
      <c r="D3669" s="20">
        <f t="shared" si="114"/>
        <v>5.7882186943284744E-3</v>
      </c>
      <c r="E3669" s="20">
        <f t="shared" si="115"/>
        <v>1.6841280739183506E-2</v>
      </c>
      <c r="F3669" s="53"/>
    </row>
    <row r="3670" spans="1:6">
      <c r="A3670" s="52">
        <v>45950</v>
      </c>
      <c r="B3670" s="20">
        <v>2592.9499999999998</v>
      </c>
      <c r="C3670" s="20">
        <v>84363.37</v>
      </c>
      <c r="D3670" s="20">
        <f t="shared" si="114"/>
        <v>4.8858325154465254E-3</v>
      </c>
      <c r="E3670" s="20">
        <f t="shared" si="115"/>
        <v>-4.5404776236917894E-3</v>
      </c>
      <c r="F3670" s="53"/>
    </row>
    <row r="3671" spans="1:6">
      <c r="A3671" s="52">
        <v>45951</v>
      </c>
      <c r="B3671" s="20">
        <v>2592.3000000000002</v>
      </c>
      <c r="C3671" s="20">
        <v>84426.34</v>
      </c>
      <c r="D3671" s="20">
        <f t="shared" si="114"/>
        <v>7.4613556621878842E-4</v>
      </c>
      <c r="E3671" s="20">
        <f t="shared" si="115"/>
        <v>-2.507111531379449E-4</v>
      </c>
      <c r="F3671" s="53"/>
    </row>
    <row r="3672" spans="1:6">
      <c r="A3672" s="52">
        <v>45953</v>
      </c>
      <c r="B3672" s="20">
        <v>2600.75</v>
      </c>
      <c r="C3672" s="20">
        <v>84556.4</v>
      </c>
      <c r="D3672" s="20">
        <f t="shared" si="114"/>
        <v>1.5393291135152578E-3</v>
      </c>
      <c r="E3672" s="20">
        <f t="shared" si="115"/>
        <v>3.2543524355412249E-3</v>
      </c>
      <c r="F3672" s="53"/>
    </row>
    <row r="3673" spans="1:6">
      <c r="A3673" s="52">
        <v>45954</v>
      </c>
      <c r="B3673" s="20">
        <v>2517.4</v>
      </c>
      <c r="C3673" s="20">
        <v>84211.88</v>
      </c>
      <c r="D3673" s="20">
        <f t="shared" si="114"/>
        <v>-4.0827634027628332E-3</v>
      </c>
      <c r="E3673" s="20">
        <f t="shared" si="115"/>
        <v>-3.2573242093600005E-2</v>
      </c>
      <c r="F3673" s="53"/>
    </row>
    <row r="3674" spans="1:6">
      <c r="A3674" s="52">
        <v>45957</v>
      </c>
      <c r="B3674" s="20">
        <v>2511.9</v>
      </c>
      <c r="C3674" s="20">
        <v>84778.84</v>
      </c>
      <c r="D3674" s="20">
        <f t="shared" si="114"/>
        <v>6.709979426373169E-3</v>
      </c>
      <c r="E3674" s="20">
        <f t="shared" si="115"/>
        <v>-2.1871839789086743E-3</v>
      </c>
      <c r="F3674" s="53"/>
    </row>
    <row r="3675" spans="1:6">
      <c r="A3675" s="52">
        <v>45958</v>
      </c>
      <c r="B3675" s="20">
        <v>2499.4</v>
      </c>
      <c r="C3675" s="20">
        <v>84628.160000000003</v>
      </c>
      <c r="D3675" s="20">
        <f t="shared" si="114"/>
        <v>-1.7789116121045042E-3</v>
      </c>
      <c r="E3675" s="20">
        <f t="shared" si="115"/>
        <v>-4.9887358268126229E-3</v>
      </c>
      <c r="F3675" s="53"/>
    </row>
    <row r="3676" spans="1:6">
      <c r="A3676" s="52">
        <v>45959</v>
      </c>
      <c r="B3676" s="20">
        <v>2489.65</v>
      </c>
      <c r="C3676" s="20">
        <v>84997.13</v>
      </c>
      <c r="D3676" s="20">
        <f t="shared" si="114"/>
        <v>4.3504194678941725E-3</v>
      </c>
      <c r="E3676" s="20">
        <f t="shared" si="115"/>
        <v>-3.908564721724692E-3</v>
      </c>
      <c r="F3676" s="53"/>
    </row>
    <row r="3677" spans="1:6">
      <c r="A3677" s="52">
        <v>45960</v>
      </c>
      <c r="B3677" s="20">
        <v>2469.6</v>
      </c>
      <c r="C3677" s="20">
        <v>84404.46</v>
      </c>
      <c r="D3677" s="20">
        <f t="shared" si="114"/>
        <v>-6.9972474067602954E-3</v>
      </c>
      <c r="E3677" s="20">
        <f t="shared" si="115"/>
        <v>-8.0859441420091053E-3</v>
      </c>
      <c r="F3677" s="53"/>
    </row>
    <row r="3678" spans="1:6">
      <c r="A3678" s="52">
        <v>45961</v>
      </c>
      <c r="B3678" s="20">
        <v>2466.65</v>
      </c>
      <c r="C3678" s="20">
        <v>83938.71</v>
      </c>
      <c r="D3678" s="20">
        <f t="shared" si="114"/>
        <v>-5.5333541403649166E-3</v>
      </c>
      <c r="E3678" s="20">
        <f t="shared" si="115"/>
        <v>-1.1952394433818187E-3</v>
      </c>
      <c r="F3678" s="53"/>
    </row>
    <row r="3679" spans="1:6">
      <c r="A3679" s="52">
        <v>45964</v>
      </c>
      <c r="B3679" s="20">
        <v>2460.3000000000002</v>
      </c>
      <c r="C3679" s="20">
        <v>83978.49</v>
      </c>
      <c r="D3679" s="20">
        <f t="shared" si="114"/>
        <v>4.7380495558743983E-4</v>
      </c>
      <c r="E3679" s="20">
        <f t="shared" si="115"/>
        <v>-2.5776610340924578E-3</v>
      </c>
      <c r="F3679" s="53"/>
    </row>
    <row r="3680" spans="1:6">
      <c r="A3680" s="52">
        <v>45965</v>
      </c>
      <c r="B3680" s="20">
        <v>2446.0500000000002</v>
      </c>
      <c r="C3680" s="20">
        <v>83459.149999999994</v>
      </c>
      <c r="D3680" s="20">
        <f t="shared" si="114"/>
        <v>-6.2034040308422394E-3</v>
      </c>
      <c r="E3680" s="20">
        <f t="shared" si="115"/>
        <v>-5.8088151350793272E-3</v>
      </c>
      <c r="F3680" s="53"/>
    </row>
    <row r="3681" spans="1:6">
      <c r="A3681" s="52">
        <v>45967</v>
      </c>
      <c r="B3681" s="20">
        <v>2436.15</v>
      </c>
      <c r="C3681" s="20">
        <v>83311.009999999995</v>
      </c>
      <c r="D3681" s="20">
        <f t="shared" si="114"/>
        <v>-1.7765772841330171E-3</v>
      </c>
      <c r="E3681" s="20">
        <f t="shared" si="115"/>
        <v>-4.0555542866743712E-3</v>
      </c>
      <c r="F3681" s="53"/>
    </row>
    <row r="3682" spans="1:6">
      <c r="A3682" s="52">
        <v>45968</v>
      </c>
      <c r="B3682" s="20">
        <v>2414.5</v>
      </c>
      <c r="C3682" s="20">
        <v>83216.28</v>
      </c>
      <c r="D3682" s="20">
        <f t="shared" si="114"/>
        <v>-1.1377115452741084E-3</v>
      </c>
      <c r="E3682" s="20">
        <f t="shared" si="115"/>
        <v>-8.9266979751250111E-3</v>
      </c>
      <c r="F3682" s="53"/>
    </row>
    <row r="3683" spans="1:6">
      <c r="A3683" s="52">
        <v>45971</v>
      </c>
      <c r="B3683" s="20">
        <v>2409</v>
      </c>
      <c r="C3683" s="20">
        <v>83535.350000000006</v>
      </c>
      <c r="D3683" s="20">
        <f t="shared" si="114"/>
        <v>3.8268937988953956E-3</v>
      </c>
      <c r="E3683" s="20">
        <f t="shared" si="115"/>
        <v>-2.2805026987252177E-3</v>
      </c>
      <c r="F3683" s="53"/>
    </row>
    <row r="3684" spans="1:6">
      <c r="A3684" s="52">
        <v>45972</v>
      </c>
      <c r="B3684" s="20">
        <v>2428.85</v>
      </c>
      <c r="C3684" s="20">
        <v>83871.320000000007</v>
      </c>
      <c r="D3684" s="20">
        <f t="shared" si="114"/>
        <v>4.0138239541054836E-3</v>
      </c>
      <c r="E3684" s="20">
        <f t="shared" si="115"/>
        <v>8.2061706723046534E-3</v>
      </c>
      <c r="F3684" s="53"/>
    </row>
    <row r="3685" spans="1:6">
      <c r="A3685" s="52">
        <v>45973</v>
      </c>
      <c r="B3685" s="20">
        <v>2424.35</v>
      </c>
      <c r="C3685" s="20">
        <v>84466.51</v>
      </c>
      <c r="D3685" s="20">
        <f t="shared" si="114"/>
        <v>7.0714049265424477E-3</v>
      </c>
      <c r="E3685" s="20">
        <f t="shared" si="115"/>
        <v>-1.8544470821787952E-3</v>
      </c>
      <c r="F3685" s="53"/>
    </row>
    <row r="3686" spans="1:6">
      <c r="A3686" s="52">
        <v>45974</v>
      </c>
      <c r="B3686" s="20">
        <v>2407.3000000000002</v>
      </c>
      <c r="C3686" s="20">
        <v>84478.67</v>
      </c>
      <c r="D3686" s="20">
        <f t="shared" si="114"/>
        <v>1.4395202066147319E-4</v>
      </c>
      <c r="E3686" s="20">
        <f t="shared" si="115"/>
        <v>-7.0576597114633474E-3</v>
      </c>
      <c r="F3686" s="53"/>
    </row>
    <row r="3687" spans="1:6">
      <c r="A3687" s="52">
        <v>45975</v>
      </c>
      <c r="B3687" s="20">
        <v>2426.75</v>
      </c>
      <c r="C3687" s="20">
        <v>84562.78</v>
      </c>
      <c r="D3687" s="20">
        <f t="shared" si="114"/>
        <v>9.9514062309826704E-4</v>
      </c>
      <c r="E3687" s="20">
        <f t="shared" si="115"/>
        <v>8.0471260988018243E-3</v>
      </c>
      <c r="F3687" s="53"/>
    </row>
    <row r="3688" spans="1:6">
      <c r="A3688" s="52">
        <v>45978</v>
      </c>
      <c r="B3688" s="20">
        <v>2426.15</v>
      </c>
      <c r="C3688" s="20">
        <v>84950.95</v>
      </c>
      <c r="D3688" s="20">
        <f t="shared" si="114"/>
        <v>4.5798140183542606E-3</v>
      </c>
      <c r="E3688" s="20">
        <f t="shared" si="115"/>
        <v>-2.4727482662212315E-4</v>
      </c>
      <c r="F3688" s="53"/>
    </row>
    <row r="3689" spans="1:6">
      <c r="A3689" s="52">
        <v>45979</v>
      </c>
      <c r="B3689" s="20">
        <v>2403.65</v>
      </c>
      <c r="C3689" s="20">
        <v>84673.02</v>
      </c>
      <c r="D3689" s="20">
        <f t="shared" si="114"/>
        <v>-3.2770161990704075E-3</v>
      </c>
      <c r="E3689" s="20">
        <f t="shared" si="115"/>
        <v>-9.3172233921638287E-3</v>
      </c>
      <c r="F3689" s="53"/>
    </row>
    <row r="3690" spans="1:6">
      <c r="A3690" s="52">
        <v>45980</v>
      </c>
      <c r="B3690" s="20">
        <v>2440.75</v>
      </c>
      <c r="C3690" s="20">
        <v>85186.47</v>
      </c>
      <c r="D3690" s="20">
        <f t="shared" si="114"/>
        <v>6.0456035026732564E-3</v>
      </c>
      <c r="E3690" s="20">
        <f t="shared" si="115"/>
        <v>1.5316953732231162E-2</v>
      </c>
      <c r="F3690" s="53"/>
    </row>
    <row r="3691" spans="1:6">
      <c r="A3691" s="52">
        <v>45981</v>
      </c>
      <c r="B3691" s="20">
        <v>2429.1</v>
      </c>
      <c r="C3691" s="20">
        <v>85632.68</v>
      </c>
      <c r="D3691" s="20">
        <f t="shared" si="114"/>
        <v>5.2243675829646459E-3</v>
      </c>
      <c r="E3691" s="20">
        <f t="shared" si="115"/>
        <v>-4.7845507456025695E-3</v>
      </c>
      <c r="F3691" s="53"/>
    </row>
    <row r="3692" spans="1:6">
      <c r="A3692" s="52">
        <v>45982</v>
      </c>
      <c r="B3692" s="20">
        <v>2434.35</v>
      </c>
      <c r="C3692" s="20">
        <v>85231.92</v>
      </c>
      <c r="D3692" s="20">
        <f t="shared" si="114"/>
        <v>-4.6909744312330325E-3</v>
      </c>
      <c r="E3692" s="20">
        <f t="shared" si="115"/>
        <v>2.1589620698222365E-3</v>
      </c>
      <c r="F3692" s="53"/>
    </row>
    <row r="3693" spans="1:6">
      <c r="A3693" s="52">
        <v>45985</v>
      </c>
      <c r="B3693" s="20">
        <v>2422.3000000000002</v>
      </c>
      <c r="C3693" s="20">
        <v>84900.71</v>
      </c>
      <c r="D3693" s="20">
        <f t="shared" si="114"/>
        <v>-3.8935554975232821E-3</v>
      </c>
      <c r="E3693" s="20">
        <f t="shared" si="115"/>
        <v>-4.9622784128143787E-3</v>
      </c>
      <c r="F3693" s="53"/>
    </row>
    <row r="3694" spans="1:6">
      <c r="A3694" s="52">
        <v>45986</v>
      </c>
      <c r="B3694" s="20">
        <v>2413.9</v>
      </c>
      <c r="C3694" s="20">
        <v>84587.01</v>
      </c>
      <c r="D3694" s="20">
        <f t="shared" si="114"/>
        <v>-3.7017473385971399E-3</v>
      </c>
      <c r="E3694" s="20">
        <f t="shared" si="115"/>
        <v>-3.4738052384617689E-3</v>
      </c>
      <c r="F3694" s="53"/>
    </row>
    <row r="3695" spans="1:6">
      <c r="A3695" s="52">
        <v>45987</v>
      </c>
      <c r="B3695" s="20">
        <v>2425.5500000000002</v>
      </c>
      <c r="C3695" s="20">
        <v>85609.51</v>
      </c>
      <c r="D3695" s="20">
        <f t="shared" si="114"/>
        <v>1.2015666384119659E-2</v>
      </c>
      <c r="E3695" s="20">
        <f t="shared" si="115"/>
        <v>4.8146060004035729E-3</v>
      </c>
      <c r="F3695" s="53"/>
    </row>
    <row r="3696" spans="1:6">
      <c r="A3696" s="52">
        <v>45988</v>
      </c>
      <c r="B3696" s="20">
        <v>2451.1</v>
      </c>
      <c r="C3696" s="20">
        <v>85720.38</v>
      </c>
      <c r="D3696" s="20">
        <f t="shared" si="114"/>
        <v>1.2942285257507183E-3</v>
      </c>
      <c r="E3696" s="20">
        <f t="shared" si="115"/>
        <v>1.0478600590302995E-2</v>
      </c>
      <c r="F3696" s="53"/>
    </row>
    <row r="3697" spans="1:6">
      <c r="A3697" s="52">
        <v>45989</v>
      </c>
      <c r="B3697" s="20">
        <v>2467</v>
      </c>
      <c r="C3697" s="20">
        <v>85706.67</v>
      </c>
      <c r="D3697" s="20">
        <f t="shared" si="114"/>
        <v>-1.5995141990995734E-4</v>
      </c>
      <c r="E3697" s="20">
        <f t="shared" si="115"/>
        <v>6.4659341599256201E-3</v>
      </c>
      <c r="F3697" s="53"/>
    </row>
    <row r="3698" spans="1:6">
      <c r="A3698" s="52">
        <v>45992</v>
      </c>
      <c r="B3698" s="20">
        <v>2463.8000000000002</v>
      </c>
      <c r="C3698" s="20">
        <v>85641.9</v>
      </c>
      <c r="D3698" s="20">
        <f t="shared" si="114"/>
        <v>-7.5600284361744313E-4</v>
      </c>
      <c r="E3698" s="20">
        <f t="shared" si="115"/>
        <v>-1.2979640014828594E-3</v>
      </c>
      <c r="F3698" s="53"/>
    </row>
    <row r="3699" spans="1:6">
      <c r="A3699" s="52">
        <v>45993</v>
      </c>
      <c r="B3699" s="20">
        <v>2477.4</v>
      </c>
      <c r="C3699" s="20">
        <v>85138.27</v>
      </c>
      <c r="D3699" s="20">
        <f t="shared" si="114"/>
        <v>-5.8980086500652808E-3</v>
      </c>
      <c r="E3699" s="20">
        <f t="shared" si="115"/>
        <v>5.5047495922257213E-3</v>
      </c>
      <c r="F3699" s="53"/>
    </row>
    <row r="3700" spans="1:6">
      <c r="A3700" s="52">
        <v>45994</v>
      </c>
      <c r="B3700" s="20">
        <v>2454.25</v>
      </c>
      <c r="C3700" s="20">
        <v>85106.81</v>
      </c>
      <c r="D3700" s="20">
        <f t="shared" si="114"/>
        <v>-3.6958484037377014E-4</v>
      </c>
      <c r="E3700" s="20">
        <f t="shared" si="115"/>
        <v>-9.3884075474688269E-3</v>
      </c>
      <c r="F3700" s="53"/>
    </row>
    <row r="3701" spans="1:6">
      <c r="A3701" s="52">
        <v>45995</v>
      </c>
      <c r="B3701" s="20">
        <v>2462.15</v>
      </c>
      <c r="C3701" s="20">
        <v>85265.32</v>
      </c>
      <c r="D3701" s="20">
        <f t="shared" si="114"/>
        <v>1.8607508837900758E-3</v>
      </c>
      <c r="E3701" s="20">
        <f t="shared" si="115"/>
        <v>3.2137363922106923E-3</v>
      </c>
      <c r="F3701" s="53"/>
    </row>
    <row r="3702" spans="1:6">
      <c r="A3702" s="52">
        <v>45996</v>
      </c>
      <c r="B3702" s="20">
        <v>2339</v>
      </c>
      <c r="C3702" s="20">
        <v>85712.37</v>
      </c>
      <c r="D3702" s="20">
        <f t="shared" si="114"/>
        <v>5.2293491478964671E-3</v>
      </c>
      <c r="E3702" s="20">
        <f t="shared" si="115"/>
        <v>-5.1311464380662544E-2</v>
      </c>
      <c r="F3702" s="53"/>
    </row>
    <row r="3703" spans="1:6">
      <c r="A3703" s="52">
        <v>45999</v>
      </c>
      <c r="B3703" s="20">
        <v>2314.4</v>
      </c>
      <c r="C3703" s="20">
        <v>85102.69</v>
      </c>
      <c r="D3703" s="20">
        <f t="shared" si="114"/>
        <v>-7.1385109605806556E-3</v>
      </c>
      <c r="E3703" s="20">
        <f t="shared" si="115"/>
        <v>-1.0573012922253617E-2</v>
      </c>
      <c r="F3703" s="53"/>
    </row>
    <row r="3704" spans="1:6">
      <c r="A3704" s="52">
        <v>46000</v>
      </c>
      <c r="B3704" s="20">
        <v>2306.35</v>
      </c>
      <c r="C3704" s="20">
        <v>84666.28</v>
      </c>
      <c r="D3704" s="20">
        <f t="shared" si="114"/>
        <v>-5.1412335396227929E-3</v>
      </c>
      <c r="E3704" s="20">
        <f t="shared" si="115"/>
        <v>-3.4842863795202278E-3</v>
      </c>
      <c r="F3704" s="53"/>
    </row>
    <row r="3705" spans="1:6">
      <c r="A3705" s="52">
        <v>46001</v>
      </c>
      <c r="B3705" s="20">
        <v>2301.6999999999998</v>
      </c>
      <c r="C3705" s="20">
        <v>84391.27</v>
      </c>
      <c r="D3705" s="20">
        <f t="shared" si="114"/>
        <v>-3.2534511777843568E-3</v>
      </c>
      <c r="E3705" s="20">
        <f t="shared" si="115"/>
        <v>-2.0182079527568939E-3</v>
      </c>
      <c r="F3705" s="53"/>
    </row>
    <row r="3706" spans="1:6">
      <c r="A3706" s="52">
        <v>46002</v>
      </c>
      <c r="B3706" s="20">
        <v>2304.6999999999998</v>
      </c>
      <c r="C3706" s="20">
        <v>84818.13</v>
      </c>
      <c r="D3706" s="20">
        <f t="shared" si="114"/>
        <v>5.0453568832305885E-3</v>
      </c>
      <c r="E3706" s="20">
        <f t="shared" si="115"/>
        <v>1.3025357867966388E-3</v>
      </c>
      <c r="F3706" s="53"/>
    </row>
    <row r="3707" spans="1:6">
      <c r="A3707" s="52">
        <v>46003</v>
      </c>
      <c r="B3707" s="20">
        <v>2261.0500000000002</v>
      </c>
      <c r="C3707" s="20">
        <v>85267.66</v>
      </c>
      <c r="D3707" s="20">
        <f t="shared" si="114"/>
        <v>5.285933018813074E-3</v>
      </c>
      <c r="E3707" s="20">
        <f t="shared" si="115"/>
        <v>-1.9121208974186735E-2</v>
      </c>
      <c r="F3707" s="53"/>
    </row>
    <row r="3708" spans="1:6">
      <c r="A3708" s="52">
        <v>46006</v>
      </c>
      <c r="B3708" s="20">
        <v>2293.1999999999998</v>
      </c>
      <c r="C3708" s="20">
        <v>85213.36</v>
      </c>
      <c r="D3708" s="20">
        <f t="shared" si="114"/>
        <v>-6.3702108112948983E-4</v>
      </c>
      <c r="E3708" s="20">
        <f t="shared" si="115"/>
        <v>1.4118914891969607E-2</v>
      </c>
      <c r="F3708" s="53"/>
    </row>
    <row r="3709" spans="1:6">
      <c r="A3709" s="52">
        <v>46007</v>
      </c>
      <c r="B3709" s="20">
        <v>2279.8000000000002</v>
      </c>
      <c r="C3709" s="20">
        <v>84679.86</v>
      </c>
      <c r="D3709" s="20">
        <f t="shared" si="114"/>
        <v>-6.2804360716442317E-3</v>
      </c>
      <c r="E3709" s="20">
        <f t="shared" si="115"/>
        <v>-5.8605022315493544E-3</v>
      </c>
      <c r="F3709" s="53"/>
    </row>
    <row r="3710" spans="1:6">
      <c r="A3710" s="52">
        <v>46008</v>
      </c>
      <c r="B3710" s="20">
        <v>2275.6999999999998</v>
      </c>
      <c r="C3710" s="20">
        <v>84559.65</v>
      </c>
      <c r="D3710" s="20">
        <f t="shared" si="114"/>
        <v>-1.4205905017817002E-3</v>
      </c>
      <c r="E3710" s="20">
        <f t="shared" si="115"/>
        <v>-1.8000224375054044E-3</v>
      </c>
      <c r="F3710" s="53"/>
    </row>
    <row r="3711" spans="1:6">
      <c r="A3711" s="52">
        <v>46009</v>
      </c>
      <c r="B3711" s="20">
        <v>2264.1999999999998</v>
      </c>
      <c r="C3711" s="20">
        <v>84481.81</v>
      </c>
      <c r="D3711" s="20">
        <f t="shared" si="114"/>
        <v>-9.2095756273930169E-4</v>
      </c>
      <c r="E3711" s="20">
        <f t="shared" si="115"/>
        <v>-5.0662017211639101E-3</v>
      </c>
      <c r="F3711" s="53"/>
    </row>
    <row r="3712" spans="1:6">
      <c r="A3712" s="52">
        <v>46010</v>
      </c>
      <c r="B3712" s="20">
        <v>2281.8000000000002</v>
      </c>
      <c r="C3712" s="20">
        <v>84929.36</v>
      </c>
      <c r="D3712" s="20">
        <f t="shared" si="114"/>
        <v>5.2836072281283999E-3</v>
      </c>
      <c r="E3712" s="20">
        <f t="shared" si="115"/>
        <v>7.7431095182600674E-3</v>
      </c>
      <c r="F3712" s="53"/>
    </row>
    <row r="3713" spans="1:6">
      <c r="A3713" s="52">
        <v>46013</v>
      </c>
      <c r="B3713" s="20">
        <v>2289.0500000000002</v>
      </c>
      <c r="C3713" s="20">
        <v>85567.48</v>
      </c>
      <c r="D3713" s="20">
        <f t="shared" si="114"/>
        <v>7.4854522769099109E-3</v>
      </c>
      <c r="E3713" s="20">
        <f t="shared" si="115"/>
        <v>3.1722791515549236E-3</v>
      </c>
      <c r="F3713" s="53"/>
    </row>
    <row r="3714" spans="1:6">
      <c r="A3714" s="52">
        <v>46014</v>
      </c>
      <c r="B3714" s="20">
        <v>2301.4</v>
      </c>
      <c r="C3714" s="20">
        <v>85524.84</v>
      </c>
      <c r="D3714" s="20">
        <f t="shared" si="114"/>
        <v>-4.9844435896145498E-4</v>
      </c>
      <c r="E3714" s="20">
        <f t="shared" si="115"/>
        <v>5.3807490755341525E-3</v>
      </c>
      <c r="F3714" s="53"/>
    </row>
    <row r="3715" spans="1:6">
      <c r="A3715" s="52">
        <v>46015</v>
      </c>
      <c r="B3715" s="20">
        <v>2282.9</v>
      </c>
      <c r="C3715" s="20">
        <v>85408.7</v>
      </c>
      <c r="D3715" s="20">
        <f t="shared" ref="D3715:D3778" si="116">LN(C3715/C3714)</f>
        <v>-1.358890921838481E-3</v>
      </c>
      <c r="E3715" s="20">
        <f t="shared" ref="E3715:E3720" si="117">LN(B3715/B3714)</f>
        <v>-8.0710688337916614E-3</v>
      </c>
      <c r="F3715" s="53"/>
    </row>
    <row r="3716" spans="1:6">
      <c r="A3716" s="52">
        <v>46017</v>
      </c>
      <c r="B3716" s="20">
        <v>2285.5500000000002</v>
      </c>
      <c r="C3716" s="20">
        <v>85041.45</v>
      </c>
      <c r="D3716" s="20">
        <f t="shared" si="116"/>
        <v>-4.309184454114651E-3</v>
      </c>
      <c r="E3716" s="20">
        <f t="shared" si="117"/>
        <v>1.1601310279069641E-3</v>
      </c>
      <c r="F3716" s="53"/>
    </row>
    <row r="3717" spans="1:6">
      <c r="A3717" s="52">
        <v>46020</v>
      </c>
      <c r="B3717" s="20">
        <v>2292.1</v>
      </c>
      <c r="C3717" s="20">
        <v>84695.54</v>
      </c>
      <c r="D3717" s="20">
        <f t="shared" si="116"/>
        <v>-4.075840850817582E-3</v>
      </c>
      <c r="E3717" s="20">
        <f t="shared" si="117"/>
        <v>2.8617323168471107E-3</v>
      </c>
      <c r="F3717" s="53"/>
    </row>
    <row r="3718" spans="1:6">
      <c r="A3718" s="52">
        <v>46021</v>
      </c>
      <c r="B3718" s="20">
        <v>2290.1</v>
      </c>
      <c r="C3718" s="20">
        <v>84675.08</v>
      </c>
      <c r="D3718" s="20">
        <f t="shared" si="116"/>
        <v>-2.4160034484748994E-4</v>
      </c>
      <c r="E3718" s="20">
        <f t="shared" si="117"/>
        <v>-8.7294318318929202E-4</v>
      </c>
      <c r="F3718" s="53"/>
    </row>
    <row r="3719" spans="1:6">
      <c r="A3719" s="52">
        <v>46022</v>
      </c>
      <c r="B3719" s="20">
        <v>2315.3000000000002</v>
      </c>
      <c r="C3719" s="20">
        <v>85220.6</v>
      </c>
      <c r="D3719" s="20">
        <f t="shared" si="116"/>
        <v>6.4218451554912351E-3</v>
      </c>
      <c r="E3719" s="20">
        <f t="shared" si="117"/>
        <v>1.0943784040021521E-2</v>
      </c>
      <c r="F3719" s="53"/>
    </row>
    <row r="3720" spans="1:6">
      <c r="A3720" s="57">
        <v>46023</v>
      </c>
      <c r="B3720" s="58">
        <v>2323</v>
      </c>
      <c r="C3720" s="58">
        <v>85188.6</v>
      </c>
      <c r="D3720" s="58">
        <f t="shared" si="116"/>
        <v>-3.7556658180579612E-4</v>
      </c>
      <c r="E3720" s="58">
        <f t="shared" si="117"/>
        <v>3.3201850132563342E-3</v>
      </c>
      <c r="F3720" s="59"/>
    </row>
  </sheetData>
  <pageMargins left="0.7" right="0.7" top="0.75" bottom="0.75" header="0.3" footer="0.3"/>
  <pageSetup orientation="portrait"/>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2"/>
  <sheetViews>
    <sheetView zoomScale="78" zoomScaleNormal="78" workbookViewId="0">
      <selection activeCell="G45" sqref="G45"/>
    </sheetView>
  </sheetViews>
  <sheetFormatPr defaultRowHeight="14.4"/>
  <cols>
    <col min="1" max="1" width="16.21875" style="1" bestFit="1" customWidth="1"/>
    <col min="2" max="3" width="8.88671875" style="1" customWidth="1"/>
    <col min="4" max="4" width="14.6640625" style="1" bestFit="1" customWidth="1"/>
    <col min="5" max="5" width="12.6640625" style="1" bestFit="1" customWidth="1"/>
    <col min="6" max="6" width="8.88671875" style="1" customWidth="1"/>
    <col min="7" max="7" width="16.21875" style="1" bestFit="1" customWidth="1"/>
    <col min="8" max="9" width="8.88671875" style="1" customWidth="1"/>
    <col min="10" max="10" width="14.6640625" style="1" bestFit="1" customWidth="1"/>
    <col min="11" max="11" width="12.6640625" style="1" bestFit="1" customWidth="1"/>
    <col min="12" max="12" width="8.88671875" style="1" customWidth="1"/>
    <col min="13" max="13" width="18.109375" style="1" bestFit="1" customWidth="1"/>
    <col min="14" max="15" width="8.88671875" style="1" customWidth="1"/>
    <col min="16" max="16" width="14.6640625" style="1" bestFit="1" customWidth="1"/>
    <col min="17" max="17" width="12.6640625" style="1" bestFit="1" customWidth="1"/>
    <col min="18" max="18" width="8.88671875" style="1" customWidth="1"/>
    <col min="19" max="16384" width="8.88671875" style="1"/>
  </cols>
  <sheetData>
    <row r="1" spans="1:17">
      <c r="A1" s="80" t="s">
        <v>367</v>
      </c>
      <c r="B1" s="80" t="s">
        <v>368</v>
      </c>
    </row>
    <row r="2" spans="1:17">
      <c r="A2" s="80" t="s">
        <v>369</v>
      </c>
      <c r="B2" s="80" t="s">
        <v>370</v>
      </c>
    </row>
    <row r="3" spans="1:17">
      <c r="A3" s="81" t="s">
        <v>371</v>
      </c>
      <c r="B3" s="80" t="s">
        <v>370</v>
      </c>
    </row>
    <row r="4" spans="1:17">
      <c r="A4" s="80" t="s">
        <v>372</v>
      </c>
      <c r="B4" s="80" t="s">
        <v>373</v>
      </c>
    </row>
    <row r="7" spans="1:17" ht="15.6" customHeight="1">
      <c r="A7" s="21" t="s">
        <v>374</v>
      </c>
      <c r="G7" s="21" t="s">
        <v>371</v>
      </c>
      <c r="M7" s="24" t="s">
        <v>372</v>
      </c>
    </row>
    <row r="8" spans="1:17" ht="15.6" customHeight="1">
      <c r="A8" s="74" t="s">
        <v>361</v>
      </c>
      <c r="B8" s="74" t="s">
        <v>362</v>
      </c>
      <c r="C8" s="74" t="s">
        <v>363</v>
      </c>
      <c r="D8" s="74" t="s">
        <v>364</v>
      </c>
      <c r="E8" s="74" t="s">
        <v>365</v>
      </c>
      <c r="G8" s="76" t="s">
        <v>361</v>
      </c>
      <c r="H8" s="76" t="s">
        <v>362</v>
      </c>
      <c r="I8" s="76" t="s">
        <v>363</v>
      </c>
      <c r="J8" s="76" t="s">
        <v>364</v>
      </c>
      <c r="K8" s="76" t="s">
        <v>365</v>
      </c>
      <c r="M8" s="76" t="s">
        <v>361</v>
      </c>
      <c r="N8" s="76" t="s">
        <v>362</v>
      </c>
      <c r="O8" s="76" t="s">
        <v>363</v>
      </c>
      <c r="P8" s="76" t="s">
        <v>364</v>
      </c>
      <c r="Q8" s="76" t="s">
        <v>365</v>
      </c>
    </row>
    <row r="9" spans="1:17" ht="15.6" customHeight="1">
      <c r="A9" s="72">
        <v>40830</v>
      </c>
      <c r="B9" s="23">
        <v>332.1</v>
      </c>
      <c r="C9" s="23">
        <v>17082.689999999999</v>
      </c>
      <c r="D9" s="73" t="s">
        <v>375</v>
      </c>
      <c r="E9" s="73" t="s">
        <v>375</v>
      </c>
      <c r="G9" s="77">
        <v>40856</v>
      </c>
      <c r="H9" s="23">
        <v>391.3</v>
      </c>
      <c r="I9" s="23">
        <v>17362.099999999999</v>
      </c>
      <c r="J9" s="78" t="s">
        <v>375</v>
      </c>
      <c r="K9" s="78" t="s">
        <v>375</v>
      </c>
      <c r="L9" s="22"/>
      <c r="M9" s="75">
        <v>40785</v>
      </c>
      <c r="N9" s="78">
        <v>320.89999999999998</v>
      </c>
      <c r="O9" s="78">
        <v>16676.75</v>
      </c>
      <c r="P9" s="78" t="s">
        <v>375</v>
      </c>
      <c r="Q9" s="78" t="s">
        <v>375</v>
      </c>
    </row>
    <row r="10" spans="1:17" ht="15.6" customHeight="1">
      <c r="A10" s="72">
        <v>40833</v>
      </c>
      <c r="B10" s="23">
        <v>333.1</v>
      </c>
      <c r="C10" s="23">
        <v>17025.09</v>
      </c>
      <c r="D10" s="23">
        <f t="shared" ref="D10:D23" si="0">LN(C10/C9)</f>
        <v>-3.3775317395061408E-3</v>
      </c>
      <c r="E10" s="23">
        <f t="shared" ref="E10:E23" si="1">LN(B10/B9)</f>
        <v>3.0066168169330752E-3</v>
      </c>
      <c r="G10" s="77">
        <v>40858</v>
      </c>
      <c r="H10" s="23">
        <v>396.15</v>
      </c>
      <c r="I10" s="23">
        <v>17192.82</v>
      </c>
      <c r="J10" s="23">
        <f t="shared" ref="J10:J23" si="2">LN(I10/I9)</f>
        <v>-9.797814852298534E-3</v>
      </c>
      <c r="K10" s="23">
        <f t="shared" ref="K10:K23" si="3">LN(H10/H9)</f>
        <v>1.2318398194884051E-2</v>
      </c>
      <c r="M10" s="77">
        <v>40788</v>
      </c>
      <c r="N10" s="23">
        <v>320.3</v>
      </c>
      <c r="O10" s="23">
        <v>16821.46</v>
      </c>
      <c r="P10" s="23">
        <f t="shared" ref="P10:P38" si="4">LN(O10/O9)</f>
        <v>8.6399183833308496E-3</v>
      </c>
      <c r="Q10" s="23">
        <f t="shared" ref="Q10:Q38" si="5">LN(N10/N9)</f>
        <v>-1.8714915006985892E-3</v>
      </c>
    </row>
    <row r="11" spans="1:17" ht="15.6" customHeight="1">
      <c r="A11" s="72">
        <v>40834</v>
      </c>
      <c r="B11" s="23">
        <v>330.55</v>
      </c>
      <c r="C11" s="23">
        <v>16748.29</v>
      </c>
      <c r="D11" s="23">
        <f t="shared" si="0"/>
        <v>-1.6391974857872083E-2</v>
      </c>
      <c r="E11" s="23">
        <f t="shared" si="1"/>
        <v>-7.6848114200468243E-3</v>
      </c>
      <c r="G11" s="77">
        <v>40861</v>
      </c>
      <c r="H11" s="23">
        <v>398.6</v>
      </c>
      <c r="I11" s="23">
        <v>17118.740000000002</v>
      </c>
      <c r="J11" s="23">
        <f t="shared" si="2"/>
        <v>-4.3180849315540603E-3</v>
      </c>
      <c r="K11" s="23">
        <f t="shared" si="3"/>
        <v>6.1654803674435418E-3</v>
      </c>
      <c r="M11" s="77">
        <v>40791</v>
      </c>
      <c r="N11" s="23">
        <v>319.45</v>
      </c>
      <c r="O11" s="23">
        <v>16713.330000000002</v>
      </c>
      <c r="P11" s="23">
        <f t="shared" si="4"/>
        <v>-6.4488475841946247E-3</v>
      </c>
      <c r="Q11" s="23">
        <f t="shared" si="5"/>
        <v>-2.6572895667602292E-3</v>
      </c>
    </row>
    <row r="12" spans="1:17" ht="15.6" customHeight="1">
      <c r="A12" s="72">
        <v>40835</v>
      </c>
      <c r="B12" s="23">
        <v>331.55</v>
      </c>
      <c r="C12" s="23">
        <v>17085.34</v>
      </c>
      <c r="D12" s="23">
        <f t="shared" si="0"/>
        <v>1.9924622359411604E-2</v>
      </c>
      <c r="E12" s="23">
        <f t="shared" si="1"/>
        <v>3.020694035289497E-3</v>
      </c>
      <c r="G12" s="77">
        <v>40862</v>
      </c>
      <c r="H12" s="23">
        <v>391.7</v>
      </c>
      <c r="I12" s="23">
        <v>16882.669999999998</v>
      </c>
      <c r="J12" s="23">
        <f t="shared" si="2"/>
        <v>-1.388611785942106E-2</v>
      </c>
      <c r="K12" s="23">
        <f t="shared" si="3"/>
        <v>-1.7462167106908767E-2</v>
      </c>
      <c r="M12" s="77">
        <v>40792</v>
      </c>
      <c r="N12" s="23">
        <v>319.89999999999998</v>
      </c>
      <c r="O12" s="23">
        <v>16862.810000000001</v>
      </c>
      <c r="P12" s="23">
        <f t="shared" si="4"/>
        <v>8.9040007325759708E-3</v>
      </c>
      <c r="Q12" s="23">
        <f t="shared" si="5"/>
        <v>1.407679907119925E-3</v>
      </c>
    </row>
    <row r="13" spans="1:17" ht="15.6" customHeight="1">
      <c r="A13" s="72">
        <v>40836</v>
      </c>
      <c r="B13" s="23">
        <v>331.35</v>
      </c>
      <c r="C13" s="23">
        <v>16936.89</v>
      </c>
      <c r="D13" s="23">
        <f t="shared" si="0"/>
        <v>-8.7267026355303257E-3</v>
      </c>
      <c r="E13" s="23">
        <f t="shared" si="1"/>
        <v>-6.0340928064070432E-4</v>
      </c>
      <c r="G13" s="77">
        <v>40863</v>
      </c>
      <c r="H13" s="23">
        <v>392.05</v>
      </c>
      <c r="I13" s="23">
        <v>16775.87</v>
      </c>
      <c r="J13" s="23">
        <f t="shared" si="2"/>
        <v>-6.3461076107392987E-3</v>
      </c>
      <c r="K13" s="23">
        <f t="shared" si="3"/>
        <v>8.9314200514537684E-4</v>
      </c>
      <c r="M13" s="77">
        <v>40793</v>
      </c>
      <c r="N13" s="23">
        <v>320.35000000000002</v>
      </c>
      <c r="O13" s="23">
        <v>17065</v>
      </c>
      <c r="P13" s="23">
        <f t="shared" si="4"/>
        <v>1.1918977005640001E-2</v>
      </c>
      <c r="Q13" s="23">
        <f t="shared" si="5"/>
        <v>1.405701129558388E-3</v>
      </c>
    </row>
    <row r="14" spans="1:17" ht="15.6" customHeight="1">
      <c r="A14" s="72">
        <v>40837</v>
      </c>
      <c r="B14" s="23">
        <v>326.10000000000002</v>
      </c>
      <c r="C14" s="23">
        <v>16785.64</v>
      </c>
      <c r="D14" s="23">
        <f t="shared" si="0"/>
        <v>-8.9703242440322441E-3</v>
      </c>
      <c r="E14" s="23">
        <f t="shared" si="1"/>
        <v>-1.5971135738962413E-2</v>
      </c>
      <c r="G14" s="77">
        <v>40864</v>
      </c>
      <c r="H14" s="23">
        <v>389.6</v>
      </c>
      <c r="I14" s="23">
        <v>16461.71</v>
      </c>
      <c r="J14" s="23">
        <f t="shared" si="2"/>
        <v>-1.8904466337350628E-2</v>
      </c>
      <c r="K14" s="23">
        <f t="shared" si="3"/>
        <v>-6.2688109085508384E-3</v>
      </c>
      <c r="M14" s="77">
        <v>40794</v>
      </c>
      <c r="N14" s="23">
        <v>325.05</v>
      </c>
      <c r="O14" s="23">
        <v>17165.54</v>
      </c>
      <c r="P14" s="23">
        <f t="shared" si="4"/>
        <v>5.8743034211366134E-3</v>
      </c>
      <c r="Q14" s="23">
        <f t="shared" si="5"/>
        <v>1.4564868565447055E-2</v>
      </c>
    </row>
    <row r="15" spans="1:17" ht="15.6" customHeight="1">
      <c r="A15" s="72">
        <v>40840</v>
      </c>
      <c r="B15" s="23">
        <v>336.35</v>
      </c>
      <c r="C15" s="23">
        <v>16939.28</v>
      </c>
      <c r="D15" s="23">
        <f t="shared" si="0"/>
        <v>9.1114263818456269E-3</v>
      </c>
      <c r="E15" s="23">
        <f t="shared" si="1"/>
        <v>3.0948201676341335E-2</v>
      </c>
      <c r="G15" s="77">
        <v>40865</v>
      </c>
      <c r="H15" s="23">
        <v>390.85</v>
      </c>
      <c r="I15" s="23">
        <v>16371.51</v>
      </c>
      <c r="J15" s="23">
        <f t="shared" si="2"/>
        <v>-5.4944490318227096E-3</v>
      </c>
      <c r="K15" s="23">
        <f t="shared" si="3"/>
        <v>3.2032828979594811E-3</v>
      </c>
      <c r="M15" s="77">
        <v>40795</v>
      </c>
      <c r="N15" s="23">
        <v>333.25</v>
      </c>
      <c r="O15" s="23">
        <v>16866.97</v>
      </c>
      <c r="P15" s="23">
        <f t="shared" si="4"/>
        <v>-1.7546614126486938E-2</v>
      </c>
      <c r="Q15" s="23">
        <f t="shared" si="5"/>
        <v>2.491394240834037E-2</v>
      </c>
    </row>
    <row r="16" spans="1:17" ht="15.6" customHeight="1">
      <c r="A16" s="72">
        <v>40841</v>
      </c>
      <c r="B16" s="23">
        <v>340.4</v>
      </c>
      <c r="C16" s="23">
        <v>17254.86</v>
      </c>
      <c r="D16" s="23">
        <f t="shared" si="0"/>
        <v>1.8458657557749423E-2</v>
      </c>
      <c r="E16" s="23">
        <f t="shared" si="1"/>
        <v>1.196911222760424E-2</v>
      </c>
      <c r="G16" s="77">
        <v>40868</v>
      </c>
      <c r="H16" s="23">
        <v>390.15</v>
      </c>
      <c r="I16" s="23">
        <v>15946.1</v>
      </c>
      <c r="J16" s="23">
        <f t="shared" si="2"/>
        <v>-2.6328343809123488E-2</v>
      </c>
      <c r="K16" s="23">
        <f t="shared" si="3"/>
        <v>-1.7925741035693561E-3</v>
      </c>
      <c r="M16" s="77">
        <v>40798</v>
      </c>
      <c r="N16" s="23">
        <v>345.9</v>
      </c>
      <c r="O16" s="23">
        <v>16501.740000000002</v>
      </c>
      <c r="P16" s="23">
        <f t="shared" si="4"/>
        <v>-2.1891441761270079E-2</v>
      </c>
      <c r="Q16" s="23">
        <f t="shared" si="5"/>
        <v>3.7256756884304867E-2</v>
      </c>
    </row>
    <row r="17" spans="1:17" ht="15.6" customHeight="1">
      <c r="A17" s="72">
        <v>40842</v>
      </c>
      <c r="B17" s="23">
        <v>342.85</v>
      </c>
      <c r="C17" s="23">
        <v>17288.830000000002</v>
      </c>
      <c r="D17" s="23">
        <f t="shared" si="0"/>
        <v>1.9667853058172925E-3</v>
      </c>
      <c r="E17" s="23">
        <f t="shared" si="1"/>
        <v>7.1716370311546073E-3</v>
      </c>
      <c r="G17" s="77">
        <v>40869</v>
      </c>
      <c r="H17" s="23">
        <v>384.95</v>
      </c>
      <c r="I17" s="23">
        <v>16065.42</v>
      </c>
      <c r="J17" s="23">
        <f t="shared" si="2"/>
        <v>7.4548507911059748E-3</v>
      </c>
      <c r="K17" s="23">
        <f t="shared" si="3"/>
        <v>-1.3417824838711678E-2</v>
      </c>
      <c r="M17" s="77">
        <v>40799</v>
      </c>
      <c r="N17" s="23">
        <v>341.2</v>
      </c>
      <c r="O17" s="23">
        <v>16467.439999999999</v>
      </c>
      <c r="P17" s="23">
        <f t="shared" si="4"/>
        <v>-2.080731906283361E-3</v>
      </c>
      <c r="Q17" s="23">
        <f t="shared" si="5"/>
        <v>-1.3680900325598936E-2</v>
      </c>
    </row>
    <row r="18" spans="1:17" ht="15.6" customHeight="1">
      <c r="A18" s="72">
        <v>40844</v>
      </c>
      <c r="B18" s="23">
        <v>349.45</v>
      </c>
      <c r="C18" s="23">
        <v>17804.8</v>
      </c>
      <c r="D18" s="23">
        <f t="shared" si="0"/>
        <v>2.9407455634272078E-2</v>
      </c>
      <c r="E18" s="23">
        <f t="shared" si="1"/>
        <v>1.9067456192764558E-2</v>
      </c>
      <c r="G18" s="77">
        <v>40870</v>
      </c>
      <c r="H18" s="23">
        <v>383</v>
      </c>
      <c r="I18" s="23">
        <v>15699.97</v>
      </c>
      <c r="J18" s="23">
        <f t="shared" si="2"/>
        <v>-2.3010334492517274E-2</v>
      </c>
      <c r="K18" s="23">
        <f t="shared" si="3"/>
        <v>-5.0784665434124949E-3</v>
      </c>
      <c r="M18" s="77">
        <v>40800</v>
      </c>
      <c r="N18" s="23">
        <v>352.6</v>
      </c>
      <c r="O18" s="23">
        <v>16709.599999999999</v>
      </c>
      <c r="P18" s="23">
        <f t="shared" si="4"/>
        <v>1.4598306573203743E-2</v>
      </c>
      <c r="Q18" s="23">
        <f t="shared" si="5"/>
        <v>3.286545434624593E-2</v>
      </c>
    </row>
    <row r="19" spans="1:17" ht="15.6" customHeight="1">
      <c r="A19" s="72">
        <v>40847</v>
      </c>
      <c r="B19" s="23">
        <v>375.25</v>
      </c>
      <c r="C19" s="23">
        <v>17705.009999999998</v>
      </c>
      <c r="D19" s="23">
        <f t="shared" si="0"/>
        <v>-5.6204334909699246E-3</v>
      </c>
      <c r="E19" s="23">
        <f t="shared" si="1"/>
        <v>7.1231980590433425E-2</v>
      </c>
      <c r="G19" s="77">
        <v>40871</v>
      </c>
      <c r="H19" s="23">
        <v>384.85</v>
      </c>
      <c r="I19" s="23">
        <v>15858.49</v>
      </c>
      <c r="J19" s="23">
        <f t="shared" si="2"/>
        <v>1.0046202079096837E-2</v>
      </c>
      <c r="K19" s="23">
        <f t="shared" si="3"/>
        <v>4.8186587996805544E-3</v>
      </c>
      <c r="M19" s="77">
        <v>40801</v>
      </c>
      <c r="N19" s="23">
        <v>349.3</v>
      </c>
      <c r="O19" s="23">
        <v>16876.54</v>
      </c>
      <c r="P19" s="23">
        <f t="shared" si="4"/>
        <v>9.9410872950098563E-3</v>
      </c>
      <c r="Q19" s="23">
        <f t="shared" si="5"/>
        <v>-9.4031181509836269E-3</v>
      </c>
    </row>
    <row r="20" spans="1:17" ht="15.6" customHeight="1">
      <c r="A20" s="72">
        <v>40848</v>
      </c>
      <c r="B20" s="23">
        <v>388.45</v>
      </c>
      <c r="C20" s="23">
        <v>17480.830000000002</v>
      </c>
      <c r="D20" s="23">
        <f t="shared" si="0"/>
        <v>-1.274279843826354E-2</v>
      </c>
      <c r="E20" s="23">
        <f t="shared" si="1"/>
        <v>3.457199088285836E-2</v>
      </c>
      <c r="G20" s="77">
        <v>40872</v>
      </c>
      <c r="H20" s="23">
        <v>375.2</v>
      </c>
      <c r="I20" s="23">
        <v>15695.43</v>
      </c>
      <c r="J20" s="23">
        <f t="shared" si="2"/>
        <v>-1.0335416424615197E-2</v>
      </c>
      <c r="K20" s="23">
        <f t="shared" si="3"/>
        <v>-2.539443084825688E-2</v>
      </c>
      <c r="M20" s="77">
        <v>40802</v>
      </c>
      <c r="N20" s="23">
        <v>340.05</v>
      </c>
      <c r="O20" s="23">
        <v>16933.830000000002</v>
      </c>
      <c r="P20" s="23">
        <f t="shared" si="4"/>
        <v>3.3889043408712538E-3</v>
      </c>
      <c r="Q20" s="23">
        <f t="shared" si="5"/>
        <v>-2.6838486191138548E-2</v>
      </c>
    </row>
    <row r="21" spans="1:17" ht="15.6" customHeight="1">
      <c r="A21" s="72">
        <v>40849</v>
      </c>
      <c r="B21" s="23">
        <v>390.2</v>
      </c>
      <c r="C21" s="23">
        <v>17464.849999999999</v>
      </c>
      <c r="D21" s="23">
        <f t="shared" si="0"/>
        <v>-9.1456232151396742E-4</v>
      </c>
      <c r="E21" s="23">
        <f t="shared" si="1"/>
        <v>4.4949667925810871E-3</v>
      </c>
      <c r="G21" s="77">
        <v>40875</v>
      </c>
      <c r="H21" s="23">
        <v>382.55</v>
      </c>
      <c r="I21" s="23">
        <v>16167.13</v>
      </c>
      <c r="J21" s="23">
        <f t="shared" si="2"/>
        <v>2.9610581479565416E-2</v>
      </c>
      <c r="K21" s="23">
        <f t="shared" si="3"/>
        <v>1.9400146545791388E-2</v>
      </c>
      <c r="M21" s="77">
        <v>40805</v>
      </c>
      <c r="N21" s="23">
        <v>338.4</v>
      </c>
      <c r="O21" s="23">
        <v>16745.349999999999</v>
      </c>
      <c r="P21" s="23">
        <f t="shared" si="4"/>
        <v>-1.1192788405402297E-2</v>
      </c>
      <c r="Q21" s="23">
        <f t="shared" si="5"/>
        <v>-4.8640378895796321E-3</v>
      </c>
    </row>
    <row r="22" spans="1:17" ht="15.6" customHeight="1">
      <c r="A22" s="72">
        <v>40850</v>
      </c>
      <c r="B22" s="23">
        <v>382.1</v>
      </c>
      <c r="C22" s="23">
        <v>17481.93</v>
      </c>
      <c r="D22" s="23">
        <f t="shared" si="0"/>
        <v>9.7748641562776621E-4</v>
      </c>
      <c r="E22" s="23">
        <f t="shared" si="1"/>
        <v>-2.0977073736156454E-2</v>
      </c>
      <c r="G22" s="77">
        <v>40876</v>
      </c>
      <c r="H22" s="23">
        <v>387.35</v>
      </c>
      <c r="I22" s="23">
        <v>16008.34</v>
      </c>
      <c r="J22" s="23">
        <f t="shared" si="2"/>
        <v>-9.8703322222684648E-3</v>
      </c>
      <c r="K22" s="23">
        <f t="shared" si="3"/>
        <v>1.246931340005077E-2</v>
      </c>
      <c r="M22" s="77">
        <v>40806</v>
      </c>
      <c r="N22" s="23">
        <v>343.55</v>
      </c>
      <c r="O22" s="23">
        <v>17099.28</v>
      </c>
      <c r="P22" s="23">
        <f t="shared" si="4"/>
        <v>2.0915749569555761E-2</v>
      </c>
      <c r="Q22" s="23">
        <f t="shared" si="5"/>
        <v>1.5104033745016907E-2</v>
      </c>
    </row>
    <row r="23" spans="1:17" ht="15.6" customHeight="1">
      <c r="A23" s="72">
        <v>40851</v>
      </c>
      <c r="B23" s="23">
        <v>378.85</v>
      </c>
      <c r="C23" s="23">
        <v>17562.61</v>
      </c>
      <c r="D23" s="23">
        <f t="shared" si="0"/>
        <v>4.6044343877878818E-3</v>
      </c>
      <c r="E23" s="23">
        <f t="shared" si="1"/>
        <v>-8.5420060754719199E-3</v>
      </c>
      <c r="G23" s="77">
        <v>40877</v>
      </c>
      <c r="H23" s="23">
        <v>396.1</v>
      </c>
      <c r="I23" s="23">
        <v>16123.46</v>
      </c>
      <c r="J23" s="23">
        <f t="shared" si="2"/>
        <v>7.1655178088919106E-3</v>
      </c>
      <c r="K23" s="23">
        <f t="shared" si="3"/>
        <v>2.2338027549959494E-2</v>
      </c>
      <c r="M23" s="77">
        <v>40807</v>
      </c>
      <c r="N23" s="23">
        <v>339.3</v>
      </c>
      <c r="O23" s="23">
        <v>17065.150000000001</v>
      </c>
      <c r="P23" s="23">
        <f t="shared" si="4"/>
        <v>-1.9979851180746511E-3</v>
      </c>
      <c r="Q23" s="23">
        <f t="shared" si="5"/>
        <v>-1.2447989686900553E-2</v>
      </c>
    </row>
    <row r="24" spans="1:17" ht="15.6" customHeight="1">
      <c r="M24" s="77">
        <v>40808</v>
      </c>
      <c r="N24" s="23">
        <v>331.8</v>
      </c>
      <c r="O24" s="23">
        <v>16361.15</v>
      </c>
      <c r="P24" s="23">
        <f t="shared" si="4"/>
        <v>-4.2128750138261194E-2</v>
      </c>
      <c r="Q24" s="23">
        <f t="shared" si="5"/>
        <v>-2.23522940338403E-2</v>
      </c>
    </row>
    <row r="25" spans="1:17" ht="15.6" customHeight="1">
      <c r="A25" s="79" t="s">
        <v>376</v>
      </c>
      <c r="B25" s="79">
        <f>AVERAGE(E9:E23)</f>
        <v>9.4074442853344185E-3</v>
      </c>
      <c r="G25" s="79" t="s">
        <v>376</v>
      </c>
      <c r="H25" s="79">
        <f>AVERAGE(K9:K23)</f>
        <v>8.7086967225033138E-4</v>
      </c>
      <c r="M25" s="77">
        <v>40809</v>
      </c>
      <c r="N25" s="23">
        <v>331</v>
      </c>
      <c r="O25" s="23">
        <v>16162.06</v>
      </c>
      <c r="P25" s="23">
        <f t="shared" si="4"/>
        <v>-1.2243101886473717E-2</v>
      </c>
      <c r="Q25" s="23">
        <f t="shared" si="5"/>
        <v>-2.4140023792812333E-3</v>
      </c>
    </row>
    <row r="26" spans="1:17" ht="15.6" customHeight="1">
      <c r="A26" s="79" t="s">
        <v>377</v>
      </c>
      <c r="B26" s="79">
        <f>INTERCEPT(E9:E23,D9:D23)</f>
        <v>9.2026555393281452E-3</v>
      </c>
      <c r="G26" s="79" t="s">
        <v>377</v>
      </c>
      <c r="H26" s="79">
        <f>INTERCEPT(K9:K23,J9:J23)</f>
        <v>3.1688082314047994E-3</v>
      </c>
      <c r="M26" s="77">
        <v>40812</v>
      </c>
      <c r="N26" s="23">
        <v>328.45</v>
      </c>
      <c r="O26" s="23">
        <v>16051.1</v>
      </c>
      <c r="P26" s="23">
        <f t="shared" si="4"/>
        <v>-6.8891371630973777E-3</v>
      </c>
      <c r="Q26" s="23">
        <f t="shared" si="5"/>
        <v>-7.7337560385810147E-3</v>
      </c>
    </row>
    <row r="27" spans="1:17" ht="15.6" customHeight="1">
      <c r="A27" s="79" t="s">
        <v>102</v>
      </c>
      <c r="B27" s="79">
        <f>SLOPE(E9:E23,D9:D23)</f>
        <v>0.10347890467413945</v>
      </c>
      <c r="G27" s="79" t="s">
        <v>102</v>
      </c>
      <c r="H27" s="79">
        <f>SLOPE(K9:K23,J9:J23)</f>
        <v>0.43466104696943497</v>
      </c>
      <c r="M27" s="77">
        <v>40813</v>
      </c>
      <c r="N27" s="23">
        <v>338.8</v>
      </c>
      <c r="O27" s="23">
        <v>16524.03</v>
      </c>
      <c r="P27" s="23">
        <f t="shared" si="4"/>
        <v>2.9038302020803555E-2</v>
      </c>
      <c r="Q27" s="23">
        <f t="shared" si="5"/>
        <v>3.1025343439417503E-2</v>
      </c>
    </row>
    <row r="28" spans="1:17" ht="15.6" customHeight="1">
      <c r="M28" s="77">
        <v>40814</v>
      </c>
      <c r="N28" s="23">
        <v>334.4</v>
      </c>
      <c r="O28" s="23">
        <v>16446.02</v>
      </c>
      <c r="P28" s="23">
        <f t="shared" si="4"/>
        <v>-4.7321824247571797E-3</v>
      </c>
      <c r="Q28" s="23">
        <f t="shared" si="5"/>
        <v>-1.3072081567352888E-2</v>
      </c>
    </row>
    <row r="29" spans="1:17" ht="15.6" customHeight="1">
      <c r="M29" s="77">
        <v>40815</v>
      </c>
      <c r="N29" s="23">
        <v>343.65</v>
      </c>
      <c r="O29" s="23">
        <v>16698.07</v>
      </c>
      <c r="P29" s="23">
        <f t="shared" si="4"/>
        <v>1.5209641232694405E-2</v>
      </c>
      <c r="Q29" s="23">
        <f t="shared" si="5"/>
        <v>2.7285816357067564E-2</v>
      </c>
    </row>
    <row r="30" spans="1:17" ht="15.6" customHeight="1">
      <c r="M30" s="77">
        <v>40816</v>
      </c>
      <c r="N30" s="23">
        <v>340.25</v>
      </c>
      <c r="O30" s="23">
        <v>16453.759999999998</v>
      </c>
      <c r="P30" s="23">
        <f t="shared" si="4"/>
        <v>-1.4739121360355288E-2</v>
      </c>
      <c r="Q30" s="23">
        <f t="shared" si="5"/>
        <v>-9.9430560360387367E-3</v>
      </c>
    </row>
    <row r="31" spans="1:17" ht="15.6" customHeight="1">
      <c r="M31" s="77">
        <v>40819</v>
      </c>
      <c r="N31" s="23">
        <v>334.45</v>
      </c>
      <c r="O31" s="23">
        <v>16151.45</v>
      </c>
      <c r="P31" s="23">
        <f t="shared" si="4"/>
        <v>-1.8544193601361458E-2</v>
      </c>
      <c r="Q31" s="23">
        <f t="shared" si="5"/>
        <v>-1.7193249967158462E-2</v>
      </c>
    </row>
    <row r="32" spans="1:17" ht="15.6" customHeight="1">
      <c r="M32" s="77">
        <v>40820</v>
      </c>
      <c r="N32" s="23">
        <v>327.05</v>
      </c>
      <c r="O32" s="23">
        <v>15864.86</v>
      </c>
      <c r="P32" s="23">
        <f t="shared" si="4"/>
        <v>-1.7903228380249023E-2</v>
      </c>
      <c r="Q32" s="23">
        <f t="shared" si="5"/>
        <v>-2.2374327157195201E-2</v>
      </c>
    </row>
    <row r="33" spans="13:17" ht="15.6" customHeight="1">
      <c r="M33" s="77">
        <v>40821</v>
      </c>
      <c r="N33" s="23">
        <v>322.05</v>
      </c>
      <c r="O33" s="23">
        <v>15792.41</v>
      </c>
      <c r="P33" s="23">
        <f t="shared" si="4"/>
        <v>-4.5771556731025089E-3</v>
      </c>
      <c r="Q33" s="23">
        <f t="shared" si="5"/>
        <v>-1.5406251414322066E-2</v>
      </c>
    </row>
    <row r="34" spans="13:17" ht="15.6" customHeight="1">
      <c r="M34" s="77">
        <v>40823</v>
      </c>
      <c r="N34" s="23">
        <v>329.2</v>
      </c>
      <c r="O34" s="23">
        <v>16232.54</v>
      </c>
      <c r="P34" s="23">
        <f t="shared" si="4"/>
        <v>2.7488424722905389E-2</v>
      </c>
      <c r="Q34" s="23">
        <f t="shared" si="5"/>
        <v>2.1958655810014931E-2</v>
      </c>
    </row>
    <row r="35" spans="13:17" ht="15.6" customHeight="1">
      <c r="M35" s="77">
        <v>40826</v>
      </c>
      <c r="N35" s="23">
        <v>332.4</v>
      </c>
      <c r="O35" s="23">
        <v>16557.23</v>
      </c>
      <c r="P35" s="23">
        <f t="shared" si="4"/>
        <v>1.9804994844761437E-2</v>
      </c>
      <c r="Q35" s="23">
        <f t="shared" si="5"/>
        <v>9.6735941783782399E-3</v>
      </c>
    </row>
    <row r="36" spans="13:17" ht="15.6" customHeight="1">
      <c r="M36" s="77">
        <v>40827</v>
      </c>
      <c r="N36" s="23">
        <v>326.55</v>
      </c>
      <c r="O36" s="23">
        <v>16536.47</v>
      </c>
      <c r="P36" s="23">
        <f t="shared" si="4"/>
        <v>-1.254619623864325E-3</v>
      </c>
      <c r="Q36" s="23">
        <f t="shared" si="5"/>
        <v>-1.7755986632626904E-2</v>
      </c>
    </row>
    <row r="37" spans="13:17" ht="15.6" customHeight="1">
      <c r="M37" s="77">
        <v>40828</v>
      </c>
      <c r="N37" s="23">
        <v>329.65</v>
      </c>
      <c r="O37" s="23">
        <v>16958.39</v>
      </c>
      <c r="P37" s="23">
        <f t="shared" si="4"/>
        <v>2.5194451801835376E-2</v>
      </c>
      <c r="Q37" s="23">
        <f t="shared" si="5"/>
        <v>9.4484092106424493E-3</v>
      </c>
    </row>
    <row r="38" spans="13:17" ht="15.6" customHeight="1">
      <c r="M38" s="77">
        <v>40829</v>
      </c>
      <c r="N38" s="23">
        <v>326.75</v>
      </c>
      <c r="O38" s="23">
        <v>16883.919999999998</v>
      </c>
      <c r="P38" s="23">
        <f t="shared" si="4"/>
        <v>-4.4010069170745568E-3</v>
      </c>
      <c r="Q38" s="23">
        <f t="shared" si="5"/>
        <v>-8.8361330549772202E-3</v>
      </c>
    </row>
    <row r="40" spans="13:17" ht="15.6" customHeight="1">
      <c r="M40" s="79" t="s">
        <v>376</v>
      </c>
      <c r="N40" s="79">
        <f>AVERAGE(Q9:Q38)</f>
        <v>6.2295877201793087E-4</v>
      </c>
    </row>
    <row r="41" spans="13:17" ht="15.6" customHeight="1">
      <c r="M41" s="79" t="s">
        <v>377</v>
      </c>
      <c r="N41" s="79">
        <f>INTERCEPT(Q9:Q38,P9:P38)</f>
        <v>4.0488542626697653E-4</v>
      </c>
    </row>
    <row r="42" spans="13:17" ht="15.6" customHeight="1">
      <c r="M42" s="79" t="s">
        <v>102</v>
      </c>
      <c r="N42" s="79">
        <f>SLOPE(Q9:Q38,P9:P38)</f>
        <v>0.51223450370392343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7"/>
  <sheetViews>
    <sheetView zoomScale="91" zoomScaleNormal="91" workbookViewId="0">
      <selection activeCell="E19" sqref="E19"/>
    </sheetView>
  </sheetViews>
  <sheetFormatPr defaultRowHeight="14.4"/>
  <cols>
    <col min="1" max="1" width="15.5546875" style="1" bestFit="1" customWidth="1"/>
    <col min="2" max="2" width="14.88671875" style="1" bestFit="1" customWidth="1"/>
    <col min="3" max="3" width="21.44140625" style="1" bestFit="1" customWidth="1"/>
    <col min="4" max="4" width="12.21875" style="1" bestFit="1" customWidth="1"/>
    <col min="5" max="5" width="8.88671875" style="1" customWidth="1"/>
    <col min="6" max="16384" width="8.88671875" style="1"/>
  </cols>
  <sheetData>
    <row r="1" spans="1:11" ht="14.4" customHeight="1"/>
    <row r="2" spans="1:11" ht="7.8" customHeight="1"/>
    <row r="3" spans="1:11" hidden="1"/>
    <row r="4" spans="1:11" ht="15.6" customHeight="1">
      <c r="A4" s="90" t="s">
        <v>378</v>
      </c>
      <c r="B4" s="90" t="s">
        <v>379</v>
      </c>
      <c r="C4" s="90" t="s">
        <v>380</v>
      </c>
    </row>
    <row r="5" spans="1:11" ht="15.6" customHeight="1">
      <c r="A5" s="83">
        <v>0</v>
      </c>
      <c r="B5" s="84">
        <v>0</v>
      </c>
      <c r="C5" s="85">
        <f>$B$15*(1+(B5*(1-B17)))</f>
        <v>0.53595125300000002</v>
      </c>
    </row>
    <row r="6" spans="1:11" ht="15.6" customHeight="1">
      <c r="A6" s="83">
        <v>0.1</v>
      </c>
      <c r="B6" s="84">
        <f>A6/90%</f>
        <v>0.11111111111111112</v>
      </c>
      <c r="C6" s="85">
        <f>$B$15*(1+(B6*(1-B18)))</f>
        <v>0.59550139222222231</v>
      </c>
    </row>
    <row r="7" spans="1:11" ht="15.6" customHeight="1">
      <c r="A7" s="83">
        <v>0.25</v>
      </c>
      <c r="B7" s="84">
        <f>A7/75%</f>
        <v>0.33333333333333331</v>
      </c>
      <c r="C7" s="85">
        <f>$B$15*(1+(B7*(1-B19)))</f>
        <v>0.71460167066666669</v>
      </c>
    </row>
    <row r="8" spans="1:11" ht="15.6" customHeight="1">
      <c r="A8" s="83">
        <v>0.35</v>
      </c>
      <c r="B8" s="84">
        <f>A8/65%</f>
        <v>0.53846153846153844</v>
      </c>
      <c r="C8" s="85">
        <f>$B$15*(1+(B8*(1-B20)))</f>
        <v>0.82454038923076922</v>
      </c>
    </row>
    <row r="9" spans="1:11" ht="15.6" customHeight="1">
      <c r="A9" s="83">
        <v>0.5</v>
      </c>
      <c r="B9" s="84">
        <f>A9/50%</f>
        <v>1</v>
      </c>
      <c r="C9" s="85">
        <f>$B$15*(1+(B9*(1-B21)))</f>
        <v>1.071902506</v>
      </c>
    </row>
    <row r="10" spans="1:11" ht="15.6" customHeight="1">
      <c r="A10" s="83">
        <v>0.75</v>
      </c>
      <c r="B10" s="84">
        <f>A10/25%</f>
        <v>3</v>
      </c>
      <c r="C10" s="85">
        <f>$B$15*(1+(B10*(1-B21)))</f>
        <v>2.1438050120000001</v>
      </c>
    </row>
    <row r="13" spans="1:11" ht="15.6" customHeight="1">
      <c r="A13" s="86" t="s">
        <v>381</v>
      </c>
      <c r="B13" s="87">
        <v>2016</v>
      </c>
      <c r="C13" s="87">
        <v>2017</v>
      </c>
      <c r="D13" s="87">
        <v>2018</v>
      </c>
      <c r="E13" s="87">
        <v>2019</v>
      </c>
      <c r="F13" s="87">
        <v>2020</v>
      </c>
      <c r="G13" s="87">
        <v>2021</v>
      </c>
      <c r="H13" s="87">
        <v>2022</v>
      </c>
      <c r="I13" s="87">
        <v>2023</v>
      </c>
      <c r="J13" s="87">
        <v>2024</v>
      </c>
      <c r="K13" s="87">
        <v>2025</v>
      </c>
    </row>
    <row r="14" spans="1:11" ht="15.6" customHeight="1">
      <c r="A14" s="86" t="s">
        <v>382</v>
      </c>
      <c r="B14" s="82">
        <f>'HUL ASSUMPTION '!B12/('HUL ASSUMPTION '!B9+'HUL ASSUMPTION '!B8)</f>
        <v>0</v>
      </c>
      <c r="C14" s="82">
        <f>'HUL ASSUMPTION '!C12/('HUL ASSUMPTION '!C9+'HUL ASSUMPTION '!C8)</f>
        <v>0</v>
      </c>
      <c r="D14" s="82">
        <f>'HUL ASSUMPTION '!D12/('HUL ASSUMPTION '!D9+'HUL ASSUMPTION '!D8)</f>
        <v>0</v>
      </c>
      <c r="E14" s="82">
        <f>'HUL ASSUMPTION '!E12/('HUL ASSUMPTION '!E9+'HUL ASSUMPTION '!E8)</f>
        <v>0</v>
      </c>
      <c r="F14" s="82">
        <f>'HUL ASSUMPTION '!F12/('HUL ASSUMPTION '!F9+'HUL ASSUMPTION '!F8)</f>
        <v>0</v>
      </c>
      <c r="G14" s="82">
        <f>'HUL ASSUMPTION '!G12/('HUL ASSUMPTION '!G9+'HUL ASSUMPTION '!G8)</f>
        <v>1.9880254669646245E-2</v>
      </c>
      <c r="H14" s="82">
        <f>'HUL ASSUMPTION '!H12/('HUL ASSUMPTION '!H9+'HUL ASSUMPTION '!H8)</f>
        <v>1.9913863822805578E-2</v>
      </c>
      <c r="I14" s="82">
        <f>'HUL ASSUMPTION '!I12/('HUL ASSUMPTION '!I9+'HUL ASSUMPTION '!I8)</f>
        <v>2.0688556579916768E-2</v>
      </c>
      <c r="J14" s="82">
        <f>'HUL ASSUMPTION '!J12/('HUL ASSUMPTION '!J9+'HUL ASSUMPTION '!J8)</f>
        <v>2.6955447001353657E-2</v>
      </c>
      <c r="K14" s="82">
        <f>'HUL ASSUMPTION '!K12/('HUL ASSUMPTION '!K9+'HUL ASSUMPTION '!K8)</f>
        <v>3.1269708868227782E-2</v>
      </c>
    </row>
    <row r="15" spans="1:11" ht="15.6" customHeight="1">
      <c r="A15" s="86" t="s">
        <v>383</v>
      </c>
      <c r="B15" s="89">
        <f>Beta!F3</f>
        <v>0.53595125300000002</v>
      </c>
      <c r="C15" s="82"/>
      <c r="D15" s="82"/>
      <c r="E15" s="82"/>
      <c r="F15" s="82"/>
      <c r="G15" s="82"/>
      <c r="H15" s="82"/>
      <c r="I15" s="82"/>
      <c r="J15" s="82"/>
      <c r="K15" s="82"/>
    </row>
    <row r="16" spans="1:11" ht="15.6" customHeight="1">
      <c r="A16" s="86" t="s">
        <v>384</v>
      </c>
      <c r="B16" s="82">
        <f t="shared" ref="B16:K16" si="0">$B$15*(1+B14*(1-B17))</f>
        <v>0.53595125300000002</v>
      </c>
      <c r="C16" s="82">
        <f t="shared" si="0"/>
        <v>0.53595125300000002</v>
      </c>
      <c r="D16" s="82">
        <f t="shared" si="0"/>
        <v>0.53595125300000002</v>
      </c>
      <c r="E16" s="82">
        <f t="shared" si="0"/>
        <v>0.53595125300000002</v>
      </c>
      <c r="F16" s="82">
        <f t="shared" si="0"/>
        <v>0.53595125300000002</v>
      </c>
      <c r="G16" s="82">
        <f t="shared" si="0"/>
        <v>0.54410947362135875</v>
      </c>
      <c r="H16" s="82">
        <f t="shared" si="0"/>
        <v>0.54409841211582655</v>
      </c>
      <c r="I16" s="82">
        <f t="shared" si="0"/>
        <v>0.54456211035115043</v>
      </c>
      <c r="J16" s="82">
        <f t="shared" si="0"/>
        <v>0.54675756922938845</v>
      </c>
      <c r="K16" s="82">
        <f t="shared" si="0"/>
        <v>0.54857913077738418</v>
      </c>
    </row>
    <row r="17" spans="1:11" ht="15.6" customHeight="1">
      <c r="A17" s="86" t="s">
        <v>385</v>
      </c>
      <c r="B17" s="88">
        <f>'HUL ASSUMPTION '!B106</f>
        <v>0.30541540531449712</v>
      </c>
      <c r="C17" s="88">
        <f>'HUL ASSUMPTION '!C106</f>
        <v>0.29158849280800503</v>
      </c>
      <c r="D17" s="88">
        <f>'HUL ASSUMPTION '!D106</f>
        <v>0.29485243651338366</v>
      </c>
      <c r="E17" s="88">
        <f>'HUL ASSUMPTION '!E106</f>
        <v>0.30098568411171084</v>
      </c>
      <c r="F17" s="88">
        <f>'HUL ASSUMPTION '!F106</f>
        <v>0.24219093708754949</v>
      </c>
      <c r="G17" s="88">
        <f>'HUL ASSUMPTION '!G106</f>
        <v>0.23431839847473784</v>
      </c>
      <c r="H17" s="88">
        <f>'HUL ASSUMPTION '!H106</f>
        <v>0.23664707385637618</v>
      </c>
      <c r="I17" s="88">
        <f>'HUL ASSUMPTION '!I106</f>
        <v>0.22341157580854806</v>
      </c>
      <c r="J17" s="88">
        <f>'HUL ASSUMPTION '!J106</f>
        <v>0.25199268738574038</v>
      </c>
      <c r="K17" s="88">
        <f>'HUL ASSUMPTION '!K106</f>
        <v>0.24650349650349651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14"/>
  <sheetViews>
    <sheetView workbookViewId="0">
      <selection activeCell="D2" sqref="D2"/>
    </sheetView>
  </sheetViews>
  <sheetFormatPr defaultRowHeight="14.4"/>
  <cols>
    <col min="1" max="3" width="8.88671875" style="1" customWidth="1"/>
    <col min="4" max="4" width="12" style="1" customWidth="1"/>
    <col min="5" max="5" width="10.6640625" style="1" customWidth="1"/>
    <col min="6" max="6" width="8.88671875" style="1" customWidth="1"/>
    <col min="7" max="16384" width="8.88671875" style="1"/>
  </cols>
  <sheetData>
    <row r="2" spans="1:6" ht="24" customHeight="1"/>
    <row r="4" spans="1:6">
      <c r="A4" s="135" t="s">
        <v>386</v>
      </c>
      <c r="B4" s="136" t="s">
        <v>362</v>
      </c>
      <c r="C4" s="136" t="s">
        <v>387</v>
      </c>
      <c r="D4" s="136" t="s">
        <v>388</v>
      </c>
      <c r="E4" s="136" t="s">
        <v>389</v>
      </c>
      <c r="F4" s="137" t="s">
        <v>366</v>
      </c>
    </row>
    <row r="5" spans="1:6">
      <c r="A5" s="133">
        <v>2016</v>
      </c>
      <c r="B5" s="125">
        <v>82.71</v>
      </c>
      <c r="C5" s="126">
        <v>25.79</v>
      </c>
      <c r="D5" s="126">
        <v>34.520000000000003</v>
      </c>
      <c r="E5" s="127">
        <f t="shared" ref="E5:E14" si="0">AVERAGE(B5:D5)</f>
        <v>47.673333333333339</v>
      </c>
      <c r="F5" s="128">
        <f>SLOPE(B5:B14,E5:E14)</f>
        <v>2.7959609189998731</v>
      </c>
    </row>
    <row r="6" spans="1:6">
      <c r="A6" s="133">
        <v>2017</v>
      </c>
      <c r="B6" s="125">
        <v>70.33</v>
      </c>
      <c r="C6" s="126">
        <v>23.45</v>
      </c>
      <c r="D6" s="126">
        <v>29.57</v>
      </c>
      <c r="E6" s="127">
        <f t="shared" si="0"/>
        <v>41.116666666666667</v>
      </c>
      <c r="F6" s="128"/>
    </row>
    <row r="7" spans="1:6">
      <c r="A7" s="133">
        <v>2018</v>
      </c>
      <c r="B7" s="125">
        <v>77.209999999999994</v>
      </c>
      <c r="C7" s="126">
        <v>23.2</v>
      </c>
      <c r="D7" s="126">
        <v>27.19</v>
      </c>
      <c r="E7" s="127">
        <f t="shared" si="0"/>
        <v>42.533333333333331</v>
      </c>
      <c r="F7" s="128"/>
    </row>
    <row r="8" spans="1:6">
      <c r="A8" s="133">
        <v>2019</v>
      </c>
      <c r="B8" s="125">
        <v>81.93</v>
      </c>
      <c r="C8" s="126">
        <v>22.8</v>
      </c>
      <c r="D8" s="126">
        <v>30.85</v>
      </c>
      <c r="E8" s="127">
        <f t="shared" si="0"/>
        <v>45.193333333333335</v>
      </c>
      <c r="F8" s="128"/>
    </row>
    <row r="9" spans="1:6">
      <c r="A9" s="133">
        <v>2020</v>
      </c>
      <c r="B9" s="125">
        <v>85.89</v>
      </c>
      <c r="C9" s="126">
        <v>24.82</v>
      </c>
      <c r="D9" s="126">
        <v>27.4</v>
      </c>
      <c r="E9" s="127">
        <f t="shared" si="0"/>
        <v>46.036666666666669</v>
      </c>
      <c r="F9" s="128"/>
    </row>
    <row r="10" spans="1:6">
      <c r="A10" s="133">
        <v>2021</v>
      </c>
      <c r="B10" s="125">
        <v>28.68</v>
      </c>
      <c r="C10" s="126">
        <v>21.18</v>
      </c>
      <c r="D10" s="126">
        <v>27.73</v>
      </c>
      <c r="E10" s="127">
        <f t="shared" si="0"/>
        <v>25.863333333333333</v>
      </c>
      <c r="F10" s="128"/>
    </row>
    <row r="11" spans="1:6">
      <c r="A11" s="133">
        <v>2022</v>
      </c>
      <c r="B11" s="125">
        <v>18.329999999999998</v>
      </c>
      <c r="C11" s="126">
        <v>25.01</v>
      </c>
      <c r="D11" s="126">
        <v>25.46</v>
      </c>
      <c r="E11" s="127">
        <f t="shared" si="0"/>
        <v>22.933333333333337</v>
      </c>
      <c r="F11" s="128"/>
    </row>
    <row r="12" spans="1:6">
      <c r="A12" s="133">
        <v>2023</v>
      </c>
      <c r="B12" s="125">
        <v>20.13</v>
      </c>
      <c r="C12" s="126">
        <v>29.08</v>
      </c>
      <c r="D12" s="126">
        <v>22.6</v>
      </c>
      <c r="E12" s="127">
        <f t="shared" si="0"/>
        <v>23.936666666666667</v>
      </c>
      <c r="F12" s="128"/>
    </row>
    <row r="13" spans="1:6">
      <c r="A13" s="133">
        <v>2024</v>
      </c>
      <c r="B13" s="125">
        <v>19.989999999999998</v>
      </c>
      <c r="C13" s="126">
        <v>29.21</v>
      </c>
      <c r="D13" s="126">
        <v>22.86</v>
      </c>
      <c r="E13" s="127">
        <f t="shared" si="0"/>
        <v>24.02</v>
      </c>
      <c r="F13" s="128"/>
    </row>
    <row r="14" spans="1:6">
      <c r="A14" s="134">
        <v>2025</v>
      </c>
      <c r="B14" s="129">
        <v>21.26</v>
      </c>
      <c r="C14" s="130">
        <v>27.91</v>
      </c>
      <c r="D14" s="130">
        <v>19.57</v>
      </c>
      <c r="E14" s="131">
        <f t="shared" si="0"/>
        <v>22.913333333333338</v>
      </c>
      <c r="F14" s="132"/>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4"/>
  <sheetViews>
    <sheetView workbookViewId="0">
      <selection activeCell="C23" sqref="C23"/>
    </sheetView>
  </sheetViews>
  <sheetFormatPr defaultRowHeight="14.4"/>
  <cols>
    <col min="1" max="1" width="16" bestFit="1" customWidth="1"/>
    <col min="2" max="3" width="10.33203125" customWidth="1"/>
  </cols>
  <sheetData>
    <row r="1" spans="1:3" ht="28.2" customHeight="1">
      <c r="A1" s="102" t="s">
        <v>390</v>
      </c>
      <c r="B1" s="103" t="s">
        <v>206</v>
      </c>
      <c r="C1" s="104" t="s">
        <v>207</v>
      </c>
    </row>
    <row r="2" spans="1:3">
      <c r="A2" s="108" t="s">
        <v>391</v>
      </c>
      <c r="B2" s="109"/>
      <c r="C2" s="110" t="s">
        <v>392</v>
      </c>
    </row>
    <row r="3" spans="1:3">
      <c r="A3" s="101" t="s">
        <v>393</v>
      </c>
      <c r="B3" s="94" t="s">
        <v>394</v>
      </c>
      <c r="C3" s="97">
        <v>6.6799999999999998E-2</v>
      </c>
    </row>
    <row r="4" spans="1:3">
      <c r="A4" s="101" t="s">
        <v>102</v>
      </c>
      <c r="B4" s="94" t="s">
        <v>395</v>
      </c>
      <c r="C4" s="95">
        <f>Beta!F3</f>
        <v>0.53595125300000002</v>
      </c>
    </row>
    <row r="5" spans="1:3">
      <c r="A5" s="101" t="s">
        <v>396</v>
      </c>
      <c r="B5" s="94" t="s">
        <v>397</v>
      </c>
      <c r="C5" s="98">
        <v>0.12</v>
      </c>
    </row>
    <row r="6" spans="1:3">
      <c r="A6" s="101" t="s">
        <v>398</v>
      </c>
      <c r="B6" s="94" t="s">
        <v>399</v>
      </c>
      <c r="C6" s="95">
        <f>C3+C4*(C5-C3)</f>
        <v>9.5312606659599994E-2</v>
      </c>
    </row>
    <row r="7" spans="1:3">
      <c r="A7" s="101" t="s">
        <v>400</v>
      </c>
      <c r="B7" s="94"/>
      <c r="C7" s="99">
        <f>'HUL ASSUMPTION '!K80</f>
        <v>364</v>
      </c>
    </row>
    <row r="8" spans="1:3">
      <c r="A8" s="101" t="s">
        <v>172</v>
      </c>
      <c r="B8" s="94"/>
      <c r="C8" s="95">
        <f>'HUL ASSUMPTION '!K12</f>
        <v>1537</v>
      </c>
    </row>
    <row r="9" spans="1:3">
      <c r="A9" s="101" t="s">
        <v>401</v>
      </c>
      <c r="B9" s="94" t="s">
        <v>402</v>
      </c>
      <c r="C9" s="95">
        <f>C7/C8</f>
        <v>0.23682498373454783</v>
      </c>
    </row>
    <row r="10" spans="1:3">
      <c r="A10" s="101" t="s">
        <v>126</v>
      </c>
      <c r="B10" s="94" t="s">
        <v>403</v>
      </c>
      <c r="C10" s="100">
        <f>'HUL ASSUMPTION '!K106</f>
        <v>0.24650349650349651</v>
      </c>
    </row>
    <row r="11" spans="1:3">
      <c r="A11" s="101" t="s">
        <v>404</v>
      </c>
      <c r="B11" s="94"/>
      <c r="C11" s="95">
        <f>'HUL ASSUMPTION '!K8+'HUL ASSUMPTION '!K9</f>
        <v>49153</v>
      </c>
    </row>
    <row r="12" spans="1:3">
      <c r="A12" s="101" t="s">
        <v>405</v>
      </c>
      <c r="B12" s="94"/>
      <c r="C12" s="95">
        <f>C11/(C11+C8)</f>
        <v>0.96967843756164929</v>
      </c>
    </row>
    <row r="13" spans="1:3">
      <c r="A13" s="101" t="s">
        <v>406</v>
      </c>
      <c r="B13" s="94"/>
      <c r="C13" s="95">
        <f>C8/(C8+C11)</f>
        <v>3.0321562438350758E-2</v>
      </c>
    </row>
    <row r="14" spans="1:3">
      <c r="A14" s="105" t="s">
        <v>104</v>
      </c>
      <c r="B14" s="106"/>
      <c r="C14" s="107">
        <f>C12*C6+C13*C9*(1-C10)</f>
        <v>9.7833365208365483E-2</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election activeCell="A2" sqref="A2:C2"/>
    </sheetView>
  </sheetViews>
  <sheetFormatPr defaultRowHeight="14.4"/>
  <cols>
    <col min="1" max="1" width="23.44140625" bestFit="1" customWidth="1"/>
  </cols>
  <sheetData>
    <row r="1" spans="1:3" ht="15.6" customHeight="1">
      <c r="A1" s="351" t="s">
        <v>407</v>
      </c>
      <c r="B1" s="352"/>
      <c r="C1" s="353"/>
    </row>
    <row r="2" spans="1:3">
      <c r="A2" s="225" t="s">
        <v>391</v>
      </c>
      <c r="B2" s="226"/>
      <c r="C2" s="227" t="s">
        <v>392</v>
      </c>
    </row>
    <row r="3" spans="1:3">
      <c r="A3" s="93" t="s">
        <v>104</v>
      </c>
      <c r="B3" s="92"/>
      <c r="C3" s="111">
        <f>WACC!C14</f>
        <v>9.7833365208365483E-2</v>
      </c>
    </row>
    <row r="4" spans="1:3">
      <c r="A4" s="93" t="s">
        <v>408</v>
      </c>
      <c r="B4" s="92"/>
      <c r="C4" s="111">
        <f>WACC!C8+WACC!C11</f>
        <v>50690</v>
      </c>
    </row>
    <row r="5" spans="1:3">
      <c r="A5" s="93" t="s">
        <v>263</v>
      </c>
      <c r="B5" s="92"/>
      <c r="C5" s="114">
        <f>'HUL ASSUMPTION '!K85+'HUL ASSUMPTION '!K80</f>
        <v>14664</v>
      </c>
    </row>
    <row r="6" spans="1:3">
      <c r="A6" s="93" t="s">
        <v>409</v>
      </c>
      <c r="B6" s="92"/>
      <c r="C6" s="115">
        <f>'HUL ASSUMPTION '!K106</f>
        <v>0.24650349650349651</v>
      </c>
    </row>
    <row r="7" spans="1:3">
      <c r="A7" s="93" t="s">
        <v>410</v>
      </c>
      <c r="B7" s="92"/>
      <c r="C7" s="111">
        <f>C5*(1-C6)</f>
        <v>11049.272727272728</v>
      </c>
    </row>
    <row r="8" spans="1:3" ht="15" customHeight="1" thickBot="1">
      <c r="A8" s="96" t="s">
        <v>407</v>
      </c>
      <c r="B8" s="112"/>
      <c r="C8" s="113">
        <f>C7-(C3*C4)</f>
        <v>6090.0994448606816</v>
      </c>
    </row>
  </sheetData>
  <mergeCells count="1">
    <mergeCell ref="A1:C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7"/>
  <sheetViews>
    <sheetView zoomScale="87" workbookViewId="0">
      <selection activeCell="B18" sqref="B18"/>
    </sheetView>
  </sheetViews>
  <sheetFormatPr defaultRowHeight="14.4"/>
  <cols>
    <col min="1" max="1" width="32.6640625" style="1" bestFit="1" customWidth="1"/>
    <col min="2" max="2" width="11.33203125" style="1" bestFit="1" customWidth="1"/>
    <col min="3" max="6" width="12" style="1" bestFit="1" customWidth="1"/>
    <col min="7" max="7" width="11.21875" style="1" bestFit="1" customWidth="1"/>
    <col min="8" max="8" width="8.88671875" style="1" customWidth="1"/>
    <col min="9" max="16384" width="8.88671875" style="1"/>
  </cols>
  <sheetData>
    <row r="1" spans="1:7" ht="21" customHeight="1">
      <c r="A1" s="223" t="s">
        <v>411</v>
      </c>
    </row>
    <row r="2" spans="1:7">
      <c r="A2" s="244"/>
      <c r="B2" s="245">
        <v>2026</v>
      </c>
      <c r="C2" s="245">
        <v>2027</v>
      </c>
      <c r="D2" s="235">
        <v>2028</v>
      </c>
      <c r="E2" s="229">
        <v>2029</v>
      </c>
      <c r="F2" s="229">
        <v>2030</v>
      </c>
      <c r="G2" s="228"/>
    </row>
    <row r="3" spans="1:7">
      <c r="A3" s="246" t="s">
        <v>263</v>
      </c>
      <c r="B3" s="247">
        <f>'HUL ASSUMPTION '!L85+'HUL ASSUMPTION '!L80</f>
        <v>16372.137871374791</v>
      </c>
      <c r="C3" s="247">
        <f>'HUL ASSUMPTION '!M85+'HUL ASSUMPTION '!M80</f>
        <v>18379.550201451952</v>
      </c>
      <c r="D3" s="236">
        <f>'HUL ASSUMPTION '!N85+'HUL ASSUMPTION '!N80</f>
        <v>20795.135982238447</v>
      </c>
      <c r="E3" s="231">
        <f>'HUL ASSUMPTION '!O85+'HUL ASSUMPTION '!O80</f>
        <v>23788.553303048036</v>
      </c>
      <c r="F3" s="231">
        <f>'HUL ASSUMPTION '!P85+'HUL ASSUMPTION '!P80</f>
        <v>27627.927750476592</v>
      </c>
      <c r="G3" s="228"/>
    </row>
    <row r="4" spans="1:7">
      <c r="A4" s="246" t="s">
        <v>410</v>
      </c>
      <c r="B4" s="244">
        <f>B3*(1-0.25)</f>
        <v>12279.103403531093</v>
      </c>
      <c r="C4" s="244">
        <f>C3*(1-0.25)</f>
        <v>13784.662651088964</v>
      </c>
      <c r="D4" s="237">
        <f>D3*(1-0.25)</f>
        <v>15596.351986678836</v>
      </c>
      <c r="E4" s="228">
        <f>E3*(1-0.25)</f>
        <v>17841.414977286026</v>
      </c>
      <c r="F4" s="228">
        <f>F3*(1-0.25)</f>
        <v>20720.945812857444</v>
      </c>
      <c r="G4" s="228"/>
    </row>
    <row r="5" spans="1:7">
      <c r="A5" s="246" t="s">
        <v>412</v>
      </c>
      <c r="B5" s="244">
        <f>'HUL ASSUMPTION '!L83</f>
        <v>1442.2065865528955</v>
      </c>
      <c r="C5" s="244">
        <f>'HUL ASSUMPTION '!M83</f>
        <v>1699.3135933795379</v>
      </c>
      <c r="D5" s="237">
        <f>'HUL ASSUMPTION '!N83</f>
        <v>2002.2559289140836</v>
      </c>
      <c r="E5" s="228">
        <f>'HUL ASSUMPTION '!O83</f>
        <v>2359.2048109840503</v>
      </c>
      <c r="F5" s="228">
        <f>'HUL ASSUMPTION '!P83</f>
        <v>2779.7881678337221</v>
      </c>
      <c r="G5" s="228"/>
    </row>
    <row r="6" spans="1:7">
      <c r="A6" s="246" t="s">
        <v>204</v>
      </c>
      <c r="B6" s="248">
        <f>'HUL ASSUMPTION '!L50</f>
        <v>1210.6523721477424</v>
      </c>
      <c r="C6" s="248">
        <f>'HUL ASSUMPTION '!M50</f>
        <v>1235.5831285040476</v>
      </c>
      <c r="D6" s="238">
        <f>'HUL ASSUMPTION '!N50</f>
        <v>1261.0272796438512</v>
      </c>
      <c r="E6" s="232">
        <f>'HUL ASSUMPTION '!O50</f>
        <v>1286.9953978177509</v>
      </c>
      <c r="F6" s="232">
        <f>'HUL ASSUMPTION '!P50</f>
        <v>1313.4982729888943</v>
      </c>
      <c r="G6" s="232"/>
    </row>
    <row r="7" spans="1:7">
      <c r="A7" s="246" t="s">
        <v>413</v>
      </c>
      <c r="B7" s="249">
        <f>Table4[[#Totals],[Balance sheet102]]</f>
        <v>713.22700023980178</v>
      </c>
      <c r="C7" s="249">
        <f>Table4[[#Totals],[Balance sheet103]]</f>
        <v>814.50805307607516</v>
      </c>
      <c r="D7" s="239">
        <f>Table4[[#Totals],[Balance sheet104]]</f>
        <v>929.37955703975058</v>
      </c>
      <c r="E7" s="233">
        <f>Table4[[#Totals],[Balance sheet105]]</f>
        <v>1059.600585387132</v>
      </c>
      <c r="F7" s="233">
        <f>Table4[[#Totals],[Balance sheet106]]</f>
        <v>1207.1523244252239</v>
      </c>
      <c r="G7" s="228"/>
    </row>
    <row r="8" spans="1:7">
      <c r="A8" s="246" t="s">
        <v>414</v>
      </c>
      <c r="B8" s="249">
        <f>B4+B5-B6-B7</f>
        <v>11797.430617696444</v>
      </c>
      <c r="C8" s="249">
        <f>C4+C5-C6-C7</f>
        <v>13433.885062888379</v>
      </c>
      <c r="D8" s="239">
        <f>D4+D5-D6-D7</f>
        <v>15408.201078909316</v>
      </c>
      <c r="E8" s="233">
        <f>E4+E5-E6-E7</f>
        <v>17854.023805065193</v>
      </c>
      <c r="F8" s="233">
        <f>F4+F5-F6-F7</f>
        <v>20980.083383277048</v>
      </c>
      <c r="G8" s="228"/>
    </row>
    <row r="9" spans="1:7">
      <c r="A9" s="246" t="s">
        <v>104</v>
      </c>
      <c r="B9" s="244">
        <f>WACC!C14</f>
        <v>9.7833365208365483E-2</v>
      </c>
      <c r="C9" s="244"/>
      <c r="D9" s="237"/>
      <c r="E9" s="228"/>
      <c r="F9" s="228"/>
      <c r="G9" s="228"/>
    </row>
    <row r="10" spans="1:7" ht="15.6" customHeight="1">
      <c r="A10" s="246" t="s">
        <v>415</v>
      </c>
      <c r="B10" s="250">
        <f>B8/(1+$B$9)^1</f>
        <v>10746.103180656499</v>
      </c>
      <c r="C10" s="250">
        <f>C8/(1+$B$9)^2</f>
        <v>11146.249930037329</v>
      </c>
      <c r="D10" s="240">
        <f>D8/(1+$B$9)^3</f>
        <v>11645.084933489843</v>
      </c>
      <c r="E10" s="234">
        <f>E8/(1+$B$9)^4</f>
        <v>12291.090228338322</v>
      </c>
      <c r="F10" s="234">
        <f>F8/(1+$B$9)^5</f>
        <v>13156.036859557378</v>
      </c>
      <c r="G10" s="251">
        <f>SUM(B10:F10)</f>
        <v>58984.56513207937</v>
      </c>
    </row>
    <row r="11" spans="1:7">
      <c r="A11" s="246" t="s">
        <v>416</v>
      </c>
      <c r="B11" s="250">
        <f>(F8*(1+0.035))/(B9-0.035)</f>
        <v>345586.87457982503</v>
      </c>
      <c r="C11" s="244"/>
      <c r="D11" s="237"/>
      <c r="E11" s="228"/>
      <c r="F11" s="228"/>
      <c r="G11" s="228"/>
    </row>
    <row r="12" spans="1:7">
      <c r="A12" s="246" t="s">
        <v>417</v>
      </c>
      <c r="B12" s="250">
        <f>B11/((1+B9)^5)</f>
        <v>216708.08342808636</v>
      </c>
      <c r="C12" s="244"/>
      <c r="D12" s="237"/>
      <c r="E12" s="228"/>
      <c r="F12" s="228"/>
      <c r="G12" s="228"/>
    </row>
    <row r="13" spans="1:7">
      <c r="A13" s="246" t="s">
        <v>418</v>
      </c>
      <c r="B13" s="250">
        <f>B12+G10</f>
        <v>275692.64856016572</v>
      </c>
      <c r="C13" s="244"/>
      <c r="D13" s="237"/>
      <c r="E13" s="228"/>
      <c r="F13" s="228"/>
      <c r="G13" s="228"/>
    </row>
    <row r="14" spans="1:7">
      <c r="A14" s="246" t="s">
        <v>419</v>
      </c>
      <c r="B14" s="250">
        <f>B13+'HUL ASSUMPTION '!K28-'HUL ASSUMPTION '!K12</f>
        <v>281448.64856016572</v>
      </c>
      <c r="C14" s="244"/>
      <c r="D14" s="237"/>
      <c r="E14" s="228"/>
      <c r="F14" s="228"/>
      <c r="G14" s="228"/>
    </row>
    <row r="15" spans="1:7" ht="16.2" customHeight="1">
      <c r="A15" s="241" t="s">
        <v>420</v>
      </c>
      <c r="B15" s="242">
        <v>258.5</v>
      </c>
      <c r="C15" s="243" t="s">
        <v>421</v>
      </c>
      <c r="D15" s="228"/>
      <c r="E15" s="228"/>
      <c r="F15" s="228"/>
      <c r="G15" s="228"/>
    </row>
    <row r="16" spans="1:7" ht="15.6" customHeight="1">
      <c r="A16" s="230" t="s">
        <v>422</v>
      </c>
      <c r="B16" s="252">
        <f>B14/B15</f>
        <v>1088.7762033275269</v>
      </c>
      <c r="C16" s="228"/>
      <c r="D16" s="228"/>
      <c r="E16" s="228"/>
      <c r="F16" s="228"/>
      <c r="G16" s="228"/>
    </row>
    <row r="17" spans="1:7">
      <c r="A17" s="228"/>
      <c r="B17" s="228"/>
      <c r="C17" s="228"/>
      <c r="D17" s="228"/>
      <c r="E17" s="228"/>
      <c r="F17" s="228"/>
      <c r="G17" s="228"/>
    </row>
  </sheetData>
  <hyperlinks>
    <hyperlink ref="C15" r:id="rId1" display="https://in.investing.com/pro/NSEI:HINDUNILVR/explorer/shares_out" xr:uid="{00000000-0004-0000-0E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3"/>
  <sheetViews>
    <sheetView topLeftCell="A29" workbookViewId="0">
      <selection activeCell="A15" sqref="A15:XFD15"/>
    </sheetView>
  </sheetViews>
  <sheetFormatPr defaultRowHeight="14.4"/>
  <cols>
    <col min="1" max="1" width="82.77734375" bestFit="1" customWidth="1"/>
  </cols>
  <sheetData>
    <row r="1" spans="1:10" ht="21" customHeight="1">
      <c r="A1" s="91" t="s">
        <v>423</v>
      </c>
      <c r="B1" s="91"/>
      <c r="C1" s="91"/>
      <c r="D1" s="92"/>
      <c r="E1" s="92"/>
      <c r="F1" s="92"/>
      <c r="G1" s="92"/>
      <c r="H1" s="92"/>
      <c r="I1" s="92"/>
      <c r="J1" s="92"/>
    </row>
    <row r="6" spans="1:10" ht="15" customHeight="1" thickBot="1"/>
    <row r="7" spans="1:10" ht="15" customHeight="1" thickBot="1">
      <c r="A7" s="358" t="s">
        <v>424</v>
      </c>
      <c r="B7" s="355"/>
      <c r="C7" s="355"/>
      <c r="D7" s="355"/>
      <c r="E7" s="355"/>
      <c r="F7" s="355"/>
      <c r="G7" s="355"/>
      <c r="H7" s="355"/>
    </row>
    <row r="8" spans="1:10" ht="15" customHeight="1" thickBot="1"/>
    <row r="9" spans="1:10" ht="15" customHeight="1" thickBot="1">
      <c r="A9" s="354" t="s">
        <v>425</v>
      </c>
      <c r="B9" s="355"/>
      <c r="C9" s="355"/>
      <c r="D9" s="355"/>
      <c r="E9" s="355"/>
      <c r="F9" s="355"/>
      <c r="G9" s="355"/>
      <c r="H9" s="355"/>
    </row>
    <row r="10" spans="1:10" ht="27" customHeight="1" thickBot="1">
      <c r="A10" s="253" t="s">
        <v>426</v>
      </c>
      <c r="B10" s="253" t="s">
        <v>427</v>
      </c>
      <c r="C10" s="253" t="s">
        <v>428</v>
      </c>
      <c r="D10" s="253"/>
      <c r="E10" s="253"/>
      <c r="F10" s="253"/>
      <c r="G10" s="253"/>
      <c r="H10" s="253"/>
    </row>
    <row r="11" spans="1:10" ht="15" thickBot="1">
      <c r="A11" s="254" t="s">
        <v>429</v>
      </c>
      <c r="B11" s="356" t="s">
        <v>430</v>
      </c>
      <c r="C11" s="355"/>
      <c r="D11" s="255">
        <f>'HUL ASSUMPTION '!K99</f>
        <v>53</v>
      </c>
      <c r="E11" s="256"/>
      <c r="F11" s="256"/>
      <c r="G11" s="256"/>
      <c r="H11" s="256"/>
    </row>
    <row r="12" spans="1:10" ht="15" thickBot="1">
      <c r="A12" s="257" t="s">
        <v>431</v>
      </c>
      <c r="B12" s="357" t="s">
        <v>432</v>
      </c>
      <c r="C12" s="355"/>
      <c r="D12" s="258">
        <f>'HUL ASSUMPTION '!K101</f>
        <v>44.55</v>
      </c>
      <c r="E12" s="259"/>
      <c r="F12" s="259"/>
      <c r="G12" s="259"/>
      <c r="H12" s="259"/>
    </row>
    <row r="13" spans="1:10" ht="15" thickBot="1">
      <c r="A13" s="254" t="s">
        <v>433</v>
      </c>
      <c r="B13" s="356" t="s">
        <v>434</v>
      </c>
      <c r="C13" s="355"/>
      <c r="D13" s="260">
        <f>D11/D12</f>
        <v>1.1896745230078565</v>
      </c>
      <c r="E13" s="256"/>
      <c r="F13" s="256"/>
      <c r="G13" s="256"/>
      <c r="H13" s="256"/>
    </row>
    <row r="14" spans="1:10" ht="15" thickBot="1">
      <c r="A14" s="257" t="s">
        <v>435</v>
      </c>
      <c r="B14" s="357" t="s">
        <v>436</v>
      </c>
      <c r="C14" s="355"/>
      <c r="D14" s="261">
        <v>0.12</v>
      </c>
      <c r="E14" s="259"/>
      <c r="F14" s="259"/>
      <c r="G14" s="259"/>
      <c r="H14" s="259"/>
    </row>
    <row r="15" spans="1:10" ht="15" thickBot="1">
      <c r="A15" s="254" t="s">
        <v>437</v>
      </c>
      <c r="B15" s="356" t="s">
        <v>438</v>
      </c>
      <c r="C15" s="355"/>
      <c r="D15" s="262">
        <v>5</v>
      </c>
      <c r="E15" s="256"/>
      <c r="F15" s="256"/>
      <c r="G15" s="256"/>
      <c r="H15" s="256"/>
    </row>
    <row r="16" spans="1:10" ht="15" thickBot="1">
      <c r="A16" s="257" t="s">
        <v>439</v>
      </c>
      <c r="B16" s="357" t="s">
        <v>440</v>
      </c>
      <c r="C16" s="355"/>
      <c r="D16" s="261">
        <v>0.05</v>
      </c>
      <c r="E16" s="259"/>
      <c r="F16" s="259"/>
      <c r="G16" s="259"/>
      <c r="H16" s="259"/>
    </row>
    <row r="17" spans="1:8" ht="15" thickBot="1">
      <c r="A17" s="254" t="s">
        <v>441</v>
      </c>
      <c r="B17" s="356" t="s">
        <v>442</v>
      </c>
      <c r="C17" s="355"/>
      <c r="D17" s="260">
        <f>WACC!C6</f>
        <v>9.5312606659599994E-2</v>
      </c>
      <c r="E17" s="256"/>
      <c r="F17" s="256"/>
      <c r="G17" s="256"/>
      <c r="H17" s="256"/>
    </row>
    <row r="18" spans="1:8" ht="15" customHeight="1" thickBot="1"/>
    <row r="19" spans="1:8" ht="15" customHeight="1" thickBot="1">
      <c r="A19" s="354" t="s">
        <v>443</v>
      </c>
      <c r="B19" s="355"/>
      <c r="C19" s="355"/>
      <c r="D19" s="355"/>
      <c r="E19" s="355"/>
      <c r="F19" s="355"/>
      <c r="G19" s="355"/>
      <c r="H19" s="355"/>
    </row>
    <row r="20" spans="1:8" ht="27" customHeight="1" thickBot="1">
      <c r="A20" s="253" t="s">
        <v>92</v>
      </c>
      <c r="B20" s="253" t="s">
        <v>444</v>
      </c>
      <c r="C20" s="253" t="s">
        <v>445</v>
      </c>
      <c r="D20" s="253" t="s">
        <v>446</v>
      </c>
      <c r="E20" s="253" t="s">
        <v>447</v>
      </c>
      <c r="F20" s="253" t="s">
        <v>448</v>
      </c>
      <c r="G20" s="253"/>
      <c r="H20" s="253"/>
    </row>
    <row r="21" spans="1:8" ht="34.200000000000003" customHeight="1">
      <c r="A21" s="254" t="s">
        <v>449</v>
      </c>
      <c r="B21" s="263">
        <f>D11*(1+D14)^1</f>
        <v>59.360000000000007</v>
      </c>
      <c r="C21" s="263">
        <f>D11*(1+D14)^2</f>
        <v>66.483200000000011</v>
      </c>
      <c r="D21" s="263">
        <f>D11*(1+D14)^3</f>
        <v>74.461184000000017</v>
      </c>
      <c r="E21" s="263">
        <f>D11*(1+D14)^4</f>
        <v>83.396526080000015</v>
      </c>
      <c r="F21" s="263">
        <f>D11*(1+D14)^5</f>
        <v>93.404109209600023</v>
      </c>
      <c r="G21" s="256"/>
      <c r="H21" s="256"/>
    </row>
    <row r="22" spans="1:8" ht="22.8" customHeight="1">
      <c r="A22" s="257" t="s">
        <v>450</v>
      </c>
      <c r="B22" s="264">
        <v>1</v>
      </c>
      <c r="C22" s="264">
        <v>2</v>
      </c>
      <c r="D22" s="264">
        <v>3</v>
      </c>
      <c r="E22" s="264">
        <v>4</v>
      </c>
      <c r="F22" s="264">
        <v>5</v>
      </c>
      <c r="G22" s="259"/>
      <c r="H22" s="259"/>
    </row>
    <row r="23" spans="1:8" ht="45.6" customHeight="1">
      <c r="A23" s="254" t="s">
        <v>451</v>
      </c>
      <c r="B23" s="265">
        <f>1/(1+D17)^1</f>
        <v>0.9129813661596784</v>
      </c>
      <c r="C23" s="265">
        <f>1/(1+D17)^2</f>
        <v>0.83353497495479267</v>
      </c>
      <c r="D23" s="265">
        <f>1/(1+D17)^3</f>
        <v>0.76100190017610003</v>
      </c>
      <c r="E23" s="265">
        <f>1/(1+D17)^4</f>
        <v>0.69478055447288689</v>
      </c>
      <c r="F23" s="265">
        <f>1/(1+D17)^5</f>
        <v>0.63432169980383513</v>
      </c>
      <c r="G23" s="256"/>
      <c r="H23" s="256"/>
    </row>
    <row r="24" spans="1:8" ht="36" customHeight="1">
      <c r="A24" s="266" t="s">
        <v>452</v>
      </c>
      <c r="B24" s="267">
        <f>B21*B23</f>
        <v>54.194573895238513</v>
      </c>
      <c r="C24" s="267">
        <f>C21*C23</f>
        <v>55.416072446914484</v>
      </c>
      <c r="D24" s="267">
        <f>D21*D23</f>
        <v>56.665102513362228</v>
      </c>
      <c r="E24" s="267">
        <f>E21*E23</f>
        <v>57.942284630974981</v>
      </c>
      <c r="F24" s="267">
        <f>F21*F23</f>
        <v>59.248253322496538</v>
      </c>
      <c r="G24" s="268"/>
      <c r="H24" s="268"/>
    </row>
    <row r="25" spans="1:8" ht="60" customHeight="1">
      <c r="A25" s="269" t="s">
        <v>453</v>
      </c>
      <c r="B25" s="256"/>
      <c r="C25" s="256"/>
      <c r="D25" s="256"/>
      <c r="E25" s="256"/>
      <c r="F25" s="270">
        <f>SUM(B24:F24)</f>
        <v>283.46628680898675</v>
      </c>
      <c r="G25" s="256"/>
      <c r="H25" s="256"/>
    </row>
    <row r="26" spans="1:8" ht="15" customHeight="1" thickBot="1"/>
    <row r="27" spans="1:8" ht="15" customHeight="1" thickBot="1">
      <c r="A27" s="354" t="s">
        <v>454</v>
      </c>
      <c r="B27" s="355"/>
      <c r="C27" s="355"/>
      <c r="D27" s="355"/>
      <c r="E27" s="355"/>
      <c r="F27" s="355"/>
      <c r="G27" s="355"/>
      <c r="H27" s="355"/>
    </row>
    <row r="28" spans="1:8" ht="57" customHeight="1">
      <c r="A28" s="254" t="s">
        <v>455</v>
      </c>
      <c r="B28" s="256"/>
      <c r="C28" s="256"/>
      <c r="D28" s="256"/>
      <c r="E28" s="256"/>
      <c r="F28" s="263">
        <f>F21</f>
        <v>93.404109209600023</v>
      </c>
      <c r="G28" s="256"/>
      <c r="H28" s="256"/>
    </row>
    <row r="29" spans="1:8" ht="68.400000000000006" customHeight="1">
      <c r="A29" s="257" t="s">
        <v>456</v>
      </c>
      <c r="B29" s="259"/>
      <c r="C29" s="259"/>
      <c r="D29" s="259"/>
      <c r="E29" s="259"/>
      <c r="F29" s="271">
        <f>D28*(1+D16)</f>
        <v>0</v>
      </c>
      <c r="G29" s="259"/>
      <c r="H29" s="259"/>
    </row>
    <row r="30" spans="1:8" ht="72" customHeight="1">
      <c r="A30" s="269" t="s">
        <v>457</v>
      </c>
      <c r="B30" s="256"/>
      <c r="C30" s="256"/>
      <c r="D30" s="256"/>
      <c r="E30" s="256"/>
      <c r="F30" s="270">
        <f>D29/(D17-D16)</f>
        <v>0</v>
      </c>
      <c r="G30" s="256"/>
      <c r="H30" s="256"/>
    </row>
    <row r="31" spans="1:8" ht="48" customHeight="1">
      <c r="A31" s="266" t="s">
        <v>458</v>
      </c>
      <c r="B31" s="268"/>
      <c r="C31" s="268"/>
      <c r="D31" s="268"/>
      <c r="E31" s="268"/>
      <c r="F31" s="267">
        <f>D30/(1+D17)^D15</f>
        <v>0</v>
      </c>
      <c r="G31" s="268"/>
      <c r="H31" s="268"/>
    </row>
    <row r="32" spans="1:8" ht="15" customHeight="1" thickBot="1"/>
    <row r="33" spans="1:8" ht="16.2" customHeight="1" thickBot="1">
      <c r="A33" s="359" t="s">
        <v>459</v>
      </c>
      <c r="B33" s="355"/>
      <c r="C33" s="355"/>
      <c r="D33" s="355"/>
      <c r="E33" s="360"/>
      <c r="F33" s="272">
        <f>F25+D31</f>
        <v>283.46628680898675</v>
      </c>
      <c r="G33" s="273"/>
      <c r="H33" s="273"/>
    </row>
  </sheetData>
  <mergeCells count="12">
    <mergeCell ref="A33:E33"/>
    <mergeCell ref="A19:H19"/>
    <mergeCell ref="B14:C14"/>
    <mergeCell ref="B17:C17"/>
    <mergeCell ref="A27:H27"/>
    <mergeCell ref="A9:H9"/>
    <mergeCell ref="B13:C13"/>
    <mergeCell ref="B16:C16"/>
    <mergeCell ref="B15:C15"/>
    <mergeCell ref="A7:H7"/>
    <mergeCell ref="B11:C11"/>
    <mergeCell ref="B12:C1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2"/>
  <sheetViews>
    <sheetView topLeftCell="A19" zoomScale="73" zoomScaleNormal="98" workbookViewId="0">
      <selection activeCell="M30" sqref="M30"/>
    </sheetView>
  </sheetViews>
  <sheetFormatPr defaultRowHeight="14.4"/>
  <cols>
    <col min="1" max="1" width="21.5546875" style="1" bestFit="1" customWidth="1"/>
    <col min="2" max="5" width="8" style="1" bestFit="1" customWidth="1"/>
    <col min="6" max="6" width="7" style="1" bestFit="1" customWidth="1"/>
    <col min="7" max="9" width="8" style="1" bestFit="1" customWidth="1"/>
    <col min="10" max="11" width="7.5546875" style="1" bestFit="1" customWidth="1"/>
    <col min="12" max="12" width="17.77734375" style="1" customWidth="1"/>
    <col min="13" max="13" width="48.33203125" style="1" customWidth="1"/>
    <col min="14" max="14" width="12.88671875" style="1" customWidth="1"/>
    <col min="15" max="15" width="45" style="1" customWidth="1"/>
    <col min="16" max="19" width="12.88671875" style="1" customWidth="1"/>
    <col min="20" max="20" width="8.88671875" style="1" customWidth="1"/>
    <col min="21" max="16384" width="8.88671875" style="1"/>
  </cols>
  <sheetData>
    <row r="1" spans="1:13" ht="22.2" customHeight="1">
      <c r="A1" s="71" t="s">
        <v>460</v>
      </c>
      <c r="B1" s="71">
        <v>2016</v>
      </c>
      <c r="C1" s="71">
        <v>2017</v>
      </c>
      <c r="D1" s="71">
        <v>2018</v>
      </c>
      <c r="E1" s="71">
        <v>2019</v>
      </c>
      <c r="F1" s="71">
        <v>2020</v>
      </c>
      <c r="G1" s="71">
        <v>2021</v>
      </c>
      <c r="H1" s="71">
        <v>2022</v>
      </c>
      <c r="I1" s="71">
        <v>2023</v>
      </c>
      <c r="J1" s="71">
        <v>2024</v>
      </c>
      <c r="K1" s="71">
        <v>2025</v>
      </c>
      <c r="L1" s="71" t="s">
        <v>461</v>
      </c>
      <c r="M1" s="71" t="s">
        <v>462</v>
      </c>
    </row>
    <row r="2" spans="1:13" ht="15.6" customHeight="1">
      <c r="A2" s="362" t="s">
        <v>463</v>
      </c>
      <c r="B2" s="347"/>
      <c r="C2" s="347"/>
      <c r="D2" s="347"/>
      <c r="E2" s="347"/>
      <c r="F2" s="347"/>
      <c r="G2" s="347"/>
      <c r="H2" s="347"/>
      <c r="I2" s="347"/>
      <c r="J2" s="347"/>
      <c r="K2" s="348"/>
      <c r="L2" s="62"/>
      <c r="M2" s="64"/>
    </row>
    <row r="3" spans="1:13" ht="43.2" customHeight="1">
      <c r="A3" s="67" t="s">
        <v>464</v>
      </c>
      <c r="B3" s="67">
        <f>'HUL ASSUMPTION '!B30/'HUL ASSUMPTION '!B35</f>
        <v>1.0659951894167168</v>
      </c>
      <c r="C3" s="67">
        <f>'HUL ASSUMPTION '!C30/'HUL ASSUMPTION '!C35</f>
        <v>0.811718966953624</v>
      </c>
      <c r="D3" s="67">
        <f>'HUL ASSUMPTION '!D30/'HUL ASSUMPTION '!D35</f>
        <v>0.95924038906901343</v>
      </c>
      <c r="E3" s="67">
        <f>'HUL ASSUMPTION '!E30/'HUL ASSUMPTION '!E35</f>
        <v>1.0392673291033161</v>
      </c>
      <c r="F3" s="67">
        <f>'HUL ASSUMPTION '!F30/'HUL ASSUMPTION '!F35</f>
        <v>1.1709138840070299</v>
      </c>
      <c r="G3" s="67">
        <f>'HUL ASSUMPTION '!G30/'HUL ASSUMPTION '!G35</f>
        <v>1.0359270114399168</v>
      </c>
      <c r="H3" s="67">
        <f>'HUL ASSUMPTION '!H30/'HUL ASSUMPTION '!H35</f>
        <v>1.0448447321512337</v>
      </c>
      <c r="I3" s="67">
        <f>'HUL ASSUMPTION '!I30/'HUL ASSUMPTION '!I35</f>
        <v>1.1679901182283394</v>
      </c>
      <c r="J3" s="67">
        <f>'HUL ASSUMPTION '!J30/'HUL ASSUMPTION '!J35</f>
        <v>1.3086296941059439</v>
      </c>
      <c r="K3" s="67">
        <f>'HUL ASSUMPTION '!K30/'HUL ASSUMPTION '!K35</f>
        <v>1.1303295840962595</v>
      </c>
      <c r="L3" s="62"/>
      <c r="M3" s="65" t="s">
        <v>465</v>
      </c>
    </row>
    <row r="4" spans="1:13" ht="43.2" customHeight="1">
      <c r="A4" s="67" t="s">
        <v>466</v>
      </c>
      <c r="B4" s="67">
        <f>('HUL ASSUMPTION '!B30-'HUL ASSUMPTION '!B25)/'HUL ASSUMPTION '!B35</f>
        <v>0.68595911004209265</v>
      </c>
      <c r="C4" s="67">
        <f>('HUL ASSUMPTION '!C30-'HUL ASSUMPTION '!C25)/'HUL ASSUMPTION '!C35</f>
        <v>0.48375451263537905</v>
      </c>
      <c r="D4" s="67">
        <f>('HUL ASSUMPTION '!D30-'HUL ASSUMPTION '!D25)/'HUL ASSUMPTION '!D35</f>
        <v>0.686081519221862</v>
      </c>
      <c r="E4" s="67">
        <f>('HUL ASSUMPTION '!E30-'HUL ASSUMPTION '!E25)/'HUL ASSUMPTION '!E35</f>
        <v>0.74931162456602418</v>
      </c>
      <c r="F4" s="67">
        <f>('HUL ASSUMPTION '!F30-'HUL ASSUMPTION '!F25)/'HUL ASSUMPTION '!F35</f>
        <v>0.88137082601054484</v>
      </c>
      <c r="G4" s="67">
        <f>('HUL ASSUMPTION '!G30-'HUL ASSUMPTION '!G25)/'HUL ASSUMPTION '!G35</f>
        <v>0.71608206485771009</v>
      </c>
      <c r="H4" s="67">
        <f>('HUL ASSUMPTION '!H30-'HUL ASSUMPTION '!H25)/'HUL ASSUMPTION '!H35</f>
        <v>0.67989492447696787</v>
      </c>
      <c r="I4" s="67">
        <f>('HUL ASSUMPTION '!I30-'HUL ASSUMPTION '!I25)/'HUL ASSUMPTION '!I35</f>
        <v>0.81233456855479091</v>
      </c>
      <c r="J4" s="67">
        <f>('HUL ASSUMPTION '!J30-'HUL ASSUMPTION '!J25)/'HUL ASSUMPTION '!J35</f>
        <v>0.99262206747906823</v>
      </c>
      <c r="K4" s="67">
        <f>('HUL ASSUMPTION '!K30-'HUL ASSUMPTION '!K25)/'HUL ASSUMPTION '!K35</f>
        <v>0.85822652367250851</v>
      </c>
      <c r="L4" s="62"/>
      <c r="M4" s="65" t="s">
        <v>467</v>
      </c>
    </row>
    <row r="5" spans="1:13" ht="15.6" customHeight="1">
      <c r="A5" s="361" t="s">
        <v>468</v>
      </c>
      <c r="B5" s="347"/>
      <c r="C5" s="347"/>
      <c r="D5" s="347"/>
      <c r="E5" s="347"/>
      <c r="F5" s="347"/>
      <c r="G5" s="347"/>
      <c r="H5" s="347"/>
      <c r="I5" s="347"/>
      <c r="J5" s="347"/>
      <c r="K5" s="348"/>
      <c r="L5" s="62"/>
      <c r="M5" s="64"/>
    </row>
    <row r="6" spans="1:13" ht="43.2" customHeight="1">
      <c r="A6" s="67" t="s">
        <v>329</v>
      </c>
      <c r="B6" s="63">
        <f>'HUL ASSUMPTION '!B82/'HUL ASSUMPTION '!B63</f>
        <v>0.20176427030681562</v>
      </c>
      <c r="C6" s="63">
        <f>'HUL ASSUMPTION '!C82/'HUL ASSUMPTION '!C63</f>
        <v>0.2129821260583255</v>
      </c>
      <c r="D6" s="63">
        <f>'HUL ASSUMPTION '!D82/'HUL ASSUMPTION '!D63</f>
        <v>0.22485155684286748</v>
      </c>
      <c r="E6" s="63">
        <f>'HUL ASSUMPTION '!E82/'HUL ASSUMPTION '!E63</f>
        <v>0.23665759732105485</v>
      </c>
      <c r="F6" s="63">
        <f>'HUL ASSUMPTION '!F82/'HUL ASSUMPTION '!F63</f>
        <v>0.25860513084955522</v>
      </c>
      <c r="G6" s="63">
        <f>'HUL ASSUMPTION '!G82/'HUL ASSUMPTION '!G63</f>
        <v>0.25006522306287504</v>
      </c>
      <c r="H6" s="63">
        <f>'HUL ASSUMPTION '!H82/'HUL ASSUMPTION '!H63</f>
        <v>0.2493309632176274</v>
      </c>
      <c r="I6" s="63">
        <f>'HUL ASSUMPTION '!I82/'HUL ASSUMPTION '!I63</f>
        <v>0.23855336128770457</v>
      </c>
      <c r="J6" s="63">
        <f>'HUL ASSUMPTION '!J82/'HUL ASSUMPTION '!J63</f>
        <v>0.2442904628818072</v>
      </c>
      <c r="K6" s="63">
        <f>'HUL ASSUMPTION '!K82/'HUL ASSUMPTION '!K63</f>
        <v>0.25255006588686979</v>
      </c>
      <c r="L6" s="62"/>
      <c r="M6" s="65" t="s">
        <v>469</v>
      </c>
    </row>
    <row r="7" spans="1:13" ht="43.2" customHeight="1">
      <c r="A7" s="67" t="s">
        <v>470</v>
      </c>
      <c r="B7" s="63">
        <f>'HUL ASSUMPTION '!B78/'HUL ASSUMPTION '!B63</f>
        <v>0.20224719101123595</v>
      </c>
      <c r="C7" s="63">
        <f>'HUL ASSUMPTION '!C78/'HUL ASSUMPTION '!C63</f>
        <v>0.21367199749137661</v>
      </c>
      <c r="D7" s="63">
        <f>'HUL ASSUMPTION '!D78/'HUL ASSUMPTION '!D63</f>
        <v>0.22543084721216511</v>
      </c>
      <c r="E7" s="63">
        <f>'HUL ASSUMPTION '!E78/'HUL ASSUMPTION '!E63</f>
        <v>0.23739012138970281</v>
      </c>
      <c r="F7" s="63">
        <f>'HUL ASSUMPTION '!F78/'HUL ASSUMPTION '!F63</f>
        <v>0.26133814619053758</v>
      </c>
      <c r="G7" s="63">
        <f>'HUL ASSUMPTION '!G78/'HUL ASSUMPTION '!G63</f>
        <v>0.25241325332637621</v>
      </c>
      <c r="H7" s="63">
        <f>'HUL ASSUMPTION '!H78/'HUL ASSUMPTION '!H63</f>
        <v>0.25124528744164243</v>
      </c>
      <c r="I7" s="63">
        <f>'HUL ASSUMPTION '!I78/'HUL ASSUMPTION '!I63</f>
        <v>0.24026105775733803</v>
      </c>
      <c r="J7" s="63">
        <f>'HUL ASSUMPTION '!J78/'HUL ASSUMPTION '!J63</f>
        <v>0.24928475747903886</v>
      </c>
      <c r="K7" s="63">
        <f>'HUL ASSUMPTION '!K78/'HUL ASSUMPTION '!K63</f>
        <v>0.2584717499877987</v>
      </c>
      <c r="L7" s="62"/>
      <c r="M7" s="65" t="s">
        <v>471</v>
      </c>
    </row>
    <row r="8" spans="1:13" ht="43.2" customHeight="1">
      <c r="A8" s="67" t="s">
        <v>472</v>
      </c>
      <c r="B8" s="63">
        <f>'HUL ASSUMPTION '!B89/'HUL ASSUMPTION '!B63</f>
        <v>0.13318953027912817</v>
      </c>
      <c r="C8" s="63">
        <f>'HUL ASSUMPTION '!C89/'HUL ASSUMPTION '!C63</f>
        <v>0.14079648792724991</v>
      </c>
      <c r="D8" s="63">
        <f>'HUL ASSUMPTION '!D89/'HUL ASSUMPTION '!D63</f>
        <v>0.15168718320057928</v>
      </c>
      <c r="E8" s="63">
        <f>'HUL ASSUMPTION '!E89/'HUL ASSUMPTION '!E63</f>
        <v>0.15791125994139807</v>
      </c>
      <c r="F8" s="63">
        <f>'HUL ASSUMPTION '!F89/'HUL ASSUMPTION '!F63</f>
        <v>0.1737269562975377</v>
      </c>
      <c r="G8" s="63">
        <f>'HUL ASSUMPTION '!G89/'HUL ASSUMPTION '!G63</f>
        <v>0.1729280807026698</v>
      </c>
      <c r="H8" s="63">
        <f>'HUL ASSUMPTION '!H89/'HUL ASSUMPTION '!H63</f>
        <v>0.17225011232004375</v>
      </c>
      <c r="I8" s="63">
        <f>'HUL ASSUMPTION '!I89/'HUL ASSUMPTION '!I63</f>
        <v>0.16843635871770593</v>
      </c>
      <c r="J8" s="63">
        <f>'HUL ASSUMPTION '!J89/'HUL ASSUMPTION '!J63</f>
        <v>0.16725925680927417</v>
      </c>
      <c r="K8" s="63">
        <f>'HUL ASSUMPTION '!K89/'HUL ASSUMPTION '!K63</f>
        <v>0.1731604548634271</v>
      </c>
      <c r="L8" s="62"/>
      <c r="M8" s="65" t="s">
        <v>473</v>
      </c>
    </row>
    <row r="9" spans="1:13" ht="43.2" customHeight="1">
      <c r="A9" s="67" t="s">
        <v>474</v>
      </c>
      <c r="B9" s="63">
        <f>'HUL ASSUMPTION '!B89/('HUL ASSUMPTION '!B8+'HUL ASSUMPTION '!B9)</f>
        <v>0.65886287625418061</v>
      </c>
      <c r="C9" s="63">
        <f>'HUL ASSUMPTION '!C89/('HUL ASSUMPTION '!C8+'HUL ASSUMPTION '!C9)</f>
        <v>0.69183359013867485</v>
      </c>
      <c r="D9" s="63">
        <f>'HUL ASSUMPTION '!D89/('HUL ASSUMPTION '!D8+'HUL ASSUMPTION '!D9)</f>
        <v>0.74021201413427562</v>
      </c>
      <c r="E9" s="63">
        <f>'HUL ASSUMPTION '!E89/('HUL ASSUMPTION '!E8+'HUL ASSUMPTION '!E9)</f>
        <v>0.78809244026635328</v>
      </c>
      <c r="F9" s="63">
        <f>'HUL ASSUMPTION '!F89/('HUL ASSUMPTION '!F8+'HUL ASSUMPTION '!F9)</f>
        <v>0.83899887934254758</v>
      </c>
      <c r="G9" s="63">
        <f>'HUL ASSUMPTION '!G89/('HUL ASSUMPTION '!G8+'HUL ASSUMPTION '!G9)</f>
        <v>0.16768562634397269</v>
      </c>
      <c r="H9" s="63">
        <f>'HUL ASSUMPTION '!H89/('HUL ASSUMPTION '!H8+'HUL ASSUMPTION '!H9)</f>
        <v>0.18084495488105004</v>
      </c>
      <c r="I9" s="63">
        <f>'HUL ASSUMPTION '!I89/('HUL ASSUMPTION '!I8+'HUL ASSUMPTION '!I9)</f>
        <v>0.19836323450349455</v>
      </c>
      <c r="J9" s="63">
        <f>'HUL ASSUMPTION '!J89/('HUL ASSUMPTION '!J8+'HUL ASSUMPTION '!J9)</f>
        <v>0.19841877072175465</v>
      </c>
      <c r="K9" s="63">
        <f>'HUL ASSUMPTION '!K89/('HUL ASSUMPTION '!K8+'HUL ASSUMPTION '!K9)</f>
        <v>0.21654832868797427</v>
      </c>
      <c r="L9" s="62"/>
      <c r="M9" s="65" t="s">
        <v>475</v>
      </c>
    </row>
    <row r="10" spans="1:13" ht="28.8" customHeight="1">
      <c r="A10" s="67" t="s">
        <v>476</v>
      </c>
      <c r="B10" s="63">
        <f>'HUL ASSUMPTION '!B89/'HUL ASSUMPTION '!B42</f>
        <v>0.56920748486516237</v>
      </c>
      <c r="C10" s="63">
        <f>'HUL ASSUMPTION '!C89/'HUL ASSUMPTION '!C42</f>
        <v>0.59478076566432636</v>
      </c>
      <c r="D10" s="63">
        <f>'HUL ASSUMPTION '!D89/'HUL ASSUMPTION '!D42</f>
        <v>0.6151767884412076</v>
      </c>
      <c r="E10" s="63">
        <f>'HUL ASSUMPTION '!E89/'HUL ASSUMPTION '!E42</f>
        <v>0.63456686291000841</v>
      </c>
      <c r="F10" s="63">
        <f>'HUL ASSUMPTION '!F89/'HUL ASSUMPTION '!F42</f>
        <v>0.64183654029338921</v>
      </c>
      <c r="G10" s="63">
        <f>'HUL ASSUMPTION '!G89/'HUL ASSUMPTION '!G42</f>
        <v>0.15428782030143737</v>
      </c>
      <c r="H10" s="63">
        <f>'HUL ASSUMPTION '!H89/'HUL ASSUMPTION '!H42</f>
        <v>0.16657536316753876</v>
      </c>
      <c r="I10" s="63">
        <f>'HUL ASSUMPTION '!I89/'HUL ASSUMPTION '!I42</f>
        <v>0.18391610973673522</v>
      </c>
      <c r="J10" s="63">
        <f>'HUL ASSUMPTION '!J89/'HUL ASSUMPTION '!J42</f>
        <v>0.17271469799689201</v>
      </c>
      <c r="K10" s="63">
        <f>'HUL ASSUMPTION '!K89/'HUL ASSUMPTION '!K42</f>
        <v>0.18859633580211915</v>
      </c>
      <c r="L10" s="62"/>
      <c r="M10" s="65" t="s">
        <v>477</v>
      </c>
    </row>
    <row r="11" spans="1:13" ht="43.2" customHeight="1">
      <c r="A11" s="67" t="s">
        <v>478</v>
      </c>
      <c r="B11" s="63">
        <f>'HUL ASSUMPTION '!B78/('HUL ASSUMPTION '!B42-'HUL ASSUMPTION '!B33)</f>
        <v>6.9337748344370862</v>
      </c>
      <c r="C11" s="63">
        <f>'HUL ASSUMPTION '!C78/('HUL ASSUMPTION '!C42-'HUL ASSUMPTION '!C33)</f>
        <v>9.2833787465940052</v>
      </c>
      <c r="D11" s="63">
        <f>'HUL ASSUMPTION '!D78/('HUL ASSUMPTION '!D42-'HUL ASSUMPTION '!D33)</f>
        <v>14.740530303030303</v>
      </c>
      <c r="E11" s="63">
        <f>'HUL ASSUMPTION '!E78/('HUL ASSUMPTION '!E42-'HUL ASSUMPTION '!E33)</f>
        <v>5.4662650602409641</v>
      </c>
      <c r="F11" s="63">
        <f>'HUL ASSUMPTION '!F78/('HUL ASSUMPTION '!F42-'HUL ASSUMPTION '!F33)</f>
        <v>5.5938189845474611</v>
      </c>
      <c r="G11" s="63">
        <f>'HUL ASSUMPTION '!G78/('HUL ASSUMPTION '!G42-'HUL ASSUMPTION '!G33)</f>
        <v>0.27998167217305325</v>
      </c>
      <c r="H11" s="63">
        <f>'HUL ASSUMPTION '!H78/('HUL ASSUMPTION '!H42-'HUL ASSUMPTION '!H33)</f>
        <v>0.30183985731718765</v>
      </c>
      <c r="I11" s="63">
        <f>'HUL ASSUMPTION '!I78/('HUL ASSUMPTION '!I42-'HUL ASSUMPTION '!I33)</f>
        <v>0.32885144986230358</v>
      </c>
      <c r="J11" s="63">
        <f>'HUL ASSUMPTION '!J78/('HUL ASSUMPTION '!J42-'HUL ASSUMPTION '!J33)</f>
        <v>0.32192205018686598</v>
      </c>
      <c r="K11" s="63">
        <f>'HUL ASSUMPTION '!K78/('HUL ASSUMPTION '!K42-'HUL ASSUMPTION '!K33)</f>
        <v>0.36361971895454753</v>
      </c>
      <c r="L11" s="62"/>
      <c r="M11" s="65" t="s">
        <v>479</v>
      </c>
    </row>
    <row r="12" spans="1:13" ht="15.6" customHeight="1">
      <c r="A12" s="361" t="s">
        <v>480</v>
      </c>
      <c r="B12" s="347"/>
      <c r="C12" s="347"/>
      <c r="D12" s="347"/>
      <c r="E12" s="347"/>
      <c r="F12" s="347"/>
      <c r="G12" s="347"/>
      <c r="H12" s="347"/>
      <c r="I12" s="347"/>
      <c r="J12" s="347"/>
      <c r="K12" s="348"/>
      <c r="L12" s="62"/>
      <c r="M12" s="64"/>
    </row>
    <row r="13" spans="1:13" ht="28.8" customHeight="1">
      <c r="A13" s="67" t="s">
        <v>481</v>
      </c>
      <c r="B13" s="67">
        <f>'HUL ASSUMPTION '!B12/('HUL ASSUMPTION '!B8+'HUL ASSUMPTION '!B9)</f>
        <v>0</v>
      </c>
      <c r="C13" s="67">
        <f>'HUL ASSUMPTION '!C12/('HUL ASSUMPTION '!C8+'HUL ASSUMPTION '!C9)</f>
        <v>0</v>
      </c>
      <c r="D13" s="67">
        <f>'HUL ASSUMPTION '!D12/('HUL ASSUMPTION '!D8+'HUL ASSUMPTION '!D9)</f>
        <v>0</v>
      </c>
      <c r="E13" s="67">
        <f>'HUL ASSUMPTION '!E12/('HUL ASSUMPTION '!E8+'HUL ASSUMPTION '!E9)</f>
        <v>0</v>
      </c>
      <c r="F13" s="67">
        <f>'HUL ASSUMPTION '!F12/('HUL ASSUMPTION '!F8+'HUL ASSUMPTION '!F9)</f>
        <v>0</v>
      </c>
      <c r="G13" s="67">
        <f>'HUL ASSUMPTION '!G12/('HUL ASSUMPTION '!G8+'HUL ASSUMPTION '!G9)</f>
        <v>1.9880254669646245E-2</v>
      </c>
      <c r="H13" s="67">
        <f>'HUL ASSUMPTION '!H12/('HUL ASSUMPTION '!H8+'HUL ASSUMPTION '!H9)</f>
        <v>1.9913863822805578E-2</v>
      </c>
      <c r="I13" s="67">
        <f>'HUL ASSUMPTION '!I12/('HUL ASSUMPTION '!I8+'HUL ASSUMPTION '!I9)</f>
        <v>2.0688556579916768E-2</v>
      </c>
      <c r="J13" s="67">
        <f>'HUL ASSUMPTION '!J12/('HUL ASSUMPTION '!J8+'HUL ASSUMPTION '!J9)</f>
        <v>2.6955447001353657E-2</v>
      </c>
      <c r="K13" s="67">
        <f>'HUL ASSUMPTION '!K12/('HUL ASSUMPTION '!K8+'HUL ASSUMPTION '!K9)</f>
        <v>3.1269708868227782E-2</v>
      </c>
      <c r="L13" s="62"/>
      <c r="M13" s="65" t="s">
        <v>482</v>
      </c>
    </row>
    <row r="14" spans="1:13" ht="28.8" customHeight="1">
      <c r="A14" s="67" t="s">
        <v>483</v>
      </c>
      <c r="B14" s="67">
        <f>'HUL ASSUMPTION '!B78/'HUL ASSUMPTION '!B80</f>
        <v>418.8</v>
      </c>
      <c r="C14" s="67">
        <f>'HUL ASSUMPTION '!C78/'HUL ASSUMPTION '!C80</f>
        <v>309.72727272727275</v>
      </c>
      <c r="D14" s="67">
        <f>'HUL ASSUMPTION '!D78/'HUL ASSUMPTION '!D80</f>
        <v>389.15</v>
      </c>
      <c r="E14" s="67">
        <f>'HUL ASSUMPTION '!E78/'HUL ASSUMPTION '!E80</f>
        <v>324.07142857142856</v>
      </c>
      <c r="F14" s="67">
        <f>'HUL ASSUMPTION '!F78/'HUL ASSUMPTION '!F80</f>
        <v>95.622641509433961</v>
      </c>
      <c r="G14" s="67">
        <f>'HUL ASSUMPTION '!G78/'HUL ASSUMPTION '!G80</f>
        <v>107.5</v>
      </c>
      <c r="H14" s="67">
        <f>'HUL ASSUMPTION '!H78/'HUL ASSUMPTION '!H80</f>
        <v>131.24489795918367</v>
      </c>
      <c r="I14" s="67">
        <f>'HUL ASSUMPTION '!I78/'HUL ASSUMPTION '!I80</f>
        <v>140.69306930693068</v>
      </c>
      <c r="J14" s="67">
        <f>'HUL ASSUMPTION '!J78/'HUL ASSUMPTION '!J80</f>
        <v>49.913907284768214</v>
      </c>
      <c r="K14" s="67">
        <f>'HUL ASSUMPTION '!K78/'HUL ASSUMPTION '!K80</f>
        <v>43.64835164835165</v>
      </c>
      <c r="L14" s="62"/>
      <c r="M14" s="65" t="s">
        <v>484</v>
      </c>
    </row>
    <row r="15" spans="1:13" ht="15.6" customHeight="1">
      <c r="A15" s="361" t="s">
        <v>485</v>
      </c>
      <c r="B15" s="347"/>
      <c r="C15" s="347"/>
      <c r="D15" s="347"/>
      <c r="E15" s="347"/>
      <c r="F15" s="347"/>
      <c r="G15" s="347"/>
      <c r="H15" s="347"/>
      <c r="I15" s="347"/>
      <c r="J15" s="347"/>
      <c r="K15" s="348"/>
      <c r="L15" s="62"/>
      <c r="M15" s="64"/>
    </row>
    <row r="16" spans="1:13" ht="28.8" customHeight="1">
      <c r="A16" s="67" t="s">
        <v>486</v>
      </c>
      <c r="B16" s="67" t="s">
        <v>375</v>
      </c>
      <c r="C16" s="67">
        <f>Table5[[#Totals],[Column3]]/'HUL ASSUMPTION '!C45</f>
        <v>6.6229038854805724</v>
      </c>
      <c r="D16" s="67">
        <f>Table5[[#Totals],[Column4]]/'HUL ASSUMPTION '!D45</f>
        <v>7.2340605803855116</v>
      </c>
      <c r="E16" s="67">
        <f>Table5[[#Totals],[Column5]]/'HUL ASSUMPTION '!E45</f>
        <v>7.8297427316460988</v>
      </c>
      <c r="F16" s="67">
        <f>Table5[[#Totals],[Column6]]/'HUL ASSUMPTION '!F45</f>
        <v>7.3155397390272832</v>
      </c>
      <c r="G16" s="67">
        <f>Table5[[#Totals],[Column7]]/'HUL ASSUMPTION '!G45</f>
        <v>7.6208672536966278</v>
      </c>
      <c r="H16" s="67">
        <f>Table5[[#Totals],[Column8]]/'HUL ASSUMPTION '!H45</f>
        <v>7.1508318438058573</v>
      </c>
      <c r="I16" s="67">
        <f>Table5[[#Totals],[Column9]]/'HUL ASSUMPTION '!I45</f>
        <v>8.0979674283550054</v>
      </c>
      <c r="J16" s="67">
        <f>Table5[[#Totals],[Column10]]/'HUL ASSUMPTION '!J45</f>
        <v>7.72026010455183</v>
      </c>
      <c r="K16" s="67">
        <f>Table5[[#Totals],[Column11]]/'HUL ASSUMPTION '!K45</f>
        <v>7.8281700739997495</v>
      </c>
      <c r="L16" s="62"/>
      <c r="M16" s="65" t="s">
        <v>487</v>
      </c>
    </row>
    <row r="17" spans="1:13" ht="28.8" customHeight="1">
      <c r="A17" s="67" t="s">
        <v>488</v>
      </c>
      <c r="B17" s="67" t="s">
        <v>375</v>
      </c>
      <c r="C17" s="67">
        <f>'HUL ASSUMPTION '!C63/'HUL ASSUMPTION '!C46</f>
        <v>32.018072289156628</v>
      </c>
      <c r="D17" s="67">
        <f>'HUL ASSUMPTION '!D63/'HUL ASSUMPTION '!D46</f>
        <v>33.277108433734938</v>
      </c>
      <c r="E17" s="67">
        <f>'HUL ASSUMPTION '!E63/'HUL ASSUMPTION '!E46</f>
        <v>27.109219858156028</v>
      </c>
      <c r="F17" s="67">
        <f>'HUL ASSUMPTION '!F63/'HUL ASSUMPTION '!F46</f>
        <v>28.528870908422213</v>
      </c>
      <c r="G17" s="67">
        <f>'HUL ASSUMPTION '!G63/'HUL ASSUMPTION '!G46</f>
        <v>34.146993318485521</v>
      </c>
      <c r="H17" s="67">
        <f>'HUL ASSUMPTION '!H63/'HUL ASSUMPTION '!H46</f>
        <v>28.599441340782121</v>
      </c>
      <c r="I17" s="67">
        <f>'HUL ASSUMPTION '!I63/'HUL ASSUMPTION '!I46</f>
        <v>25.345618170130706</v>
      </c>
      <c r="J17" s="67">
        <f>'HUL ASSUMPTION '!J63/'HUL ASSUMPTION '!J46</f>
        <v>22.292718894009216</v>
      </c>
      <c r="K17" s="67">
        <f>'HUL ASSUMPTION '!K63/'HUL ASSUMPTION '!K46</f>
        <v>20.022475570032572</v>
      </c>
      <c r="L17" s="62"/>
      <c r="M17" s="65" t="s">
        <v>489</v>
      </c>
    </row>
    <row r="18" spans="1:13" ht="28.8" customHeight="1">
      <c r="A18" s="67" t="s">
        <v>490</v>
      </c>
      <c r="B18" s="67" t="s">
        <v>375</v>
      </c>
      <c r="C18" s="67">
        <f>Table5[[#Totals],[Column3]]/'HUL ASSUMPTION '!C47</f>
        <v>2.4577673218486757</v>
      </c>
      <c r="D18" s="67">
        <f>Table5[[#Totals],[Column4]]/'HUL ASSUMPTION '!D47</f>
        <v>2.3075675675675678</v>
      </c>
      <c r="E18" s="67">
        <f>Table5[[#Totals],[Column5]]/'HUL ASSUMPTION '!E47</f>
        <v>2.3637052472059104</v>
      </c>
      <c r="F18" s="67">
        <f>Table5[[#Totals],[Column6]]/'HUL ASSUMPTION '!F47</f>
        <v>2.2373926714233887</v>
      </c>
      <c r="G18" s="67">
        <f>Table5[[#Totals],[Column7]]/'HUL ASSUMPTION '!G47</f>
        <v>2.4435329213722565</v>
      </c>
      <c r="H18" s="67">
        <f>Table5[[#Totals],[Column8]]/'HUL ASSUMPTION '!H47</f>
        <v>2.5480378227426388</v>
      </c>
      <c r="I18" s="67">
        <f>Table5[[#Totals],[Column9]]/'HUL ASSUMPTION '!I47</f>
        <v>3.0142857142857142</v>
      </c>
      <c r="J18" s="67">
        <f>Table5[[#Totals],[Column10]]/'HUL ASSUMPTION '!J47</f>
        <v>2.6686940808321213</v>
      </c>
      <c r="K18" s="67">
        <f>Table5[[#Totals],[Column11]]/'HUL ASSUMPTION '!K47</f>
        <v>2.549799820246752</v>
      </c>
      <c r="L18" s="62"/>
      <c r="M18" s="65" t="s">
        <v>489</v>
      </c>
    </row>
    <row r="19" spans="1:13" ht="28.8" customHeight="1">
      <c r="A19" s="67" t="s">
        <v>491</v>
      </c>
      <c r="B19" s="67">
        <f>'HUL ASSUMPTION '!B63/'HUL ASSUMPTION '!B42</f>
        <v>4.2736653824986242</v>
      </c>
      <c r="C19" s="67">
        <f>'HUL ASSUMPTION '!C63/'HUL ASSUMPTION '!C42</f>
        <v>4.2244005828586566</v>
      </c>
      <c r="D19" s="67">
        <f>'HUL ASSUMPTION '!D63/'HUL ASSUMPTION '!D42</f>
        <v>4.0555620815223774</v>
      </c>
      <c r="E19" s="67">
        <f>'HUL ASSUMPTION '!E63/'HUL ASSUMPTION '!E42</f>
        <v>4.0185029436501258</v>
      </c>
      <c r="F19" s="67">
        <f>'HUL ASSUMPTION '!F63/'HUL ASSUMPTION '!F42</f>
        <v>3.6945132406172605</v>
      </c>
      <c r="G19" s="67">
        <f>'HUL ASSUMPTION '!G63/'HUL ASSUMPTION '!G42</f>
        <v>0.89220801893197288</v>
      </c>
      <c r="H19" s="67">
        <f>'HUL ASSUMPTION '!H63/'HUL ASSUMPTION '!H42</f>
        <v>0.96705517879743852</v>
      </c>
      <c r="I19" s="67">
        <f>'HUL ASSUMPTION '!I63/'HUL ASSUMPTION '!I42</f>
        <v>1.0919026695713179</v>
      </c>
      <c r="J19" s="67">
        <f>'HUL ASSUMPTION '!J63/'HUL ASSUMPTION '!J42</f>
        <v>1.0326166771973566</v>
      </c>
      <c r="K19" s="67">
        <f>'HUL ASSUMPTION '!K63/'HUL ASSUMPTION '!K42</f>
        <v>1.0891420674013963</v>
      </c>
      <c r="L19" s="62"/>
      <c r="M19" s="65" t="s">
        <v>492</v>
      </c>
    </row>
    <row r="20" spans="1:13" ht="28.8" customHeight="1">
      <c r="A20" s="67" t="s">
        <v>493</v>
      </c>
      <c r="B20" s="67">
        <f>'HUL ASSUMPTION '!B98/'HUL ASSUMPTION '!B89</f>
        <v>0.38675368624607204</v>
      </c>
      <c r="C20" s="67">
        <f>'HUL ASSUMPTION '!C98/'HUL ASSUMPTION '!C89</f>
        <v>0.37861915367483295</v>
      </c>
      <c r="D20" s="67">
        <f>'HUL ASSUMPTION '!D98/'HUL ASSUMPTION '!D89</f>
        <v>0.38189803322512889</v>
      </c>
      <c r="E20" s="67">
        <f>'HUL ASSUMPTION '!E98/'HUL ASSUMPTION '!E89</f>
        <v>0.36447978793903246</v>
      </c>
      <c r="F20" s="67">
        <f>'HUL ASSUMPTION '!F98/'HUL ASSUMPTION '!F89</f>
        <v>0.37102997922232117</v>
      </c>
      <c r="G20" s="67">
        <f>'HUL ASSUMPTION '!G98/'HUL ASSUMPTION '!G89</f>
        <v>0.50917777219009308</v>
      </c>
      <c r="H20" s="67">
        <f>'HUL ASSUMPTION '!H98/'HUL ASSUMPTION '!H89</f>
        <v>0.38557496030845995</v>
      </c>
      <c r="I20" s="67">
        <f>'HUL ASSUMPTION '!I98/'HUL ASSUMPTION '!I89</f>
        <v>0.39148765308171052</v>
      </c>
      <c r="J20" s="67">
        <f>'HUL ASSUMPTION '!J98/'HUL ASSUMPTION '!J89</f>
        <v>0.41526596796519677</v>
      </c>
      <c r="K20" s="67">
        <f>'HUL ASSUMPTION '!K98/'HUL ASSUMPTION '!K89</f>
        <v>0.49793310785419015</v>
      </c>
      <c r="L20" s="62"/>
      <c r="M20" s="65" t="s">
        <v>494</v>
      </c>
    </row>
    <row r="21" spans="1:13" ht="15.6" customHeight="1">
      <c r="A21" s="362" t="s">
        <v>495</v>
      </c>
      <c r="B21" s="347"/>
      <c r="C21" s="347"/>
      <c r="D21" s="347"/>
      <c r="E21" s="347"/>
      <c r="F21" s="347"/>
      <c r="G21" s="347"/>
      <c r="H21" s="347"/>
      <c r="I21" s="347"/>
      <c r="J21" s="347"/>
      <c r="K21" s="348"/>
      <c r="L21" s="62"/>
      <c r="M21" s="64"/>
    </row>
    <row r="22" spans="1:13" ht="28.8" customHeight="1">
      <c r="A22" s="62" t="s">
        <v>340</v>
      </c>
      <c r="B22" s="62">
        <f>'HUL ASSUMPTION '!B89/RATIO!B24</f>
        <v>41.37</v>
      </c>
      <c r="C22" s="62">
        <f>'HUL ASSUMPTION '!C89/RATIO!C24</f>
        <v>44.9</v>
      </c>
      <c r="D22" s="62">
        <f>'HUL ASSUMPTION '!D89/RATIO!D24</f>
        <v>52.37</v>
      </c>
      <c r="E22" s="62">
        <f>'HUL ASSUMPTION '!E89/RATIO!E24</f>
        <v>60.36</v>
      </c>
      <c r="F22" s="62">
        <f>'HUL ASSUMPTION '!F89/RATIO!F24</f>
        <v>67.38</v>
      </c>
      <c r="G22" s="62">
        <f>'HUL ASSUMPTION '!G89/RATIO!G24</f>
        <v>79.540000000000006</v>
      </c>
      <c r="H22" s="62">
        <f>'HUL ASSUMPTION '!H89/RATIO!H24</f>
        <v>88.18</v>
      </c>
      <c r="I22" s="62">
        <f>'HUL ASSUMPTION '!I89/RATIO!I24</f>
        <v>99.62</v>
      </c>
      <c r="J22" s="62">
        <f>'HUL ASSUMPTION '!J89/RATIO!J24</f>
        <v>101.14</v>
      </c>
      <c r="K22" s="62">
        <f>'HUL ASSUMPTION '!K89/RATIO!K24</f>
        <v>106.44</v>
      </c>
      <c r="L22" s="62"/>
      <c r="M22" s="65" t="s">
        <v>496</v>
      </c>
    </row>
    <row r="23" spans="1:13">
      <c r="A23" s="62" t="s">
        <v>497</v>
      </c>
      <c r="B23" s="62">
        <f>('HUL ASSUMPTION '!B8+'HUL ASSUMPTION '!B9)/RATIO!B24</f>
        <v>62.79</v>
      </c>
      <c r="C23" s="62">
        <f>('HUL ASSUMPTION '!C8+'HUL ASSUMPTION '!C9)/RATIO!C24</f>
        <v>64.900000000000006</v>
      </c>
      <c r="D23" s="62">
        <f>('HUL ASSUMPTION '!D8+'HUL ASSUMPTION '!D9)/RATIO!D24</f>
        <v>70.75</v>
      </c>
      <c r="E23" s="62">
        <f>('HUL ASSUMPTION '!E8+'HUL ASSUMPTION '!E9)/RATIO!E24</f>
        <v>76.59</v>
      </c>
      <c r="F23" s="62">
        <f>('HUL ASSUMPTION '!F8+'HUL ASSUMPTION '!F9)/RATIO!F24</f>
        <v>80.31</v>
      </c>
      <c r="G23" s="62">
        <f>('HUL ASSUMPTION '!G8+'HUL ASSUMPTION '!G9)/RATIO!G24</f>
        <v>474.34</v>
      </c>
      <c r="H23" s="62">
        <f>('HUL ASSUMPTION '!H8+'HUL ASSUMPTION '!H9)/RATIO!H24</f>
        <v>487.6</v>
      </c>
      <c r="I23" s="62">
        <f>('HUL ASSUMPTION '!I8+'HUL ASSUMPTION '!I9)/RATIO!I24</f>
        <v>502.21</v>
      </c>
      <c r="J23" s="62">
        <f>('HUL ASSUMPTION '!J8+'HUL ASSUMPTION '!J9)/RATIO!J24</f>
        <v>509.73</v>
      </c>
      <c r="K23" s="62">
        <f>('HUL ASSUMPTION '!K8+'HUL ASSUMPTION '!K9)/RATIO!K24</f>
        <v>491.53</v>
      </c>
      <c r="L23" s="62"/>
      <c r="M23" s="66" t="s">
        <v>498</v>
      </c>
    </row>
    <row r="24" spans="1:13">
      <c r="A24" s="62" t="s">
        <v>499</v>
      </c>
      <c r="B24" s="62">
        <f>'HUL ASSUMPTION '!B98/'HUL ASSUMPTION '!B99</f>
        <v>100</v>
      </c>
      <c r="C24" s="62">
        <f>'HUL ASSUMPTION '!C98/'HUL ASSUMPTION '!C99</f>
        <v>100</v>
      </c>
      <c r="D24" s="62">
        <f>'HUL ASSUMPTION '!D98/'HUL ASSUMPTION '!D99</f>
        <v>100</v>
      </c>
      <c r="E24" s="62">
        <f>'HUL ASSUMPTION '!E98/'HUL ASSUMPTION '!E99</f>
        <v>100</v>
      </c>
      <c r="F24" s="62">
        <f>'HUL ASSUMPTION '!F98/'HUL ASSUMPTION '!F99</f>
        <v>100</v>
      </c>
      <c r="G24" s="62">
        <f>'HUL ASSUMPTION '!G98/'HUL ASSUMPTION '!G99</f>
        <v>100</v>
      </c>
      <c r="H24" s="62">
        <f>'HUL ASSUMPTION '!H98/'HUL ASSUMPTION '!H99</f>
        <v>100</v>
      </c>
      <c r="I24" s="62">
        <f>'HUL ASSUMPTION '!I98/'HUL ASSUMPTION '!I99</f>
        <v>100</v>
      </c>
      <c r="J24" s="62">
        <f>'HUL ASSUMPTION '!J98/'HUL ASSUMPTION '!J99</f>
        <v>100</v>
      </c>
      <c r="K24" s="62">
        <f>'HUL ASSUMPTION '!K98/'HUL ASSUMPTION '!K99</f>
        <v>100</v>
      </c>
      <c r="L24" s="62"/>
      <c r="M24" s="64"/>
    </row>
    <row r="25" spans="1:13">
      <c r="A25" s="62"/>
      <c r="B25" s="62"/>
      <c r="C25" s="62"/>
      <c r="D25" s="62"/>
      <c r="E25" s="62"/>
      <c r="F25" s="62"/>
      <c r="G25" s="62"/>
      <c r="H25" s="62"/>
      <c r="I25" s="62"/>
      <c r="J25" s="62"/>
      <c r="K25" s="62"/>
      <c r="L25" s="62"/>
      <c r="M25" s="64"/>
    </row>
    <row r="26" spans="1:13">
      <c r="A26" s="62"/>
      <c r="B26" s="62"/>
      <c r="C26" s="62"/>
      <c r="D26" s="62"/>
      <c r="E26" s="62"/>
      <c r="F26" s="62"/>
      <c r="G26" s="62"/>
      <c r="H26" s="62"/>
      <c r="I26" s="62"/>
      <c r="J26" s="62"/>
      <c r="K26" s="62"/>
      <c r="L26" s="62"/>
      <c r="M26" s="64"/>
    </row>
    <row r="27" spans="1:13">
      <c r="A27" s="62"/>
      <c r="B27" s="62"/>
      <c r="C27" s="62"/>
      <c r="D27" s="62"/>
      <c r="E27" s="62"/>
      <c r="F27" s="62"/>
      <c r="G27" s="62"/>
      <c r="H27" s="62"/>
      <c r="I27" s="62"/>
      <c r="J27" s="62"/>
      <c r="K27" s="62"/>
      <c r="L27" s="62"/>
      <c r="M27" s="64"/>
    </row>
    <row r="29" spans="1:13" ht="21" customHeight="1">
      <c r="A29" s="69"/>
      <c r="B29" s="69"/>
      <c r="C29" s="69"/>
      <c r="D29" s="69"/>
      <c r="E29" s="69"/>
    </row>
    <row r="30" spans="1:13">
      <c r="A30" s="70"/>
      <c r="B30" s="70"/>
      <c r="C30" s="70"/>
      <c r="D30" s="68"/>
      <c r="E30" s="70"/>
    </row>
    <row r="31" spans="1:13" ht="14.4" customHeight="1">
      <c r="C31" s="70"/>
    </row>
    <row r="32" spans="1:13">
      <c r="C32" s="70"/>
    </row>
  </sheetData>
  <mergeCells count="5">
    <mergeCell ref="A12:K12"/>
    <mergeCell ref="A21:K21"/>
    <mergeCell ref="A15:K15"/>
    <mergeCell ref="A2:K2"/>
    <mergeCell ref="A5:K5"/>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5B870A9A-48AB-4814-87CB-6A9A70762491}">
          <x14:colorSeries rgb="FF376092"/>
          <x14:colorNegative rgb="FFD00000"/>
          <x14:colorAxis rgb="FF000000"/>
          <x14:colorMarkers rgb="FFD00000"/>
          <x14:colorFirst rgb="FFD00000"/>
          <x14:colorLast rgb="FFD00000"/>
          <x14:colorHigh rgb="FFD00000"/>
          <x14:colorLow rgb="FFD00000"/>
          <x14:sparklines>
            <x14:sparkline>
              <xm:f>RATIO!B3:K3</xm:f>
              <xm:sqref>L3</xm:sqref>
            </x14:sparkline>
            <x14:sparkline>
              <xm:f>RATIO!B4:K4</xm:f>
              <xm:sqref>L4</xm:sqref>
            </x14:sparkline>
            <x14:sparkline>
              <xm:f>RATIO!B5:K5</xm:f>
              <xm:sqref>L5</xm:sqref>
            </x14:sparkline>
            <x14:sparkline>
              <xm:f>RATIO!B6:K6</xm:f>
              <xm:sqref>L6</xm:sqref>
            </x14:sparkline>
            <x14:sparkline>
              <xm:f>RATIO!B7:K7</xm:f>
              <xm:sqref>L7</xm:sqref>
            </x14:sparkline>
            <x14:sparkline>
              <xm:f>RATIO!B8:K8</xm:f>
              <xm:sqref>L8</xm:sqref>
            </x14:sparkline>
            <x14:sparkline>
              <xm:f>RATIO!B9:K9</xm:f>
              <xm:sqref>L9</xm:sqref>
            </x14:sparkline>
            <x14:sparkline>
              <xm:f>RATIO!B10:K10</xm:f>
              <xm:sqref>L10</xm:sqref>
            </x14:sparkline>
            <x14:sparkline>
              <xm:f>RATIO!B11:K11</xm:f>
              <xm:sqref>L11</xm:sqref>
            </x14:sparkline>
            <x14:sparkline>
              <xm:f>RATIO!B12:K12</xm:f>
              <xm:sqref>L12</xm:sqref>
            </x14:sparkline>
            <x14:sparkline>
              <xm:f>RATIO!B13:K13</xm:f>
              <xm:sqref>L13</xm:sqref>
            </x14:sparkline>
            <x14:sparkline>
              <xm:f>RATIO!B14:K14</xm:f>
              <xm:sqref>L14</xm:sqref>
            </x14:sparkline>
            <x14:sparkline>
              <xm:f>RATIO!B15:K15</xm:f>
              <xm:sqref>L15</xm:sqref>
            </x14:sparkline>
            <x14:sparkline>
              <xm:f>RATIO!B16:K16</xm:f>
              <xm:sqref>L16</xm:sqref>
            </x14:sparkline>
            <x14:sparkline>
              <xm:f>RATIO!B17:K17</xm:f>
              <xm:sqref>L17</xm:sqref>
            </x14:sparkline>
            <x14:sparkline>
              <xm:f>RATIO!B18:K18</xm:f>
              <xm:sqref>L18</xm:sqref>
            </x14:sparkline>
            <x14:sparkline>
              <xm:f>RATIO!B19:K19</xm:f>
              <xm:sqref>L19</xm:sqref>
            </x14:sparkline>
            <x14:sparkline>
              <xm:f>RATIO!B20:K20</xm:f>
              <xm:sqref>L20</xm:sqref>
            </x14:sparkline>
            <x14:sparkline>
              <xm:f>RATIO!B21:K21</xm:f>
              <xm:sqref>L21</xm:sqref>
            </x14:sparkline>
            <x14:sparkline>
              <xm:f>RATIO!B22:K22</xm:f>
              <xm:sqref>L22</xm:sqref>
            </x14:sparkline>
            <x14:sparkline>
              <xm:f>RATIO!B23:K23</xm:f>
              <xm:sqref>L23</xm:sqref>
            </x14:sparkline>
            <x14:sparkline>
              <xm:f>RATIO!B24:K24</xm:f>
              <xm:sqref>L24</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7"/>
  <sheetViews>
    <sheetView showGridLines="0" workbookViewId="0">
      <pane xSplit="2" ySplit="3" topLeftCell="C4" activePane="bottomRight" state="frozen"/>
      <selection pane="topRight"/>
      <selection pane="bottomLeft"/>
      <selection pane="bottomRight" activeCell="C17" sqref="C17"/>
    </sheetView>
  </sheetViews>
  <sheetFormatPr defaultRowHeight="14.4"/>
  <cols>
    <col min="1" max="1" width="3" customWidth="1"/>
    <col min="2" max="2" width="32" customWidth="1"/>
    <col min="3" max="7" width="12" customWidth="1"/>
    <col min="8" max="8" width="2" customWidth="1"/>
    <col min="9" max="9" width="55" customWidth="1"/>
  </cols>
  <sheetData>
    <row r="1" spans="1:9" ht="22.05" customHeight="1">
      <c r="A1" s="367" t="s">
        <v>500</v>
      </c>
      <c r="B1" s="364"/>
      <c r="C1" s="364"/>
      <c r="D1" s="364"/>
      <c r="E1" s="364"/>
      <c r="F1" s="364"/>
      <c r="G1" s="364"/>
      <c r="H1" s="364"/>
      <c r="I1" s="365"/>
    </row>
    <row r="2" spans="1:9" ht="15" customHeight="1">
      <c r="A2" s="366" t="s">
        <v>501</v>
      </c>
      <c r="B2" s="364"/>
      <c r="C2" s="364"/>
      <c r="D2" s="364"/>
      <c r="E2" s="364"/>
      <c r="F2" s="364"/>
      <c r="G2" s="364"/>
      <c r="H2" s="364"/>
      <c r="I2" s="365"/>
    </row>
    <row r="3" spans="1:9" ht="16.05" customHeight="1">
      <c r="A3" s="274" t="s">
        <v>502</v>
      </c>
      <c r="B3" s="274" t="s">
        <v>503</v>
      </c>
      <c r="C3" s="274" t="s">
        <v>504</v>
      </c>
      <c r="D3" s="274" t="s">
        <v>505</v>
      </c>
      <c r="E3" s="274" t="s">
        <v>506</v>
      </c>
      <c r="F3" s="274" t="s">
        <v>507</v>
      </c>
      <c r="G3" s="274" t="s">
        <v>508</v>
      </c>
      <c r="H3" s="274"/>
      <c r="I3" s="275" t="s">
        <v>509</v>
      </c>
    </row>
    <row r="4" spans="1:9" ht="16.05" customHeight="1">
      <c r="A4" s="363" t="s">
        <v>510</v>
      </c>
      <c r="B4" s="364"/>
      <c r="C4" s="364"/>
      <c r="D4" s="364"/>
      <c r="E4" s="364"/>
      <c r="F4" s="364"/>
      <c r="G4" s="364"/>
      <c r="H4" s="364"/>
      <c r="I4" s="365"/>
    </row>
    <row r="5" spans="1:9" ht="22.05" customHeight="1">
      <c r="A5" s="276">
        <v>1</v>
      </c>
      <c r="B5" s="277" t="s">
        <v>464</v>
      </c>
      <c r="C5" s="278">
        <v>1.1399999999999999</v>
      </c>
      <c r="D5" s="278">
        <v>1.18</v>
      </c>
      <c r="E5" s="278">
        <v>1.21</v>
      </c>
      <c r="F5" s="278">
        <v>1.24</v>
      </c>
      <c r="G5" s="278">
        <v>1.27</v>
      </c>
      <c r="H5" s="276"/>
      <c r="I5" s="279" t="s">
        <v>511</v>
      </c>
    </row>
    <row r="6" spans="1:9" ht="22.05" customHeight="1">
      <c r="A6" s="280">
        <v>2</v>
      </c>
      <c r="B6" s="281" t="s">
        <v>466</v>
      </c>
      <c r="C6" s="282">
        <v>0.87</v>
      </c>
      <c r="D6" s="282">
        <v>0.9</v>
      </c>
      <c r="E6" s="282">
        <v>0.93</v>
      </c>
      <c r="F6" s="282">
        <v>0.96</v>
      </c>
      <c r="G6" s="282">
        <v>0.99</v>
      </c>
      <c r="H6" s="280"/>
      <c r="I6" s="283" t="s">
        <v>512</v>
      </c>
    </row>
    <row r="7" spans="1:9" ht="16.05" customHeight="1">
      <c r="A7" s="363" t="s">
        <v>513</v>
      </c>
      <c r="B7" s="364"/>
      <c r="C7" s="364"/>
      <c r="D7" s="364"/>
      <c r="E7" s="364"/>
      <c r="F7" s="364"/>
      <c r="G7" s="364"/>
      <c r="H7" s="364"/>
      <c r="I7" s="365"/>
    </row>
    <row r="8" spans="1:9" ht="22.05" customHeight="1">
      <c r="A8" s="276">
        <v>3</v>
      </c>
      <c r="B8" s="277" t="s">
        <v>329</v>
      </c>
      <c r="C8" s="284">
        <v>0.255</v>
      </c>
      <c r="D8" s="284">
        <v>0.26</v>
      </c>
      <c r="E8" s="284">
        <v>0.26400000000000001</v>
      </c>
      <c r="F8" s="284">
        <v>0.26800000000000002</v>
      </c>
      <c r="G8" s="284">
        <v>0.27100000000000002</v>
      </c>
      <c r="H8" s="276"/>
      <c r="I8" s="279" t="s">
        <v>514</v>
      </c>
    </row>
    <row r="9" spans="1:9" ht="22.05" customHeight="1">
      <c r="A9" s="280">
        <v>4</v>
      </c>
      <c r="B9" s="281" t="s">
        <v>515</v>
      </c>
      <c r="C9" s="285">
        <v>0.30199999999999999</v>
      </c>
      <c r="D9" s="285">
        <v>0.308</v>
      </c>
      <c r="E9" s="285">
        <v>0.313</v>
      </c>
      <c r="F9" s="285">
        <v>0.318</v>
      </c>
      <c r="G9" s="285">
        <v>0.32200000000000001</v>
      </c>
      <c r="H9" s="280"/>
      <c r="I9" s="283" t="s">
        <v>516</v>
      </c>
    </row>
    <row r="10" spans="1:9" ht="22.05" customHeight="1">
      <c r="A10" s="276">
        <v>5</v>
      </c>
      <c r="B10" s="277" t="s">
        <v>517</v>
      </c>
      <c r="C10" s="284">
        <v>0.28100000000000003</v>
      </c>
      <c r="D10" s="284">
        <v>0.28599999999999998</v>
      </c>
      <c r="E10" s="284">
        <v>0.28999999999999998</v>
      </c>
      <c r="F10" s="284">
        <v>0.29399999999999998</v>
      </c>
      <c r="G10" s="284">
        <v>0.29799999999999999</v>
      </c>
      <c r="H10" s="276"/>
      <c r="I10" s="279" t="s">
        <v>518</v>
      </c>
    </row>
    <row r="11" spans="1:9" ht="22.05" customHeight="1">
      <c r="A11" s="280">
        <v>6</v>
      </c>
      <c r="B11" s="281" t="s">
        <v>519</v>
      </c>
      <c r="C11" s="285">
        <v>0.17499999999999999</v>
      </c>
      <c r="D11" s="285">
        <v>0.17799999999999999</v>
      </c>
      <c r="E11" s="285">
        <v>0.18099999999999999</v>
      </c>
      <c r="F11" s="285">
        <v>0.184</v>
      </c>
      <c r="G11" s="285">
        <v>0.186</v>
      </c>
      <c r="H11" s="280"/>
      <c r="I11" s="283" t="s">
        <v>520</v>
      </c>
    </row>
    <row r="12" spans="1:9" ht="22.05" customHeight="1">
      <c r="A12" s="276">
        <v>7</v>
      </c>
      <c r="B12" s="277" t="s">
        <v>521</v>
      </c>
      <c r="C12" s="284">
        <v>0.215</v>
      </c>
      <c r="D12" s="284">
        <v>0.22</v>
      </c>
      <c r="E12" s="284">
        <v>0.22600000000000001</v>
      </c>
      <c r="F12" s="284">
        <v>0.23100000000000001</v>
      </c>
      <c r="G12" s="284">
        <v>0.23699999999999999</v>
      </c>
      <c r="H12" s="276"/>
      <c r="I12" s="279" t="s">
        <v>522</v>
      </c>
    </row>
    <row r="13" spans="1:9" ht="22.05" customHeight="1">
      <c r="A13" s="280">
        <v>8</v>
      </c>
      <c r="B13" s="281" t="s">
        <v>523</v>
      </c>
      <c r="C13" s="285">
        <v>0.19</v>
      </c>
      <c r="D13" s="285">
        <v>0.19500000000000001</v>
      </c>
      <c r="E13" s="285">
        <v>0.2</v>
      </c>
      <c r="F13" s="285">
        <v>0.20499999999999999</v>
      </c>
      <c r="G13" s="285">
        <v>0.21</v>
      </c>
      <c r="H13" s="280"/>
      <c r="I13" s="283" t="s">
        <v>524</v>
      </c>
    </row>
    <row r="14" spans="1:9" ht="22.05" customHeight="1">
      <c r="A14" s="276">
        <v>9</v>
      </c>
      <c r="B14" s="277" t="s">
        <v>525</v>
      </c>
      <c r="C14" s="284">
        <v>0.36</v>
      </c>
      <c r="D14" s="284">
        <v>0.37200000000000011</v>
      </c>
      <c r="E14" s="284">
        <v>0.38500000000000001</v>
      </c>
      <c r="F14" s="284">
        <v>0.39700000000000002</v>
      </c>
      <c r="G14" s="284">
        <v>0.41</v>
      </c>
      <c r="H14" s="276"/>
      <c r="I14" s="279" t="s">
        <v>526</v>
      </c>
    </row>
    <row r="15" spans="1:9" ht="16.05" customHeight="1">
      <c r="A15" s="363" t="s">
        <v>527</v>
      </c>
      <c r="B15" s="364"/>
      <c r="C15" s="364"/>
      <c r="D15" s="364"/>
      <c r="E15" s="364"/>
      <c r="F15" s="364"/>
      <c r="G15" s="364"/>
      <c r="H15" s="364"/>
      <c r="I15" s="365"/>
    </row>
    <row r="16" spans="1:9" ht="22.05" customHeight="1">
      <c r="A16" s="280">
        <v>10</v>
      </c>
      <c r="B16" s="281" t="s">
        <v>528</v>
      </c>
      <c r="C16" s="282">
        <v>3.3000000000000002E-2</v>
      </c>
      <c r="D16" s="282">
        <v>3.5000000000000003E-2</v>
      </c>
      <c r="E16" s="282">
        <v>3.6999999999999998E-2</v>
      </c>
      <c r="F16" s="282">
        <v>0.04</v>
      </c>
      <c r="G16" s="282">
        <v>4.2000000000000003E-2</v>
      </c>
      <c r="H16" s="280"/>
      <c r="I16" s="283" t="s">
        <v>529</v>
      </c>
    </row>
    <row r="17" spans="1:9" ht="22.05" customHeight="1">
      <c r="A17" s="276">
        <v>11</v>
      </c>
      <c r="B17" s="277" t="s">
        <v>530</v>
      </c>
      <c r="C17" s="286">
        <v>40</v>
      </c>
      <c r="D17" s="286">
        <v>37.5</v>
      </c>
      <c r="E17" s="286">
        <v>35.200000000000003</v>
      </c>
      <c r="F17" s="286">
        <v>33</v>
      </c>
      <c r="G17" s="286">
        <v>30.8</v>
      </c>
      <c r="H17" s="276"/>
      <c r="I17" s="279" t="s">
        <v>531</v>
      </c>
    </row>
    <row r="18" spans="1:9" ht="16.05" customHeight="1">
      <c r="A18" s="363" t="s">
        <v>532</v>
      </c>
      <c r="B18" s="364"/>
      <c r="C18" s="364"/>
      <c r="D18" s="364"/>
      <c r="E18" s="364"/>
      <c r="F18" s="364"/>
      <c r="G18" s="364"/>
      <c r="H18" s="364"/>
      <c r="I18" s="365"/>
    </row>
    <row r="19" spans="1:9" ht="22.05" customHeight="1">
      <c r="A19" s="280">
        <v>12</v>
      </c>
      <c r="B19" s="281" t="s">
        <v>486</v>
      </c>
      <c r="C19" s="287">
        <v>7.9</v>
      </c>
      <c r="D19" s="287">
        <v>8.1</v>
      </c>
      <c r="E19" s="287">
        <v>8.3000000000000007</v>
      </c>
      <c r="F19" s="287">
        <v>8.5</v>
      </c>
      <c r="G19" s="287">
        <v>8.6999999999999993</v>
      </c>
      <c r="H19" s="280"/>
      <c r="I19" s="283" t="s">
        <v>533</v>
      </c>
    </row>
    <row r="20" spans="1:9" ht="22.05" customHeight="1">
      <c r="A20" s="276">
        <v>13</v>
      </c>
      <c r="B20" s="277" t="s">
        <v>534</v>
      </c>
      <c r="C20" s="286">
        <v>19.5</v>
      </c>
      <c r="D20" s="286">
        <v>19</v>
      </c>
      <c r="E20" s="286">
        <v>18.600000000000001</v>
      </c>
      <c r="F20" s="286">
        <v>18.2</v>
      </c>
      <c r="G20" s="286">
        <v>17.8</v>
      </c>
      <c r="H20" s="276"/>
      <c r="I20" s="279" t="s">
        <v>535</v>
      </c>
    </row>
    <row r="21" spans="1:9" ht="22.05" customHeight="1">
      <c r="A21" s="280">
        <v>14</v>
      </c>
      <c r="B21" s="281" t="s">
        <v>536</v>
      </c>
      <c r="C21" s="282">
        <v>2.5499999999999998</v>
      </c>
      <c r="D21" s="282">
        <v>2.6</v>
      </c>
      <c r="E21" s="282">
        <v>2.65</v>
      </c>
      <c r="F21" s="282">
        <v>2.68</v>
      </c>
      <c r="G21" s="282">
        <v>2.7</v>
      </c>
      <c r="H21" s="280"/>
      <c r="I21" s="283" t="s">
        <v>537</v>
      </c>
    </row>
    <row r="22" spans="1:9" ht="22.05" customHeight="1">
      <c r="A22" s="276">
        <v>15</v>
      </c>
      <c r="B22" s="277" t="s">
        <v>491</v>
      </c>
      <c r="C22" s="278">
        <v>1.1000000000000001</v>
      </c>
      <c r="D22" s="278">
        <v>1.1200000000000001</v>
      </c>
      <c r="E22" s="278">
        <v>1.1499999999999999</v>
      </c>
      <c r="F22" s="278">
        <v>1.17</v>
      </c>
      <c r="G22" s="278">
        <v>1.2</v>
      </c>
      <c r="H22" s="276"/>
      <c r="I22" s="279" t="s">
        <v>538</v>
      </c>
    </row>
    <row r="23" spans="1:9" ht="16.05" customHeight="1">
      <c r="A23" s="363" t="s">
        <v>539</v>
      </c>
      <c r="B23" s="364"/>
      <c r="C23" s="364"/>
      <c r="D23" s="364"/>
      <c r="E23" s="364"/>
      <c r="F23" s="364"/>
      <c r="G23" s="364"/>
      <c r="H23" s="364"/>
      <c r="I23" s="365"/>
    </row>
    <row r="24" spans="1:9" ht="22.05" customHeight="1">
      <c r="A24" s="280">
        <v>16</v>
      </c>
      <c r="B24" s="281" t="s">
        <v>540</v>
      </c>
      <c r="C24" s="282">
        <v>49.1</v>
      </c>
      <c r="D24" s="282">
        <v>54</v>
      </c>
      <c r="E24" s="282">
        <v>59.5</v>
      </c>
      <c r="F24" s="282">
        <v>65.5</v>
      </c>
      <c r="G24" s="282">
        <v>72.2</v>
      </c>
      <c r="H24" s="280"/>
      <c r="I24" s="283" t="s">
        <v>541</v>
      </c>
    </row>
    <row r="25" spans="1:9" ht="22.05" customHeight="1">
      <c r="A25" s="276">
        <v>17</v>
      </c>
      <c r="B25" s="277" t="s">
        <v>542</v>
      </c>
      <c r="C25" s="288">
        <v>491</v>
      </c>
      <c r="D25" s="288">
        <v>510</v>
      </c>
      <c r="E25" s="288">
        <v>530</v>
      </c>
      <c r="F25" s="288">
        <v>552</v>
      </c>
      <c r="G25" s="288">
        <v>576</v>
      </c>
      <c r="H25" s="276"/>
      <c r="I25" s="279" t="s">
        <v>543</v>
      </c>
    </row>
    <row r="26" spans="1:9" ht="22.05" customHeight="1">
      <c r="A26" s="280">
        <v>18</v>
      </c>
      <c r="B26" s="281" t="s">
        <v>544</v>
      </c>
      <c r="C26" s="287">
        <v>55</v>
      </c>
      <c r="D26" s="287">
        <v>53.5</v>
      </c>
      <c r="E26" s="287">
        <v>52</v>
      </c>
      <c r="F26" s="287">
        <v>50.5</v>
      </c>
      <c r="G26" s="287">
        <v>49</v>
      </c>
      <c r="H26" s="280"/>
      <c r="I26" s="283" t="s">
        <v>545</v>
      </c>
    </row>
    <row r="27" spans="1:9">
      <c r="A27" s="368" t="s">
        <v>546</v>
      </c>
      <c r="B27" s="364"/>
      <c r="C27" s="364"/>
      <c r="D27" s="364"/>
      <c r="E27" s="364"/>
      <c r="F27" s="364"/>
      <c r="G27" s="364"/>
      <c r="H27" s="364"/>
      <c r="I27" s="365"/>
    </row>
  </sheetData>
  <mergeCells count="8">
    <mergeCell ref="A27:I27"/>
    <mergeCell ref="A4:I4"/>
    <mergeCell ref="A15:I15"/>
    <mergeCell ref="A7:I7"/>
    <mergeCell ref="A2:I2"/>
    <mergeCell ref="A1:I1"/>
    <mergeCell ref="A23:I23"/>
    <mergeCell ref="A18:I1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35"/>
  <sheetViews>
    <sheetView showGridLines="0" workbookViewId="0">
      <pane xSplit="1" ySplit="4" topLeftCell="B29" activePane="bottomRight" state="frozen"/>
      <selection pane="topRight"/>
      <selection pane="bottomLeft"/>
      <selection pane="bottomRight" activeCell="C30" sqref="C30"/>
    </sheetView>
  </sheetViews>
  <sheetFormatPr defaultRowHeight="14.4"/>
  <cols>
    <col min="1" max="1" width="3" customWidth="1"/>
    <col min="2" max="2" width="18" customWidth="1"/>
    <col min="3" max="13" width="11" customWidth="1"/>
    <col min="14" max="17" width="12" customWidth="1"/>
    <col min="18" max="18" width="14" customWidth="1"/>
    <col min="19" max="19" width="3" customWidth="1"/>
    <col min="20" max="20" width="40" customWidth="1"/>
  </cols>
  <sheetData>
    <row r="1" spans="1:20" ht="22.05" customHeight="1">
      <c r="A1" s="367" t="s">
        <v>547</v>
      </c>
      <c r="B1" s="364"/>
      <c r="C1" s="364"/>
      <c r="D1" s="364"/>
      <c r="E1" s="364"/>
      <c r="F1" s="364"/>
      <c r="G1" s="364"/>
      <c r="H1" s="364"/>
      <c r="I1" s="364"/>
      <c r="J1" s="364"/>
      <c r="K1" s="364"/>
      <c r="L1" s="364"/>
      <c r="M1" s="364"/>
      <c r="N1" s="364"/>
      <c r="O1" s="364"/>
      <c r="P1" s="364"/>
      <c r="Q1" s="364"/>
      <c r="R1" s="364"/>
      <c r="S1" s="364"/>
      <c r="T1" s="365"/>
    </row>
    <row r="2" spans="1:20" ht="15" customHeight="1">
      <c r="A2" s="366" t="s">
        <v>548</v>
      </c>
      <c r="B2" s="364"/>
      <c r="C2" s="364"/>
      <c r="D2" s="364"/>
      <c r="E2" s="364"/>
      <c r="F2" s="364"/>
      <c r="G2" s="364"/>
      <c r="H2" s="364"/>
      <c r="I2" s="364"/>
      <c r="J2" s="364"/>
      <c r="K2" s="364"/>
      <c r="L2" s="364"/>
      <c r="M2" s="364"/>
      <c r="N2" s="364"/>
      <c r="O2" s="364"/>
      <c r="P2" s="364"/>
      <c r="Q2" s="364"/>
      <c r="R2" s="364"/>
      <c r="S2" s="364"/>
      <c r="T2" s="365"/>
    </row>
    <row r="3" spans="1:20" ht="16.05" customHeight="1">
      <c r="A3" s="363" t="s">
        <v>549</v>
      </c>
      <c r="B3" s="364"/>
      <c r="C3" s="364"/>
      <c r="D3" s="364"/>
      <c r="E3" s="364"/>
      <c r="F3" s="364"/>
      <c r="G3" s="364"/>
      <c r="H3" s="364"/>
      <c r="I3" s="364"/>
      <c r="J3" s="364"/>
      <c r="K3" s="364"/>
      <c r="L3" s="364"/>
      <c r="M3" s="364"/>
      <c r="N3" s="364"/>
      <c r="O3" s="364"/>
      <c r="P3" s="364"/>
      <c r="Q3" s="364"/>
      <c r="R3" s="364"/>
      <c r="S3" s="364"/>
      <c r="T3" s="365"/>
    </row>
    <row r="4" spans="1:20" ht="16.05" customHeight="1">
      <c r="B4" s="289" t="s">
        <v>550</v>
      </c>
      <c r="C4" s="289" t="s">
        <v>551</v>
      </c>
      <c r="D4" s="289" t="s">
        <v>552</v>
      </c>
      <c r="E4" s="289" t="s">
        <v>553</v>
      </c>
      <c r="F4" s="289" t="s">
        <v>554</v>
      </c>
      <c r="G4" s="289" t="s">
        <v>555</v>
      </c>
      <c r="H4" s="289" t="s">
        <v>556</v>
      </c>
    </row>
    <row r="5" spans="1:20" ht="16.05" customHeight="1">
      <c r="B5" s="290" t="s">
        <v>362</v>
      </c>
      <c r="C5" s="291">
        <v>45996</v>
      </c>
      <c r="D5" s="291">
        <v>51193</v>
      </c>
      <c r="E5" s="291">
        <v>59144</v>
      </c>
      <c r="F5" s="291">
        <v>60469</v>
      </c>
      <c r="G5" s="291">
        <v>61469</v>
      </c>
      <c r="H5" s="292">
        <v>6.287417682781915E-2</v>
      </c>
    </row>
    <row r="6" spans="1:20" ht="16.05" customHeight="1">
      <c r="B6" s="277" t="s">
        <v>557</v>
      </c>
      <c r="C6" s="288">
        <v>49258</v>
      </c>
      <c r="D6" s="288">
        <v>59926</v>
      </c>
      <c r="E6" s="288">
        <v>69481</v>
      </c>
      <c r="F6" s="288">
        <v>71987</v>
      </c>
      <c r="G6" s="288">
        <v>78540</v>
      </c>
      <c r="H6" s="293">
        <v>9.4355779029083875E-2</v>
      </c>
    </row>
    <row r="7" spans="1:20" ht="16.05" customHeight="1">
      <c r="B7" s="294" t="s">
        <v>558</v>
      </c>
      <c r="C7" s="295">
        <v>14076</v>
      </c>
      <c r="D7" s="295">
        <v>15943</v>
      </c>
      <c r="E7" s="295">
        <v>20669</v>
      </c>
      <c r="F7" s="295">
        <v>23675</v>
      </c>
      <c r="G7" s="295">
        <v>26024</v>
      </c>
      <c r="H7" s="296">
        <v>0.17742883680604221</v>
      </c>
    </row>
    <row r="8" spans="1:20" ht="16.05" customHeight="1">
      <c r="B8" s="277" t="s">
        <v>559</v>
      </c>
      <c r="C8" s="288">
        <v>10186</v>
      </c>
      <c r="D8" s="288">
        <v>11530</v>
      </c>
      <c r="E8" s="288">
        <v>13083</v>
      </c>
      <c r="F8" s="288">
        <v>12547</v>
      </c>
      <c r="G8" s="288">
        <v>12562</v>
      </c>
      <c r="H8" s="293">
        <v>2.8986856047998891E-2</v>
      </c>
    </row>
    <row r="9" spans="1:20" ht="16.05" customHeight="1">
      <c r="B9" s="294" t="s">
        <v>560</v>
      </c>
      <c r="C9" s="295">
        <v>12272</v>
      </c>
      <c r="D9" s="295">
        <v>14284</v>
      </c>
      <c r="E9" s="295">
        <v>15777</v>
      </c>
      <c r="F9" s="295">
        <v>16055</v>
      </c>
      <c r="G9" s="295">
        <v>17260</v>
      </c>
      <c r="H9" s="296">
        <v>6.5116183082681856E-2</v>
      </c>
    </row>
    <row r="11" spans="1:20" ht="16.05" customHeight="1">
      <c r="A11" s="363" t="s">
        <v>561</v>
      </c>
      <c r="B11" s="364"/>
      <c r="C11" s="364"/>
      <c r="D11" s="364"/>
      <c r="E11" s="364"/>
      <c r="F11" s="364"/>
      <c r="G11" s="364"/>
      <c r="H11" s="364"/>
      <c r="I11" s="364"/>
      <c r="J11" s="364"/>
      <c r="K11" s="364"/>
      <c r="L11" s="364"/>
      <c r="M11" s="364"/>
      <c r="N11" s="364"/>
      <c r="O11" s="364"/>
      <c r="P11" s="364"/>
      <c r="Q11" s="364"/>
      <c r="R11" s="364"/>
      <c r="S11" s="364"/>
      <c r="T11" s="365"/>
    </row>
    <row r="12" spans="1:20" ht="16.05" customHeight="1">
      <c r="B12" s="289" t="s">
        <v>550</v>
      </c>
      <c r="C12" s="289" t="s">
        <v>551</v>
      </c>
      <c r="D12" s="289" t="s">
        <v>552</v>
      </c>
      <c r="E12" s="289" t="s">
        <v>553</v>
      </c>
      <c r="F12" s="289" t="s">
        <v>554</v>
      </c>
      <c r="G12" s="289" t="s">
        <v>555</v>
      </c>
      <c r="H12" s="289" t="s">
        <v>556</v>
      </c>
    </row>
    <row r="13" spans="1:20" ht="16.05" customHeight="1">
      <c r="B13" s="290" t="s">
        <v>362</v>
      </c>
      <c r="C13" s="291">
        <v>10323</v>
      </c>
      <c r="D13" s="291">
        <v>12386</v>
      </c>
      <c r="E13" s="291">
        <v>13886</v>
      </c>
      <c r="F13" s="291">
        <v>13775</v>
      </c>
      <c r="G13" s="291">
        <v>14452</v>
      </c>
      <c r="H13" s="292">
        <v>5.2767071037553397E-2</v>
      </c>
    </row>
    <row r="14" spans="1:20" ht="16.05" customHeight="1">
      <c r="B14" s="277" t="s">
        <v>557</v>
      </c>
      <c r="C14" s="288">
        <v>13383</v>
      </c>
      <c r="D14" s="288">
        <v>16520</v>
      </c>
      <c r="E14" s="288">
        <v>19194</v>
      </c>
      <c r="F14" s="288">
        <v>20507</v>
      </c>
      <c r="G14" s="288">
        <v>22075</v>
      </c>
      <c r="H14" s="293">
        <v>0.1014468783653049</v>
      </c>
    </row>
    <row r="15" spans="1:20" ht="16.05" customHeight="1">
      <c r="B15" s="294" t="s">
        <v>558</v>
      </c>
      <c r="C15" s="295">
        <v>1911</v>
      </c>
      <c r="D15" s="295">
        <v>2461</v>
      </c>
      <c r="E15" s="295">
        <v>3390</v>
      </c>
      <c r="F15" s="295">
        <v>3939</v>
      </c>
      <c r="G15" s="295">
        <v>4552</v>
      </c>
      <c r="H15" s="296">
        <v>0.2275246252699612</v>
      </c>
    </row>
    <row r="16" spans="1:20" ht="16.05" customHeight="1">
      <c r="B16" s="277" t="s">
        <v>559</v>
      </c>
      <c r="C16" s="288">
        <v>1516</v>
      </c>
      <c r="D16" s="288">
        <v>1664</v>
      </c>
      <c r="E16" s="288">
        <v>1831</v>
      </c>
      <c r="F16" s="288">
        <v>1683</v>
      </c>
      <c r="G16" s="288">
        <v>1657</v>
      </c>
      <c r="H16" s="297">
        <v>-1.4042144851118541E-3</v>
      </c>
    </row>
    <row r="17" spans="1:20" ht="16.05" customHeight="1">
      <c r="B17" s="294" t="s">
        <v>560</v>
      </c>
      <c r="C17" s="295">
        <v>1249</v>
      </c>
      <c r="D17" s="295">
        <v>1712</v>
      </c>
      <c r="E17" s="295">
        <v>1991</v>
      </c>
      <c r="F17" s="295">
        <v>2234</v>
      </c>
      <c r="G17" s="295">
        <v>2402</v>
      </c>
      <c r="H17" s="296">
        <v>0.11949737842074511</v>
      </c>
    </row>
    <row r="19" spans="1:20" ht="16.05" customHeight="1">
      <c r="A19" s="363" t="s">
        <v>562</v>
      </c>
      <c r="B19" s="364"/>
      <c r="C19" s="364"/>
      <c r="D19" s="364"/>
      <c r="E19" s="364"/>
      <c r="F19" s="364"/>
      <c r="G19" s="364"/>
      <c r="H19" s="364"/>
      <c r="I19" s="364"/>
      <c r="J19" s="364"/>
      <c r="K19" s="364"/>
      <c r="L19" s="364"/>
      <c r="M19" s="364"/>
      <c r="N19" s="364"/>
      <c r="O19" s="364"/>
      <c r="P19" s="364"/>
      <c r="Q19" s="364"/>
      <c r="R19" s="364"/>
      <c r="S19" s="364"/>
      <c r="T19" s="365"/>
    </row>
    <row r="20" spans="1:20" ht="28.05" customHeight="1">
      <c r="B20" s="298" t="s">
        <v>550</v>
      </c>
      <c r="C20" s="298" t="s">
        <v>563</v>
      </c>
      <c r="D20" s="298" t="s">
        <v>324</v>
      </c>
      <c r="E20" s="298" t="s">
        <v>564</v>
      </c>
      <c r="F20" s="298" t="s">
        <v>472</v>
      </c>
      <c r="G20" s="298" t="s">
        <v>474</v>
      </c>
      <c r="H20" s="298" t="s">
        <v>565</v>
      </c>
      <c r="I20" s="298" t="s">
        <v>566</v>
      </c>
      <c r="J20" s="298" t="s">
        <v>567</v>
      </c>
      <c r="K20" s="298"/>
      <c r="L20" s="371" t="s">
        <v>568</v>
      </c>
      <c r="M20" s="365"/>
    </row>
    <row r="21" spans="1:20" ht="30" customHeight="1">
      <c r="B21" s="290" t="s">
        <v>362</v>
      </c>
      <c r="C21" s="291">
        <v>560000</v>
      </c>
      <c r="D21" s="295">
        <v>61469</v>
      </c>
      <c r="E21" s="299">
        <v>0.32100000000000001</v>
      </c>
      <c r="F21" s="299">
        <v>0.23499999999999999</v>
      </c>
      <c r="G21" s="299">
        <v>0.217</v>
      </c>
      <c r="H21" s="300">
        <v>52.5</v>
      </c>
      <c r="I21" s="301">
        <v>38.200000000000003</v>
      </c>
      <c r="J21" s="299">
        <v>1.7999999999999999E-2</v>
      </c>
      <c r="K21" s="302"/>
      <c r="L21" s="370" t="s">
        <v>569</v>
      </c>
      <c r="M21" s="365"/>
    </row>
    <row r="22" spans="1:20" ht="30" customHeight="1">
      <c r="B22" s="277" t="s">
        <v>557</v>
      </c>
      <c r="C22" s="288">
        <v>590000</v>
      </c>
      <c r="D22" s="288">
        <v>78540</v>
      </c>
      <c r="E22" s="284">
        <v>0.36799999999999999</v>
      </c>
      <c r="F22" s="284">
        <v>0.28100000000000003</v>
      </c>
      <c r="G22" s="284">
        <v>0.29499999999999998</v>
      </c>
      <c r="H22" s="304">
        <v>26.7</v>
      </c>
      <c r="I22" s="304">
        <v>19.399999999999999</v>
      </c>
      <c r="J22" s="284">
        <v>2.9000000000000001E-2</v>
      </c>
      <c r="K22" s="276"/>
      <c r="L22" s="369" t="s">
        <v>570</v>
      </c>
      <c r="M22" s="365"/>
    </row>
    <row r="23" spans="1:20" ht="30" customHeight="1">
      <c r="B23" s="294" t="s">
        <v>558</v>
      </c>
      <c r="C23" s="295">
        <v>240000</v>
      </c>
      <c r="D23" s="295">
        <v>26024</v>
      </c>
      <c r="E23" s="299">
        <v>0.25600000000000001</v>
      </c>
      <c r="F23" s="299">
        <v>0.17499999999999999</v>
      </c>
      <c r="G23" s="299">
        <v>0.82</v>
      </c>
      <c r="H23" s="301">
        <v>80.5</v>
      </c>
      <c r="I23" s="301">
        <v>54.8</v>
      </c>
      <c r="J23" s="299">
        <v>1.2E-2</v>
      </c>
      <c r="K23" s="302"/>
      <c r="L23" s="370" t="s">
        <v>571</v>
      </c>
      <c r="M23" s="365"/>
    </row>
    <row r="24" spans="1:20" ht="30" customHeight="1">
      <c r="B24" s="277" t="s">
        <v>559</v>
      </c>
      <c r="C24" s="288">
        <v>90000</v>
      </c>
      <c r="D24" s="288">
        <v>12562</v>
      </c>
      <c r="E24" s="284">
        <v>0.214</v>
      </c>
      <c r="F24" s="284">
        <v>0.13200000000000001</v>
      </c>
      <c r="G24" s="284">
        <v>0.224</v>
      </c>
      <c r="H24" s="304">
        <v>54.3</v>
      </c>
      <c r="I24" s="304">
        <v>37.6</v>
      </c>
      <c r="J24" s="284">
        <v>1.4999999999999999E-2</v>
      </c>
      <c r="K24" s="276"/>
      <c r="L24" s="369" t="s">
        <v>572</v>
      </c>
      <c r="M24" s="365"/>
    </row>
    <row r="25" spans="1:20" ht="30" customHeight="1">
      <c r="B25" s="294" t="s">
        <v>560</v>
      </c>
      <c r="C25" s="295">
        <v>120000</v>
      </c>
      <c r="D25" s="295">
        <v>17260</v>
      </c>
      <c r="E25" s="299">
        <v>0.189</v>
      </c>
      <c r="F25" s="299">
        <v>0.13900000000000001</v>
      </c>
      <c r="G25" s="299">
        <v>0.57600000000000007</v>
      </c>
      <c r="H25" s="301">
        <v>50.1</v>
      </c>
      <c r="I25" s="301">
        <v>33.5</v>
      </c>
      <c r="J25" s="299">
        <v>1.7000000000000001E-2</v>
      </c>
      <c r="K25" s="302"/>
      <c r="L25" s="370" t="s">
        <v>573</v>
      </c>
      <c r="M25" s="365"/>
    </row>
    <row r="27" spans="1:20" ht="16.05" customHeight="1">
      <c r="A27" s="363" t="s">
        <v>574</v>
      </c>
      <c r="B27" s="364"/>
      <c r="C27" s="364"/>
      <c r="D27" s="364"/>
      <c r="E27" s="364"/>
      <c r="F27" s="364"/>
      <c r="G27" s="364"/>
      <c r="H27" s="364"/>
      <c r="I27" s="364"/>
      <c r="J27" s="364"/>
      <c r="K27" s="364"/>
      <c r="L27" s="364"/>
      <c r="M27" s="364"/>
      <c r="N27" s="364"/>
      <c r="O27" s="364"/>
      <c r="P27" s="364"/>
      <c r="Q27" s="364"/>
      <c r="R27" s="364"/>
      <c r="S27" s="364"/>
      <c r="T27" s="365"/>
    </row>
    <row r="28" spans="1:20" ht="30" customHeight="1">
      <c r="B28" s="289" t="s">
        <v>575</v>
      </c>
      <c r="C28" s="298" t="s">
        <v>576</v>
      </c>
      <c r="D28" s="289" t="s">
        <v>577</v>
      </c>
      <c r="E28" s="298" t="s">
        <v>578</v>
      </c>
      <c r="F28" s="298" t="s">
        <v>579</v>
      </c>
      <c r="G28" s="289" t="s">
        <v>580</v>
      </c>
      <c r="H28" s="298" t="s">
        <v>581</v>
      </c>
    </row>
    <row r="29" spans="1:20" ht="18" customHeight="1">
      <c r="B29" s="294" t="s">
        <v>582</v>
      </c>
      <c r="C29" s="301">
        <v>52.9</v>
      </c>
      <c r="D29" s="302" t="s">
        <v>583</v>
      </c>
      <c r="E29" s="303" t="s">
        <v>584</v>
      </c>
      <c r="F29" s="305">
        <v>2357</v>
      </c>
      <c r="G29" s="306">
        <v>2350</v>
      </c>
      <c r="H29" s="307">
        <v>2.9787234042553189E-3</v>
      </c>
    </row>
    <row r="30" spans="1:20" ht="18" customHeight="1">
      <c r="B30" s="277" t="s">
        <v>566</v>
      </c>
      <c r="C30" s="304">
        <v>36.299999999999997</v>
      </c>
      <c r="D30" s="276" t="s">
        <v>585</v>
      </c>
      <c r="E30" s="279" t="s">
        <v>586</v>
      </c>
      <c r="F30" s="305">
        <v>2285</v>
      </c>
      <c r="G30" s="308">
        <v>2350</v>
      </c>
      <c r="H30" s="309">
        <v>-2.7659574468085101E-2</v>
      </c>
    </row>
    <row r="31" spans="1:20" ht="18" customHeight="1">
      <c r="B31" s="294" t="s">
        <v>587</v>
      </c>
      <c r="C31" s="301">
        <v>4.0999999999999996</v>
      </c>
      <c r="D31" s="302" t="s">
        <v>588</v>
      </c>
      <c r="E31" s="303" t="s">
        <v>589</v>
      </c>
      <c r="F31" s="305">
        <v>2275</v>
      </c>
      <c r="G31" s="306">
        <v>2350</v>
      </c>
      <c r="H31" s="309">
        <v>-3.1914893617021267E-2</v>
      </c>
    </row>
    <row r="32" spans="1:20" ht="18" customHeight="1">
      <c r="B32" s="277" t="s">
        <v>590</v>
      </c>
      <c r="C32" s="304">
        <v>11.2</v>
      </c>
      <c r="D32" s="276" t="s">
        <v>591</v>
      </c>
      <c r="E32" s="279" t="s">
        <v>592</v>
      </c>
      <c r="F32" s="305">
        <v>5505</v>
      </c>
      <c r="G32" s="308">
        <v>2350</v>
      </c>
      <c r="H32" s="307">
        <v>1.342553191489362</v>
      </c>
    </row>
    <row r="33" spans="1:14" ht="19.95" customHeight="1">
      <c r="B33" s="372" t="s">
        <v>593</v>
      </c>
      <c r="C33" s="364"/>
      <c r="D33" s="364"/>
      <c r="E33" s="365"/>
      <c r="F33" s="310">
        <v>3105</v>
      </c>
      <c r="G33" s="310">
        <v>2350</v>
      </c>
      <c r="H33" s="309">
        <v>0.32127659574468093</v>
      </c>
    </row>
    <row r="35" spans="1:14">
      <c r="A35" s="368" t="s">
        <v>594</v>
      </c>
      <c r="B35" s="364"/>
      <c r="C35" s="364"/>
      <c r="D35" s="364"/>
      <c r="E35" s="364"/>
      <c r="F35" s="364"/>
      <c r="G35" s="364"/>
      <c r="H35" s="364"/>
      <c r="I35" s="364"/>
      <c r="J35" s="364"/>
      <c r="K35" s="364"/>
      <c r="L35" s="364"/>
      <c r="M35" s="364"/>
      <c r="N35" s="365"/>
    </row>
  </sheetData>
  <mergeCells count="14">
    <mergeCell ref="A35:N35"/>
    <mergeCell ref="A3:T3"/>
    <mergeCell ref="L24:M24"/>
    <mergeCell ref="L25:M25"/>
    <mergeCell ref="B33:E33"/>
    <mergeCell ref="L23:M23"/>
    <mergeCell ref="A19:T19"/>
    <mergeCell ref="A11:T11"/>
    <mergeCell ref="A1:T1"/>
    <mergeCell ref="L22:M22"/>
    <mergeCell ref="A27:T27"/>
    <mergeCell ref="L21:M21"/>
    <mergeCell ref="L20:M20"/>
    <mergeCell ref="A2:T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33"/>
  <sheetViews>
    <sheetView showGridLines="0" tabSelected="1" topLeftCell="B1" workbookViewId="0">
      <selection activeCell="D6" sqref="D6"/>
    </sheetView>
  </sheetViews>
  <sheetFormatPr defaultRowHeight="14.4"/>
  <cols>
    <col min="1" max="1" width="3" customWidth="1"/>
    <col min="2" max="2" width="16" customWidth="1"/>
    <col min="3" max="3" width="6" customWidth="1"/>
    <col min="4" max="5" width="11" customWidth="1"/>
    <col min="6" max="6" width="12" customWidth="1"/>
    <col min="7" max="7" width="11" customWidth="1"/>
    <col min="8" max="8" width="12" customWidth="1"/>
    <col min="9" max="12" width="11" customWidth="1"/>
    <col min="13" max="13" width="12" customWidth="1"/>
    <col min="14" max="14" width="13" customWidth="1"/>
    <col min="15" max="15" width="14" customWidth="1"/>
    <col min="16" max="16" width="13" customWidth="1"/>
  </cols>
  <sheetData>
    <row r="1" spans="1:16" ht="22.05" customHeight="1">
      <c r="A1" s="367" t="s">
        <v>595</v>
      </c>
      <c r="B1" s="364"/>
      <c r="C1" s="364"/>
      <c r="D1" s="364"/>
      <c r="E1" s="364"/>
      <c r="F1" s="364"/>
      <c r="G1" s="364"/>
      <c r="H1" s="364"/>
      <c r="I1" s="364"/>
      <c r="J1" s="364"/>
      <c r="K1" s="364"/>
      <c r="L1" s="364"/>
      <c r="M1" s="364"/>
      <c r="N1" s="364"/>
      <c r="O1" s="364"/>
      <c r="P1" s="365"/>
    </row>
    <row r="2" spans="1:16" ht="15" customHeight="1">
      <c r="A2" s="366" t="s">
        <v>596</v>
      </c>
      <c r="B2" s="364"/>
      <c r="C2" s="364"/>
      <c r="D2" s="364"/>
      <c r="E2" s="364"/>
      <c r="F2" s="364"/>
      <c r="G2" s="364"/>
      <c r="H2" s="364"/>
      <c r="I2" s="364"/>
      <c r="J2" s="364"/>
      <c r="K2" s="364"/>
      <c r="L2" s="364"/>
      <c r="M2" s="364"/>
      <c r="N2" s="364"/>
      <c r="O2" s="364"/>
      <c r="P2" s="365"/>
    </row>
    <row r="3" spans="1:16" ht="30" customHeight="1">
      <c r="B3" s="298" t="s">
        <v>550</v>
      </c>
      <c r="C3" s="298" t="s">
        <v>82</v>
      </c>
      <c r="D3" s="298" t="s">
        <v>324</v>
      </c>
      <c r="E3" s="298" t="s">
        <v>339</v>
      </c>
      <c r="F3" s="298" t="s">
        <v>197</v>
      </c>
      <c r="G3" s="298" t="s">
        <v>597</v>
      </c>
      <c r="H3" s="298" t="s">
        <v>515</v>
      </c>
      <c r="I3" s="298" t="s">
        <v>476</v>
      </c>
      <c r="J3" s="298" t="s">
        <v>474</v>
      </c>
      <c r="K3" s="298" t="s">
        <v>464</v>
      </c>
      <c r="L3" s="298" t="s">
        <v>481</v>
      </c>
      <c r="M3" s="298" t="s">
        <v>598</v>
      </c>
      <c r="N3" s="298" t="s">
        <v>491</v>
      </c>
      <c r="O3" s="298" t="s">
        <v>599</v>
      </c>
      <c r="P3" s="298" t="s">
        <v>600</v>
      </c>
    </row>
    <row r="4" spans="1:16" ht="15" customHeight="1">
      <c r="B4" s="290" t="s">
        <v>362</v>
      </c>
      <c r="C4" s="311">
        <v>2021</v>
      </c>
      <c r="D4" s="291">
        <v>45996</v>
      </c>
      <c r="E4" s="291">
        <v>10323</v>
      </c>
      <c r="F4" s="295">
        <v>54706</v>
      </c>
      <c r="G4" s="295">
        <v>47434</v>
      </c>
      <c r="H4" s="299">
        <v>0.30399999999999999</v>
      </c>
      <c r="I4" s="299">
        <v>0.189</v>
      </c>
      <c r="J4" s="299">
        <v>0.218</v>
      </c>
      <c r="K4" s="312">
        <v>1.04</v>
      </c>
      <c r="L4" s="313">
        <v>0.02</v>
      </c>
      <c r="M4" s="314">
        <v>107.5</v>
      </c>
      <c r="N4" s="312">
        <v>0.84099999999999997</v>
      </c>
      <c r="O4" s="299">
        <v>0.22500000000000001</v>
      </c>
      <c r="P4" s="312">
        <v>1.1499999999999999</v>
      </c>
    </row>
    <row r="5" spans="1:16" ht="15" customHeight="1">
      <c r="B5" s="315" t="s">
        <v>362</v>
      </c>
      <c r="C5" s="316">
        <v>2022</v>
      </c>
      <c r="D5" s="317">
        <v>51193</v>
      </c>
      <c r="E5" s="317">
        <v>12386</v>
      </c>
      <c r="F5" s="288">
        <v>57620</v>
      </c>
      <c r="G5" s="288">
        <v>48760</v>
      </c>
      <c r="H5" s="284">
        <v>0.32100000000000001</v>
      </c>
      <c r="I5" s="284">
        <v>0.215</v>
      </c>
      <c r="J5" s="284">
        <v>0.254</v>
      </c>
      <c r="K5" s="278">
        <v>1.04</v>
      </c>
      <c r="L5" s="318">
        <v>0.02</v>
      </c>
      <c r="M5" s="286">
        <v>131.19999999999999</v>
      </c>
      <c r="N5" s="278">
        <v>0.88900000000000001</v>
      </c>
      <c r="O5" s="284">
        <v>0.24199999999999999</v>
      </c>
      <c r="P5" s="278">
        <v>1.18</v>
      </c>
    </row>
    <row r="6" spans="1:16" ht="15" customHeight="1">
      <c r="B6" s="290" t="s">
        <v>362</v>
      </c>
      <c r="C6" s="311">
        <v>2023</v>
      </c>
      <c r="D6" s="291">
        <v>59144</v>
      </c>
      <c r="E6" s="291">
        <v>13886</v>
      </c>
      <c r="F6" s="295">
        <v>60425</v>
      </c>
      <c r="G6" s="295">
        <v>50221</v>
      </c>
      <c r="H6" s="299">
        <v>0.307</v>
      </c>
      <c r="I6" s="299">
        <v>0.23</v>
      </c>
      <c r="J6" s="299">
        <v>0.27700000000000002</v>
      </c>
      <c r="K6" s="312">
        <v>1.17</v>
      </c>
      <c r="L6" s="313">
        <v>2.1000000000000001E-2</v>
      </c>
      <c r="M6" s="314">
        <v>140.69999999999999</v>
      </c>
      <c r="N6" s="312">
        <v>0.97899999999999998</v>
      </c>
      <c r="O6" s="299">
        <v>0.23499999999999999</v>
      </c>
      <c r="P6" s="312">
        <v>1.2</v>
      </c>
    </row>
    <row r="7" spans="1:16" ht="15" customHeight="1">
      <c r="B7" s="315" t="s">
        <v>362</v>
      </c>
      <c r="C7" s="316">
        <v>2024</v>
      </c>
      <c r="D7" s="317">
        <v>60469</v>
      </c>
      <c r="E7" s="317">
        <v>13775</v>
      </c>
      <c r="F7" s="288">
        <v>65410</v>
      </c>
      <c r="G7" s="288">
        <v>50973</v>
      </c>
      <c r="H7" s="284">
        <v>0.31</v>
      </c>
      <c r="I7" s="284">
        <v>0.21099999999999999</v>
      </c>
      <c r="J7" s="284">
        <v>0.27</v>
      </c>
      <c r="K7" s="278">
        <v>1.31</v>
      </c>
      <c r="L7" s="318">
        <v>2.7E-2</v>
      </c>
      <c r="M7" s="286">
        <v>49.9</v>
      </c>
      <c r="N7" s="278">
        <v>0.92500000000000004</v>
      </c>
      <c r="O7" s="284">
        <v>0.22800000000000001</v>
      </c>
      <c r="P7" s="278">
        <v>1.28</v>
      </c>
    </row>
    <row r="8" spans="1:16" ht="15" customHeight="1">
      <c r="B8" s="290" t="s">
        <v>362</v>
      </c>
      <c r="C8" s="311">
        <v>2025</v>
      </c>
      <c r="D8" s="291">
        <v>61469</v>
      </c>
      <c r="E8" s="291">
        <v>14452</v>
      </c>
      <c r="F8" s="295">
        <v>60890</v>
      </c>
      <c r="G8" s="295">
        <v>49153</v>
      </c>
      <c r="H8" s="299">
        <v>0.32</v>
      </c>
      <c r="I8" s="299">
        <v>0.23699999999999999</v>
      </c>
      <c r="J8" s="299">
        <v>0.29399999999999998</v>
      </c>
      <c r="K8" s="312">
        <v>1.1299999999999999</v>
      </c>
      <c r="L8" s="313">
        <v>3.1E-2</v>
      </c>
      <c r="M8" s="314">
        <v>43.6</v>
      </c>
      <c r="N8" s="312">
        <v>1.0089999999999999</v>
      </c>
      <c r="O8" s="299">
        <v>0.23499999999999999</v>
      </c>
      <c r="P8" s="312">
        <v>1.24</v>
      </c>
    </row>
    <row r="9" spans="1:16" ht="4.05" customHeight="1">
      <c r="B9" s="319"/>
      <c r="C9" s="319"/>
      <c r="D9" s="319"/>
      <c r="E9" s="319"/>
      <c r="F9" s="319"/>
      <c r="G9" s="319"/>
      <c r="H9" s="319"/>
      <c r="I9" s="319"/>
      <c r="J9" s="319"/>
      <c r="K9" s="319"/>
      <c r="L9" s="319"/>
      <c r="M9" s="319"/>
      <c r="N9" s="319"/>
      <c r="O9" s="319"/>
      <c r="P9" s="319"/>
    </row>
    <row r="10" spans="1:16" ht="15" customHeight="1">
      <c r="B10" s="277" t="s">
        <v>557</v>
      </c>
      <c r="C10" s="316">
        <v>2021</v>
      </c>
      <c r="D10" s="288">
        <v>49258</v>
      </c>
      <c r="E10" s="288">
        <v>13383</v>
      </c>
      <c r="F10" s="288">
        <v>71500</v>
      </c>
      <c r="G10" s="288">
        <v>55420</v>
      </c>
      <c r="H10" s="284">
        <v>0.37200000000000011</v>
      </c>
      <c r="I10" s="284">
        <v>0.187</v>
      </c>
      <c r="J10" s="284">
        <v>0.24199999999999999</v>
      </c>
      <c r="K10" s="278">
        <v>2.15</v>
      </c>
      <c r="L10" s="318">
        <v>1E-3</v>
      </c>
      <c r="M10" s="286">
        <v>420</v>
      </c>
      <c r="N10" s="278">
        <v>0.68899999999999995</v>
      </c>
      <c r="O10" s="284">
        <v>0.27200000000000002</v>
      </c>
      <c r="P10" s="278">
        <v>1.29</v>
      </c>
    </row>
    <row r="11" spans="1:16" ht="15" customHeight="1">
      <c r="B11" s="294" t="s">
        <v>557</v>
      </c>
      <c r="C11" s="311">
        <v>2022</v>
      </c>
      <c r="D11" s="295">
        <v>59926</v>
      </c>
      <c r="E11" s="295">
        <v>16520</v>
      </c>
      <c r="F11" s="295">
        <v>78300</v>
      </c>
      <c r="G11" s="295">
        <v>59800</v>
      </c>
      <c r="H11" s="299">
        <v>0.375</v>
      </c>
      <c r="I11" s="299">
        <v>0.21099999999999999</v>
      </c>
      <c r="J11" s="299">
        <v>0.27600000000000002</v>
      </c>
      <c r="K11" s="312">
        <v>2.2200000000000002</v>
      </c>
      <c r="L11" s="313">
        <v>1E-3</v>
      </c>
      <c r="M11" s="314">
        <v>510</v>
      </c>
      <c r="N11" s="312">
        <v>0.76500000000000001</v>
      </c>
      <c r="O11" s="299">
        <v>0.27600000000000002</v>
      </c>
      <c r="P11" s="312">
        <v>1.31</v>
      </c>
    </row>
    <row r="12" spans="1:16" ht="15" customHeight="1">
      <c r="B12" s="277" t="s">
        <v>557</v>
      </c>
      <c r="C12" s="316">
        <v>2023</v>
      </c>
      <c r="D12" s="288">
        <v>69481</v>
      </c>
      <c r="E12" s="288">
        <v>19194</v>
      </c>
      <c r="F12" s="288">
        <v>88400</v>
      </c>
      <c r="G12" s="288">
        <v>66200</v>
      </c>
      <c r="H12" s="284">
        <v>0.38100000000000001</v>
      </c>
      <c r="I12" s="284">
        <v>0.217</v>
      </c>
      <c r="J12" s="284">
        <v>0.28999999999999998</v>
      </c>
      <c r="K12" s="278">
        <v>2.1</v>
      </c>
      <c r="L12" s="318">
        <v>1E-3</v>
      </c>
      <c r="M12" s="286">
        <v>580</v>
      </c>
      <c r="N12" s="278">
        <v>0.78600000000000003</v>
      </c>
      <c r="O12" s="284">
        <v>0.27600000000000002</v>
      </c>
      <c r="P12" s="278">
        <v>1.34</v>
      </c>
    </row>
    <row r="13" spans="1:16" ht="15" customHeight="1">
      <c r="B13" s="294" t="s">
        <v>557</v>
      </c>
      <c r="C13" s="311">
        <v>2024</v>
      </c>
      <c r="D13" s="295">
        <v>71987</v>
      </c>
      <c r="E13" s="295">
        <v>20507</v>
      </c>
      <c r="F13" s="295">
        <v>96200</v>
      </c>
      <c r="G13" s="295">
        <v>72100</v>
      </c>
      <c r="H13" s="299">
        <v>0.36799999999999999</v>
      </c>
      <c r="I13" s="299">
        <v>0.21299999999999999</v>
      </c>
      <c r="J13" s="299">
        <v>0.28399999999999997</v>
      </c>
      <c r="K13" s="312">
        <v>2.0499999999999998</v>
      </c>
      <c r="L13" s="313">
        <v>1E-3</v>
      </c>
      <c r="M13" s="314">
        <v>540</v>
      </c>
      <c r="N13" s="312">
        <v>0.748</v>
      </c>
      <c r="O13" s="299">
        <v>0.28499999999999998</v>
      </c>
      <c r="P13" s="312">
        <v>1.33</v>
      </c>
    </row>
    <row r="14" spans="1:16" ht="15" customHeight="1">
      <c r="B14" s="277" t="s">
        <v>557</v>
      </c>
      <c r="C14" s="316">
        <v>2025</v>
      </c>
      <c r="D14" s="288">
        <v>78540</v>
      </c>
      <c r="E14" s="288">
        <v>22075</v>
      </c>
      <c r="F14" s="288">
        <v>105000</v>
      </c>
      <c r="G14" s="288">
        <v>78300</v>
      </c>
      <c r="H14" s="284">
        <v>0.36799999999999999</v>
      </c>
      <c r="I14" s="284">
        <v>0.21</v>
      </c>
      <c r="J14" s="284">
        <v>0.28199999999999997</v>
      </c>
      <c r="K14" s="278">
        <v>2.1800000000000002</v>
      </c>
      <c r="L14" s="318">
        <v>1E-3</v>
      </c>
      <c r="M14" s="286">
        <v>590</v>
      </c>
      <c r="N14" s="278">
        <v>0.748</v>
      </c>
      <c r="O14" s="284">
        <v>0.28100000000000003</v>
      </c>
      <c r="P14" s="278">
        <v>1.34</v>
      </c>
    </row>
    <row r="15" spans="1:16" ht="4.05" customHeight="1">
      <c r="B15" s="319"/>
      <c r="C15" s="319"/>
      <c r="D15" s="319"/>
      <c r="E15" s="319"/>
      <c r="F15" s="319"/>
      <c r="G15" s="319"/>
      <c r="H15" s="319"/>
      <c r="I15" s="319"/>
      <c r="J15" s="319"/>
      <c r="K15" s="319"/>
      <c r="L15" s="319"/>
      <c r="M15" s="319"/>
      <c r="N15" s="319"/>
      <c r="O15" s="319"/>
      <c r="P15" s="319"/>
    </row>
    <row r="16" spans="1:16" ht="15" customHeight="1">
      <c r="B16" s="294" t="s">
        <v>558</v>
      </c>
      <c r="C16" s="311">
        <v>2021</v>
      </c>
      <c r="D16" s="295">
        <v>14076</v>
      </c>
      <c r="E16" s="295">
        <v>1911</v>
      </c>
      <c r="F16" s="295">
        <v>5420</v>
      </c>
      <c r="G16" s="295">
        <v>2340</v>
      </c>
      <c r="H16" s="299">
        <v>0.26800000000000002</v>
      </c>
      <c r="I16" s="299">
        <v>0.35299999999999998</v>
      </c>
      <c r="J16" s="299">
        <v>0.81700000000000006</v>
      </c>
      <c r="K16" s="312">
        <v>1.05</v>
      </c>
      <c r="L16" s="313">
        <v>0</v>
      </c>
      <c r="M16" s="314">
        <v>180</v>
      </c>
      <c r="N16" s="312">
        <v>2.5979999999999999</v>
      </c>
      <c r="O16" s="299">
        <v>0.13600000000000001</v>
      </c>
      <c r="P16" s="312">
        <v>2.3199999999999998</v>
      </c>
    </row>
    <row r="17" spans="2:16" ht="15" customHeight="1">
      <c r="B17" s="277" t="s">
        <v>558</v>
      </c>
      <c r="C17" s="316">
        <v>2022</v>
      </c>
      <c r="D17" s="288">
        <v>15943</v>
      </c>
      <c r="E17" s="288">
        <v>2461</v>
      </c>
      <c r="F17" s="288">
        <v>5900</v>
      </c>
      <c r="G17" s="288">
        <v>2610</v>
      </c>
      <c r="H17" s="284">
        <v>0.25600000000000001</v>
      </c>
      <c r="I17" s="284">
        <v>0.41699999999999998</v>
      </c>
      <c r="J17" s="284">
        <v>0.94299999999999995</v>
      </c>
      <c r="K17" s="278">
        <v>1.1200000000000001</v>
      </c>
      <c r="L17" s="318">
        <v>0</v>
      </c>
      <c r="M17" s="286">
        <v>220</v>
      </c>
      <c r="N17" s="278">
        <v>2.702</v>
      </c>
      <c r="O17" s="284">
        <v>0.154</v>
      </c>
      <c r="P17" s="278">
        <v>2.2599999999999998</v>
      </c>
    </row>
    <row r="18" spans="2:16" ht="15" customHeight="1">
      <c r="B18" s="294" t="s">
        <v>558</v>
      </c>
      <c r="C18" s="311">
        <v>2023</v>
      </c>
      <c r="D18" s="295">
        <v>20669</v>
      </c>
      <c r="E18" s="295">
        <v>3390</v>
      </c>
      <c r="F18" s="295">
        <v>7400</v>
      </c>
      <c r="G18" s="295">
        <v>3020</v>
      </c>
      <c r="H18" s="299">
        <v>0.26100000000000001</v>
      </c>
      <c r="I18" s="299">
        <v>0.45800000000000002</v>
      </c>
      <c r="J18" s="299">
        <v>1.123</v>
      </c>
      <c r="K18" s="312">
        <v>1.08</v>
      </c>
      <c r="L18" s="313">
        <v>0</v>
      </c>
      <c r="M18" s="314">
        <v>250</v>
      </c>
      <c r="N18" s="312">
        <v>2.7930000000000001</v>
      </c>
      <c r="O18" s="299">
        <v>0.16400000000000001</v>
      </c>
      <c r="P18" s="312">
        <v>2.4500000000000002</v>
      </c>
    </row>
    <row r="19" spans="2:16" ht="15" customHeight="1">
      <c r="B19" s="277" t="s">
        <v>558</v>
      </c>
      <c r="C19" s="316">
        <v>2024</v>
      </c>
      <c r="D19" s="288">
        <v>23675</v>
      </c>
      <c r="E19" s="288">
        <v>3939</v>
      </c>
      <c r="F19" s="288">
        <v>8600</v>
      </c>
      <c r="G19" s="288">
        <v>3450</v>
      </c>
      <c r="H19" s="284">
        <v>0.25800000000000001</v>
      </c>
      <c r="I19" s="284">
        <v>0.45800000000000002</v>
      </c>
      <c r="J19" s="284">
        <v>1.1419999999999999</v>
      </c>
      <c r="K19" s="278">
        <v>1.1499999999999999</v>
      </c>
      <c r="L19" s="318">
        <v>0</v>
      </c>
      <c r="M19" s="286">
        <v>260</v>
      </c>
      <c r="N19" s="278">
        <v>2.7530000000000001</v>
      </c>
      <c r="O19" s="284">
        <v>0.16600000000000001</v>
      </c>
      <c r="P19" s="278">
        <v>2.4900000000000002</v>
      </c>
    </row>
    <row r="20" spans="2:16" ht="15" customHeight="1">
      <c r="B20" s="294" t="s">
        <v>558</v>
      </c>
      <c r="C20" s="311">
        <v>2025</v>
      </c>
      <c r="D20" s="295">
        <v>26024</v>
      </c>
      <c r="E20" s="295">
        <v>4552</v>
      </c>
      <c r="F20" s="295">
        <v>10100</v>
      </c>
      <c r="G20" s="295">
        <v>4100</v>
      </c>
      <c r="H20" s="299">
        <v>0.25600000000000001</v>
      </c>
      <c r="I20" s="299">
        <v>0.45100000000000001</v>
      </c>
      <c r="J20" s="299">
        <v>1.109</v>
      </c>
      <c r="K20" s="312">
        <v>1.18</v>
      </c>
      <c r="L20" s="313">
        <v>0</v>
      </c>
      <c r="M20" s="314">
        <v>280</v>
      </c>
      <c r="N20" s="312">
        <v>2.577</v>
      </c>
      <c r="O20" s="299">
        <v>0.17499999999999999</v>
      </c>
      <c r="P20" s="312">
        <v>2.46</v>
      </c>
    </row>
    <row r="21" spans="2:16" ht="4.05" customHeight="1">
      <c r="B21" s="319"/>
      <c r="C21" s="319"/>
      <c r="D21" s="319"/>
      <c r="E21" s="319"/>
      <c r="F21" s="319"/>
      <c r="G21" s="319"/>
      <c r="H21" s="319"/>
      <c r="I21" s="319"/>
      <c r="J21" s="319"/>
      <c r="K21" s="319"/>
      <c r="L21" s="319"/>
      <c r="M21" s="319"/>
      <c r="N21" s="319"/>
      <c r="O21" s="319"/>
      <c r="P21" s="319"/>
    </row>
    <row r="22" spans="2:16" ht="15" customHeight="1">
      <c r="B22" s="277" t="s">
        <v>559</v>
      </c>
      <c r="C22" s="316">
        <v>2021</v>
      </c>
      <c r="D22" s="288">
        <v>10186</v>
      </c>
      <c r="E22" s="288">
        <v>1516</v>
      </c>
      <c r="F22" s="288">
        <v>11800</v>
      </c>
      <c r="G22" s="288">
        <v>8900</v>
      </c>
      <c r="H22" s="284">
        <v>0.221</v>
      </c>
      <c r="I22" s="284">
        <v>0.128</v>
      </c>
      <c r="J22" s="284">
        <v>0.17</v>
      </c>
      <c r="K22" s="278">
        <v>1.42</v>
      </c>
      <c r="L22" s="318">
        <v>5.0999999999999997E-2</v>
      </c>
      <c r="M22" s="286">
        <v>65</v>
      </c>
      <c r="N22" s="278">
        <v>0.86299999999999999</v>
      </c>
      <c r="O22" s="284">
        <v>0.14899999999999999</v>
      </c>
      <c r="P22" s="278">
        <v>1.33</v>
      </c>
    </row>
    <row r="23" spans="2:16" ht="15" customHeight="1">
      <c r="B23" s="294" t="s">
        <v>559</v>
      </c>
      <c r="C23" s="311">
        <v>2022</v>
      </c>
      <c r="D23" s="295">
        <v>11530</v>
      </c>
      <c r="E23" s="295">
        <v>1664</v>
      </c>
      <c r="F23" s="295">
        <v>13200</v>
      </c>
      <c r="G23" s="295">
        <v>9500</v>
      </c>
      <c r="H23" s="299">
        <v>0.218</v>
      </c>
      <c r="I23" s="299">
        <v>0.126</v>
      </c>
      <c r="J23" s="299">
        <v>0.17499999999999999</v>
      </c>
      <c r="K23" s="312">
        <v>1.35</v>
      </c>
      <c r="L23" s="313">
        <v>5.8999999999999997E-2</v>
      </c>
      <c r="M23" s="314">
        <v>72</v>
      </c>
      <c r="N23" s="312">
        <v>0.874</v>
      </c>
      <c r="O23" s="299">
        <v>0.14399999999999999</v>
      </c>
      <c r="P23" s="312">
        <v>1.39</v>
      </c>
    </row>
    <row r="24" spans="2:16" ht="15" customHeight="1">
      <c r="B24" s="277" t="s">
        <v>559</v>
      </c>
      <c r="C24" s="316">
        <v>2023</v>
      </c>
      <c r="D24" s="288">
        <v>13083</v>
      </c>
      <c r="E24" s="288">
        <v>1831</v>
      </c>
      <c r="F24" s="288">
        <v>14800</v>
      </c>
      <c r="G24" s="288">
        <v>10400</v>
      </c>
      <c r="H24" s="284">
        <v>0.22</v>
      </c>
      <c r="I24" s="284">
        <v>0.124</v>
      </c>
      <c r="J24" s="284">
        <v>0.17599999999999999</v>
      </c>
      <c r="K24" s="278">
        <v>1.48</v>
      </c>
      <c r="L24" s="318">
        <v>4.8000000000000001E-2</v>
      </c>
      <c r="M24" s="286">
        <v>78</v>
      </c>
      <c r="N24" s="278">
        <v>0.88400000000000001</v>
      </c>
      <c r="O24" s="284">
        <v>0.14000000000000001</v>
      </c>
      <c r="P24" s="278">
        <v>1.42</v>
      </c>
    </row>
    <row r="25" spans="2:16" ht="15" customHeight="1">
      <c r="B25" s="294" t="s">
        <v>559</v>
      </c>
      <c r="C25" s="311">
        <v>2024</v>
      </c>
      <c r="D25" s="295">
        <v>12547</v>
      </c>
      <c r="E25" s="295">
        <v>1683</v>
      </c>
      <c r="F25" s="295">
        <v>15200</v>
      </c>
      <c r="G25" s="295">
        <v>10700</v>
      </c>
      <c r="H25" s="299">
        <v>0.21</v>
      </c>
      <c r="I25" s="299">
        <v>0.111</v>
      </c>
      <c r="J25" s="299">
        <v>0.157</v>
      </c>
      <c r="K25" s="312">
        <v>1.55</v>
      </c>
      <c r="L25" s="313">
        <v>4.2999999999999997E-2</v>
      </c>
      <c r="M25" s="314">
        <v>71</v>
      </c>
      <c r="N25" s="312">
        <v>0.82499999999999996</v>
      </c>
      <c r="O25" s="299">
        <v>0.13400000000000001</v>
      </c>
      <c r="P25" s="312">
        <v>1.42</v>
      </c>
    </row>
    <row r="26" spans="2:16" ht="15" customHeight="1">
      <c r="B26" s="277" t="s">
        <v>559</v>
      </c>
      <c r="C26" s="316">
        <v>2025</v>
      </c>
      <c r="D26" s="288">
        <v>12562</v>
      </c>
      <c r="E26" s="288">
        <v>1657</v>
      </c>
      <c r="F26" s="288">
        <v>15700</v>
      </c>
      <c r="G26" s="288">
        <v>10900</v>
      </c>
      <c r="H26" s="284">
        <v>0.214</v>
      </c>
      <c r="I26" s="284">
        <v>0.106</v>
      </c>
      <c r="J26" s="284">
        <v>0.152</v>
      </c>
      <c r="K26" s="278">
        <v>1.6</v>
      </c>
      <c r="L26" s="318">
        <v>4.1000000000000002E-2</v>
      </c>
      <c r="M26" s="286">
        <v>68</v>
      </c>
      <c r="N26" s="278">
        <v>0.8</v>
      </c>
      <c r="O26" s="284">
        <v>0.13200000000000001</v>
      </c>
      <c r="P26" s="278">
        <v>1.44</v>
      </c>
    </row>
    <row r="27" spans="2:16" ht="4.05" customHeight="1">
      <c r="B27" s="319"/>
      <c r="C27" s="319"/>
      <c r="D27" s="319"/>
      <c r="E27" s="319"/>
      <c r="F27" s="319"/>
      <c r="G27" s="319"/>
      <c r="H27" s="319"/>
      <c r="I27" s="319"/>
      <c r="J27" s="319"/>
      <c r="K27" s="319"/>
      <c r="L27" s="319"/>
      <c r="M27" s="319"/>
      <c r="N27" s="319"/>
      <c r="O27" s="319"/>
      <c r="P27" s="319"/>
    </row>
    <row r="28" spans="2:16" ht="15" customHeight="1">
      <c r="B28" s="294" t="s">
        <v>601</v>
      </c>
      <c r="C28" s="311">
        <v>2021</v>
      </c>
      <c r="D28" s="295">
        <v>12272</v>
      </c>
      <c r="E28" s="295">
        <v>1249</v>
      </c>
      <c r="F28" s="295">
        <v>4800</v>
      </c>
      <c r="G28" s="295">
        <v>2180</v>
      </c>
      <c r="H28" s="299">
        <v>0.192</v>
      </c>
      <c r="I28" s="299">
        <v>0.26</v>
      </c>
      <c r="J28" s="299">
        <v>0.57299999999999995</v>
      </c>
      <c r="K28" s="312">
        <v>0.82</v>
      </c>
      <c r="L28" s="313">
        <v>4.4999999999999998E-2</v>
      </c>
      <c r="M28" s="314">
        <v>85</v>
      </c>
      <c r="N28" s="312">
        <v>2.5569999999999999</v>
      </c>
      <c r="O28" s="299">
        <v>0.10199999999999999</v>
      </c>
      <c r="P28" s="312">
        <v>2.2000000000000002</v>
      </c>
    </row>
    <row r="29" spans="2:16" ht="15" customHeight="1">
      <c r="B29" s="277" t="s">
        <v>601</v>
      </c>
      <c r="C29" s="316">
        <v>2022</v>
      </c>
      <c r="D29" s="288">
        <v>14284</v>
      </c>
      <c r="E29" s="288">
        <v>1712</v>
      </c>
      <c r="F29" s="288">
        <v>5600</v>
      </c>
      <c r="G29" s="288">
        <v>2460</v>
      </c>
      <c r="H29" s="284">
        <v>0.20100000000000001</v>
      </c>
      <c r="I29" s="284">
        <v>0.30599999999999999</v>
      </c>
      <c r="J29" s="284">
        <v>0.69599999999999995</v>
      </c>
      <c r="K29" s="278">
        <v>0.88</v>
      </c>
      <c r="L29" s="318">
        <v>6.5000000000000002E-2</v>
      </c>
      <c r="M29" s="286">
        <v>105</v>
      </c>
      <c r="N29" s="278">
        <v>2.5510000000000002</v>
      </c>
      <c r="O29" s="284">
        <v>0.12</v>
      </c>
      <c r="P29" s="278">
        <v>2.2799999999999998</v>
      </c>
    </row>
    <row r="30" spans="2:16" ht="15" customHeight="1">
      <c r="B30" s="294" t="s">
        <v>601</v>
      </c>
      <c r="C30" s="311">
        <v>2023</v>
      </c>
      <c r="D30" s="295">
        <v>15777</v>
      </c>
      <c r="E30" s="295">
        <v>1991</v>
      </c>
      <c r="F30" s="295">
        <v>6200</v>
      </c>
      <c r="G30" s="295">
        <v>2780</v>
      </c>
      <c r="H30" s="299">
        <v>0.20499999999999999</v>
      </c>
      <c r="I30" s="299">
        <v>0.32100000000000001</v>
      </c>
      <c r="J30" s="299">
        <v>0.71599999999999997</v>
      </c>
      <c r="K30" s="312">
        <v>0.9</v>
      </c>
      <c r="L30" s="313">
        <v>5.8000000000000003E-2</v>
      </c>
      <c r="M30" s="314">
        <v>110</v>
      </c>
      <c r="N30" s="312">
        <v>2.5449999999999999</v>
      </c>
      <c r="O30" s="299">
        <v>0.126</v>
      </c>
      <c r="P30" s="312">
        <v>2.23</v>
      </c>
    </row>
    <row r="31" spans="2:16" ht="15" customHeight="1">
      <c r="B31" s="277" t="s">
        <v>601</v>
      </c>
      <c r="C31" s="316">
        <v>2024</v>
      </c>
      <c r="D31" s="288">
        <v>16055</v>
      </c>
      <c r="E31" s="288">
        <v>2234</v>
      </c>
      <c r="F31" s="288">
        <v>6800</v>
      </c>
      <c r="G31" s="288">
        <v>3050</v>
      </c>
      <c r="H31" s="284">
        <v>0.19800000000000001</v>
      </c>
      <c r="I31" s="284">
        <v>0.32900000000000001</v>
      </c>
      <c r="J31" s="284">
        <v>0.73199999999999998</v>
      </c>
      <c r="K31" s="278">
        <v>0.95</v>
      </c>
      <c r="L31" s="318">
        <v>4.4999999999999998E-2</v>
      </c>
      <c r="M31" s="286">
        <v>115</v>
      </c>
      <c r="N31" s="278">
        <v>2.3610000000000002</v>
      </c>
      <c r="O31" s="284">
        <v>0.13900000000000001</v>
      </c>
      <c r="P31" s="278">
        <v>2.23</v>
      </c>
    </row>
    <row r="32" spans="2:16" ht="15" customHeight="1">
      <c r="B32" s="294" t="s">
        <v>601</v>
      </c>
      <c r="C32" s="311">
        <v>2025</v>
      </c>
      <c r="D32" s="295">
        <v>17260</v>
      </c>
      <c r="E32" s="295">
        <v>2402</v>
      </c>
      <c r="F32" s="295">
        <v>7400</v>
      </c>
      <c r="G32" s="295">
        <v>3380</v>
      </c>
      <c r="H32" s="299">
        <v>0.189</v>
      </c>
      <c r="I32" s="299">
        <v>0.32500000000000001</v>
      </c>
      <c r="J32" s="299">
        <v>0.71099999999999997</v>
      </c>
      <c r="K32" s="312">
        <v>1.02</v>
      </c>
      <c r="L32" s="313">
        <v>3.7999999999999999E-2</v>
      </c>
      <c r="M32" s="314">
        <v>120</v>
      </c>
      <c r="N32" s="312">
        <v>2.3330000000000002</v>
      </c>
      <c r="O32" s="299">
        <v>0.13900000000000001</v>
      </c>
      <c r="P32" s="312">
        <v>2.19</v>
      </c>
    </row>
    <row r="33" spans="1:16">
      <c r="A33" s="368" t="s">
        <v>602</v>
      </c>
      <c r="B33" s="364"/>
      <c r="C33" s="364"/>
      <c r="D33" s="364"/>
      <c r="E33" s="364"/>
      <c r="F33" s="364"/>
      <c r="G33" s="364"/>
      <c r="H33" s="364"/>
      <c r="I33" s="364"/>
      <c r="J33" s="364"/>
      <c r="K33" s="364"/>
      <c r="L33" s="364"/>
      <c r="M33" s="364"/>
      <c r="N33" s="364"/>
      <c r="O33" s="364"/>
      <c r="P33" s="365"/>
    </row>
  </sheetData>
  <mergeCells count="3">
    <mergeCell ref="A1:P1"/>
    <mergeCell ref="A33:P33"/>
    <mergeCell ref="A2:P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COMPANY OVERVIEW</vt:lpstr>
      <vt:lpstr>Economic Analysis Enhanced</vt:lpstr>
      <vt:lpstr>Industrial analysis</vt:lpstr>
      <vt:lpstr>table of content</vt:lpstr>
      <vt:lpstr>SOURCES</vt:lpstr>
      <vt:lpstr>HUL ASSUMPTION </vt:lpstr>
      <vt:lpstr>HUL Financial statement</vt:lpstr>
      <vt:lpstr>PPE ANALYSIS</vt:lpstr>
      <vt:lpstr>Beta</vt:lpstr>
      <vt:lpstr>Historical Beta</vt:lpstr>
      <vt:lpstr>Fundamental Beta</vt:lpstr>
      <vt:lpstr>Accounting Beta</vt:lpstr>
      <vt:lpstr>WACC</vt:lpstr>
      <vt:lpstr>EVA</vt:lpstr>
      <vt:lpstr>DCF</vt:lpstr>
      <vt:lpstr>DDM</vt:lpstr>
      <vt:lpstr>RATIO</vt:lpstr>
      <vt:lpstr>Ratio Forecast</vt:lpstr>
      <vt:lpstr>Peer Valuation</vt:lpstr>
      <vt:lpstr>Peer 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Gupta</dc:creator>
  <cp:lastModifiedBy>Anjali Gupta</cp:lastModifiedBy>
  <dcterms:created xsi:type="dcterms:W3CDTF">2026-03-01T04:54:55Z</dcterms:created>
  <dcterms:modified xsi:type="dcterms:W3CDTF">2026-04-04T17:55:24Z</dcterms:modified>
</cp:coreProperties>
</file>