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ELL\Documents\pallavi's file\"/>
    </mc:Choice>
  </mc:AlternateContent>
  <xr:revisionPtr revIDLastSave="0" documentId="13_ncr:1_{4DCC561A-069D-4683-82AF-31D9B6D7C827}" xr6:coauthVersionLast="36" xr6:coauthVersionMax="36" xr10:uidLastSave="{00000000-0000-0000-0000-000000000000}"/>
  <bookViews>
    <workbookView xWindow="0" yWindow="0" windowWidth="19200" windowHeight="7230" firstSheet="4" activeTab="6" xr2:uid="{D4B008EE-FF6B-46AC-9368-6B4BC7A1DFED}"/>
  </bookViews>
  <sheets>
    <sheet name="measure of central tendency" sheetId="1" r:id="rId1"/>
    <sheet name="measure of dispersion" sheetId="2" r:id="rId2"/>
    <sheet name="More Statistics Questions" sheetId="3" r:id="rId3"/>
    <sheet name="Measure of Skewness and Kurt" sheetId="5" r:id="rId4"/>
    <sheet name="Percentile and Quartiles" sheetId="6" r:id="rId5"/>
    <sheet name="discrete and continuous random " sheetId="7" r:id="rId6"/>
    <sheet name="Discrete Distribution and Conti" sheetId="8"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8" l="1"/>
  <c r="C37" i="8"/>
  <c r="C25" i="8"/>
  <c r="C18" i="8"/>
  <c r="A16" i="8"/>
  <c r="B10" i="8"/>
  <c r="B89" i="7"/>
  <c r="D80" i="7"/>
  <c r="D72" i="7" l="1"/>
  <c r="B64" i="7" l="1"/>
  <c r="B53" i="7"/>
  <c r="D36" i="7"/>
  <c r="C46" i="7" l="1"/>
  <c r="B27" i="7"/>
  <c r="B14" i="7"/>
  <c r="I467" i="6" l="1"/>
  <c r="H467" i="6"/>
  <c r="G467" i="6"/>
  <c r="I464" i="6"/>
  <c r="H464" i="6"/>
  <c r="G464" i="6"/>
  <c r="J339" i="6"/>
  <c r="I339" i="6"/>
  <c r="H339" i="6"/>
  <c r="J336" i="6"/>
  <c r="I336" i="6"/>
  <c r="H336" i="6"/>
  <c r="H219" i="6"/>
  <c r="I219" i="6"/>
  <c r="J222" i="6" l="1"/>
  <c r="I222" i="6"/>
  <c r="H222" i="6"/>
  <c r="J219" i="6"/>
  <c r="I117" i="6" l="1"/>
  <c r="H117" i="6"/>
  <c r="G117" i="6"/>
  <c r="I114" i="6"/>
  <c r="H114" i="6"/>
  <c r="G114" i="6"/>
  <c r="G7" i="6"/>
  <c r="G10" i="6"/>
  <c r="J10" i="6" l="1"/>
  <c r="I10" i="6"/>
  <c r="H10" i="6"/>
  <c r="I7" i="6" l="1"/>
  <c r="H7" i="6"/>
  <c r="E372" i="5" l="1"/>
  <c r="E371" i="5"/>
  <c r="E267" i="5"/>
  <c r="E266" i="5"/>
  <c r="E162" i="5"/>
  <c r="E161" i="5"/>
  <c r="E61" i="5"/>
  <c r="E60" i="5"/>
  <c r="E6" i="5"/>
  <c r="E5" i="5"/>
  <c r="C482" i="3"/>
  <c r="D482" i="3"/>
  <c r="B482" i="3"/>
  <c r="D476" i="3"/>
  <c r="C476" i="3"/>
  <c r="B476" i="3"/>
  <c r="D367" i="3" l="1"/>
  <c r="C311" i="3"/>
  <c r="A171" i="3" l="1"/>
  <c r="D207" i="3"/>
  <c r="L7" i="3" l="1"/>
  <c r="E12" i="1"/>
  <c r="E13" i="1"/>
  <c r="E11" i="1"/>
  <c r="H273" i="2"/>
  <c r="F117" i="2"/>
  <c r="F19" i="2"/>
  <c r="F18" i="2"/>
  <c r="H5" i="2"/>
  <c r="H4" i="2"/>
  <c r="F211" i="3" l="1"/>
  <c r="G114" i="3"/>
  <c r="H114" i="3" s="1"/>
  <c r="L111" i="3"/>
  <c r="L109" i="3"/>
  <c r="L107" i="3"/>
  <c r="G110" i="3"/>
  <c r="H110" i="3" s="1"/>
  <c r="G111" i="3"/>
  <c r="H111" i="3" s="1"/>
  <c r="G112" i="3"/>
  <c r="H112" i="3" s="1"/>
  <c r="G113" i="3"/>
  <c r="H113"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09" i="3"/>
  <c r="H109" i="3" s="1"/>
  <c r="L5" i="3"/>
  <c r="L3" i="3"/>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5" i="3"/>
  <c r="H5" i="3" s="1"/>
  <c r="I281" i="2" l="1"/>
  <c r="J281" i="2"/>
  <c r="K281" i="2"/>
  <c r="L281" i="2"/>
  <c r="H281" i="2"/>
  <c r="L277" i="2"/>
  <c r="K277" i="2"/>
  <c r="J277" i="2"/>
  <c r="I277" i="2"/>
  <c r="H277" i="2"/>
  <c r="L273" i="2"/>
  <c r="K273" i="2"/>
  <c r="J273" i="2"/>
  <c r="I273" i="2"/>
  <c r="F170" i="2"/>
  <c r="F169" i="2"/>
  <c r="F168" i="2"/>
  <c r="F116" i="2"/>
  <c r="F103" i="2"/>
  <c r="F102" i="2"/>
  <c r="F54" i="2"/>
  <c r="F53" i="2"/>
  <c r="F52" i="2"/>
  <c r="F17" i="2" l="1"/>
  <c r="H3" i="2" l="1"/>
  <c r="E35" i="1" l="1"/>
  <c r="E34" i="1"/>
  <c r="E33" i="1"/>
  <c r="G6" i="1" l="1"/>
  <c r="G5" i="1"/>
  <c r="G4" i="1"/>
</calcChain>
</file>

<file path=xl/sharedStrings.xml><?xml version="1.0" encoding="utf-8"?>
<sst xmlns="http://schemas.openxmlformats.org/spreadsheetml/2006/main" count="438" uniqueCount="284">
  <si>
    <t>Week 1</t>
  </si>
  <si>
    <t>Week 2</t>
  </si>
  <si>
    <t>Week 3</t>
  </si>
  <si>
    <t>Week 4</t>
  </si>
  <si>
    <t>MEAN</t>
  </si>
  <si>
    <t>MEDIAN</t>
  </si>
  <si>
    <t>MODE</t>
  </si>
  <si>
    <t>is the average waiting time for customers at the restauran</t>
  </si>
  <si>
    <t xml:space="preserve">Most frequently occurring waiting times for Customer is 15. </t>
  </si>
  <si>
    <t>s the typical or central rental duration experienced by customers</t>
  </si>
  <si>
    <t>most frequently occurring rental durations for customers.</t>
  </si>
  <si>
    <t>is the average rental duration for customers at the car rental company</t>
  </si>
  <si>
    <t>is the typical or central waiting time experienced by customers</t>
  </si>
  <si>
    <t>measure of dispersion</t>
  </si>
  <si>
    <t>Day 2:</t>
  </si>
  <si>
    <t>Day 3:</t>
  </si>
  <si>
    <t>Day 4:</t>
  </si>
  <si>
    <t>Day 5:</t>
  </si>
  <si>
    <t>Day 6:</t>
  </si>
  <si>
    <t>Day 7:</t>
  </si>
  <si>
    <t>Day 8:</t>
  </si>
  <si>
    <t>Day 9:</t>
  </si>
  <si>
    <t>Day 1:</t>
  </si>
  <si>
    <t>Day 10 :</t>
  </si>
  <si>
    <t>is the range of the production output for the machine</t>
  </si>
  <si>
    <t>RANG</t>
  </si>
  <si>
    <t>VARIANCE</t>
  </si>
  <si>
    <t>is the variance of the production output for the machine</t>
  </si>
  <si>
    <t xml:space="preserve">Standard Deviation </t>
  </si>
  <si>
    <t>is the standard deviation of the production output for the machine</t>
  </si>
  <si>
    <t>1) Problem:</t>
  </si>
  <si>
    <t>2) Problem:</t>
  </si>
  <si>
    <t>1) Business Problem:</t>
  </si>
  <si>
    <t>2) Business Problem:</t>
  </si>
  <si>
    <t>3) Business Problem:</t>
  </si>
  <si>
    <t>is the range of the daily sales</t>
  </si>
  <si>
    <t>is the variance of the daily sales</t>
  </si>
  <si>
    <t>is the standard deviation of the daily sales</t>
  </si>
  <si>
    <t>3) Problem:</t>
  </si>
  <si>
    <t>is the range of the delivery times</t>
  </si>
  <si>
    <t>is the variance of the delivery times</t>
  </si>
  <si>
    <t>is the standard deviation of the delivery times</t>
  </si>
  <si>
    <t>4) Problem</t>
  </si>
  <si>
    <t>Measure of Central Tendency</t>
  </si>
  <si>
    <t>Measure of Dispersion</t>
  </si>
  <si>
    <t>is the average monthly revenue for the product</t>
  </si>
  <si>
    <t>is the range of monthly revenue for the product</t>
  </si>
  <si>
    <t>5) Problem</t>
  </si>
  <si>
    <t>is the average satisfaction rating</t>
  </si>
  <si>
    <t>is the standard deviation of the satisfaction ratings</t>
  </si>
  <si>
    <t>6) Problem</t>
  </si>
  <si>
    <t>is the average wait time for customers at the call center</t>
  </si>
  <si>
    <t>is the range of wait times for customers at the call center</t>
  </si>
  <si>
    <t>is the standard deviation of the wait times for customers at the call center</t>
  </si>
  <si>
    <t>7) Problem</t>
  </si>
  <si>
    <t>Model A:</t>
  </si>
  <si>
    <t>Model B:</t>
  </si>
  <si>
    <t>Model C:</t>
  </si>
  <si>
    <t>Model D:</t>
  </si>
  <si>
    <t>Model E:</t>
  </si>
  <si>
    <t>8) Problem</t>
  </si>
  <si>
    <t>Data</t>
  </si>
  <si>
    <t>Frequency</t>
  </si>
  <si>
    <t xml:space="preserve">Distribution </t>
  </si>
  <si>
    <t>frequency distribution table</t>
  </si>
  <si>
    <t>Questions 1:</t>
  </si>
  <si>
    <t>Questions 2:</t>
  </si>
  <si>
    <t>Mode:</t>
  </si>
  <si>
    <t>Median:</t>
  </si>
  <si>
    <t>Interquartile Range:</t>
  </si>
  <si>
    <t>Questions 3:</t>
  </si>
  <si>
    <t>Questions 4:</t>
  </si>
  <si>
    <t>is the mode (most common age) among the employees</t>
  </si>
  <si>
    <t>is the median age of the employees</t>
  </si>
  <si>
    <t>is the range of ages among the employees</t>
  </si>
  <si>
    <t>9) Problem</t>
  </si>
  <si>
    <t>10) Problem</t>
  </si>
  <si>
    <t>Defect Type</t>
  </si>
  <si>
    <t>A</t>
  </si>
  <si>
    <t>B</t>
  </si>
  <si>
    <t>C</t>
  </si>
  <si>
    <t>E</t>
  </si>
  <si>
    <t>F</t>
  </si>
  <si>
    <t>G</t>
  </si>
  <si>
    <t>D</t>
  </si>
  <si>
    <t>Histogram</t>
  </si>
  <si>
    <t>11) Problem</t>
  </si>
  <si>
    <t>Questions 1</t>
  </si>
  <si>
    <t>Mode</t>
  </si>
  <si>
    <t>Quesions 2</t>
  </si>
  <si>
    <t>Bar Chart</t>
  </si>
  <si>
    <t>Quesions 3</t>
  </si>
  <si>
    <t>12) Problem</t>
  </si>
  <si>
    <t>13) Problem</t>
  </si>
  <si>
    <t>Questions 2</t>
  </si>
  <si>
    <t>Questions 3</t>
  </si>
  <si>
    <t xml:space="preserve">data </t>
  </si>
  <si>
    <t>S.D</t>
  </si>
  <si>
    <t>Range</t>
  </si>
  <si>
    <t>Satisfaction Ratings</t>
  </si>
  <si>
    <t>bins</t>
  </si>
  <si>
    <t>Quesions 1</t>
  </si>
  <si>
    <t>defect type E  has the highest frequency</t>
  </si>
  <si>
    <t>Answer</t>
  </si>
  <si>
    <t>bin</t>
  </si>
  <si>
    <t xml:space="preserve">bin </t>
  </si>
  <si>
    <t>Measure of Central Tendency:</t>
  </si>
  <si>
    <t>Region 1</t>
  </si>
  <si>
    <t>Region 2</t>
  </si>
  <si>
    <t>Region 3</t>
  </si>
  <si>
    <t>Question 1</t>
  </si>
  <si>
    <t>Bar Chart:</t>
  </si>
  <si>
    <t>Average</t>
  </si>
  <si>
    <t>Question 2</t>
  </si>
  <si>
    <t>Question 3</t>
  </si>
  <si>
    <t>14) Problem</t>
  </si>
  <si>
    <t>Measure of Skewness and Kurtosis</t>
  </si>
  <si>
    <t>1) Question : A company wants to analyze the monthly returns of its investment portfolio to understand the distribution and risk associated with the returns.</t>
  </si>
  <si>
    <t>Skewness</t>
  </si>
  <si>
    <t>Kurtosis</t>
  </si>
  <si>
    <t>Skewness is grater "0" so (0.05&gt;0) its slighty Right Skew which means positive skewness</t>
  </si>
  <si>
    <t xml:space="preserve">Krutosis is less than "3" so (-1.30&lt;3) its platy kurtosis </t>
  </si>
  <si>
    <r>
      <t>The monthly return distribution is approximately symmetric</t>
    </r>
    <r>
      <rPr>
        <b/>
        <sz val="11"/>
        <color theme="1"/>
        <rFont val="Calibri"/>
        <family val="2"/>
        <scheme val="minor"/>
      </rPr>
      <t xml:space="preserve">, </t>
    </r>
    <r>
      <rPr>
        <sz val="11"/>
        <color theme="1"/>
        <rFont val="Calibri"/>
        <family val="2"/>
        <scheme val="minor"/>
      </rPr>
      <t>This suggests lower risk of outliers, and the investment returns appear relatively stable and consistent.</t>
    </r>
  </si>
  <si>
    <t>Interpretation:</t>
  </si>
  <si>
    <t>1)</t>
  </si>
  <si>
    <t>2)</t>
  </si>
  <si>
    <t>3)</t>
  </si>
  <si>
    <t>2) Question : A research study wants to analyze the income distribution of a population to understand the level of income inequality.</t>
  </si>
  <si>
    <t>Incomes</t>
  </si>
  <si>
    <t>kurtosis is less than "3" , so (-0.9 &lt; 3) its platy kutosis.</t>
  </si>
  <si>
    <t>Skewness is Grather than "0", so (0.2 &gt; 0) its left  skewed which means positive skewness.</t>
  </si>
  <si>
    <t xml:space="preserve">Based on the skewness and kurtosis values, Income inequality is low, and most individuals earn similar incomes.
</t>
  </si>
  <si>
    <t>3) Question : A survey was conducted to analyze the satisfaction ratings of customers on a scale of 1 to 5 for a specific product.</t>
  </si>
  <si>
    <t>Ratings</t>
  </si>
  <si>
    <t>Kurtosis is less than "3" so (-0.7 &lt; 3 ) its Platy kurtosis.</t>
  </si>
  <si>
    <t>Skewness is less than 0 so (-0.2 &lt; 0 ) its right skew means negative skewness.</t>
  </si>
  <si>
    <t>Interpretation</t>
  </si>
  <si>
    <t>Based on the skewness and kurtosis values, customer satisfaction is quite uniform.</t>
  </si>
  <si>
    <t>4) Question : A study wants to analyze the distribution of house prices in a specific city to understand the market trends.</t>
  </si>
  <si>
    <t>House Prices</t>
  </si>
  <si>
    <t>Skewness is grather than "0" so (0.2 &gt; 0) its left skewed means Postive Skewness.</t>
  </si>
  <si>
    <t>Kurtosis is less than "3" so (-1.0 &lt; 3) its platy kurtosis .</t>
  </si>
  <si>
    <t>Based on the skewness and kurtosis values, The Distribution of House Price is Positive and House Price  appear relatively stable and consistent.</t>
  </si>
  <si>
    <t>5) Question : A company wants to analyze the waiting times of customers at a service center to improve operational efficiency.</t>
  </si>
  <si>
    <t>Waiting Times</t>
  </si>
  <si>
    <t>Skewness is less than 0 so (-0.3 &lt; 0 ) its right skew means negative skewness.</t>
  </si>
  <si>
    <t>Kurtosis is less than "3" so (-0.9 &lt; 3 ) its Platy kurtosis.</t>
  </si>
  <si>
    <t>Based on the skewness and kurtosis values, The waiting time distribution is fairly symmetric but has a slight left skew.</t>
  </si>
  <si>
    <t>The waiting times are mostly consistent for all customers. There are no big delays or very short waits. The service is working well, but small improvements can make it even better.</t>
  </si>
  <si>
    <t>Percentile and Quartiles</t>
  </si>
  <si>
    <t>More Statistics Questions</t>
  </si>
  <si>
    <t xml:space="preserve">1) Question : A company wants to analyze the salary distribution of its employees to </t>
  </si>
  <si>
    <t>determine the income levels at different percentiles.</t>
  </si>
  <si>
    <t>Salaries</t>
  </si>
  <si>
    <t>Quartiles</t>
  </si>
  <si>
    <t>Questions 1:-</t>
  </si>
  <si>
    <t>Q1</t>
  </si>
  <si>
    <t>Q2</t>
  </si>
  <si>
    <t>Q3</t>
  </si>
  <si>
    <t>Percentiles</t>
  </si>
  <si>
    <t>Questions 2:-</t>
  </si>
  <si>
    <t>10th percentile</t>
  </si>
  <si>
    <t>25th percentile</t>
  </si>
  <si>
    <t>75th percentile</t>
  </si>
  <si>
    <t>90th percentile</t>
  </si>
  <si>
    <t>Questions 3:-</t>
  </si>
  <si>
    <t xml:space="preserve"> </t>
  </si>
  <si>
    <r>
      <t>Median (Q2 = 252.5)</t>
    </r>
    <r>
      <rPr>
        <sz val="11"/>
        <color theme="1"/>
        <rFont val="Calibri"/>
        <family val="2"/>
        <scheme val="minor"/>
      </rPr>
      <t>: Half of the employees earn less than $252k, and half earn more.</t>
    </r>
  </si>
  <si>
    <r>
      <t>Q1 (128.75) and Q3 (376.25)</t>
    </r>
    <r>
      <rPr>
        <sz val="11"/>
        <color theme="1"/>
        <rFont val="Calibri"/>
        <family val="2"/>
        <scheme val="minor"/>
      </rPr>
      <t>: 50% of the employees earn between $128.75k and $376.25k (Interquartile Range).</t>
    </r>
  </si>
  <si>
    <r>
      <t>10th Percentile (74.7)</t>
    </r>
    <r>
      <rPr>
        <sz val="11"/>
        <color theme="1"/>
        <rFont val="Calibri"/>
        <family val="2"/>
        <scheme val="minor"/>
      </rPr>
      <t>: 10% of employees earn less than $74.7k.</t>
    </r>
  </si>
  <si>
    <r>
      <t>90th Percentile (450)</t>
    </r>
    <r>
      <rPr>
        <sz val="11"/>
        <color theme="1"/>
        <rFont val="Calibri"/>
        <family val="2"/>
        <scheme val="minor"/>
      </rPr>
      <t>: 90% earn less than $450k, so only 10% earn more than that.</t>
    </r>
  </si>
  <si>
    <t>2) Question : A research study wants to analyze the weight distribution of a sample of individuals to assess their health and body composition.</t>
  </si>
  <si>
    <t>15th percentile</t>
  </si>
  <si>
    <t>50th percentile</t>
  </si>
  <si>
    <t>85th percentile</t>
  </si>
  <si>
    <r>
      <t>Q1</t>
    </r>
    <r>
      <rPr>
        <sz val="11"/>
        <color theme="1"/>
        <rFont val="Calibri"/>
        <family val="2"/>
        <scheme val="minor"/>
      </rPr>
      <t xml:space="preserve"> shows the weight below which 25% of individuals fall — considered potentially underweight or low-normal.</t>
    </r>
  </si>
  <si>
    <r>
      <t>Q2 (Median)</t>
    </r>
    <r>
      <rPr>
        <sz val="11"/>
        <color theme="1"/>
        <rFont val="Calibri"/>
        <family val="2"/>
        <scheme val="minor"/>
      </rPr>
      <t xml:space="preserve"> is the middle value — 50% of individuals are lighter, 50% heavier.</t>
    </r>
  </si>
  <si>
    <r>
      <t>Q3</t>
    </r>
    <r>
      <rPr>
        <sz val="11"/>
        <color theme="1"/>
        <rFont val="Calibri"/>
        <family val="2"/>
        <scheme val="minor"/>
      </rPr>
      <t xml:space="preserve"> shows the threshold for the top 25% — possibly overweight/obese range.</t>
    </r>
  </si>
  <si>
    <r>
      <t>Percentiles</t>
    </r>
    <r>
      <rPr>
        <sz val="11"/>
        <color theme="1"/>
        <rFont val="Calibri"/>
        <family val="2"/>
        <scheme val="minor"/>
      </rPr>
      <t xml:space="preserve"> give more precise ranges:</t>
    </r>
  </si>
  <si>
    <t>15th percentile: lower-weight individuals, likely underweight.</t>
  </si>
  <si>
    <t>85th percentile: higher-weight individuals, likely overweight/obese.</t>
  </si>
  <si>
    <t>3) Question : A retail store wants to analyze the distribution of customer purchase amounts to identify their spending patterns.</t>
  </si>
  <si>
    <t>Weights:</t>
  </si>
  <si>
    <t>Purchase Amounts:</t>
  </si>
  <si>
    <t>20th</t>
  </si>
  <si>
    <t>40th</t>
  </si>
  <si>
    <t>80th</t>
  </si>
  <si>
    <r>
      <t>Q1 (156.25):</t>
    </r>
    <r>
      <rPr>
        <sz val="11"/>
        <color theme="1"/>
        <rFont val="Calibri"/>
        <family val="2"/>
        <scheme val="minor"/>
      </rPr>
      <t xml:space="preserve"> 25% of customers spend less than $156.25.</t>
    </r>
  </si>
  <si>
    <r>
      <t>Q2 (Median, 292.5):</t>
    </r>
    <r>
      <rPr>
        <sz val="11"/>
        <color theme="1"/>
        <rFont val="Calibri"/>
        <family val="2"/>
        <scheme val="minor"/>
      </rPr>
      <t xml:space="preserve"> 50% of customers spend less than $292.5, and 50% spend more.</t>
    </r>
  </si>
  <si>
    <r>
      <t>Q3 (428.75):</t>
    </r>
    <r>
      <rPr>
        <sz val="11"/>
        <color theme="1"/>
        <rFont val="Calibri"/>
        <family val="2"/>
        <scheme val="minor"/>
      </rPr>
      <t xml:space="preserve"> 75% of customers spend less than $428.75.</t>
    </r>
  </si>
  <si>
    <r>
      <t>20th Percentile (129):</t>
    </r>
    <r>
      <rPr>
        <sz val="11"/>
        <color theme="1"/>
        <rFont val="Calibri"/>
        <family val="2"/>
        <scheme val="minor"/>
      </rPr>
      <t xml:space="preserve"> 20% of customers spend less than $129.</t>
    </r>
  </si>
  <si>
    <r>
      <t>40th Percentile (238):</t>
    </r>
    <r>
      <rPr>
        <sz val="11"/>
        <color theme="1"/>
        <rFont val="Calibri"/>
        <family val="2"/>
        <scheme val="minor"/>
      </rPr>
      <t xml:space="preserve"> 40% of customers spend less than $238.</t>
    </r>
  </si>
  <si>
    <r>
      <t>80th Percentile (456):</t>
    </r>
    <r>
      <rPr>
        <sz val="11"/>
        <color theme="1"/>
        <rFont val="Calibri"/>
        <family val="2"/>
        <scheme val="minor"/>
      </rPr>
      <t xml:space="preserve"> 80% of customers spend less than $456.</t>
    </r>
  </si>
  <si>
    <t xml:space="preserve">4) Question : A study wants to analyze the distribution of commute times of </t>
  </si>
  <si>
    <t>employees to determine the average time spent traveling to work.</t>
  </si>
  <si>
    <t>Commute Times</t>
  </si>
  <si>
    <t>30th</t>
  </si>
  <si>
    <t>50th</t>
  </si>
  <si>
    <t>70th</t>
  </si>
  <si>
    <t>Most employee Commute between 163.75 and 415 minutes</t>
  </si>
  <si>
    <t>The Average means median Commute is 312.5</t>
  </si>
  <si>
    <t>30% of employees commute 193.5   minutes</t>
  </si>
  <si>
    <t>while 50% and 70% employee commute 312.5 and 431.5 minutes</t>
  </si>
  <si>
    <t xml:space="preserve">5) Question : A manufacturing company wants to analyze the defect rates in its </t>
  </si>
  <si>
    <t>production process to evaluate product quality</t>
  </si>
  <si>
    <t>Defect Rates</t>
  </si>
  <si>
    <t>25th</t>
  </si>
  <si>
    <t>75th</t>
  </si>
  <si>
    <r>
      <t>Q1 / 25th percentile (0.4%)</t>
    </r>
    <r>
      <rPr>
        <sz val="11"/>
        <color theme="1"/>
        <rFont val="Calibri"/>
        <family val="2"/>
        <scheme val="minor"/>
      </rPr>
      <t>: 25% of products have defect rates less than or equal to 0.4%, which indicates very good quality for this segment.</t>
    </r>
  </si>
  <si>
    <r>
      <t>Q2 / Median (0.7%)</t>
    </r>
    <r>
      <rPr>
        <sz val="11"/>
        <color theme="1"/>
        <rFont val="Calibri"/>
        <family val="2"/>
        <scheme val="minor"/>
      </rPr>
      <t>: Half of the products have defect rates less than 0.7%, which can be considered acceptable.</t>
    </r>
  </si>
  <si>
    <r>
      <t>Q3 / 75th percentile (0.9%)</t>
    </r>
    <r>
      <rPr>
        <sz val="11"/>
        <color theme="1"/>
        <rFont val="Calibri"/>
        <family val="2"/>
        <scheme val="minor"/>
      </rPr>
      <t>: 75% of the products have defect rates less than or equal to 0.9%. This shows most products are within a manageable defect range.</t>
    </r>
  </si>
  <si>
    <t>discrete and continuous random variable</t>
  </si>
  <si>
    <t xml:space="preserve">1. Problem: A fair six-sided die is rolled 100 times. What is the probability of rolling </t>
  </si>
  <si>
    <t xml:space="preserve">exactly five 3's? </t>
  </si>
  <si>
    <t>Data: Number of rolls (n) = 100</t>
  </si>
  <si>
    <t>Number of Success = 5</t>
  </si>
  <si>
    <t>Total Number of Trials = 100</t>
  </si>
  <si>
    <t>Probablity of success = 0.17</t>
  </si>
  <si>
    <t xml:space="preserve">2. Problem: In a deck of 52 playing cards, five cards are randomly drawn without </t>
  </si>
  <si>
    <t xml:space="preserve">replacement. What is the probability of getting two hearts? </t>
  </si>
  <si>
    <t>Data: Number of hearts in the deck (N) = 13, Number of cards drawn (n) = 5</t>
  </si>
  <si>
    <t>Number of Sample = 5</t>
  </si>
  <si>
    <t>sample of success = 2</t>
  </si>
  <si>
    <t>Population of success = 13</t>
  </si>
  <si>
    <t>Population of sample = 52</t>
  </si>
  <si>
    <t xml:space="preserve">3. Problem: A multiple-choice test consists of 10 questions, each with four possible </t>
  </si>
  <si>
    <t xml:space="preserve">answers. If a student randomly guesses on each question, what is the probability of </t>
  </si>
  <si>
    <t xml:space="preserve">getting at least 8 questions correct? </t>
  </si>
  <si>
    <t>Data: Number of questions (n) = 10, Number of possible answers per question (k) = 4</t>
  </si>
  <si>
    <t>n = 10</t>
  </si>
  <si>
    <t xml:space="preserve">4. Problem: A bag contains 30 red balls, 20 blue balls, and 10 green balls. Three balls </t>
  </si>
  <si>
    <t xml:space="preserve">are drawn without replacement. What is the probability that all three balls are blue? </t>
  </si>
  <si>
    <t>Data: Number of blue balls in the bag (N) = 20, Number of balls drawn (n) = 3</t>
  </si>
  <si>
    <t>Questions on measure of central tendency</t>
  </si>
  <si>
    <t>N = 20</t>
  </si>
  <si>
    <t>n = 3</t>
  </si>
  <si>
    <t>probablity = 1/4</t>
  </si>
  <si>
    <t xml:space="preserve">5. Problem: In a football match, a player scores a goal with a 0.3 probability per shot. If </t>
  </si>
  <si>
    <t xml:space="preserve">the player takes 10 shots, what is the probability of scoring exactly three goals? </t>
  </si>
  <si>
    <t>Data: Number of shots (n) = 10, Probability of scoring per shot (p) = 0.3</t>
  </si>
  <si>
    <r>
      <t>Continuous Random Variable</t>
    </r>
    <r>
      <rPr>
        <sz val="16"/>
        <color rgb="FF000000"/>
        <rFont val="Arial"/>
        <family val="2"/>
      </rPr>
      <t>:</t>
    </r>
  </si>
  <si>
    <r>
      <t>Discrete Random Variable</t>
    </r>
    <r>
      <rPr>
        <sz val="16"/>
        <color rgb="FF000000"/>
        <rFont val="Arial"/>
        <family val="2"/>
      </rPr>
      <t>:</t>
    </r>
  </si>
  <si>
    <t xml:space="preserve">1. Problem: The heights of students in a class are normally distributed with a mean of </t>
  </si>
  <si>
    <t xml:space="preserve">165 cm and a standard deviation of 10 cm. What is the probability that a randomly </t>
  </si>
  <si>
    <t xml:space="preserve">selected student is taller than 180 cm? </t>
  </si>
  <si>
    <t xml:space="preserve">Data: Mean height (μ) = 165 cm, Standard deviation (σ) = 10 cm, Height threshold (x) </t>
  </si>
  <si>
    <t>= 180 cm</t>
  </si>
  <si>
    <t xml:space="preserve">2. Problem: The waiting times at a coffee shop are exponentially distributed with a mean </t>
  </si>
  <si>
    <t xml:space="preserve">of 5 minutes. What is the probability that a customer waits less than 3 minutes? </t>
  </si>
  <si>
    <t>Data: Mean waiting time (μ) = 5 minutes, Waiting time threshold (x) = 3 minutes</t>
  </si>
  <si>
    <t>λ = 1/μ</t>
  </si>
  <si>
    <t>x = 3</t>
  </si>
  <si>
    <t xml:space="preserve">3. Problem: The lifetimes of a certain brand of light bulbs are normally distributed with a </t>
  </si>
  <si>
    <t xml:space="preserve">mean of 1000 hours and a standard deviation of 100 hours. What is the probability that </t>
  </si>
  <si>
    <t>a randomly selected light bulb lasts between 900 and 1100 hours?</t>
  </si>
  <si>
    <t>mean = 1000</t>
  </si>
  <si>
    <t>s.d = 100</t>
  </si>
  <si>
    <t xml:space="preserve">5. Problem: The time taken to complete a task is exponentially distributed with a mean </t>
  </si>
  <si>
    <t xml:space="preserve">of 20 minutes. What is the probability that the task is completed in less than 15 </t>
  </si>
  <si>
    <t xml:space="preserve">minutes? </t>
  </si>
  <si>
    <t>Data: Mean time (μ) = 20 minutes, Time threshold (x) = 15 minutes</t>
  </si>
  <si>
    <t>lambda = 1/μ</t>
  </si>
  <si>
    <t>Questions on Discrete Distribution and Continuous Distribution</t>
  </si>
  <si>
    <r>
      <t>Discrete Distribution</t>
    </r>
    <r>
      <rPr>
        <sz val="12"/>
        <color rgb="FF000000"/>
        <rFont val="Arial"/>
        <family val="2"/>
      </rPr>
      <t>:</t>
    </r>
  </si>
  <si>
    <t xml:space="preserve">1. Problem: A company sells smartphones, and the number of defects per batch follows </t>
  </si>
  <si>
    <t xml:space="preserve">a Poisson distribution with a mean of 2 defects. What is the probability of having exactly </t>
  </si>
  <si>
    <t xml:space="preserve">3 defects in a randomly selected batch? </t>
  </si>
  <si>
    <t>Data: Mean number of defects (λ) = 2, Number of defects (x) = 3</t>
  </si>
  <si>
    <t xml:space="preserve">2. Problem: In a game, a player has a 0.3 probability of winning each round. If the </t>
  </si>
  <si>
    <t xml:space="preserve">player plays 10 rounds, what is the probability of winning exactly 3 rounds? </t>
  </si>
  <si>
    <t xml:space="preserve">Data: Probability of winning (p) = 0.3, Number of rounds (n) = 10, Number of wins (x) </t>
  </si>
  <si>
    <t xml:space="preserve">3. Problem: A six-sided fair die is rolled three times. What is the probability of obtaining </t>
  </si>
  <si>
    <t xml:space="preserve">at least one 6? </t>
  </si>
  <si>
    <t>Data: Number of rolls (n) = 3</t>
  </si>
  <si>
    <r>
      <t>Continuous Distribution</t>
    </r>
    <r>
      <rPr>
        <sz val="18"/>
        <color rgb="FF000000"/>
        <rFont val="Arial"/>
        <family val="2"/>
      </rPr>
      <t>:</t>
    </r>
  </si>
  <si>
    <t xml:space="preserve">1. Problem: The weights of apples in a basket follow a normal distribution with a mean </t>
  </si>
  <si>
    <t xml:space="preserve">of 150 grams and a standard deviation of 10 grams. What is the probability that a </t>
  </si>
  <si>
    <t xml:space="preserve">randomly selected apple weighs between 140 and 160 grams? </t>
  </si>
  <si>
    <t xml:space="preserve">Data: Mean weight (μ) = 150 grams, Standard deviation (σ) = 10 grams, Weight range </t>
  </si>
  <si>
    <t>(lower limit x1, upper limit x2)</t>
  </si>
  <si>
    <t xml:space="preserve">2. Problem: The lifetimes of a certain brand of light bulbs are exponentially distributed </t>
  </si>
  <si>
    <t xml:space="preserve">with a mean of 1000 hours. What is the probability that a randomly selected light bulb </t>
  </si>
  <si>
    <t xml:space="preserve">lasts more than 900 hours? </t>
  </si>
  <si>
    <t>Data: Mean lifetime (μ) = 1000 hours, Lifetime threshold (x) = 900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</si>
</sst>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b/>
      <sz val="11"/>
      <color theme="1"/>
      <name val="Calibri"/>
      <family val="2"/>
      <scheme val="minor"/>
    </font>
    <font>
      <sz val="11"/>
      <color rgb="FF000000"/>
      <name val="Arial"/>
      <family val="2"/>
    </font>
    <font>
      <b/>
      <i/>
      <sz val="11"/>
      <color rgb="FF000000"/>
      <name val="Arial"/>
      <family val="2"/>
    </font>
    <font>
      <b/>
      <sz val="13"/>
      <color rgb="FF000000"/>
      <name val="Arial"/>
      <family val="2"/>
    </font>
    <font>
      <b/>
      <sz val="11"/>
      <color rgb="FF000000"/>
      <name val="Arial"/>
      <family val="2"/>
    </font>
    <font>
      <i/>
      <sz val="11"/>
      <color theme="1"/>
      <name val="Calibri"/>
      <family val="2"/>
      <scheme val="minor"/>
    </font>
    <font>
      <sz val="11"/>
      <name val="Calibri"/>
      <family val="2"/>
      <scheme val="minor"/>
    </font>
    <font>
      <b/>
      <sz val="13"/>
      <color rgb="FF000000"/>
      <name val="Arial-BoldMT"/>
    </font>
    <font>
      <b/>
      <sz val="16"/>
      <color theme="1"/>
      <name val="Calibri"/>
      <family val="2"/>
      <scheme val="minor"/>
    </font>
    <font>
      <b/>
      <sz val="20"/>
      <color theme="1"/>
      <name val="Calibri"/>
      <family val="2"/>
      <scheme val="minor"/>
    </font>
    <font>
      <b/>
      <sz val="22"/>
      <color theme="1"/>
      <name val="Calibri"/>
      <family val="2"/>
      <scheme val="minor"/>
    </font>
    <font>
      <b/>
      <i/>
      <sz val="11"/>
      <color rgb="FF000000"/>
      <name val="Arial-BoldItalicMT"/>
    </font>
    <font>
      <sz val="12"/>
      <color rgb="FF000000"/>
      <name val="Arial"/>
      <family val="2"/>
    </font>
    <font>
      <b/>
      <sz val="12"/>
      <color rgb="FF000000"/>
      <name val="Arial"/>
      <family val="2"/>
    </font>
    <font>
      <b/>
      <i/>
      <sz val="16"/>
      <color rgb="FF000000"/>
      <name val="Arial-BoldItalicMT"/>
    </font>
    <font>
      <sz val="16"/>
      <color rgb="FF000000"/>
      <name val="Arial"/>
      <family val="2"/>
    </font>
    <font>
      <b/>
      <i/>
      <sz val="13"/>
      <color rgb="FF000000"/>
      <name val="Arial-BoldItalicMT"/>
    </font>
    <font>
      <b/>
      <i/>
      <sz val="12"/>
      <color rgb="FF000000"/>
      <name val="Arial-BoldItalicMT"/>
    </font>
    <font>
      <b/>
      <i/>
      <sz val="18"/>
      <color rgb="FF000000"/>
      <name val="Arial-BoldItalicMT"/>
    </font>
    <font>
      <sz val="18"/>
      <color rgb="FF00000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7B6B3"/>
        <bgColor indexed="64"/>
      </patternFill>
    </fill>
    <fill>
      <patternFill patternType="solid">
        <fgColor theme="4" tint="0.5999938962981048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1" fillId="0" borderId="0" xfId="0" applyFont="1"/>
    <xf numFmtId="0" fontId="2" fillId="0" borderId="0" xfId="0" applyFont="1" applyAlignment="1">
      <alignment horizontal="left" vertical="center" indent="4"/>
    </xf>
    <xf numFmtId="0" fontId="2" fillId="0" borderId="0" xfId="0" applyFont="1"/>
    <xf numFmtId="0" fontId="2" fillId="0" borderId="0" xfId="0" applyFont="1" applyAlignment="1">
      <alignment horizontal="right" vertical="center"/>
    </xf>
    <xf numFmtId="0" fontId="2" fillId="0" borderId="0" xfId="0" applyFont="1" applyAlignment="1"/>
    <xf numFmtId="0" fontId="3" fillId="0" borderId="0" xfId="0" applyFont="1"/>
    <xf numFmtId="0" fontId="4" fillId="0" borderId="0" xfId="0" applyFont="1" applyAlignment="1">
      <alignment vertical="center"/>
    </xf>
    <xf numFmtId="0" fontId="0" fillId="0" borderId="1" xfId="0" applyBorder="1"/>
    <xf numFmtId="0" fontId="1" fillId="0" borderId="1" xfId="0" applyFont="1" applyBorder="1"/>
    <xf numFmtId="0" fontId="5" fillId="0" borderId="0" xfId="0" applyFont="1"/>
    <xf numFmtId="0" fontId="0" fillId="0" borderId="0" xfId="0" applyFill="1" applyBorder="1"/>
    <xf numFmtId="0" fontId="0" fillId="0" borderId="0" xfId="0" applyNumberFormat="1" applyFill="1" applyBorder="1" applyAlignment="1"/>
    <xf numFmtId="0" fontId="0" fillId="0" borderId="0" xfId="0" applyFill="1" applyBorder="1" applyAlignment="1"/>
    <xf numFmtId="0" fontId="0" fillId="0" borderId="0" xfId="0" applyBorder="1"/>
    <xf numFmtId="0" fontId="6" fillId="0" borderId="0" xfId="0" applyFont="1" applyFill="1" applyBorder="1" applyAlignment="1">
      <alignment horizontal="center"/>
    </xf>
    <xf numFmtId="0" fontId="0" fillId="2" borderId="1" xfId="0" applyFill="1" applyBorder="1"/>
    <xf numFmtId="0" fontId="0" fillId="2" borderId="1" xfId="0" applyNumberFormat="1" applyFill="1" applyBorder="1" applyAlignment="1"/>
    <xf numFmtId="0" fontId="0" fillId="2" borderId="1" xfId="0" applyFill="1" applyBorder="1" applyAlignment="1"/>
    <xf numFmtId="0" fontId="1" fillId="3" borderId="1" xfId="0" applyFont="1" applyFill="1" applyBorder="1"/>
    <xf numFmtId="0" fontId="1" fillId="3" borderId="1" xfId="0" applyFont="1" applyFill="1" applyBorder="1" applyAlignment="1">
      <alignment horizontal="center"/>
    </xf>
    <xf numFmtId="0" fontId="0" fillId="4" borderId="1" xfId="0" applyFill="1" applyBorder="1"/>
    <xf numFmtId="164" fontId="0" fillId="4" borderId="1" xfId="0" applyNumberFormat="1" applyFill="1" applyBorder="1"/>
    <xf numFmtId="0" fontId="1" fillId="5" borderId="0" xfId="0" applyFont="1" applyFill="1"/>
    <xf numFmtId="0" fontId="3" fillId="5" borderId="0" xfId="0" applyFont="1" applyFill="1"/>
    <xf numFmtId="0" fontId="2" fillId="2" borderId="1" xfId="0" applyFont="1" applyFill="1" applyBorder="1" applyAlignment="1">
      <alignment horizontal="left" vertical="center" indent="4"/>
    </xf>
    <xf numFmtId="0" fontId="0" fillId="4" borderId="1" xfId="0" applyFill="1" applyBorder="1" applyAlignment="1"/>
    <xf numFmtId="0" fontId="1" fillId="3" borderId="4" xfId="0" applyFont="1" applyFill="1" applyBorder="1"/>
    <xf numFmtId="0" fontId="1" fillId="4" borderId="1" xfId="0" applyFont="1" applyFill="1" applyBorder="1"/>
    <xf numFmtId="0" fontId="1" fillId="7" borderId="1" xfId="0" applyFont="1" applyFill="1" applyBorder="1"/>
    <xf numFmtId="0" fontId="1" fillId="6" borderId="1" xfId="0" applyFont="1" applyFill="1" applyBorder="1"/>
    <xf numFmtId="0" fontId="1" fillId="7" borderId="4" xfId="0" applyFont="1" applyFill="1" applyBorder="1"/>
    <xf numFmtId="0" fontId="0" fillId="4" borderId="5" xfId="0" applyFill="1" applyBorder="1"/>
    <xf numFmtId="0" fontId="0" fillId="0" borderId="0" xfId="0" applyAlignment="1">
      <alignment horizontal="center"/>
    </xf>
    <xf numFmtId="0" fontId="7" fillId="3" borderId="1" xfId="0" applyFont="1" applyFill="1" applyBorder="1"/>
    <xf numFmtId="0" fontId="0" fillId="3" borderId="1" xfId="0" applyFill="1" applyBorder="1"/>
    <xf numFmtId="164" fontId="0" fillId="0" borderId="0" xfId="0" applyNumberForma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5" fillId="0" borderId="1" xfId="0" applyFont="1" applyBorder="1"/>
    <xf numFmtId="0" fontId="2" fillId="0" borderId="1" xfId="0" applyFont="1" applyBorder="1"/>
    <xf numFmtId="0" fontId="2" fillId="0" borderId="1" xfId="0" applyFont="1" applyFill="1" applyBorder="1"/>
    <xf numFmtId="0" fontId="0" fillId="0" borderId="0" xfId="0" applyFont="1"/>
    <xf numFmtId="0" fontId="0" fillId="0" borderId="0" xfId="0" applyAlignment="1">
      <alignment horizontal="left" vertical="center" indent="1"/>
    </xf>
    <xf numFmtId="0" fontId="13" fillId="0" borderId="0" xfId="0" applyFont="1"/>
    <xf numFmtId="0" fontId="14" fillId="0" borderId="0" xfId="0" applyFont="1"/>
    <xf numFmtId="2" fontId="0" fillId="4" borderId="1" xfId="0" applyNumberFormat="1" applyFill="1" applyBorder="1"/>
    <xf numFmtId="0" fontId="14" fillId="3" borderId="1" xfId="0" applyFont="1" applyFill="1" applyBorder="1"/>
    <xf numFmtId="0" fontId="15" fillId="0" borderId="0" xfId="0" applyFont="1"/>
    <xf numFmtId="0" fontId="17" fillId="0" borderId="0" xfId="0" applyFont="1"/>
    <xf numFmtId="0" fontId="18" fillId="0" borderId="0" xfId="0" applyFont="1"/>
    <xf numFmtId="0" fontId="19" fillId="0" borderId="0" xfId="0" applyFont="1"/>
    <xf numFmtId="0" fontId="2" fillId="0" borderId="0" xfId="0" applyFont="1" applyAlignment="1">
      <alignment horizontal="center"/>
    </xf>
    <xf numFmtId="0" fontId="2" fillId="3" borderId="3" xfId="0" applyFont="1" applyFill="1" applyBorder="1" applyAlignment="1">
      <alignment horizontal="center"/>
    </xf>
    <xf numFmtId="0" fontId="2" fillId="3" borderId="2" xfId="0" applyFont="1" applyFill="1" applyBorder="1" applyAlignment="1">
      <alignment horizontal="center"/>
    </xf>
    <xf numFmtId="0" fontId="2" fillId="3" borderId="4" xfId="0" applyFont="1" applyFill="1" applyBorder="1" applyAlignment="1">
      <alignment horizontal="center"/>
    </xf>
    <xf numFmtId="0" fontId="2" fillId="3"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6" borderId="4" xfId="0" applyFont="1" applyFill="1" applyBorder="1" applyAlignment="1">
      <alignment horizontal="center"/>
    </xf>
    <xf numFmtId="0" fontId="1" fillId="3" borderId="1" xfId="0" applyFont="1" applyFill="1" applyBorder="1" applyAlignment="1">
      <alignment horizontal="center"/>
    </xf>
    <xf numFmtId="0" fontId="0" fillId="4" borderId="1" xfId="0" applyFill="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7" fillId="4" borderId="1" xfId="0" applyFont="1" applyFill="1" applyBorder="1" applyAlignment="1">
      <alignment horizontal="center" wrapText="1"/>
    </xf>
    <xf numFmtId="0" fontId="2" fillId="0" borderId="1" xfId="0" applyFont="1" applyBorder="1" applyAlignment="1">
      <alignment horizontal="left" vertical="center" indent="4"/>
    </xf>
    <xf numFmtId="0" fontId="2" fillId="3" borderId="1" xfId="0" applyFont="1" applyFill="1" applyBorder="1" applyAlignment="1">
      <alignment horizontal="left" vertical="center" indent="4"/>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0" fillId="7" borderId="1" xfId="0" applyFill="1" applyBorder="1"/>
    <xf numFmtId="0" fontId="0" fillId="4" borderId="3"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2" fillId="4" borderId="1" xfId="0" applyFont="1" applyFill="1" applyBorder="1" applyAlignment="1">
      <alignment horizontal="center"/>
    </xf>
    <xf numFmtId="0" fontId="5" fillId="4" borderId="1" xfId="0" applyFont="1" applyFill="1" applyBorder="1"/>
    <xf numFmtId="0" fontId="5" fillId="3" borderId="1" xfId="0" applyFont="1" applyFill="1" applyBorder="1"/>
    <xf numFmtId="0" fontId="2" fillId="3" borderId="1" xfId="0" applyFont="1" applyFill="1" applyBorder="1"/>
  </cellXfs>
  <cellStyles count="1">
    <cellStyle name="Normal" xfId="0" builtinId="0"/>
  </cellStyles>
  <dxfs count="0"/>
  <tableStyles count="0" defaultTableStyle="TableStyleMedium2" defaultPivotStyle="PivotStyleLight16"/>
  <colors>
    <mruColors>
      <color rgb="FFFFFF00"/>
      <color rgb="FF325792"/>
      <color rgb="FFB4BEE4"/>
      <color rgb="FFFFCC99"/>
      <color rgb="FF5F5E33"/>
      <color rgb="FFDDD1BB"/>
      <color rgb="FFCC9900"/>
      <color rgb="FFFFFFCC"/>
      <color rgb="FFF7B6B3"/>
      <color rgb="FFEE6C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manualLayout>
          <c:xMode val="edge"/>
          <c:yMode val="edge"/>
          <c:x val="0.36974747842286815"/>
          <c:y val="5.7667239443874432E-2"/>
        </c:manualLayout>
      </c:layout>
      <c:overlay val="0"/>
    </c:title>
    <c:autoTitleDeleted val="0"/>
    <c:plotArea>
      <c:layout>
        <c:manualLayout>
          <c:layoutTarget val="inner"/>
          <c:xMode val="edge"/>
          <c:yMode val="edge"/>
          <c:x val="0.1261399857365334"/>
          <c:y val="0.21586988794456693"/>
          <c:w val="0.78513543015995457"/>
          <c:h val="0.5769800877906448"/>
        </c:manualLayout>
      </c:layout>
      <c:barChart>
        <c:barDir val="col"/>
        <c:grouping val="clustered"/>
        <c:varyColors val="0"/>
        <c:ser>
          <c:idx val="0"/>
          <c:order val="0"/>
          <c:tx>
            <c:v>Frequency</c:v>
          </c:tx>
          <c:spPr>
            <a:solidFill>
              <a:srgbClr val="8B1783"/>
            </a:solidFill>
          </c:spPr>
          <c:invertIfNegative val="0"/>
          <c:cat>
            <c:numRef>
              <c:f>'More Statistics Questions'!$D$199:$D$204</c:f>
              <c:numCache>
                <c:formatCode>General</c:formatCode>
                <c:ptCount val="6"/>
                <c:pt idx="0">
                  <c:v>1</c:v>
                </c:pt>
                <c:pt idx="1">
                  <c:v>2</c:v>
                </c:pt>
                <c:pt idx="2">
                  <c:v>3</c:v>
                </c:pt>
                <c:pt idx="3">
                  <c:v>4</c:v>
                </c:pt>
                <c:pt idx="4">
                  <c:v>5</c:v>
                </c:pt>
              </c:numCache>
            </c:numRef>
          </c:cat>
          <c:val>
            <c:numRef>
              <c:f>'More Statistics Questions'!$E$199:$E$204</c:f>
              <c:numCache>
                <c:formatCode>General</c:formatCode>
                <c:ptCount val="6"/>
                <c:pt idx="0">
                  <c:v>0</c:v>
                </c:pt>
                <c:pt idx="1">
                  <c:v>8</c:v>
                </c:pt>
                <c:pt idx="2">
                  <c:v>30</c:v>
                </c:pt>
                <c:pt idx="3">
                  <c:v>39</c:v>
                </c:pt>
                <c:pt idx="4">
                  <c:v>23</c:v>
                </c:pt>
              </c:numCache>
            </c:numRef>
          </c:val>
          <c:extLst>
            <c:ext xmlns:c16="http://schemas.microsoft.com/office/drawing/2014/chart" uri="{C3380CC4-5D6E-409C-BE32-E72D297353CC}">
              <c16:uniqueId val="{00000000-54E5-49BA-8AB4-8268C1AA6C3E}"/>
            </c:ext>
          </c:extLst>
        </c:ser>
        <c:dLbls>
          <c:showLegendKey val="0"/>
          <c:showVal val="0"/>
          <c:showCatName val="0"/>
          <c:showSerName val="0"/>
          <c:showPercent val="0"/>
          <c:showBubbleSize val="0"/>
        </c:dLbls>
        <c:gapWidth val="0"/>
        <c:axId val="1548141887"/>
        <c:axId val="1484019615"/>
      </c:barChart>
      <c:catAx>
        <c:axId val="1548141887"/>
        <c:scaling>
          <c:orientation val="minMax"/>
        </c:scaling>
        <c:delete val="0"/>
        <c:axPos val="b"/>
        <c:title>
          <c:tx>
            <c:rich>
              <a:bodyPr/>
              <a:lstStyle/>
              <a:p>
                <a:pPr>
                  <a:defRPr/>
                </a:pPr>
                <a:r>
                  <a:rPr lang="en-US"/>
                  <a:t>bins</a:t>
                </a:r>
              </a:p>
            </c:rich>
          </c:tx>
          <c:overlay val="0"/>
        </c:title>
        <c:numFmt formatCode="General" sourceLinked="1"/>
        <c:majorTickMark val="none"/>
        <c:minorTickMark val="none"/>
        <c:tickLblPos val="nextTo"/>
        <c:crossAx val="1484019615"/>
        <c:crosses val="autoZero"/>
        <c:auto val="1"/>
        <c:lblAlgn val="ctr"/>
        <c:lblOffset val="100"/>
        <c:noMultiLvlLbl val="0"/>
      </c:catAx>
      <c:valAx>
        <c:axId val="148401961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548141887"/>
        <c:crosses val="autoZero"/>
        <c:crossBetween val="between"/>
      </c:valAx>
      <c:spPr>
        <a:solidFill>
          <a:srgbClr val="F7C9F8"/>
        </a:solidFill>
        <a:ln w="635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9F8"/>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Bar Chart</a:t>
            </a:r>
            <a:r>
              <a:rPr lang="en-US" sz="1400" b="1" i="0" u="none" strike="noStrike" baseline="0">
                <a:solidFill>
                  <a:sysClr val="windowText" lastClr="000000"/>
                </a:solidFill>
              </a:rPr>
              <a: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Questions'!$E$198</c:f>
              <c:strCache>
                <c:ptCount val="1"/>
                <c:pt idx="0">
                  <c:v>Frequency</c:v>
                </c:pt>
              </c:strCache>
            </c:strRef>
          </c:tx>
          <c:spPr>
            <a:solidFill>
              <a:schemeClr val="accent4">
                <a:lumMod val="50000"/>
              </a:schemeClr>
            </a:solidFill>
            <a:ln>
              <a:noFill/>
            </a:ln>
            <a:effectLst/>
          </c:spPr>
          <c:invertIfNegative val="0"/>
          <c:cat>
            <c:numRef>
              <c:f>'More Statistics Questions'!$D$199:$D$203</c:f>
              <c:numCache>
                <c:formatCode>General</c:formatCode>
                <c:ptCount val="5"/>
                <c:pt idx="0">
                  <c:v>1</c:v>
                </c:pt>
                <c:pt idx="1">
                  <c:v>2</c:v>
                </c:pt>
                <c:pt idx="2">
                  <c:v>3</c:v>
                </c:pt>
                <c:pt idx="3">
                  <c:v>4</c:v>
                </c:pt>
                <c:pt idx="4">
                  <c:v>5</c:v>
                </c:pt>
              </c:numCache>
            </c:numRef>
          </c:cat>
          <c:val>
            <c:numRef>
              <c:f>'More Statistics Questions'!$E$199:$E$203</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BB74-41F9-AECC-13C425D57E43}"/>
            </c:ext>
          </c:extLst>
        </c:ser>
        <c:dLbls>
          <c:showLegendKey val="0"/>
          <c:showVal val="0"/>
          <c:showCatName val="0"/>
          <c:showSerName val="0"/>
          <c:showPercent val="0"/>
          <c:showBubbleSize val="0"/>
        </c:dLbls>
        <c:gapWidth val="182"/>
        <c:axId val="1542306767"/>
        <c:axId val="1711147199"/>
      </c:barChart>
      <c:catAx>
        <c:axId val="154230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147199"/>
        <c:crosses val="autoZero"/>
        <c:auto val="1"/>
        <c:lblAlgn val="ctr"/>
        <c:lblOffset val="100"/>
        <c:noMultiLvlLbl val="0"/>
      </c:catAx>
      <c:valAx>
        <c:axId val="171114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306767"/>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Histogram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Questions'!$A$160</c:f>
              <c:strCache>
                <c:ptCount val="1"/>
                <c:pt idx="0">
                  <c:v>A</c:v>
                </c:pt>
              </c:strCache>
            </c:strRef>
          </c:tx>
          <c:spPr>
            <a:solidFill>
              <a:schemeClr val="accent1"/>
            </a:solidFill>
            <a:ln>
              <a:noFill/>
            </a:ln>
            <a:effectLst/>
          </c:spPr>
          <c:invertIfNegative val="0"/>
          <c:cat>
            <c:strRef>
              <c:f>'More Statistics Questions'!$B$159</c:f>
              <c:strCache>
                <c:ptCount val="1"/>
                <c:pt idx="0">
                  <c:v>Frequency</c:v>
                </c:pt>
              </c:strCache>
            </c:strRef>
          </c:cat>
          <c:val>
            <c:numRef>
              <c:f>'More Statistics Questions'!$B$160</c:f>
              <c:numCache>
                <c:formatCode>General</c:formatCode>
                <c:ptCount val="1"/>
                <c:pt idx="0">
                  <c:v>30</c:v>
                </c:pt>
              </c:numCache>
            </c:numRef>
          </c:val>
          <c:extLst>
            <c:ext xmlns:c16="http://schemas.microsoft.com/office/drawing/2014/chart" uri="{C3380CC4-5D6E-409C-BE32-E72D297353CC}">
              <c16:uniqueId val="{00000000-1E54-4D7A-8B2E-413384665A6A}"/>
            </c:ext>
          </c:extLst>
        </c:ser>
        <c:ser>
          <c:idx val="1"/>
          <c:order val="1"/>
          <c:tx>
            <c:strRef>
              <c:f>'More Statistics Questions'!$A$161</c:f>
              <c:strCache>
                <c:ptCount val="1"/>
                <c:pt idx="0">
                  <c:v>B</c:v>
                </c:pt>
              </c:strCache>
            </c:strRef>
          </c:tx>
          <c:spPr>
            <a:solidFill>
              <a:schemeClr val="accent2"/>
            </a:solidFill>
            <a:ln>
              <a:noFill/>
            </a:ln>
            <a:effectLst/>
          </c:spPr>
          <c:invertIfNegative val="0"/>
          <c:cat>
            <c:strRef>
              <c:f>'More Statistics Questions'!$B$159</c:f>
              <c:strCache>
                <c:ptCount val="1"/>
                <c:pt idx="0">
                  <c:v>Frequency</c:v>
                </c:pt>
              </c:strCache>
            </c:strRef>
          </c:cat>
          <c:val>
            <c:numRef>
              <c:f>'More Statistics Questions'!$B$161</c:f>
              <c:numCache>
                <c:formatCode>General</c:formatCode>
                <c:ptCount val="1"/>
                <c:pt idx="0">
                  <c:v>40</c:v>
                </c:pt>
              </c:numCache>
            </c:numRef>
          </c:val>
          <c:extLst>
            <c:ext xmlns:c16="http://schemas.microsoft.com/office/drawing/2014/chart" uri="{C3380CC4-5D6E-409C-BE32-E72D297353CC}">
              <c16:uniqueId val="{00000001-1E54-4D7A-8B2E-413384665A6A}"/>
            </c:ext>
          </c:extLst>
        </c:ser>
        <c:ser>
          <c:idx val="2"/>
          <c:order val="2"/>
          <c:tx>
            <c:strRef>
              <c:f>'More Statistics Questions'!$A$162</c:f>
              <c:strCache>
                <c:ptCount val="1"/>
                <c:pt idx="0">
                  <c:v>C</c:v>
                </c:pt>
              </c:strCache>
            </c:strRef>
          </c:tx>
          <c:spPr>
            <a:solidFill>
              <a:schemeClr val="accent3"/>
            </a:solidFill>
            <a:ln>
              <a:noFill/>
            </a:ln>
            <a:effectLst/>
          </c:spPr>
          <c:invertIfNegative val="0"/>
          <c:cat>
            <c:strRef>
              <c:f>'More Statistics Questions'!$B$159</c:f>
              <c:strCache>
                <c:ptCount val="1"/>
                <c:pt idx="0">
                  <c:v>Frequency</c:v>
                </c:pt>
              </c:strCache>
            </c:strRef>
          </c:cat>
          <c:val>
            <c:numRef>
              <c:f>'More Statistics Questions'!$B$162</c:f>
              <c:numCache>
                <c:formatCode>General</c:formatCode>
                <c:ptCount val="1"/>
                <c:pt idx="0">
                  <c:v>20</c:v>
                </c:pt>
              </c:numCache>
            </c:numRef>
          </c:val>
          <c:extLst>
            <c:ext xmlns:c16="http://schemas.microsoft.com/office/drawing/2014/chart" uri="{C3380CC4-5D6E-409C-BE32-E72D297353CC}">
              <c16:uniqueId val="{00000002-1E54-4D7A-8B2E-413384665A6A}"/>
            </c:ext>
          </c:extLst>
        </c:ser>
        <c:ser>
          <c:idx val="3"/>
          <c:order val="3"/>
          <c:tx>
            <c:strRef>
              <c:f>'More Statistics Questions'!$A$163</c:f>
              <c:strCache>
                <c:ptCount val="1"/>
                <c:pt idx="0">
                  <c:v>D</c:v>
                </c:pt>
              </c:strCache>
            </c:strRef>
          </c:tx>
          <c:spPr>
            <a:solidFill>
              <a:schemeClr val="accent4"/>
            </a:solidFill>
            <a:ln>
              <a:noFill/>
            </a:ln>
            <a:effectLst/>
          </c:spPr>
          <c:invertIfNegative val="0"/>
          <c:cat>
            <c:strRef>
              <c:f>'More Statistics Questions'!$B$159</c:f>
              <c:strCache>
                <c:ptCount val="1"/>
                <c:pt idx="0">
                  <c:v>Frequency</c:v>
                </c:pt>
              </c:strCache>
            </c:strRef>
          </c:cat>
          <c:val>
            <c:numRef>
              <c:f>'More Statistics Questions'!$B$163</c:f>
              <c:numCache>
                <c:formatCode>General</c:formatCode>
                <c:ptCount val="1"/>
                <c:pt idx="0">
                  <c:v>10</c:v>
                </c:pt>
              </c:numCache>
            </c:numRef>
          </c:val>
          <c:extLst>
            <c:ext xmlns:c16="http://schemas.microsoft.com/office/drawing/2014/chart" uri="{C3380CC4-5D6E-409C-BE32-E72D297353CC}">
              <c16:uniqueId val="{00000003-1E54-4D7A-8B2E-413384665A6A}"/>
            </c:ext>
          </c:extLst>
        </c:ser>
        <c:ser>
          <c:idx val="4"/>
          <c:order val="4"/>
          <c:tx>
            <c:strRef>
              <c:f>'More Statistics Questions'!$A$164</c:f>
              <c:strCache>
                <c:ptCount val="1"/>
                <c:pt idx="0">
                  <c:v>E</c:v>
                </c:pt>
              </c:strCache>
            </c:strRef>
          </c:tx>
          <c:spPr>
            <a:solidFill>
              <a:schemeClr val="accent5"/>
            </a:solidFill>
            <a:ln>
              <a:noFill/>
            </a:ln>
            <a:effectLst/>
          </c:spPr>
          <c:invertIfNegative val="0"/>
          <c:cat>
            <c:strRef>
              <c:f>'More Statistics Questions'!$B$159</c:f>
              <c:strCache>
                <c:ptCount val="1"/>
                <c:pt idx="0">
                  <c:v>Frequency</c:v>
                </c:pt>
              </c:strCache>
            </c:strRef>
          </c:cat>
          <c:val>
            <c:numRef>
              <c:f>'More Statistics Questions'!$B$164</c:f>
              <c:numCache>
                <c:formatCode>General</c:formatCode>
                <c:ptCount val="1"/>
                <c:pt idx="0">
                  <c:v>45</c:v>
                </c:pt>
              </c:numCache>
            </c:numRef>
          </c:val>
          <c:extLst>
            <c:ext xmlns:c16="http://schemas.microsoft.com/office/drawing/2014/chart" uri="{C3380CC4-5D6E-409C-BE32-E72D297353CC}">
              <c16:uniqueId val="{00000004-1E54-4D7A-8B2E-413384665A6A}"/>
            </c:ext>
          </c:extLst>
        </c:ser>
        <c:ser>
          <c:idx val="5"/>
          <c:order val="5"/>
          <c:tx>
            <c:strRef>
              <c:f>'More Statistics Questions'!$A$165</c:f>
              <c:strCache>
                <c:ptCount val="1"/>
                <c:pt idx="0">
                  <c:v>F</c:v>
                </c:pt>
              </c:strCache>
            </c:strRef>
          </c:tx>
          <c:spPr>
            <a:solidFill>
              <a:schemeClr val="accent6"/>
            </a:solidFill>
            <a:ln>
              <a:noFill/>
            </a:ln>
            <a:effectLst/>
          </c:spPr>
          <c:invertIfNegative val="0"/>
          <c:cat>
            <c:strRef>
              <c:f>'More Statistics Questions'!$B$159</c:f>
              <c:strCache>
                <c:ptCount val="1"/>
                <c:pt idx="0">
                  <c:v>Frequency</c:v>
                </c:pt>
              </c:strCache>
            </c:strRef>
          </c:cat>
          <c:val>
            <c:numRef>
              <c:f>'More Statistics Questions'!$B$165</c:f>
              <c:numCache>
                <c:formatCode>General</c:formatCode>
                <c:ptCount val="1"/>
                <c:pt idx="0">
                  <c:v>20</c:v>
                </c:pt>
              </c:numCache>
            </c:numRef>
          </c:val>
          <c:extLst>
            <c:ext xmlns:c16="http://schemas.microsoft.com/office/drawing/2014/chart" uri="{C3380CC4-5D6E-409C-BE32-E72D297353CC}">
              <c16:uniqueId val="{00000005-1E54-4D7A-8B2E-413384665A6A}"/>
            </c:ext>
          </c:extLst>
        </c:ser>
        <c:ser>
          <c:idx val="6"/>
          <c:order val="6"/>
          <c:tx>
            <c:strRef>
              <c:f>'More Statistics Questions'!$A$166</c:f>
              <c:strCache>
                <c:ptCount val="1"/>
                <c:pt idx="0">
                  <c:v>G</c:v>
                </c:pt>
              </c:strCache>
            </c:strRef>
          </c:tx>
          <c:spPr>
            <a:solidFill>
              <a:schemeClr val="accent1">
                <a:lumMod val="60000"/>
              </a:schemeClr>
            </a:solidFill>
            <a:ln>
              <a:noFill/>
            </a:ln>
            <a:effectLst/>
          </c:spPr>
          <c:invertIfNegative val="0"/>
          <c:cat>
            <c:strRef>
              <c:f>'More Statistics Questions'!$B$159</c:f>
              <c:strCache>
                <c:ptCount val="1"/>
                <c:pt idx="0">
                  <c:v>Frequency</c:v>
                </c:pt>
              </c:strCache>
            </c:strRef>
          </c:cat>
          <c:val>
            <c:numRef>
              <c:f>'More Statistics Questions'!$B$166</c:f>
              <c:numCache>
                <c:formatCode>General</c:formatCode>
                <c:ptCount val="1"/>
                <c:pt idx="0">
                  <c:v>30</c:v>
                </c:pt>
              </c:numCache>
            </c:numRef>
          </c:val>
          <c:extLst>
            <c:ext xmlns:c16="http://schemas.microsoft.com/office/drawing/2014/chart" uri="{C3380CC4-5D6E-409C-BE32-E72D297353CC}">
              <c16:uniqueId val="{00000006-1E54-4D7A-8B2E-413384665A6A}"/>
            </c:ext>
          </c:extLst>
        </c:ser>
        <c:ser>
          <c:idx val="7"/>
          <c:order val="7"/>
          <c:spPr>
            <a:solidFill>
              <a:schemeClr val="accent2">
                <a:lumMod val="60000"/>
              </a:schemeClr>
            </a:solidFill>
            <a:ln>
              <a:noFill/>
            </a:ln>
            <a:effectLst/>
          </c:spPr>
          <c:invertIfNegative val="0"/>
          <c:cat>
            <c:strRef>
              <c:f>'More Statistics Questions'!$B$159</c:f>
              <c:strCache>
                <c:ptCount val="1"/>
                <c:pt idx="0">
                  <c:v>Frequency</c:v>
                </c:pt>
              </c:strCache>
            </c:strRef>
          </c:cat>
          <c:val>
            <c:numRef>
              <c:f>'More Statistics Questions'!$L$159</c:f>
              <c:numCache>
                <c:formatCode>General</c:formatCode>
                <c:ptCount val="1"/>
                <c:pt idx="0">
                  <c:v>0</c:v>
                </c:pt>
              </c:numCache>
            </c:numRef>
          </c:val>
          <c:extLst>
            <c:ext xmlns:c16="http://schemas.microsoft.com/office/drawing/2014/chart" uri="{C3380CC4-5D6E-409C-BE32-E72D297353CC}">
              <c16:uniqueId val="{00000007-1E54-4D7A-8B2E-413384665A6A}"/>
            </c:ext>
          </c:extLst>
        </c:ser>
        <c:dLbls>
          <c:showLegendKey val="0"/>
          <c:showVal val="0"/>
          <c:showCatName val="0"/>
          <c:showSerName val="0"/>
          <c:showPercent val="0"/>
          <c:showBubbleSize val="0"/>
        </c:dLbls>
        <c:gapWidth val="0"/>
        <c:axId val="1673500239"/>
        <c:axId val="1544130607"/>
      </c:barChart>
      <c:catAx>
        <c:axId val="16735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44130607"/>
        <c:crosses val="autoZero"/>
        <c:auto val="1"/>
        <c:lblAlgn val="ctr"/>
        <c:lblOffset val="100"/>
        <c:noMultiLvlLbl val="0"/>
      </c:catAx>
      <c:valAx>
        <c:axId val="1544130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735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bg1">
        <a:lumMod val="85000"/>
      </a:schemeClr>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Bar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Questions'!$B$159</c:f>
              <c:strCache>
                <c:ptCount val="1"/>
                <c:pt idx="0">
                  <c:v>Frequency</c:v>
                </c:pt>
              </c:strCache>
            </c:strRef>
          </c:tx>
          <c:spPr>
            <a:solidFill>
              <a:srgbClr val="136567"/>
            </a:solidFill>
            <a:ln>
              <a:noFill/>
            </a:ln>
            <a:effectLst>
              <a:innerShdw blurRad="114300">
                <a:prstClr val="black"/>
              </a:innerShdw>
            </a:effectLst>
          </c:spPr>
          <c:invertIfNegative val="0"/>
          <c:cat>
            <c:strRef>
              <c:f>'More Statistics Questions'!$A$160:$A$166</c:f>
              <c:strCache>
                <c:ptCount val="7"/>
                <c:pt idx="0">
                  <c:v>A</c:v>
                </c:pt>
                <c:pt idx="1">
                  <c:v>B</c:v>
                </c:pt>
                <c:pt idx="2">
                  <c:v>C</c:v>
                </c:pt>
                <c:pt idx="3">
                  <c:v>D</c:v>
                </c:pt>
                <c:pt idx="4">
                  <c:v>E</c:v>
                </c:pt>
                <c:pt idx="5">
                  <c:v>F</c:v>
                </c:pt>
                <c:pt idx="6">
                  <c:v>G</c:v>
                </c:pt>
              </c:strCache>
            </c:strRef>
          </c:cat>
          <c:val>
            <c:numRef>
              <c:f>'More Statistics Questions'!$B$160:$B$166</c:f>
              <c:numCache>
                <c:formatCode>General</c:formatCode>
                <c:ptCount val="7"/>
                <c:pt idx="0">
                  <c:v>30</c:v>
                </c:pt>
                <c:pt idx="1">
                  <c:v>40</c:v>
                </c:pt>
                <c:pt idx="2">
                  <c:v>20</c:v>
                </c:pt>
                <c:pt idx="3">
                  <c:v>10</c:v>
                </c:pt>
                <c:pt idx="4">
                  <c:v>45</c:v>
                </c:pt>
                <c:pt idx="5">
                  <c:v>20</c:v>
                </c:pt>
                <c:pt idx="6">
                  <c:v>30</c:v>
                </c:pt>
              </c:numCache>
            </c:numRef>
          </c:val>
          <c:extLst>
            <c:ext xmlns:c16="http://schemas.microsoft.com/office/drawing/2014/chart" uri="{C3380CC4-5D6E-409C-BE32-E72D297353CC}">
              <c16:uniqueId val="{00000000-0849-4FC7-A42F-63FA59DEDE9E}"/>
            </c:ext>
          </c:extLst>
        </c:ser>
        <c:dLbls>
          <c:showLegendKey val="0"/>
          <c:showVal val="0"/>
          <c:showCatName val="0"/>
          <c:showSerName val="0"/>
          <c:showPercent val="0"/>
          <c:showBubbleSize val="0"/>
        </c:dLbls>
        <c:gapWidth val="182"/>
        <c:axId val="1711223567"/>
        <c:axId val="1673202223"/>
      </c:barChart>
      <c:catAx>
        <c:axId val="171122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73202223"/>
        <c:crosses val="autoZero"/>
        <c:auto val="1"/>
        <c:lblAlgn val="ctr"/>
        <c:lblOffset val="100"/>
        <c:noMultiLvlLbl val="0"/>
      </c:catAx>
      <c:valAx>
        <c:axId val="1673202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122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F5F4"/>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spPr>
            <a:solidFill>
              <a:srgbClr val="CC9900"/>
            </a:solidFill>
          </c:spPr>
          <c:invertIfNegative val="0"/>
          <c:cat>
            <c:numRef>
              <c:f>'More Statistics Questions'!$D$303:$D$308</c:f>
              <c:numCache>
                <c:formatCode>General</c:formatCode>
                <c:ptCount val="6"/>
                <c:pt idx="0">
                  <c:v>30</c:v>
                </c:pt>
                <c:pt idx="1">
                  <c:v>35</c:v>
                </c:pt>
                <c:pt idx="2">
                  <c:v>40</c:v>
                </c:pt>
                <c:pt idx="3">
                  <c:v>45</c:v>
                </c:pt>
                <c:pt idx="4">
                  <c:v>50</c:v>
                </c:pt>
              </c:numCache>
            </c:numRef>
          </c:cat>
          <c:val>
            <c:numRef>
              <c:f>'More Statistics Questions'!$E$303:$E$308</c:f>
              <c:numCache>
                <c:formatCode>General</c:formatCode>
                <c:ptCount val="6"/>
                <c:pt idx="0">
                  <c:v>10</c:v>
                </c:pt>
                <c:pt idx="1">
                  <c:v>13</c:v>
                </c:pt>
                <c:pt idx="2">
                  <c:v>15</c:v>
                </c:pt>
                <c:pt idx="3">
                  <c:v>10</c:v>
                </c:pt>
                <c:pt idx="4">
                  <c:v>2</c:v>
                </c:pt>
              </c:numCache>
            </c:numRef>
          </c:val>
          <c:extLst>
            <c:ext xmlns:c16="http://schemas.microsoft.com/office/drawing/2014/chart" uri="{C3380CC4-5D6E-409C-BE32-E72D297353CC}">
              <c16:uniqueId val="{00000001-B6A6-4AD2-8299-F68392EF034E}"/>
            </c:ext>
          </c:extLst>
        </c:ser>
        <c:dLbls>
          <c:showLegendKey val="0"/>
          <c:showVal val="0"/>
          <c:showCatName val="0"/>
          <c:showSerName val="0"/>
          <c:showPercent val="0"/>
          <c:showBubbleSize val="0"/>
        </c:dLbls>
        <c:gapWidth val="0"/>
        <c:axId val="1010172079"/>
        <c:axId val="1076943663"/>
      </c:barChart>
      <c:catAx>
        <c:axId val="1010172079"/>
        <c:scaling>
          <c:orientation val="minMax"/>
        </c:scaling>
        <c:delete val="0"/>
        <c:axPos val="b"/>
        <c:title>
          <c:tx>
            <c:rich>
              <a:bodyPr/>
              <a:lstStyle/>
              <a:p>
                <a:pPr>
                  <a:defRPr/>
                </a:pPr>
                <a:r>
                  <a:rPr lang="en-US"/>
                  <a:t>bin</a:t>
                </a:r>
              </a:p>
            </c:rich>
          </c:tx>
          <c:overlay val="0"/>
        </c:title>
        <c:numFmt formatCode="General" sourceLinked="1"/>
        <c:majorTickMark val="none"/>
        <c:minorTickMark val="none"/>
        <c:tickLblPos val="nextTo"/>
        <c:crossAx val="1076943663"/>
        <c:crosses val="autoZero"/>
        <c:auto val="1"/>
        <c:lblAlgn val="ctr"/>
        <c:lblOffset val="100"/>
        <c:noMultiLvlLbl val="0"/>
      </c:catAx>
      <c:valAx>
        <c:axId val="1076943663"/>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010172079"/>
        <c:crosses val="autoZero"/>
        <c:crossBetween val="between"/>
      </c:valAx>
      <c:spPr>
        <a:solidFill>
          <a:srgbClr val="FFFFCC"/>
        </a:solid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Bar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Questions'!$E$302</c:f>
              <c:strCache>
                <c:ptCount val="1"/>
                <c:pt idx="0">
                  <c:v>Frequency</c:v>
                </c:pt>
              </c:strCache>
            </c:strRef>
          </c:tx>
          <c:spPr>
            <a:solidFill>
              <a:schemeClr val="accent1"/>
            </a:solidFill>
            <a:ln>
              <a:noFill/>
            </a:ln>
            <a:effectLst/>
          </c:spPr>
          <c:invertIfNegative val="0"/>
          <c:cat>
            <c:numRef>
              <c:f>'More Statistics Questions'!$D$303:$D$308</c:f>
              <c:numCache>
                <c:formatCode>General</c:formatCode>
                <c:ptCount val="6"/>
                <c:pt idx="0">
                  <c:v>30</c:v>
                </c:pt>
                <c:pt idx="1">
                  <c:v>35</c:v>
                </c:pt>
                <c:pt idx="2">
                  <c:v>40</c:v>
                </c:pt>
                <c:pt idx="3">
                  <c:v>45</c:v>
                </c:pt>
                <c:pt idx="4">
                  <c:v>50</c:v>
                </c:pt>
              </c:numCache>
            </c:numRef>
          </c:cat>
          <c:val>
            <c:numRef>
              <c:f>'More Statistics Questions'!$E$303:$E$308</c:f>
              <c:numCache>
                <c:formatCode>General</c:formatCode>
                <c:ptCount val="6"/>
                <c:pt idx="0">
                  <c:v>10</c:v>
                </c:pt>
                <c:pt idx="1">
                  <c:v>13</c:v>
                </c:pt>
                <c:pt idx="2">
                  <c:v>15</c:v>
                </c:pt>
                <c:pt idx="3">
                  <c:v>10</c:v>
                </c:pt>
                <c:pt idx="4">
                  <c:v>2</c:v>
                </c:pt>
              </c:numCache>
            </c:numRef>
          </c:val>
          <c:extLst>
            <c:ext xmlns:c16="http://schemas.microsoft.com/office/drawing/2014/chart" uri="{C3380CC4-5D6E-409C-BE32-E72D297353CC}">
              <c16:uniqueId val="{00000000-9E0E-44AC-83BF-DD4D0EB418FA}"/>
            </c:ext>
          </c:extLst>
        </c:ser>
        <c:dLbls>
          <c:showLegendKey val="0"/>
          <c:showVal val="0"/>
          <c:showCatName val="0"/>
          <c:showSerName val="0"/>
          <c:showPercent val="0"/>
          <c:showBubbleSize val="0"/>
        </c:dLbls>
        <c:gapWidth val="182"/>
        <c:axId val="1068340207"/>
        <c:axId val="1066718159"/>
      </c:barChart>
      <c:catAx>
        <c:axId val="106834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6718159"/>
        <c:crosses val="autoZero"/>
        <c:auto val="1"/>
        <c:lblAlgn val="ctr"/>
        <c:lblOffset val="100"/>
        <c:noMultiLvlLbl val="0"/>
      </c:catAx>
      <c:valAx>
        <c:axId val="106671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834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spPr>
            <a:solidFill>
              <a:srgbClr val="5F5E33"/>
            </a:solidFill>
          </c:spPr>
          <c:invertIfNegative val="0"/>
          <c:cat>
            <c:numRef>
              <c:f>'More Statistics Questions'!$C$357:$C$362</c:f>
              <c:numCache>
                <c:formatCode>General</c:formatCode>
                <c:ptCount val="6"/>
                <c:pt idx="0">
                  <c:v>110</c:v>
                </c:pt>
                <c:pt idx="1">
                  <c:v>120</c:v>
                </c:pt>
                <c:pt idx="2">
                  <c:v>130</c:v>
                </c:pt>
                <c:pt idx="3">
                  <c:v>140</c:v>
                </c:pt>
                <c:pt idx="4">
                  <c:v>150</c:v>
                </c:pt>
              </c:numCache>
            </c:numRef>
          </c:cat>
          <c:val>
            <c:numRef>
              <c:f>'More Statistics Questions'!$D$357:$D$362</c:f>
              <c:numCache>
                <c:formatCode>General</c:formatCode>
                <c:ptCount val="6"/>
                <c:pt idx="0">
                  <c:v>0</c:v>
                </c:pt>
                <c:pt idx="1">
                  <c:v>6</c:v>
                </c:pt>
                <c:pt idx="2">
                  <c:v>44</c:v>
                </c:pt>
                <c:pt idx="3">
                  <c:v>43</c:v>
                </c:pt>
                <c:pt idx="4">
                  <c:v>7</c:v>
                </c:pt>
              </c:numCache>
            </c:numRef>
          </c:val>
          <c:extLst>
            <c:ext xmlns:c16="http://schemas.microsoft.com/office/drawing/2014/chart" uri="{C3380CC4-5D6E-409C-BE32-E72D297353CC}">
              <c16:uniqueId val="{00000000-3C29-4F86-A479-E5F0480D2C4D}"/>
            </c:ext>
          </c:extLst>
        </c:ser>
        <c:dLbls>
          <c:showLegendKey val="0"/>
          <c:showVal val="0"/>
          <c:showCatName val="0"/>
          <c:showSerName val="0"/>
          <c:showPercent val="0"/>
          <c:showBubbleSize val="0"/>
        </c:dLbls>
        <c:gapWidth val="0"/>
        <c:axId val="1174391295"/>
        <c:axId val="1066730639"/>
      </c:barChart>
      <c:catAx>
        <c:axId val="1174391295"/>
        <c:scaling>
          <c:orientation val="minMax"/>
        </c:scaling>
        <c:delete val="0"/>
        <c:axPos val="b"/>
        <c:title>
          <c:tx>
            <c:rich>
              <a:bodyPr/>
              <a:lstStyle/>
              <a:p>
                <a:pPr>
                  <a:defRPr/>
                </a:pPr>
                <a:r>
                  <a:rPr lang="en-US"/>
                  <a:t>bin </a:t>
                </a:r>
              </a:p>
            </c:rich>
          </c:tx>
          <c:overlay val="0"/>
        </c:title>
        <c:numFmt formatCode="General" sourceLinked="1"/>
        <c:majorTickMark val="none"/>
        <c:minorTickMark val="none"/>
        <c:tickLblPos val="nextTo"/>
        <c:crossAx val="1066730639"/>
        <c:crosses val="autoZero"/>
        <c:auto val="1"/>
        <c:lblAlgn val="ctr"/>
        <c:lblOffset val="100"/>
        <c:noMultiLvlLbl val="0"/>
      </c:catAx>
      <c:valAx>
        <c:axId val="106673063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174391295"/>
        <c:crosses val="autoZero"/>
        <c:crossBetween val="between"/>
      </c:valAx>
      <c:spPr>
        <a:solidFill>
          <a:srgbClr val="DDD1BB"/>
        </a:solidFill>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1BB"/>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Questions'!$D$356</c:f>
              <c:strCache>
                <c:ptCount val="1"/>
                <c:pt idx="0">
                  <c:v>Frequency</c:v>
                </c:pt>
              </c:strCache>
            </c:strRef>
          </c:tx>
          <c:spPr>
            <a:solidFill>
              <a:srgbClr val="325792"/>
            </a:solidFill>
            <a:ln>
              <a:noFill/>
            </a:ln>
            <a:effectLst/>
          </c:spPr>
          <c:invertIfNegative val="0"/>
          <c:cat>
            <c:numRef>
              <c:f>'More Statistics Questions'!$C$357:$C$361</c:f>
              <c:numCache>
                <c:formatCode>General</c:formatCode>
                <c:ptCount val="5"/>
                <c:pt idx="0">
                  <c:v>110</c:v>
                </c:pt>
                <c:pt idx="1">
                  <c:v>120</c:v>
                </c:pt>
                <c:pt idx="2">
                  <c:v>130</c:v>
                </c:pt>
                <c:pt idx="3">
                  <c:v>140</c:v>
                </c:pt>
                <c:pt idx="4">
                  <c:v>150</c:v>
                </c:pt>
              </c:numCache>
            </c:numRef>
          </c:cat>
          <c:val>
            <c:numRef>
              <c:f>'More Statistics Questions'!$D$357:$D$361</c:f>
              <c:numCache>
                <c:formatCode>General</c:formatCode>
                <c:ptCount val="5"/>
                <c:pt idx="0">
                  <c:v>0</c:v>
                </c:pt>
                <c:pt idx="1">
                  <c:v>6</c:v>
                </c:pt>
                <c:pt idx="2">
                  <c:v>44</c:v>
                </c:pt>
                <c:pt idx="3">
                  <c:v>43</c:v>
                </c:pt>
                <c:pt idx="4">
                  <c:v>7</c:v>
                </c:pt>
              </c:numCache>
            </c:numRef>
          </c:val>
          <c:extLst>
            <c:ext xmlns:c16="http://schemas.microsoft.com/office/drawing/2014/chart" uri="{C3380CC4-5D6E-409C-BE32-E72D297353CC}">
              <c16:uniqueId val="{00000000-3043-48F6-BAA8-3457B2C8EE56}"/>
            </c:ext>
          </c:extLst>
        </c:ser>
        <c:dLbls>
          <c:showLegendKey val="0"/>
          <c:showVal val="0"/>
          <c:showCatName val="0"/>
          <c:showSerName val="0"/>
          <c:showPercent val="0"/>
          <c:showBubbleSize val="0"/>
        </c:dLbls>
        <c:gapWidth val="182"/>
        <c:axId val="1069628223"/>
        <c:axId val="1075560303"/>
      </c:barChart>
      <c:catAx>
        <c:axId val="106962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75560303"/>
        <c:crosses val="autoZero"/>
        <c:auto val="1"/>
        <c:lblAlgn val="ctr"/>
        <c:lblOffset val="100"/>
        <c:noMultiLvlLbl val="0"/>
      </c:catAx>
      <c:valAx>
        <c:axId val="1075560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9628223"/>
        <c:crosses val="autoZero"/>
        <c:crossBetween val="between"/>
      </c:valAx>
      <c:spPr>
        <a:noFill/>
        <a:ln>
          <a:noFill/>
        </a:ln>
        <a:effectLst/>
      </c:spPr>
    </c:plotArea>
    <c:plotVisOnly val="1"/>
    <c:dispBlanksAs val="gap"/>
    <c:showDLblsOverMax val="0"/>
  </c:chart>
  <c:spPr>
    <a:solidFill>
      <a:srgbClr val="B4BEE4"/>
    </a:solidFill>
    <a:ln w="6350" cap="flat" cmpd="sng" algn="ctr">
      <a:solidFill>
        <a:schemeClr val="accent6"/>
      </a:solidFill>
      <a:prstDash val="solid"/>
      <a:miter lim="800000"/>
    </a:ln>
    <a:effectLst>
      <a:innerShdw blurRad="114300">
        <a:prstClr val="black"/>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Questions'!$B$460:$D$460</c:f>
              <c:numCache>
                <c:formatCode>General</c:formatCode>
                <c:ptCount val="3"/>
                <c:pt idx="0">
                  <c:v>45</c:v>
                </c:pt>
                <c:pt idx="1">
                  <c:v>32</c:v>
                </c:pt>
                <c:pt idx="2">
                  <c:v>40</c:v>
                </c:pt>
              </c:numCache>
            </c:numRef>
          </c:val>
          <c:extLst>
            <c:ext xmlns:c16="http://schemas.microsoft.com/office/drawing/2014/chart" uri="{C3380CC4-5D6E-409C-BE32-E72D297353CC}">
              <c16:uniqueId val="{00000000-26DA-469D-B994-286AF8A250DB}"/>
            </c:ext>
          </c:extLst>
        </c:ser>
        <c:ser>
          <c:idx val="1"/>
          <c:order val="1"/>
          <c:spPr>
            <a:solidFill>
              <a:schemeClr val="accent2"/>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Questions'!$B$461:$D$461</c:f>
              <c:numCache>
                <c:formatCode>General</c:formatCode>
                <c:ptCount val="3"/>
                <c:pt idx="0">
                  <c:v>35</c:v>
                </c:pt>
                <c:pt idx="1">
                  <c:v>28</c:v>
                </c:pt>
                <c:pt idx="2">
                  <c:v>39</c:v>
                </c:pt>
              </c:numCache>
            </c:numRef>
          </c:val>
          <c:extLst>
            <c:ext xmlns:c16="http://schemas.microsoft.com/office/drawing/2014/chart" uri="{C3380CC4-5D6E-409C-BE32-E72D297353CC}">
              <c16:uniqueId val="{00000001-26DA-469D-B994-286AF8A250DB}"/>
            </c:ext>
          </c:extLst>
        </c:ser>
        <c:ser>
          <c:idx val="2"/>
          <c:order val="2"/>
          <c:spPr>
            <a:solidFill>
              <a:schemeClr val="accent3"/>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Questions'!$B$462:$D$462</c:f>
              <c:numCache>
                <c:formatCode>General</c:formatCode>
                <c:ptCount val="3"/>
                <c:pt idx="0">
                  <c:v>40</c:v>
                </c:pt>
                <c:pt idx="1">
                  <c:v>30</c:v>
                </c:pt>
                <c:pt idx="2">
                  <c:v>42</c:v>
                </c:pt>
              </c:numCache>
            </c:numRef>
          </c:val>
          <c:extLst>
            <c:ext xmlns:c16="http://schemas.microsoft.com/office/drawing/2014/chart" uri="{C3380CC4-5D6E-409C-BE32-E72D297353CC}">
              <c16:uniqueId val="{00000002-26DA-469D-B994-286AF8A250DB}"/>
            </c:ext>
          </c:extLst>
        </c:ser>
        <c:ser>
          <c:idx val="3"/>
          <c:order val="3"/>
          <c:spPr>
            <a:solidFill>
              <a:schemeClr val="accent4"/>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Questions'!$B$463:$D$463</c:f>
              <c:numCache>
                <c:formatCode>General</c:formatCode>
                <c:ptCount val="3"/>
                <c:pt idx="0">
                  <c:v>38</c:v>
                </c:pt>
                <c:pt idx="1">
                  <c:v>34</c:v>
                </c:pt>
                <c:pt idx="2">
                  <c:v>41</c:v>
                </c:pt>
              </c:numCache>
            </c:numRef>
          </c:val>
          <c:extLst>
            <c:ext xmlns:c16="http://schemas.microsoft.com/office/drawing/2014/chart" uri="{C3380CC4-5D6E-409C-BE32-E72D297353CC}">
              <c16:uniqueId val="{00000003-26DA-469D-B994-286AF8A250DB}"/>
            </c:ext>
          </c:extLst>
        </c:ser>
        <c:ser>
          <c:idx val="4"/>
          <c:order val="4"/>
          <c:spPr>
            <a:solidFill>
              <a:schemeClr val="accent5"/>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Questions'!$B$464:$D$464</c:f>
              <c:numCache>
                <c:formatCode>General</c:formatCode>
                <c:ptCount val="3"/>
                <c:pt idx="0">
                  <c:v>42</c:v>
                </c:pt>
                <c:pt idx="1">
                  <c:v>33</c:v>
                </c:pt>
                <c:pt idx="2">
                  <c:v>38</c:v>
                </c:pt>
              </c:numCache>
            </c:numRef>
          </c:val>
          <c:extLst>
            <c:ext xmlns:c16="http://schemas.microsoft.com/office/drawing/2014/chart" uri="{C3380CC4-5D6E-409C-BE32-E72D297353CC}">
              <c16:uniqueId val="{00000004-26DA-469D-B994-286AF8A250DB}"/>
            </c:ext>
          </c:extLst>
        </c:ser>
        <c:ser>
          <c:idx val="5"/>
          <c:order val="5"/>
          <c:spPr>
            <a:solidFill>
              <a:schemeClr val="accent6"/>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Questions'!$B$465:$D$465</c:f>
              <c:numCache>
                <c:formatCode>General</c:formatCode>
                <c:ptCount val="3"/>
                <c:pt idx="0">
                  <c:v>37</c:v>
                </c:pt>
                <c:pt idx="1">
                  <c:v>35</c:v>
                </c:pt>
                <c:pt idx="2">
                  <c:v>43</c:v>
                </c:pt>
              </c:numCache>
            </c:numRef>
          </c:val>
          <c:extLst>
            <c:ext xmlns:c16="http://schemas.microsoft.com/office/drawing/2014/chart" uri="{C3380CC4-5D6E-409C-BE32-E72D297353CC}">
              <c16:uniqueId val="{00000005-26DA-469D-B994-286AF8A250DB}"/>
            </c:ext>
          </c:extLst>
        </c:ser>
        <c:ser>
          <c:idx val="6"/>
          <c:order val="6"/>
          <c:spPr>
            <a:solidFill>
              <a:schemeClr val="accent1">
                <a:lumMod val="60000"/>
              </a:schemeClr>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Questions'!$B$466:$D$466</c:f>
              <c:numCache>
                <c:formatCode>General</c:formatCode>
                <c:ptCount val="3"/>
                <c:pt idx="0">
                  <c:v>39</c:v>
                </c:pt>
                <c:pt idx="1">
                  <c:v>31</c:v>
                </c:pt>
                <c:pt idx="2">
                  <c:v>45</c:v>
                </c:pt>
              </c:numCache>
            </c:numRef>
          </c:val>
          <c:extLst>
            <c:ext xmlns:c16="http://schemas.microsoft.com/office/drawing/2014/chart" uri="{C3380CC4-5D6E-409C-BE32-E72D297353CC}">
              <c16:uniqueId val="{00000006-26DA-469D-B994-286AF8A250DB}"/>
            </c:ext>
          </c:extLst>
        </c:ser>
        <c:ser>
          <c:idx val="7"/>
          <c:order val="7"/>
          <c:spPr>
            <a:solidFill>
              <a:schemeClr val="accent2">
                <a:lumMod val="60000"/>
              </a:schemeClr>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Questions'!$B$467:$D$467</c:f>
              <c:numCache>
                <c:formatCode>General</c:formatCode>
                <c:ptCount val="3"/>
                <c:pt idx="0">
                  <c:v>43</c:v>
                </c:pt>
                <c:pt idx="1">
                  <c:v>29</c:v>
                </c:pt>
                <c:pt idx="2">
                  <c:v>44</c:v>
                </c:pt>
              </c:numCache>
            </c:numRef>
          </c:val>
          <c:extLst>
            <c:ext xmlns:c16="http://schemas.microsoft.com/office/drawing/2014/chart" uri="{C3380CC4-5D6E-409C-BE32-E72D297353CC}">
              <c16:uniqueId val="{00000007-26DA-469D-B994-286AF8A250DB}"/>
            </c:ext>
          </c:extLst>
        </c:ser>
        <c:ser>
          <c:idx val="8"/>
          <c:order val="8"/>
          <c:spPr>
            <a:solidFill>
              <a:schemeClr val="accent3">
                <a:lumMod val="60000"/>
              </a:schemeClr>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Questions'!$B$468:$D$468</c:f>
              <c:numCache>
                <c:formatCode>General</c:formatCode>
                <c:ptCount val="3"/>
                <c:pt idx="0">
                  <c:v>44</c:v>
                </c:pt>
                <c:pt idx="1">
                  <c:v>36</c:v>
                </c:pt>
                <c:pt idx="2">
                  <c:v>41</c:v>
                </c:pt>
              </c:numCache>
            </c:numRef>
          </c:val>
          <c:extLst>
            <c:ext xmlns:c16="http://schemas.microsoft.com/office/drawing/2014/chart" uri="{C3380CC4-5D6E-409C-BE32-E72D297353CC}">
              <c16:uniqueId val="{00000008-26DA-469D-B994-286AF8A250DB}"/>
            </c:ext>
          </c:extLst>
        </c:ser>
        <c:ser>
          <c:idx val="9"/>
          <c:order val="9"/>
          <c:spPr>
            <a:solidFill>
              <a:schemeClr val="accent4">
                <a:lumMod val="60000"/>
              </a:schemeClr>
            </a:solidFill>
            <a:ln>
              <a:noFill/>
            </a:ln>
            <a:effectLst/>
          </c:spPr>
          <c:invertIfNegative val="0"/>
          <c:cat>
            <c:strRef>
              <c:f>'More Statistics Questions'!$B$459:$D$459</c:f>
              <c:strCache>
                <c:ptCount val="3"/>
                <c:pt idx="0">
                  <c:v>Region 1</c:v>
                </c:pt>
                <c:pt idx="1">
                  <c:v>Region 2</c:v>
                </c:pt>
                <c:pt idx="2">
                  <c:v>Region 3</c:v>
                </c:pt>
              </c:strCache>
            </c:strRef>
          </c:cat>
          <c:val>
            <c:numRef>
              <c:f>'More Statistics Questions'!$B$469:$D$469</c:f>
              <c:numCache>
                <c:formatCode>General</c:formatCode>
                <c:ptCount val="3"/>
                <c:pt idx="0">
                  <c:v>41</c:v>
                </c:pt>
                <c:pt idx="1">
                  <c:v>37</c:v>
                </c:pt>
                <c:pt idx="2">
                  <c:v>37</c:v>
                </c:pt>
              </c:numCache>
            </c:numRef>
          </c:val>
          <c:extLst>
            <c:ext xmlns:c16="http://schemas.microsoft.com/office/drawing/2014/chart" uri="{C3380CC4-5D6E-409C-BE32-E72D297353CC}">
              <c16:uniqueId val="{00000009-26DA-469D-B994-286AF8A250DB}"/>
            </c:ext>
          </c:extLst>
        </c:ser>
        <c:dLbls>
          <c:showLegendKey val="0"/>
          <c:showVal val="0"/>
          <c:showCatName val="0"/>
          <c:showSerName val="0"/>
          <c:showPercent val="0"/>
          <c:showBubbleSize val="0"/>
        </c:dLbls>
        <c:gapWidth val="219"/>
        <c:overlap val="-27"/>
        <c:axId val="906153423"/>
        <c:axId val="1075561551"/>
      </c:barChart>
      <c:catAx>
        <c:axId val="90615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75561551"/>
        <c:crosses val="autoZero"/>
        <c:auto val="1"/>
        <c:lblAlgn val="ctr"/>
        <c:lblOffset val="100"/>
        <c:noMultiLvlLbl val="0"/>
      </c:catAx>
      <c:valAx>
        <c:axId val="107556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06153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177799</xdr:colOff>
      <xdr:row>199</xdr:row>
      <xdr:rowOff>63500</xdr:rowOff>
    </xdr:from>
    <xdr:to>
      <xdr:col>9</xdr:col>
      <xdr:colOff>382442</xdr:colOff>
      <xdr:row>213</xdr:row>
      <xdr:rowOff>88900</xdr:rowOff>
    </xdr:to>
    <xdr:graphicFrame macro="">
      <xdr:nvGraphicFramePr>
        <xdr:cNvPr id="13" name="Chart 12">
          <a:extLst>
            <a:ext uri="{FF2B5EF4-FFF2-40B4-BE49-F238E27FC236}">
              <a16:creationId xmlns:a16="http://schemas.microsoft.com/office/drawing/2014/main" id="{D31457C7-47F8-4082-87CD-64F6580D6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119785</xdr:colOff>
      <xdr:row>199</xdr:row>
      <xdr:rowOff>45316</xdr:rowOff>
    </xdr:from>
    <xdr:to>
      <xdr:col>15</xdr:col>
      <xdr:colOff>424008</xdr:colOff>
      <xdr:row>214</xdr:row>
      <xdr:rowOff>26266</xdr:rowOff>
    </xdr:to>
    <xdr:graphicFrame macro="">
      <xdr:nvGraphicFramePr>
        <xdr:cNvPr id="14" name="Chart 13">
          <a:extLst>
            <a:ext uri="{FF2B5EF4-FFF2-40B4-BE49-F238E27FC236}">
              <a16:creationId xmlns:a16="http://schemas.microsoft.com/office/drawing/2014/main" id="{6062B1BC-6AC9-4F15-A0C5-5B83AE7EB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543791</xdr:colOff>
      <xdr:row>160</xdr:row>
      <xdr:rowOff>68118</xdr:rowOff>
    </xdr:from>
    <xdr:to>
      <xdr:col>16</xdr:col>
      <xdr:colOff>194830</xdr:colOff>
      <xdr:row>176</xdr:row>
      <xdr:rowOff>108240</xdr:rowOff>
    </xdr:to>
    <xdr:graphicFrame macro="">
      <xdr:nvGraphicFramePr>
        <xdr:cNvPr id="17" name="Chart 16">
          <a:extLst>
            <a:ext uri="{FF2B5EF4-FFF2-40B4-BE49-F238E27FC236}">
              <a16:creationId xmlns:a16="http://schemas.microsoft.com/office/drawing/2014/main" id="{58249418-8EF1-491A-BE0E-30F3B3236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26266</xdr:colOff>
      <xdr:row>157</xdr:row>
      <xdr:rowOff>129020</xdr:rowOff>
    </xdr:from>
    <xdr:to>
      <xdr:col>9</xdr:col>
      <xdr:colOff>389659</xdr:colOff>
      <xdr:row>174</xdr:row>
      <xdr:rowOff>103620</xdr:rowOff>
    </xdr:to>
    <xdr:graphicFrame macro="">
      <xdr:nvGraphicFramePr>
        <xdr:cNvPr id="18" name="Chart 17">
          <a:extLst>
            <a:ext uri="{FF2B5EF4-FFF2-40B4-BE49-F238E27FC236}">
              <a16:creationId xmlns:a16="http://schemas.microsoft.com/office/drawing/2014/main" id="{69AC8A78-D604-46C5-A8DA-2717123A1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757669</xdr:colOff>
      <xdr:row>302</xdr:row>
      <xdr:rowOff>36943</xdr:rowOff>
    </xdr:from>
    <xdr:to>
      <xdr:col>10</xdr:col>
      <xdr:colOff>151534</xdr:colOff>
      <xdr:row>317</xdr:row>
      <xdr:rowOff>122669</xdr:rowOff>
    </xdr:to>
    <xdr:graphicFrame macro="">
      <xdr:nvGraphicFramePr>
        <xdr:cNvPr id="8" name="Chart 7">
          <a:extLst>
            <a:ext uri="{FF2B5EF4-FFF2-40B4-BE49-F238E27FC236}">
              <a16:creationId xmlns:a16="http://schemas.microsoft.com/office/drawing/2014/main" id="{A0F8B354-3E43-4B84-AFDB-04D87872E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412751</xdr:colOff>
      <xdr:row>302</xdr:row>
      <xdr:rowOff>49933</xdr:rowOff>
    </xdr:from>
    <xdr:to>
      <xdr:col>16</xdr:col>
      <xdr:colOff>115454</xdr:colOff>
      <xdr:row>319</xdr:row>
      <xdr:rowOff>21646</xdr:rowOff>
    </xdr:to>
    <xdr:graphicFrame macro="">
      <xdr:nvGraphicFramePr>
        <xdr:cNvPr id="10" name="Chart 9">
          <a:extLst>
            <a:ext uri="{FF2B5EF4-FFF2-40B4-BE49-F238E27FC236}">
              <a16:creationId xmlns:a16="http://schemas.microsoft.com/office/drawing/2014/main" id="{EFC88733-9A2E-4F74-9D1B-96CC1BBF8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202047</xdr:colOff>
      <xdr:row>356</xdr:row>
      <xdr:rowOff>65808</xdr:rowOff>
    </xdr:from>
    <xdr:to>
      <xdr:col>9</xdr:col>
      <xdr:colOff>461819</xdr:colOff>
      <xdr:row>374</xdr:row>
      <xdr:rowOff>158751</xdr:rowOff>
    </xdr:to>
    <xdr:graphicFrame macro="">
      <xdr:nvGraphicFramePr>
        <xdr:cNvPr id="16" name="Chart 15">
          <a:extLst>
            <a:ext uri="{FF2B5EF4-FFF2-40B4-BE49-F238E27FC236}">
              <a16:creationId xmlns:a16="http://schemas.microsoft.com/office/drawing/2014/main" id="{7675DF98-8FF3-426A-BC00-278997A2E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780761</xdr:colOff>
      <xdr:row>356</xdr:row>
      <xdr:rowOff>107660</xdr:rowOff>
    </xdr:from>
    <xdr:to>
      <xdr:col>15</xdr:col>
      <xdr:colOff>497898</xdr:colOff>
      <xdr:row>376</xdr:row>
      <xdr:rowOff>43295</xdr:rowOff>
    </xdr:to>
    <xdr:graphicFrame macro="">
      <xdr:nvGraphicFramePr>
        <xdr:cNvPr id="12" name="Chart 11">
          <a:extLst>
            <a:ext uri="{FF2B5EF4-FFF2-40B4-BE49-F238E27FC236}">
              <a16:creationId xmlns:a16="http://schemas.microsoft.com/office/drawing/2014/main" id="{7DECE594-8732-45D6-AF1F-C64CB149F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701384</xdr:colOff>
      <xdr:row>459</xdr:row>
      <xdr:rowOff>6639</xdr:rowOff>
    </xdr:from>
    <xdr:to>
      <xdr:col>15</xdr:col>
      <xdr:colOff>108237</xdr:colOff>
      <xdr:row>477</xdr:row>
      <xdr:rowOff>137103</xdr:rowOff>
    </xdr:to>
    <xdr:graphicFrame macro="">
      <xdr:nvGraphicFramePr>
        <xdr:cNvPr id="15" name="Chart 14">
          <a:extLst>
            <a:ext uri="{FF2B5EF4-FFF2-40B4-BE49-F238E27FC236}">
              <a16:creationId xmlns:a16="http://schemas.microsoft.com/office/drawing/2014/main" id="{FE06C745-8C39-4488-ADA0-CB3FD91CB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49B6-219E-497E-86DB-7DDC3CDF1259}">
  <dimension ref="A1:L84"/>
  <sheetViews>
    <sheetView topLeftCell="A4" workbookViewId="0">
      <selection activeCell="D12" sqref="D12"/>
    </sheetView>
  </sheetViews>
  <sheetFormatPr defaultRowHeight="14.5"/>
  <cols>
    <col min="1" max="1" width="12.54296875" bestFit="1" customWidth="1"/>
    <col min="2" max="2" width="14.26953125" bestFit="1" customWidth="1"/>
    <col min="4" max="4" width="14.26953125" bestFit="1" customWidth="1"/>
    <col min="6" max="6" width="14.26953125" bestFit="1" customWidth="1"/>
    <col min="7" max="7" width="5.81640625" bestFit="1" customWidth="1"/>
  </cols>
  <sheetData>
    <row r="1" spans="1:12" ht="16.5">
      <c r="A1" s="37" t="s">
        <v>233</v>
      </c>
    </row>
    <row r="2" spans="1:12" ht="16.5">
      <c r="A2" s="7"/>
    </row>
    <row r="3" spans="1:12">
      <c r="A3" s="6" t="s">
        <v>32</v>
      </c>
    </row>
    <row r="4" spans="1:12">
      <c r="B4" s="68" t="s">
        <v>0</v>
      </c>
      <c r="C4" s="8">
        <v>50</v>
      </c>
      <c r="F4" s="69" t="s">
        <v>4</v>
      </c>
      <c r="G4" s="21">
        <f>AVERAGE(C4:C7)</f>
        <v>58.75</v>
      </c>
    </row>
    <row r="5" spans="1:12">
      <c r="B5" s="68" t="s">
        <v>1</v>
      </c>
      <c r="C5" s="8">
        <v>60</v>
      </c>
      <c r="F5" s="69" t="s">
        <v>5</v>
      </c>
      <c r="G5" s="21">
        <f>MEDIAN(C4:C7)</f>
        <v>57.5</v>
      </c>
    </row>
    <row r="6" spans="1:12">
      <c r="B6" s="68" t="s">
        <v>2</v>
      </c>
      <c r="C6" s="8">
        <v>55</v>
      </c>
      <c r="F6" s="69" t="s">
        <v>6</v>
      </c>
      <c r="G6" s="21" t="e">
        <f>MODE(C4:C7)</f>
        <v>#N/A</v>
      </c>
    </row>
    <row r="7" spans="1:12">
      <c r="B7" s="68" t="s">
        <v>3</v>
      </c>
      <c r="C7" s="8">
        <v>70</v>
      </c>
    </row>
    <row r="10" spans="1:12">
      <c r="A10" s="6" t="s">
        <v>33</v>
      </c>
    </row>
    <row r="11" spans="1:12">
      <c r="B11" s="4">
        <v>15</v>
      </c>
      <c r="D11" s="69" t="s">
        <v>4</v>
      </c>
      <c r="E11" s="21">
        <f>AVERAGE(B11:B30)</f>
        <v>17</v>
      </c>
      <c r="F11" s="55" t="s">
        <v>7</v>
      </c>
      <c r="G11" s="55"/>
      <c r="H11" s="55"/>
      <c r="I11" s="55"/>
      <c r="J11" s="55"/>
      <c r="K11" s="55"/>
    </row>
    <row r="12" spans="1:12">
      <c r="B12" s="4">
        <v>10</v>
      </c>
      <c r="D12" s="69" t="s">
        <v>5</v>
      </c>
      <c r="E12" s="21">
        <f>MEDIAN(B11:B30)</f>
        <v>15</v>
      </c>
      <c r="F12" s="55" t="s">
        <v>12</v>
      </c>
      <c r="G12" s="55"/>
      <c r="H12" s="55"/>
      <c r="I12" s="55"/>
      <c r="J12" s="55"/>
      <c r="K12" s="55"/>
      <c r="L12" s="55"/>
    </row>
    <row r="13" spans="1:12">
      <c r="B13">
        <v>20</v>
      </c>
      <c r="D13" s="69" t="s">
        <v>6</v>
      </c>
      <c r="E13" s="21">
        <f>MODE(B11:B30)</f>
        <v>10</v>
      </c>
      <c r="F13" s="55" t="s">
        <v>8</v>
      </c>
      <c r="G13" s="55"/>
      <c r="H13" s="55"/>
      <c r="I13" s="55"/>
      <c r="J13" s="55"/>
      <c r="K13" s="55"/>
    </row>
    <row r="14" spans="1:12">
      <c r="B14">
        <v>25</v>
      </c>
      <c r="F14" s="3"/>
    </row>
    <row r="15" spans="1:12">
      <c r="B15">
        <v>15</v>
      </c>
    </row>
    <row r="16" spans="1:12">
      <c r="B16">
        <v>10</v>
      </c>
    </row>
    <row r="17" spans="1:2">
      <c r="B17">
        <v>30</v>
      </c>
    </row>
    <row r="18" spans="1:2">
      <c r="B18">
        <v>20</v>
      </c>
    </row>
    <row r="19" spans="1:2">
      <c r="B19">
        <v>15</v>
      </c>
    </row>
    <row r="20" spans="1:2">
      <c r="B20">
        <v>10</v>
      </c>
    </row>
    <row r="21" spans="1:2">
      <c r="B21">
        <v>10</v>
      </c>
    </row>
    <row r="22" spans="1:2">
      <c r="B22">
        <v>25</v>
      </c>
    </row>
    <row r="23" spans="1:2">
      <c r="B23">
        <v>15</v>
      </c>
    </row>
    <row r="24" spans="1:2">
      <c r="B24">
        <v>20</v>
      </c>
    </row>
    <row r="25" spans="1:2">
      <c r="B25">
        <v>20</v>
      </c>
    </row>
    <row r="26" spans="1:2">
      <c r="B26">
        <v>15</v>
      </c>
    </row>
    <row r="27" spans="1:2">
      <c r="B27">
        <v>10</v>
      </c>
    </row>
    <row r="28" spans="1:2">
      <c r="B28">
        <v>10</v>
      </c>
    </row>
    <row r="29" spans="1:2">
      <c r="B29">
        <v>20</v>
      </c>
    </row>
    <row r="30" spans="1:2">
      <c r="B30">
        <v>25</v>
      </c>
    </row>
    <row r="32" spans="1:2">
      <c r="A32" s="6" t="s">
        <v>34</v>
      </c>
    </row>
    <row r="33" spans="2:12">
      <c r="D33" s="69" t="s">
        <v>4</v>
      </c>
      <c r="E33" s="21">
        <f>AVERAGE(B34:B83)</f>
        <v>3.44</v>
      </c>
      <c r="F33" s="55" t="s">
        <v>11</v>
      </c>
      <c r="G33" s="55"/>
      <c r="H33" s="55"/>
      <c r="I33" s="55"/>
      <c r="J33" s="55"/>
      <c r="K33" s="55"/>
      <c r="L33" s="55"/>
    </row>
    <row r="34" spans="2:12">
      <c r="B34">
        <v>3</v>
      </c>
      <c r="D34" s="69" t="s">
        <v>5</v>
      </c>
      <c r="E34" s="21">
        <f>MEDIAN(B34:B83)</f>
        <v>3</v>
      </c>
      <c r="F34" s="5" t="s">
        <v>9</v>
      </c>
      <c r="G34" s="5"/>
      <c r="H34" s="5"/>
      <c r="I34" s="5"/>
      <c r="J34" s="5"/>
      <c r="K34" s="5"/>
    </row>
    <row r="35" spans="2:12">
      <c r="B35">
        <v>2</v>
      </c>
      <c r="D35" s="69" t="s">
        <v>6</v>
      </c>
      <c r="E35" s="21">
        <f>MODE(B34:B83)</f>
        <v>2</v>
      </c>
      <c r="F35" s="55" t="s">
        <v>10</v>
      </c>
      <c r="G35" s="55"/>
      <c r="H35" s="55"/>
      <c r="I35" s="55"/>
      <c r="J35" s="55"/>
      <c r="K35" s="55"/>
      <c r="L35" s="55"/>
    </row>
    <row r="36" spans="2:12">
      <c r="B36">
        <v>5</v>
      </c>
      <c r="F36" s="3"/>
      <c r="J36" s="3"/>
    </row>
    <row r="37" spans="2:12">
      <c r="B37">
        <v>4</v>
      </c>
      <c r="J37" s="3"/>
    </row>
    <row r="38" spans="2:12">
      <c r="B38">
        <v>7</v>
      </c>
    </row>
    <row r="39" spans="2:12">
      <c r="B39">
        <v>2</v>
      </c>
    </row>
    <row r="40" spans="2:12">
      <c r="B40">
        <v>3</v>
      </c>
    </row>
    <row r="41" spans="2:12">
      <c r="B41">
        <v>3</v>
      </c>
    </row>
    <row r="42" spans="2:12">
      <c r="B42">
        <v>1</v>
      </c>
    </row>
    <row r="43" spans="2:12">
      <c r="B43">
        <v>6</v>
      </c>
    </row>
    <row r="44" spans="2:12">
      <c r="B44">
        <v>4</v>
      </c>
    </row>
    <row r="45" spans="2:12">
      <c r="B45">
        <v>2</v>
      </c>
    </row>
    <row r="46" spans="2:12">
      <c r="B46">
        <v>3</v>
      </c>
    </row>
    <row r="47" spans="2:12">
      <c r="B47">
        <v>5</v>
      </c>
    </row>
    <row r="48" spans="2:12">
      <c r="B48">
        <v>2</v>
      </c>
    </row>
    <row r="49" spans="2:2">
      <c r="B49">
        <v>4</v>
      </c>
    </row>
    <row r="50" spans="2:2">
      <c r="B50">
        <v>2</v>
      </c>
    </row>
    <row r="51" spans="2:2">
      <c r="B51">
        <v>1</v>
      </c>
    </row>
    <row r="52" spans="2:2">
      <c r="B52">
        <v>3</v>
      </c>
    </row>
    <row r="53" spans="2:2">
      <c r="B53">
        <v>5</v>
      </c>
    </row>
    <row r="54" spans="2:2">
      <c r="B54">
        <v>6</v>
      </c>
    </row>
    <row r="55" spans="2:2">
      <c r="B55">
        <v>3</v>
      </c>
    </row>
    <row r="56" spans="2:2">
      <c r="B56">
        <v>2</v>
      </c>
    </row>
    <row r="57" spans="2:2">
      <c r="B57">
        <v>1</v>
      </c>
    </row>
    <row r="58" spans="2:2">
      <c r="B58">
        <v>4</v>
      </c>
    </row>
    <row r="59" spans="2:2">
      <c r="B59">
        <v>2</v>
      </c>
    </row>
    <row r="60" spans="2:2">
      <c r="B60">
        <v>4</v>
      </c>
    </row>
    <row r="61" spans="2:2">
      <c r="B61">
        <v>5</v>
      </c>
    </row>
    <row r="62" spans="2:2">
      <c r="B62">
        <v>3</v>
      </c>
    </row>
    <row r="63" spans="2:2">
      <c r="B63">
        <v>2</v>
      </c>
    </row>
    <row r="64" spans="2:2">
      <c r="B64">
        <v>7</v>
      </c>
    </row>
    <row r="65" spans="2:2">
      <c r="B65">
        <v>2</v>
      </c>
    </row>
    <row r="66" spans="2:2">
      <c r="B66">
        <v>3</v>
      </c>
    </row>
    <row r="67" spans="2:2">
      <c r="B67">
        <v>4</v>
      </c>
    </row>
    <row r="68" spans="2:2">
      <c r="B68">
        <v>5</v>
      </c>
    </row>
    <row r="69" spans="2:2">
      <c r="B69">
        <v>1</v>
      </c>
    </row>
    <row r="70" spans="2:2">
      <c r="B70">
        <v>6</v>
      </c>
    </row>
    <row r="71" spans="2:2">
      <c r="B71">
        <v>2</v>
      </c>
    </row>
    <row r="72" spans="2:2">
      <c r="B72">
        <v>4</v>
      </c>
    </row>
    <row r="73" spans="2:2">
      <c r="B73">
        <v>3</v>
      </c>
    </row>
    <row r="74" spans="2:2">
      <c r="B74">
        <v>5</v>
      </c>
    </row>
    <row r="75" spans="2:2">
      <c r="B75">
        <v>3</v>
      </c>
    </row>
    <row r="76" spans="2:2">
      <c r="B76">
        <v>2</v>
      </c>
    </row>
    <row r="77" spans="2:2">
      <c r="B77">
        <v>4</v>
      </c>
    </row>
    <row r="78" spans="2:2">
      <c r="B78">
        <v>2</v>
      </c>
    </row>
    <row r="79" spans="2:2">
      <c r="B79">
        <v>6</v>
      </c>
    </row>
    <row r="80" spans="2:2">
      <c r="B80">
        <v>3</v>
      </c>
    </row>
    <row r="81" spans="1:2">
      <c r="B81">
        <v>2</v>
      </c>
    </row>
    <row r="82" spans="1:2">
      <c r="B82">
        <v>4</v>
      </c>
    </row>
    <row r="83" spans="1:2">
      <c r="B83">
        <v>5</v>
      </c>
    </row>
    <row r="84" spans="1:2">
      <c r="A84" s="1"/>
    </row>
  </sheetData>
  <mergeCells count="5">
    <mergeCell ref="F11:K11"/>
    <mergeCell ref="F33:L33"/>
    <mergeCell ref="F35:L35"/>
    <mergeCell ref="F12:L12"/>
    <mergeCell ref="F13:K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FCA0-C2DA-419D-8190-EC17A8141B0D}">
  <dimension ref="A1:O281"/>
  <sheetViews>
    <sheetView topLeftCell="A280" workbookViewId="0">
      <selection activeCell="E280" sqref="E280"/>
    </sheetView>
  </sheetViews>
  <sheetFormatPr defaultRowHeight="14.5"/>
  <cols>
    <col min="1" max="1" width="19.54296875" bestFit="1" customWidth="1"/>
    <col min="3" max="3" width="8.7265625" customWidth="1"/>
    <col min="5" max="5" width="32.6328125" customWidth="1"/>
    <col min="7" max="7" width="23.81640625" bestFit="1" customWidth="1"/>
  </cols>
  <sheetData>
    <row r="1" spans="1:15" ht="21">
      <c r="A1" s="38" t="s">
        <v>13</v>
      </c>
    </row>
    <row r="3" spans="1:15">
      <c r="A3" s="23" t="s">
        <v>30</v>
      </c>
      <c r="C3" s="43" t="s">
        <v>22</v>
      </c>
      <c r="D3" s="8">
        <v>120</v>
      </c>
      <c r="G3" s="25" t="s">
        <v>25</v>
      </c>
      <c r="H3" s="26">
        <f>MAX(D3:D12)-MIN(D3:D12)</f>
        <v>35</v>
      </c>
      <c r="I3" s="5" t="s">
        <v>24</v>
      </c>
      <c r="J3" s="5"/>
      <c r="K3" s="5"/>
      <c r="L3" s="5"/>
      <c r="M3" s="5"/>
      <c r="N3" s="5"/>
    </row>
    <row r="4" spans="1:15">
      <c r="C4" s="43" t="s">
        <v>14</v>
      </c>
      <c r="D4" s="8">
        <v>110</v>
      </c>
      <c r="G4" s="25" t="s">
        <v>26</v>
      </c>
      <c r="H4" s="21">
        <f>_xlfn.VAR.P(D3:D12)</f>
        <v>111</v>
      </c>
      <c r="I4" s="5" t="s">
        <v>27</v>
      </c>
      <c r="J4" s="5"/>
      <c r="K4" s="5"/>
      <c r="L4" s="5"/>
      <c r="M4" s="5"/>
      <c r="N4" s="5"/>
    </row>
    <row r="5" spans="1:15">
      <c r="C5" s="43" t="s">
        <v>15</v>
      </c>
      <c r="D5" s="8">
        <v>130</v>
      </c>
      <c r="G5" s="25" t="s">
        <v>28</v>
      </c>
      <c r="H5" s="21">
        <f>_xlfn.STDEV.P(D3:D12)</f>
        <v>10.535653752852738</v>
      </c>
      <c r="I5" s="5" t="s">
        <v>29</v>
      </c>
      <c r="J5" s="5"/>
      <c r="K5" s="5"/>
      <c r="L5" s="5"/>
      <c r="M5" s="5"/>
      <c r="N5" s="5"/>
      <c r="O5" s="5"/>
    </row>
    <row r="6" spans="1:15">
      <c r="C6" s="43" t="s">
        <v>16</v>
      </c>
      <c r="D6" s="8">
        <v>115</v>
      </c>
    </row>
    <row r="7" spans="1:15">
      <c r="C7" s="43" t="s">
        <v>17</v>
      </c>
      <c r="D7" s="8">
        <v>125</v>
      </c>
    </row>
    <row r="8" spans="1:15">
      <c r="C8" s="43" t="s">
        <v>18</v>
      </c>
      <c r="D8" s="8">
        <v>105</v>
      </c>
    </row>
    <row r="9" spans="1:15">
      <c r="C9" s="43" t="s">
        <v>19</v>
      </c>
      <c r="D9" s="8">
        <v>135</v>
      </c>
    </row>
    <row r="10" spans="1:15">
      <c r="C10" s="43" t="s">
        <v>20</v>
      </c>
      <c r="D10" s="8">
        <v>115</v>
      </c>
    </row>
    <row r="11" spans="1:15">
      <c r="C11" s="43" t="s">
        <v>21</v>
      </c>
      <c r="D11" s="8">
        <v>125</v>
      </c>
    </row>
    <row r="12" spans="1:15">
      <c r="C12" s="43" t="s">
        <v>23</v>
      </c>
      <c r="D12" s="8">
        <v>140</v>
      </c>
    </row>
    <row r="15" spans="1:15">
      <c r="A15" s="24" t="s">
        <v>31</v>
      </c>
    </row>
    <row r="16" spans="1:15">
      <c r="B16">
        <v>500</v>
      </c>
    </row>
    <row r="17" spans="2:7">
      <c r="B17">
        <v>700</v>
      </c>
      <c r="E17" s="25" t="s">
        <v>25</v>
      </c>
      <c r="F17" s="21">
        <f>MAX(B16:B45)-MIN(B16:B45)</f>
        <v>400</v>
      </c>
      <c r="G17" t="s">
        <v>35</v>
      </c>
    </row>
    <row r="18" spans="2:7">
      <c r="B18">
        <v>400</v>
      </c>
      <c r="E18" s="25" t="s">
        <v>26</v>
      </c>
      <c r="F18" s="21">
        <f>_xlfn.VAR.S(B16:B45)</f>
        <v>13163.793103448275</v>
      </c>
      <c r="G18" t="s">
        <v>36</v>
      </c>
    </row>
    <row r="19" spans="2:7">
      <c r="B19">
        <v>600</v>
      </c>
      <c r="E19" s="25" t="s">
        <v>28</v>
      </c>
      <c r="F19" s="21">
        <f>_xlfn.STDEV.S(B16:B45)</f>
        <v>114.73357443855863</v>
      </c>
      <c r="G19" t="s">
        <v>37</v>
      </c>
    </row>
    <row r="20" spans="2:7">
      <c r="B20">
        <v>550</v>
      </c>
    </row>
    <row r="21" spans="2:7">
      <c r="B21">
        <v>750</v>
      </c>
    </row>
    <row r="22" spans="2:7">
      <c r="B22">
        <v>650</v>
      </c>
    </row>
    <row r="23" spans="2:7">
      <c r="B23">
        <v>500</v>
      </c>
    </row>
    <row r="24" spans="2:7">
      <c r="B24">
        <v>600</v>
      </c>
    </row>
    <row r="25" spans="2:7">
      <c r="B25">
        <v>550</v>
      </c>
    </row>
    <row r="26" spans="2:7">
      <c r="B26">
        <v>800</v>
      </c>
    </row>
    <row r="27" spans="2:7">
      <c r="B27">
        <v>450</v>
      </c>
    </row>
    <row r="28" spans="2:7">
      <c r="B28">
        <v>700</v>
      </c>
    </row>
    <row r="29" spans="2:7">
      <c r="B29">
        <v>550</v>
      </c>
    </row>
    <row r="30" spans="2:7">
      <c r="B30">
        <v>600</v>
      </c>
    </row>
    <row r="31" spans="2:7">
      <c r="B31">
        <v>400</v>
      </c>
    </row>
    <row r="32" spans="2:7">
      <c r="B32">
        <v>650</v>
      </c>
    </row>
    <row r="33" spans="2:2">
      <c r="B33">
        <v>500</v>
      </c>
    </row>
    <row r="34" spans="2:2">
      <c r="B34">
        <v>750</v>
      </c>
    </row>
    <row r="35" spans="2:2">
      <c r="B35">
        <v>550</v>
      </c>
    </row>
    <row r="36" spans="2:2">
      <c r="B36">
        <v>700</v>
      </c>
    </row>
    <row r="37" spans="2:2">
      <c r="B37">
        <v>600</v>
      </c>
    </row>
    <row r="38" spans="2:2">
      <c r="B38">
        <v>500</v>
      </c>
    </row>
    <row r="39" spans="2:2">
      <c r="B39">
        <v>800</v>
      </c>
    </row>
    <row r="40" spans="2:2">
      <c r="B40">
        <v>550</v>
      </c>
    </row>
    <row r="41" spans="2:2">
      <c r="B41">
        <v>650</v>
      </c>
    </row>
    <row r="42" spans="2:2">
      <c r="B42">
        <v>400</v>
      </c>
    </row>
    <row r="43" spans="2:2">
      <c r="B43">
        <v>600</v>
      </c>
    </row>
    <row r="44" spans="2:2">
      <c r="B44">
        <v>750</v>
      </c>
    </row>
    <row r="45" spans="2:2">
      <c r="B45">
        <v>550</v>
      </c>
    </row>
    <row r="50" spans="1:7">
      <c r="A50" s="6" t="s">
        <v>38</v>
      </c>
      <c r="B50">
        <v>3</v>
      </c>
    </row>
    <row r="51" spans="1:7">
      <c r="B51">
        <v>5</v>
      </c>
    </row>
    <row r="52" spans="1:7">
      <c r="B52">
        <v>2</v>
      </c>
      <c r="E52" s="25" t="s">
        <v>25</v>
      </c>
      <c r="F52" s="21">
        <f>MAX(B50:B99)-MIN(B50:B99)</f>
        <v>6</v>
      </c>
      <c r="G52" t="s">
        <v>39</v>
      </c>
    </row>
    <row r="53" spans="1:7">
      <c r="B53">
        <v>4</v>
      </c>
      <c r="E53" s="25" t="s">
        <v>26</v>
      </c>
      <c r="F53" s="21">
        <f>_xlfn.VAR.S(B50:B99)</f>
        <v>2.3363265306122454</v>
      </c>
      <c r="G53" t="s">
        <v>40</v>
      </c>
    </row>
    <row r="54" spans="1:7">
      <c r="B54">
        <v>6</v>
      </c>
      <c r="E54" s="25" t="s">
        <v>28</v>
      </c>
      <c r="F54" s="21">
        <f>_xlfn.STDEV.S(B50:B99)</f>
        <v>1.5285046714394579</v>
      </c>
      <c r="G54" t="s">
        <v>41</v>
      </c>
    </row>
    <row r="55" spans="1:7">
      <c r="B55">
        <v>2</v>
      </c>
    </row>
    <row r="56" spans="1:7">
      <c r="B56">
        <v>3</v>
      </c>
    </row>
    <row r="57" spans="1:7">
      <c r="B57">
        <v>4</v>
      </c>
    </row>
    <row r="58" spans="1:7">
      <c r="B58">
        <v>2</v>
      </c>
    </row>
    <row r="59" spans="1:7">
      <c r="B59">
        <v>5</v>
      </c>
    </row>
    <row r="60" spans="1:7">
      <c r="B60">
        <v>7</v>
      </c>
    </row>
    <row r="61" spans="1:7">
      <c r="B61">
        <v>2</v>
      </c>
    </row>
    <row r="62" spans="1:7">
      <c r="B62">
        <v>3</v>
      </c>
    </row>
    <row r="63" spans="1:7">
      <c r="B63">
        <v>4</v>
      </c>
    </row>
    <row r="64" spans="1:7">
      <c r="B64">
        <v>2</v>
      </c>
    </row>
    <row r="65" spans="2:2">
      <c r="B65">
        <v>4</v>
      </c>
    </row>
    <row r="66" spans="2:2">
      <c r="B66">
        <v>2</v>
      </c>
    </row>
    <row r="67" spans="2:2">
      <c r="B67">
        <v>3</v>
      </c>
    </row>
    <row r="68" spans="2:2">
      <c r="B68">
        <v>5</v>
      </c>
    </row>
    <row r="69" spans="2:2">
      <c r="B69">
        <v>6</v>
      </c>
    </row>
    <row r="70" spans="2:2">
      <c r="B70">
        <v>3</v>
      </c>
    </row>
    <row r="71" spans="2:2">
      <c r="B71">
        <v>2</v>
      </c>
    </row>
    <row r="72" spans="2:2">
      <c r="B72">
        <v>1</v>
      </c>
    </row>
    <row r="73" spans="2:2">
      <c r="B73">
        <v>4</v>
      </c>
    </row>
    <row r="74" spans="2:2">
      <c r="B74">
        <v>2</v>
      </c>
    </row>
    <row r="75" spans="2:2">
      <c r="B75">
        <v>4</v>
      </c>
    </row>
    <row r="76" spans="2:2">
      <c r="B76">
        <v>5</v>
      </c>
    </row>
    <row r="77" spans="2:2">
      <c r="B77">
        <v>3</v>
      </c>
    </row>
    <row r="78" spans="2:2">
      <c r="B78">
        <v>2</v>
      </c>
    </row>
    <row r="79" spans="2:2">
      <c r="B79">
        <v>7</v>
      </c>
    </row>
    <row r="80" spans="2:2">
      <c r="B80">
        <v>2</v>
      </c>
    </row>
    <row r="81" spans="2:2">
      <c r="B81">
        <v>3</v>
      </c>
    </row>
    <row r="82" spans="2:2">
      <c r="B82">
        <v>4</v>
      </c>
    </row>
    <row r="83" spans="2:2">
      <c r="B83">
        <v>5</v>
      </c>
    </row>
    <row r="84" spans="2:2">
      <c r="B84">
        <v>1</v>
      </c>
    </row>
    <row r="85" spans="2:2">
      <c r="B85">
        <v>6</v>
      </c>
    </row>
    <row r="86" spans="2:2">
      <c r="B86">
        <v>2</v>
      </c>
    </row>
    <row r="87" spans="2:2">
      <c r="B87">
        <v>4</v>
      </c>
    </row>
    <row r="88" spans="2:2">
      <c r="B88">
        <v>3</v>
      </c>
    </row>
    <row r="89" spans="2:2">
      <c r="B89">
        <v>5</v>
      </c>
    </row>
    <row r="90" spans="2:2">
      <c r="B90">
        <v>3</v>
      </c>
    </row>
    <row r="91" spans="2:2">
      <c r="B91">
        <v>2</v>
      </c>
    </row>
    <row r="92" spans="2:2">
      <c r="B92">
        <v>4</v>
      </c>
    </row>
    <row r="93" spans="2:2">
      <c r="B93">
        <v>2</v>
      </c>
    </row>
    <row r="94" spans="2:2">
      <c r="B94">
        <v>6</v>
      </c>
    </row>
    <row r="95" spans="2:2">
      <c r="B95">
        <v>3</v>
      </c>
    </row>
    <row r="96" spans="2:2">
      <c r="B96">
        <v>2</v>
      </c>
    </row>
    <row r="97" spans="1:7">
      <c r="B97">
        <v>4</v>
      </c>
    </row>
    <row r="98" spans="1:7">
      <c r="B98">
        <v>5</v>
      </c>
    </row>
    <row r="99" spans="1:7">
      <c r="B99">
        <v>3</v>
      </c>
    </row>
    <row r="102" spans="1:7">
      <c r="A102" s="6" t="s">
        <v>42</v>
      </c>
      <c r="B102">
        <v>120</v>
      </c>
      <c r="E102" s="25" t="s">
        <v>43</v>
      </c>
      <c r="F102" s="21">
        <f>AVERAGE(B102:B113)</f>
        <v>132.5</v>
      </c>
      <c r="G102" s="3" t="s">
        <v>45</v>
      </c>
    </row>
    <row r="103" spans="1:7">
      <c r="B103">
        <v>150</v>
      </c>
      <c r="E103" s="25" t="s">
        <v>44</v>
      </c>
      <c r="F103" s="21">
        <f>MAX(B102:B113)-MIN(B102:B113)</f>
        <v>45</v>
      </c>
      <c r="G103" s="3" t="s">
        <v>46</v>
      </c>
    </row>
    <row r="104" spans="1:7">
      <c r="B104">
        <v>110</v>
      </c>
    </row>
    <row r="105" spans="1:7">
      <c r="B105">
        <v>135</v>
      </c>
    </row>
    <row r="106" spans="1:7">
      <c r="B106">
        <v>125</v>
      </c>
    </row>
    <row r="107" spans="1:7">
      <c r="B107">
        <v>140</v>
      </c>
    </row>
    <row r="108" spans="1:7">
      <c r="B108">
        <v>130</v>
      </c>
    </row>
    <row r="109" spans="1:7">
      <c r="B109">
        <v>155</v>
      </c>
    </row>
    <row r="110" spans="1:7">
      <c r="B110">
        <v>115</v>
      </c>
    </row>
    <row r="111" spans="1:7">
      <c r="B111">
        <v>145</v>
      </c>
    </row>
    <row r="112" spans="1:7">
      <c r="B112">
        <v>135</v>
      </c>
    </row>
    <row r="113" spans="1:7">
      <c r="B113">
        <v>130</v>
      </c>
    </row>
    <row r="116" spans="1:7">
      <c r="A116" s="6" t="s">
        <v>47</v>
      </c>
      <c r="B116">
        <v>8</v>
      </c>
      <c r="E116" s="25" t="s">
        <v>43</v>
      </c>
      <c r="F116" s="21">
        <f>AVERAGE(B116:B165)</f>
        <v>7.5</v>
      </c>
      <c r="G116" s="3" t="s">
        <v>48</v>
      </c>
    </row>
    <row r="117" spans="1:7">
      <c r="B117">
        <v>7</v>
      </c>
      <c r="E117" s="25" t="s">
        <v>97</v>
      </c>
      <c r="F117" s="21">
        <f>_xlfn.STDEV.S(B116:B165)</f>
        <v>1.0350983390135313</v>
      </c>
      <c r="G117" s="3" t="s">
        <v>49</v>
      </c>
    </row>
    <row r="118" spans="1:7">
      <c r="B118">
        <v>9</v>
      </c>
    </row>
    <row r="119" spans="1:7">
      <c r="B119">
        <v>6</v>
      </c>
    </row>
    <row r="120" spans="1:7">
      <c r="B120">
        <v>7</v>
      </c>
    </row>
    <row r="121" spans="1:7">
      <c r="B121">
        <v>8</v>
      </c>
    </row>
    <row r="122" spans="1:7">
      <c r="B122">
        <v>9</v>
      </c>
    </row>
    <row r="123" spans="1:7">
      <c r="B123">
        <v>8</v>
      </c>
    </row>
    <row r="124" spans="1:7">
      <c r="B124">
        <v>7</v>
      </c>
    </row>
    <row r="125" spans="1:7">
      <c r="B125">
        <v>6</v>
      </c>
    </row>
    <row r="126" spans="1:7">
      <c r="B126">
        <v>8</v>
      </c>
    </row>
    <row r="127" spans="1:7">
      <c r="B127">
        <v>9</v>
      </c>
    </row>
    <row r="128" spans="1:7">
      <c r="B128">
        <v>7</v>
      </c>
    </row>
    <row r="129" spans="2:2">
      <c r="B129">
        <v>8</v>
      </c>
    </row>
    <row r="130" spans="2:2">
      <c r="B130">
        <v>7</v>
      </c>
    </row>
    <row r="131" spans="2:2">
      <c r="B131">
        <v>6</v>
      </c>
    </row>
    <row r="132" spans="2:2">
      <c r="B132">
        <v>8</v>
      </c>
    </row>
    <row r="133" spans="2:2">
      <c r="B133">
        <v>9</v>
      </c>
    </row>
    <row r="134" spans="2:2">
      <c r="B134">
        <v>6</v>
      </c>
    </row>
    <row r="135" spans="2:2">
      <c r="B135">
        <v>7</v>
      </c>
    </row>
    <row r="136" spans="2:2">
      <c r="B136">
        <v>8</v>
      </c>
    </row>
    <row r="137" spans="2:2">
      <c r="B137">
        <v>9</v>
      </c>
    </row>
    <row r="138" spans="2:2">
      <c r="B138">
        <v>7</v>
      </c>
    </row>
    <row r="139" spans="2:2">
      <c r="B139">
        <v>6</v>
      </c>
    </row>
    <row r="140" spans="2:2">
      <c r="B140">
        <v>7</v>
      </c>
    </row>
    <row r="141" spans="2:2">
      <c r="B141">
        <v>8</v>
      </c>
    </row>
    <row r="142" spans="2:2">
      <c r="B142">
        <v>9</v>
      </c>
    </row>
    <row r="143" spans="2:2">
      <c r="B143">
        <v>8</v>
      </c>
    </row>
    <row r="144" spans="2:2">
      <c r="B144">
        <v>7</v>
      </c>
    </row>
    <row r="145" spans="2:2">
      <c r="B145">
        <v>6</v>
      </c>
    </row>
    <row r="146" spans="2:2">
      <c r="B146">
        <v>9</v>
      </c>
    </row>
    <row r="147" spans="2:2">
      <c r="B147">
        <v>8</v>
      </c>
    </row>
    <row r="148" spans="2:2">
      <c r="B148">
        <v>7</v>
      </c>
    </row>
    <row r="149" spans="2:2">
      <c r="B149">
        <v>6</v>
      </c>
    </row>
    <row r="150" spans="2:2">
      <c r="B150">
        <v>8</v>
      </c>
    </row>
    <row r="151" spans="2:2">
      <c r="B151">
        <v>9</v>
      </c>
    </row>
    <row r="152" spans="2:2">
      <c r="B152">
        <v>7</v>
      </c>
    </row>
    <row r="153" spans="2:2">
      <c r="B153">
        <v>8</v>
      </c>
    </row>
    <row r="154" spans="2:2">
      <c r="B154">
        <v>7</v>
      </c>
    </row>
    <row r="155" spans="2:2">
      <c r="B155">
        <v>6</v>
      </c>
    </row>
    <row r="156" spans="2:2">
      <c r="B156">
        <v>9</v>
      </c>
    </row>
    <row r="157" spans="2:2">
      <c r="B157">
        <v>8</v>
      </c>
    </row>
    <row r="158" spans="2:2">
      <c r="B158">
        <v>7</v>
      </c>
    </row>
    <row r="159" spans="2:2">
      <c r="B159">
        <v>6</v>
      </c>
    </row>
    <row r="160" spans="2:2">
      <c r="B160">
        <v>7</v>
      </c>
    </row>
    <row r="161" spans="1:7">
      <c r="B161">
        <v>8</v>
      </c>
    </row>
    <row r="162" spans="1:7">
      <c r="B162">
        <v>9</v>
      </c>
    </row>
    <row r="163" spans="1:7">
      <c r="B163">
        <v>8</v>
      </c>
    </row>
    <row r="164" spans="1:7">
      <c r="B164">
        <v>7</v>
      </c>
    </row>
    <row r="165" spans="1:7">
      <c r="B165">
        <v>6</v>
      </c>
    </row>
    <row r="168" spans="1:7">
      <c r="A168" s="6" t="s">
        <v>50</v>
      </c>
      <c r="B168" s="2">
        <v>10</v>
      </c>
      <c r="E168" s="25" t="s">
        <v>43</v>
      </c>
      <c r="F168" s="21">
        <f>AVERAGE(B168:B267)</f>
        <v>16.739999999999998</v>
      </c>
      <c r="G168" s="3" t="s">
        <v>51</v>
      </c>
    </row>
    <row r="169" spans="1:7">
      <c r="B169" s="2">
        <v>15</v>
      </c>
      <c r="E169" s="25" t="s">
        <v>44</v>
      </c>
      <c r="F169" s="21">
        <f>MAX(B168:B267)-MIN(B168:B267)</f>
        <v>19</v>
      </c>
      <c r="G169" s="3" t="s">
        <v>52</v>
      </c>
    </row>
    <row r="170" spans="1:7">
      <c r="B170" s="2">
        <v>12</v>
      </c>
      <c r="E170" s="25" t="s">
        <v>44</v>
      </c>
      <c r="F170" s="21">
        <f>_xlfn.STDEV.S(B168:B267)</f>
        <v>4.1429506881014673</v>
      </c>
      <c r="G170" s="3" t="s">
        <v>53</v>
      </c>
    </row>
    <row r="171" spans="1:7">
      <c r="B171" s="2">
        <v>18</v>
      </c>
    </row>
    <row r="172" spans="1:7">
      <c r="B172" s="2">
        <v>20</v>
      </c>
    </row>
    <row r="173" spans="1:7">
      <c r="B173" s="2">
        <v>25</v>
      </c>
    </row>
    <row r="174" spans="1:7">
      <c r="B174" s="2">
        <v>8</v>
      </c>
    </row>
    <row r="175" spans="1:7">
      <c r="B175" s="2">
        <v>14</v>
      </c>
    </row>
    <row r="176" spans="1:7">
      <c r="B176" s="2">
        <v>16</v>
      </c>
    </row>
    <row r="177" spans="2:2">
      <c r="B177" s="3">
        <v>22</v>
      </c>
    </row>
    <row r="178" spans="2:2">
      <c r="B178">
        <v>9</v>
      </c>
    </row>
    <row r="179" spans="2:2">
      <c r="B179">
        <v>17</v>
      </c>
    </row>
    <row r="180" spans="2:2">
      <c r="B180">
        <v>11</v>
      </c>
    </row>
    <row r="181" spans="2:2">
      <c r="B181">
        <v>13</v>
      </c>
    </row>
    <row r="182" spans="2:2">
      <c r="B182">
        <v>19</v>
      </c>
    </row>
    <row r="183" spans="2:2">
      <c r="B183">
        <v>23</v>
      </c>
    </row>
    <row r="184" spans="2:2">
      <c r="B184">
        <v>21</v>
      </c>
    </row>
    <row r="185" spans="2:2">
      <c r="B185">
        <v>16</v>
      </c>
    </row>
    <row r="186" spans="2:2">
      <c r="B186">
        <v>24</v>
      </c>
    </row>
    <row r="187" spans="2:2">
      <c r="B187">
        <v>27</v>
      </c>
    </row>
    <row r="188" spans="2:2">
      <c r="B188">
        <v>13</v>
      </c>
    </row>
    <row r="189" spans="2:2">
      <c r="B189">
        <v>10</v>
      </c>
    </row>
    <row r="190" spans="2:2">
      <c r="B190">
        <v>18</v>
      </c>
    </row>
    <row r="191" spans="2:2">
      <c r="B191">
        <v>16</v>
      </c>
    </row>
    <row r="192" spans="2:2">
      <c r="B192">
        <v>12</v>
      </c>
    </row>
    <row r="193" spans="2:2">
      <c r="B193">
        <v>14</v>
      </c>
    </row>
    <row r="194" spans="2:2">
      <c r="B194">
        <v>19</v>
      </c>
    </row>
    <row r="195" spans="2:2">
      <c r="B195">
        <v>21</v>
      </c>
    </row>
    <row r="196" spans="2:2">
      <c r="B196">
        <v>11</v>
      </c>
    </row>
    <row r="197" spans="2:2">
      <c r="B197">
        <v>17</v>
      </c>
    </row>
    <row r="198" spans="2:2">
      <c r="B198">
        <v>15</v>
      </c>
    </row>
    <row r="199" spans="2:2">
      <c r="B199">
        <v>20</v>
      </c>
    </row>
    <row r="200" spans="2:2">
      <c r="B200">
        <v>26</v>
      </c>
    </row>
    <row r="201" spans="2:2">
      <c r="B201">
        <v>13</v>
      </c>
    </row>
    <row r="202" spans="2:2">
      <c r="B202">
        <v>12</v>
      </c>
    </row>
    <row r="203" spans="2:2">
      <c r="B203">
        <v>14</v>
      </c>
    </row>
    <row r="204" spans="2:2">
      <c r="B204">
        <v>22</v>
      </c>
    </row>
    <row r="205" spans="2:2">
      <c r="B205">
        <v>19</v>
      </c>
    </row>
    <row r="206" spans="2:2">
      <c r="B206">
        <v>16</v>
      </c>
    </row>
    <row r="207" spans="2:2">
      <c r="B207">
        <v>11</v>
      </c>
    </row>
    <row r="208" spans="2:2">
      <c r="B208">
        <v>25</v>
      </c>
    </row>
    <row r="209" spans="2:2">
      <c r="B209">
        <v>18</v>
      </c>
    </row>
    <row r="210" spans="2:2">
      <c r="B210">
        <v>16</v>
      </c>
    </row>
    <row r="211" spans="2:2">
      <c r="B211">
        <v>13</v>
      </c>
    </row>
    <row r="212" spans="2:2">
      <c r="B212">
        <v>21</v>
      </c>
    </row>
    <row r="213" spans="2:2">
      <c r="B213">
        <v>20</v>
      </c>
    </row>
    <row r="214" spans="2:2">
      <c r="B214">
        <v>15</v>
      </c>
    </row>
    <row r="215" spans="2:2">
      <c r="B215">
        <v>12</v>
      </c>
    </row>
    <row r="216" spans="2:2">
      <c r="B216">
        <v>19</v>
      </c>
    </row>
    <row r="217" spans="2:2">
      <c r="B217">
        <v>17</v>
      </c>
    </row>
    <row r="218" spans="2:2">
      <c r="B218">
        <v>14</v>
      </c>
    </row>
    <row r="219" spans="2:2">
      <c r="B219">
        <v>16</v>
      </c>
    </row>
    <row r="220" spans="2:2">
      <c r="B220">
        <v>23</v>
      </c>
    </row>
    <row r="221" spans="2:2">
      <c r="B221">
        <v>18</v>
      </c>
    </row>
    <row r="222" spans="2:2">
      <c r="B222">
        <v>15</v>
      </c>
    </row>
    <row r="223" spans="2:2">
      <c r="B223">
        <v>11</v>
      </c>
    </row>
    <row r="224" spans="2:2">
      <c r="B224">
        <v>19</v>
      </c>
    </row>
    <row r="225" spans="2:2">
      <c r="B225">
        <v>22</v>
      </c>
    </row>
    <row r="226" spans="2:2">
      <c r="B226">
        <v>17</v>
      </c>
    </row>
    <row r="227" spans="2:2">
      <c r="B227">
        <v>12</v>
      </c>
    </row>
    <row r="228" spans="2:2">
      <c r="B228">
        <v>16</v>
      </c>
    </row>
    <row r="229" spans="2:2">
      <c r="B229">
        <v>14</v>
      </c>
    </row>
    <row r="230" spans="2:2">
      <c r="B230">
        <v>18</v>
      </c>
    </row>
    <row r="231" spans="2:2">
      <c r="B231">
        <v>20</v>
      </c>
    </row>
    <row r="232" spans="2:2">
      <c r="B232">
        <v>25</v>
      </c>
    </row>
    <row r="233" spans="2:2">
      <c r="B233">
        <v>13</v>
      </c>
    </row>
    <row r="234" spans="2:2">
      <c r="B234">
        <v>11</v>
      </c>
    </row>
    <row r="235" spans="2:2">
      <c r="B235">
        <v>22</v>
      </c>
    </row>
    <row r="236" spans="2:2">
      <c r="B236">
        <v>19</v>
      </c>
    </row>
    <row r="237" spans="2:2">
      <c r="B237">
        <v>17</v>
      </c>
    </row>
    <row r="238" spans="2:2">
      <c r="B238">
        <v>15</v>
      </c>
    </row>
    <row r="239" spans="2:2">
      <c r="B239">
        <v>16</v>
      </c>
    </row>
    <row r="240" spans="2:2">
      <c r="B240">
        <v>13</v>
      </c>
    </row>
    <row r="241" spans="2:2">
      <c r="B241">
        <v>14</v>
      </c>
    </row>
    <row r="242" spans="2:2">
      <c r="B242">
        <v>18</v>
      </c>
    </row>
    <row r="243" spans="2:2">
      <c r="B243">
        <v>20</v>
      </c>
    </row>
    <row r="244" spans="2:2">
      <c r="B244">
        <v>19</v>
      </c>
    </row>
    <row r="245" spans="2:2">
      <c r="B245">
        <v>21</v>
      </c>
    </row>
    <row r="246" spans="2:2">
      <c r="B246">
        <v>17</v>
      </c>
    </row>
    <row r="247" spans="2:2">
      <c r="B247">
        <v>12</v>
      </c>
    </row>
    <row r="248" spans="2:2">
      <c r="B248">
        <v>15</v>
      </c>
    </row>
    <row r="249" spans="2:2">
      <c r="B249">
        <v>13</v>
      </c>
    </row>
    <row r="250" spans="2:2">
      <c r="B250">
        <v>16</v>
      </c>
    </row>
    <row r="251" spans="2:2">
      <c r="B251">
        <v>14</v>
      </c>
    </row>
    <row r="252" spans="2:2">
      <c r="B252">
        <v>22</v>
      </c>
    </row>
    <row r="253" spans="2:2">
      <c r="B253">
        <v>21</v>
      </c>
    </row>
    <row r="254" spans="2:2">
      <c r="B254">
        <v>19</v>
      </c>
    </row>
    <row r="255" spans="2:2">
      <c r="B255">
        <v>18</v>
      </c>
    </row>
    <row r="256" spans="2:2">
      <c r="B256">
        <v>16</v>
      </c>
    </row>
    <row r="257" spans="1:12">
      <c r="B257">
        <v>11</v>
      </c>
    </row>
    <row r="258" spans="1:12">
      <c r="B258">
        <v>17</v>
      </c>
    </row>
    <row r="259" spans="1:12">
      <c r="B259">
        <v>14</v>
      </c>
    </row>
    <row r="260" spans="1:12">
      <c r="B260">
        <v>12</v>
      </c>
    </row>
    <row r="261" spans="1:12">
      <c r="B261">
        <v>20</v>
      </c>
    </row>
    <row r="262" spans="1:12">
      <c r="B262">
        <v>23</v>
      </c>
    </row>
    <row r="263" spans="1:12">
      <c r="B263">
        <v>19</v>
      </c>
    </row>
    <row r="264" spans="1:12">
      <c r="B264">
        <v>15</v>
      </c>
    </row>
    <row r="265" spans="1:12">
      <c r="B265">
        <v>16</v>
      </c>
    </row>
    <row r="266" spans="1:12">
      <c r="B266">
        <v>13</v>
      </c>
    </row>
    <row r="267" spans="1:12">
      <c r="B267">
        <v>18</v>
      </c>
    </row>
    <row r="269" spans="1:12">
      <c r="A269" s="6" t="s">
        <v>54</v>
      </c>
    </row>
    <row r="270" spans="1:12">
      <c r="B270" s="19" t="s">
        <v>55</v>
      </c>
      <c r="C270" s="19" t="s">
        <v>56</v>
      </c>
      <c r="D270" s="19" t="s">
        <v>57</v>
      </c>
      <c r="E270" s="19" t="s">
        <v>58</v>
      </c>
      <c r="F270" s="19" t="s">
        <v>59</v>
      </c>
    </row>
    <row r="271" spans="1:12">
      <c r="B271" s="16">
        <v>30</v>
      </c>
      <c r="C271" s="16">
        <v>25</v>
      </c>
      <c r="D271" s="16">
        <v>22</v>
      </c>
      <c r="E271" s="16">
        <v>18</v>
      </c>
      <c r="F271" s="16">
        <v>35</v>
      </c>
      <c r="H271" s="56" t="s">
        <v>43</v>
      </c>
      <c r="I271" s="57"/>
      <c r="J271" s="57"/>
      <c r="K271" s="57"/>
      <c r="L271" s="58"/>
    </row>
    <row r="272" spans="1:12">
      <c r="B272" s="16">
        <v>32</v>
      </c>
      <c r="C272" s="16">
        <v>27</v>
      </c>
      <c r="D272" s="16">
        <v>23</v>
      </c>
      <c r="E272" s="16">
        <v>17</v>
      </c>
      <c r="F272" s="16">
        <v>36</v>
      </c>
      <c r="H272" s="16" t="s">
        <v>55</v>
      </c>
      <c r="I272" s="16" t="s">
        <v>56</v>
      </c>
      <c r="J272" s="16" t="s">
        <v>57</v>
      </c>
      <c r="K272" s="16" t="s">
        <v>58</v>
      </c>
      <c r="L272" s="16" t="s">
        <v>59</v>
      </c>
    </row>
    <row r="273" spans="2:12">
      <c r="B273" s="16">
        <v>33</v>
      </c>
      <c r="C273" s="16">
        <v>26</v>
      </c>
      <c r="D273" s="16">
        <v>20</v>
      </c>
      <c r="E273" s="16">
        <v>19</v>
      </c>
      <c r="F273" s="16">
        <v>34</v>
      </c>
      <c r="H273" s="21">
        <f>AVERAGE(B271:B280)</f>
        <v>30.6</v>
      </c>
      <c r="I273" s="21">
        <f>AVERAGE(C271:C280)</f>
        <v>25.9</v>
      </c>
      <c r="J273" s="21">
        <f>AVERAGE(D271:D280)</f>
        <v>22.9</v>
      </c>
      <c r="K273" s="21">
        <f>AVERAGE(E271:E280)</f>
        <v>18.8</v>
      </c>
      <c r="L273" s="21">
        <f>AVERAGE(F271:F280)</f>
        <v>34.200000000000003</v>
      </c>
    </row>
    <row r="274" spans="2:12">
      <c r="B274" s="16">
        <v>28</v>
      </c>
      <c r="C274" s="16">
        <v>23</v>
      </c>
      <c r="D274" s="16">
        <v>25</v>
      </c>
      <c r="E274" s="16">
        <v>20</v>
      </c>
      <c r="F274" s="16">
        <v>35</v>
      </c>
    </row>
    <row r="275" spans="2:12">
      <c r="B275" s="16">
        <v>31</v>
      </c>
      <c r="C275" s="16">
        <v>28</v>
      </c>
      <c r="D275" s="16">
        <v>21</v>
      </c>
      <c r="E275" s="16">
        <v>21</v>
      </c>
      <c r="F275" s="16">
        <v>33</v>
      </c>
      <c r="H275" s="59" t="s">
        <v>44</v>
      </c>
      <c r="I275" s="59"/>
      <c r="J275" s="59"/>
      <c r="K275" s="59"/>
      <c r="L275" s="59"/>
    </row>
    <row r="276" spans="2:12">
      <c r="B276" s="16">
        <v>30</v>
      </c>
      <c r="C276" s="16">
        <v>24</v>
      </c>
      <c r="D276" s="16">
        <v>24</v>
      </c>
      <c r="E276" s="16">
        <v>18</v>
      </c>
      <c r="F276" s="16">
        <v>34</v>
      </c>
      <c r="H276" s="16" t="s">
        <v>55</v>
      </c>
      <c r="I276" s="16" t="s">
        <v>56</v>
      </c>
      <c r="J276" s="16" t="s">
        <v>57</v>
      </c>
      <c r="K276" s="16" t="s">
        <v>58</v>
      </c>
      <c r="L276" s="16" t="s">
        <v>59</v>
      </c>
    </row>
    <row r="277" spans="2:12">
      <c r="B277" s="16">
        <v>29</v>
      </c>
      <c r="C277" s="16">
        <v>26</v>
      </c>
      <c r="D277" s="16">
        <v>23</v>
      </c>
      <c r="E277" s="16">
        <v>19</v>
      </c>
      <c r="F277" s="16">
        <v>32</v>
      </c>
      <c r="H277" s="21">
        <f>MAX(B271:B280)-MIN(B271:B280)</f>
        <v>5</v>
      </c>
      <c r="I277" s="21">
        <f>MAX(C271:C280)-MIN(C271:C280)</f>
        <v>5</v>
      </c>
      <c r="J277" s="21">
        <f>MAX(D271:D280)-MIN(D271:D280)</f>
        <v>5</v>
      </c>
      <c r="K277" s="21">
        <f>MAX(E271:E280)-MIN(E271:E280)</f>
        <v>4</v>
      </c>
      <c r="L277" s="21">
        <f>MAX(F271:F280)-MIN(F271:F280)</f>
        <v>4</v>
      </c>
    </row>
    <row r="278" spans="2:12">
      <c r="B278" s="16">
        <v>30</v>
      </c>
      <c r="C278" s="16">
        <v>25</v>
      </c>
      <c r="D278" s="16">
        <v>22</v>
      </c>
      <c r="E278" s="16">
        <v>17</v>
      </c>
      <c r="F278" s="16">
        <v>33</v>
      </c>
    </row>
    <row r="279" spans="2:12">
      <c r="B279" s="16">
        <v>32</v>
      </c>
      <c r="C279" s="16">
        <v>27</v>
      </c>
      <c r="D279" s="16">
        <v>25</v>
      </c>
      <c r="E279" s="16">
        <v>20</v>
      </c>
      <c r="F279" s="16">
        <v>36</v>
      </c>
      <c r="H279" s="59" t="s">
        <v>44</v>
      </c>
      <c r="I279" s="59"/>
      <c r="J279" s="59"/>
      <c r="K279" s="59"/>
      <c r="L279" s="59"/>
    </row>
    <row r="280" spans="2:12">
      <c r="B280" s="16">
        <v>31</v>
      </c>
      <c r="C280" s="16">
        <v>28</v>
      </c>
      <c r="D280" s="16">
        <v>24</v>
      </c>
      <c r="E280" s="16">
        <v>19</v>
      </c>
      <c r="F280" s="16">
        <v>34</v>
      </c>
      <c r="H280" s="16" t="s">
        <v>55</v>
      </c>
      <c r="I280" s="16" t="s">
        <v>56</v>
      </c>
      <c r="J280" s="16" t="s">
        <v>57</v>
      </c>
      <c r="K280" s="16" t="s">
        <v>58</v>
      </c>
      <c r="L280" s="16" t="s">
        <v>59</v>
      </c>
    </row>
    <row r="281" spans="2:12">
      <c r="H281" s="22">
        <f>_xlfn.VAR.S(B271:B280)</f>
        <v>2.2666666666666675</v>
      </c>
      <c r="I281" s="22">
        <f>_xlfn.VAR.S(C271:C280)</f>
        <v>2.7666666666666675</v>
      </c>
      <c r="J281" s="22">
        <f>_xlfn.VAR.S(D271:D280)</f>
        <v>2.7666666666666675</v>
      </c>
      <c r="K281" s="22">
        <f>_xlfn.VAR.S(E271:E280)</f>
        <v>1.7333333333333332</v>
      </c>
      <c r="L281" s="22">
        <f>_xlfn.VAR.S(F271:F280)</f>
        <v>1.7333333333333332</v>
      </c>
    </row>
  </sheetData>
  <mergeCells count="3">
    <mergeCell ref="H271:L271"/>
    <mergeCell ref="H275:L275"/>
    <mergeCell ref="H279:L27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2B9F5-E438-4A5D-AB51-BDE9DA40F8CB}">
  <dimension ref="A1:M485"/>
  <sheetViews>
    <sheetView topLeftCell="A464" zoomScale="88" zoomScaleNormal="88" workbookViewId="0">
      <selection activeCell="A465" sqref="A465"/>
    </sheetView>
  </sheetViews>
  <sheetFormatPr defaultRowHeight="14.5"/>
  <cols>
    <col min="1" max="1" width="17" bestFit="1" customWidth="1"/>
    <col min="2" max="2" width="9.81640625" customWidth="1"/>
    <col min="3" max="3" width="13.90625" customWidth="1"/>
    <col min="4" max="4" width="14.6328125" customWidth="1"/>
    <col min="5" max="5" width="11.1796875" bestFit="1" customWidth="1"/>
    <col min="6" max="6" width="15.36328125" customWidth="1"/>
    <col min="7" max="7" width="9.453125" bestFit="1" customWidth="1"/>
    <col min="8" max="8" width="16.54296875" customWidth="1"/>
    <col min="10" max="10" width="11.26953125" bestFit="1" customWidth="1"/>
    <col min="11" max="11" width="17.54296875" bestFit="1" customWidth="1"/>
  </cols>
  <sheetData>
    <row r="1" spans="1:13" ht="28.5">
      <c r="A1" s="40" t="s">
        <v>150</v>
      </c>
    </row>
    <row r="2" spans="1:13">
      <c r="A2" s="1" t="s">
        <v>60</v>
      </c>
    </row>
    <row r="3" spans="1:13">
      <c r="C3" s="19" t="s">
        <v>61</v>
      </c>
      <c r="E3" s="1" t="s">
        <v>65</v>
      </c>
      <c r="F3" s="70" t="s">
        <v>64</v>
      </c>
      <c r="G3" s="71"/>
      <c r="H3" s="72"/>
      <c r="J3" s="19" t="s">
        <v>66</v>
      </c>
      <c r="K3" s="73" t="s">
        <v>67</v>
      </c>
      <c r="L3" s="21">
        <f>MODE(C4:C103)</f>
        <v>31</v>
      </c>
      <c r="M3" t="s">
        <v>72</v>
      </c>
    </row>
    <row r="4" spans="1:13">
      <c r="C4" s="16">
        <v>28</v>
      </c>
      <c r="F4" s="19" t="s">
        <v>61</v>
      </c>
      <c r="G4" s="19" t="s">
        <v>62</v>
      </c>
      <c r="H4" s="19" t="s">
        <v>63</v>
      </c>
    </row>
    <row r="5" spans="1:13">
      <c r="C5" s="16">
        <v>32</v>
      </c>
      <c r="F5" s="16">
        <v>28</v>
      </c>
      <c r="G5" s="16">
        <f>COUNTIF($C$4:$C$103,F5)</f>
        <v>5</v>
      </c>
      <c r="H5" s="16">
        <f>G5/100</f>
        <v>0.05</v>
      </c>
      <c r="J5" s="19" t="s">
        <v>70</v>
      </c>
      <c r="K5" s="73" t="s">
        <v>68</v>
      </c>
      <c r="L5" s="21">
        <f>MEDIAN(C4:C103)</f>
        <v>35</v>
      </c>
      <c r="M5" t="s">
        <v>73</v>
      </c>
    </row>
    <row r="6" spans="1:13">
      <c r="C6" s="16">
        <v>35</v>
      </c>
      <c r="F6" s="16">
        <v>32</v>
      </c>
      <c r="G6" s="16">
        <f t="shared" ref="G6:G23" si="0">COUNTIF($C$4:$C$103,F6)</f>
        <v>5</v>
      </c>
      <c r="H6" s="16">
        <f t="shared" ref="H6:H23" si="1">G6/100</f>
        <v>0.05</v>
      </c>
    </row>
    <row r="7" spans="1:13">
      <c r="C7" s="16">
        <v>40</v>
      </c>
      <c r="F7" s="16">
        <v>35</v>
      </c>
      <c r="G7" s="16">
        <f t="shared" si="0"/>
        <v>9</v>
      </c>
      <c r="H7" s="16">
        <f t="shared" si="1"/>
        <v>0.09</v>
      </c>
      <c r="J7" s="19" t="s">
        <v>71</v>
      </c>
      <c r="K7" s="73" t="s">
        <v>98</v>
      </c>
      <c r="L7" s="21">
        <f>MAX(C4:C103)-MIN(C4:C103)</f>
        <v>18</v>
      </c>
      <c r="M7" t="s">
        <v>74</v>
      </c>
    </row>
    <row r="8" spans="1:13">
      <c r="C8" s="16">
        <v>42</v>
      </c>
      <c r="F8" s="16">
        <v>40</v>
      </c>
      <c r="G8" s="16">
        <f t="shared" si="0"/>
        <v>6</v>
      </c>
      <c r="H8" s="16">
        <f t="shared" si="1"/>
        <v>0.06</v>
      </c>
    </row>
    <row r="9" spans="1:13">
      <c r="C9" s="16">
        <v>28</v>
      </c>
      <c r="F9" s="16">
        <v>42</v>
      </c>
      <c r="G9" s="16">
        <f t="shared" si="0"/>
        <v>2</v>
      </c>
      <c r="H9" s="16">
        <f t="shared" si="1"/>
        <v>0.02</v>
      </c>
    </row>
    <row r="10" spans="1:13">
      <c r="C10" s="16">
        <v>33</v>
      </c>
      <c r="F10" s="16">
        <v>33</v>
      </c>
      <c r="G10" s="16">
        <f t="shared" si="0"/>
        <v>7</v>
      </c>
      <c r="H10" s="16">
        <f t="shared" si="1"/>
        <v>7.0000000000000007E-2</v>
      </c>
    </row>
    <row r="11" spans="1:13">
      <c r="C11" s="16">
        <v>38</v>
      </c>
      <c r="F11" s="16">
        <v>38</v>
      </c>
      <c r="G11" s="16">
        <f t="shared" si="0"/>
        <v>6</v>
      </c>
      <c r="H11" s="16">
        <f t="shared" si="1"/>
        <v>0.06</v>
      </c>
    </row>
    <row r="12" spans="1:13">
      <c r="C12" s="16">
        <v>30</v>
      </c>
      <c r="F12" s="16">
        <v>30</v>
      </c>
      <c r="G12" s="16">
        <f t="shared" si="0"/>
        <v>6</v>
      </c>
      <c r="H12" s="16">
        <f t="shared" si="1"/>
        <v>0.06</v>
      </c>
    </row>
    <row r="13" spans="1:13">
      <c r="C13" s="16">
        <v>41</v>
      </c>
      <c r="F13" s="16">
        <v>41</v>
      </c>
      <c r="G13" s="16">
        <f t="shared" si="0"/>
        <v>4</v>
      </c>
      <c r="H13" s="16">
        <f t="shared" si="1"/>
        <v>0.04</v>
      </c>
    </row>
    <row r="14" spans="1:13">
      <c r="C14" s="16">
        <v>37</v>
      </c>
      <c r="F14" s="16">
        <v>37</v>
      </c>
      <c r="G14" s="16">
        <f t="shared" si="0"/>
        <v>5</v>
      </c>
      <c r="H14" s="16">
        <f t="shared" si="1"/>
        <v>0.05</v>
      </c>
    </row>
    <row r="15" spans="1:13">
      <c r="C15" s="16">
        <v>31</v>
      </c>
      <c r="F15" s="16">
        <v>31</v>
      </c>
      <c r="G15" s="16">
        <f t="shared" si="0"/>
        <v>10</v>
      </c>
      <c r="H15" s="16">
        <f t="shared" si="1"/>
        <v>0.1</v>
      </c>
    </row>
    <row r="16" spans="1:13">
      <c r="C16" s="16">
        <v>34</v>
      </c>
      <c r="F16" s="16">
        <v>34</v>
      </c>
      <c r="G16" s="16">
        <f t="shared" si="0"/>
        <v>3</v>
      </c>
      <c r="H16" s="16">
        <f t="shared" si="1"/>
        <v>0.03</v>
      </c>
    </row>
    <row r="17" spans="3:8">
      <c r="C17" s="16">
        <v>29</v>
      </c>
      <c r="F17" s="16">
        <v>29</v>
      </c>
      <c r="G17" s="16">
        <f t="shared" si="0"/>
        <v>7</v>
      </c>
      <c r="H17" s="16">
        <f t="shared" si="1"/>
        <v>7.0000000000000007E-2</v>
      </c>
    </row>
    <row r="18" spans="3:8">
      <c r="C18" s="16">
        <v>36</v>
      </c>
      <c r="F18" s="16">
        <v>36</v>
      </c>
      <c r="G18" s="16">
        <f t="shared" si="0"/>
        <v>7</v>
      </c>
      <c r="H18" s="16">
        <f t="shared" si="1"/>
        <v>7.0000000000000007E-2</v>
      </c>
    </row>
    <row r="19" spans="3:8">
      <c r="C19" s="16">
        <v>43</v>
      </c>
      <c r="F19" s="16">
        <v>43</v>
      </c>
      <c r="G19" s="16">
        <f t="shared" si="0"/>
        <v>3</v>
      </c>
      <c r="H19" s="16">
        <f t="shared" si="1"/>
        <v>0.03</v>
      </c>
    </row>
    <row r="20" spans="3:8">
      <c r="C20" s="16">
        <v>39</v>
      </c>
      <c r="F20" s="16">
        <v>39</v>
      </c>
      <c r="G20" s="16">
        <f t="shared" si="0"/>
        <v>7</v>
      </c>
      <c r="H20" s="16">
        <f t="shared" si="1"/>
        <v>7.0000000000000007E-2</v>
      </c>
    </row>
    <row r="21" spans="3:8">
      <c r="C21" s="16">
        <v>27</v>
      </c>
      <c r="F21" s="16">
        <v>27</v>
      </c>
      <c r="G21" s="16">
        <f t="shared" si="0"/>
        <v>3</v>
      </c>
      <c r="H21" s="16">
        <f t="shared" si="1"/>
        <v>0.03</v>
      </c>
    </row>
    <row r="22" spans="3:8">
      <c r="C22" s="16">
        <v>35</v>
      </c>
      <c r="F22" s="16">
        <v>45</v>
      </c>
      <c r="G22" s="16">
        <f t="shared" si="0"/>
        <v>2</v>
      </c>
      <c r="H22" s="16">
        <f t="shared" si="1"/>
        <v>0.02</v>
      </c>
    </row>
    <row r="23" spans="3:8">
      <c r="C23" s="16">
        <v>31</v>
      </c>
      <c r="F23" s="16">
        <v>44</v>
      </c>
      <c r="G23" s="16">
        <f t="shared" si="0"/>
        <v>3</v>
      </c>
      <c r="H23" s="16">
        <f t="shared" si="1"/>
        <v>0.03</v>
      </c>
    </row>
    <row r="24" spans="3:8">
      <c r="C24" s="16">
        <v>39</v>
      </c>
    </row>
    <row r="25" spans="3:8">
      <c r="C25" s="16">
        <v>45</v>
      </c>
    </row>
    <row r="26" spans="3:8">
      <c r="C26" s="16">
        <v>29</v>
      </c>
    </row>
    <row r="27" spans="3:8">
      <c r="C27" s="16">
        <v>33</v>
      </c>
    </row>
    <row r="28" spans="3:8">
      <c r="C28" s="16">
        <v>37</v>
      </c>
    </row>
    <row r="29" spans="3:8">
      <c r="C29" s="16">
        <v>40</v>
      </c>
    </row>
    <row r="30" spans="3:8">
      <c r="C30" s="16">
        <v>36</v>
      </c>
    </row>
    <row r="31" spans="3:8">
      <c r="C31" s="16">
        <v>29</v>
      </c>
    </row>
    <row r="32" spans="3:8">
      <c r="C32" s="16">
        <v>31</v>
      </c>
    </row>
    <row r="33" spans="3:3">
      <c r="C33" s="16">
        <v>38</v>
      </c>
    </row>
    <row r="34" spans="3:3">
      <c r="C34" s="16">
        <v>35</v>
      </c>
    </row>
    <row r="35" spans="3:3">
      <c r="C35" s="16">
        <v>44</v>
      </c>
    </row>
    <row r="36" spans="3:3">
      <c r="C36" s="16">
        <v>32</v>
      </c>
    </row>
    <row r="37" spans="3:3">
      <c r="C37" s="16">
        <v>39</v>
      </c>
    </row>
    <row r="38" spans="3:3">
      <c r="C38" s="16">
        <v>36</v>
      </c>
    </row>
    <row r="39" spans="3:3">
      <c r="C39" s="16">
        <v>30</v>
      </c>
    </row>
    <row r="40" spans="3:3">
      <c r="C40" s="16">
        <v>33</v>
      </c>
    </row>
    <row r="41" spans="3:3">
      <c r="C41" s="16">
        <v>28</v>
      </c>
    </row>
    <row r="42" spans="3:3">
      <c r="C42" s="16">
        <v>41</v>
      </c>
    </row>
    <row r="43" spans="3:3">
      <c r="C43" s="16">
        <v>35</v>
      </c>
    </row>
    <row r="44" spans="3:3">
      <c r="C44" s="16">
        <v>31</v>
      </c>
    </row>
    <row r="45" spans="3:3">
      <c r="C45" s="16">
        <v>37</v>
      </c>
    </row>
    <row r="46" spans="3:3">
      <c r="C46" s="16">
        <v>42</v>
      </c>
    </row>
    <row r="47" spans="3:3">
      <c r="C47" s="16">
        <v>29</v>
      </c>
    </row>
    <row r="48" spans="3:3">
      <c r="C48" s="16">
        <v>34</v>
      </c>
    </row>
    <row r="49" spans="3:3">
      <c r="C49" s="16">
        <v>40</v>
      </c>
    </row>
    <row r="50" spans="3:3">
      <c r="C50" s="16">
        <v>31</v>
      </c>
    </row>
    <row r="51" spans="3:3">
      <c r="C51" s="16">
        <v>33</v>
      </c>
    </row>
    <row r="52" spans="3:3">
      <c r="C52" s="16">
        <v>38</v>
      </c>
    </row>
    <row r="53" spans="3:3">
      <c r="C53" s="16">
        <v>36</v>
      </c>
    </row>
    <row r="54" spans="3:3">
      <c r="C54" s="16">
        <v>39</v>
      </c>
    </row>
    <row r="55" spans="3:3">
      <c r="C55" s="16">
        <v>27</v>
      </c>
    </row>
    <row r="56" spans="3:3">
      <c r="C56" s="16">
        <v>35</v>
      </c>
    </row>
    <row r="57" spans="3:3">
      <c r="C57" s="16">
        <v>30</v>
      </c>
    </row>
    <row r="58" spans="3:3">
      <c r="C58" s="16">
        <v>43</v>
      </c>
    </row>
    <row r="59" spans="3:3">
      <c r="C59" s="16">
        <v>29</v>
      </c>
    </row>
    <row r="60" spans="3:3">
      <c r="C60" s="16">
        <v>32</v>
      </c>
    </row>
    <row r="61" spans="3:3">
      <c r="C61" s="16">
        <v>36</v>
      </c>
    </row>
    <row r="62" spans="3:3">
      <c r="C62" s="16">
        <v>31</v>
      </c>
    </row>
    <row r="63" spans="3:3">
      <c r="C63" s="16">
        <v>40</v>
      </c>
    </row>
    <row r="64" spans="3:3">
      <c r="C64" s="16">
        <v>38</v>
      </c>
    </row>
    <row r="65" spans="3:3">
      <c r="C65" s="16">
        <v>44</v>
      </c>
    </row>
    <row r="66" spans="3:3">
      <c r="C66" s="16">
        <v>37</v>
      </c>
    </row>
    <row r="67" spans="3:3">
      <c r="C67" s="16">
        <v>33</v>
      </c>
    </row>
    <row r="68" spans="3:3">
      <c r="C68" s="16">
        <v>35</v>
      </c>
    </row>
    <row r="69" spans="3:3">
      <c r="C69" s="16">
        <v>41</v>
      </c>
    </row>
    <row r="70" spans="3:3">
      <c r="C70" s="16">
        <v>30</v>
      </c>
    </row>
    <row r="71" spans="3:3">
      <c r="C71" s="16">
        <v>31</v>
      </c>
    </row>
    <row r="72" spans="3:3">
      <c r="C72" s="16">
        <v>39</v>
      </c>
    </row>
    <row r="73" spans="3:3">
      <c r="C73" s="16">
        <v>28</v>
      </c>
    </row>
    <row r="74" spans="3:3">
      <c r="C74" s="16">
        <v>45</v>
      </c>
    </row>
    <row r="75" spans="3:3">
      <c r="C75" s="16">
        <v>29</v>
      </c>
    </row>
    <row r="76" spans="3:3">
      <c r="C76" s="16">
        <v>33</v>
      </c>
    </row>
    <row r="77" spans="3:3">
      <c r="C77" s="16">
        <v>38</v>
      </c>
    </row>
    <row r="78" spans="3:3">
      <c r="C78" s="16">
        <v>34</v>
      </c>
    </row>
    <row r="79" spans="3:3">
      <c r="C79" s="16">
        <v>32</v>
      </c>
    </row>
    <row r="80" spans="3:3">
      <c r="C80" s="16">
        <v>35</v>
      </c>
    </row>
    <row r="81" spans="3:3">
      <c r="C81" s="16">
        <v>31</v>
      </c>
    </row>
    <row r="82" spans="3:3">
      <c r="C82" s="16">
        <v>40</v>
      </c>
    </row>
    <row r="83" spans="3:3">
      <c r="C83" s="16">
        <v>36</v>
      </c>
    </row>
    <row r="84" spans="3:3">
      <c r="C84" s="16">
        <v>39</v>
      </c>
    </row>
    <row r="85" spans="3:3">
      <c r="C85" s="16">
        <v>27</v>
      </c>
    </row>
    <row r="86" spans="3:3">
      <c r="C86" s="16">
        <v>35</v>
      </c>
    </row>
    <row r="87" spans="3:3">
      <c r="C87" s="16">
        <v>30</v>
      </c>
    </row>
    <row r="88" spans="3:3">
      <c r="C88" s="16">
        <v>43</v>
      </c>
    </row>
    <row r="89" spans="3:3">
      <c r="C89" s="16">
        <v>29</v>
      </c>
    </row>
    <row r="90" spans="3:3">
      <c r="C90" s="16">
        <v>32</v>
      </c>
    </row>
    <row r="91" spans="3:3">
      <c r="C91" s="16">
        <v>36</v>
      </c>
    </row>
    <row r="92" spans="3:3">
      <c r="C92" s="16">
        <v>31</v>
      </c>
    </row>
    <row r="93" spans="3:3">
      <c r="C93" s="16">
        <v>40</v>
      </c>
    </row>
    <row r="94" spans="3:3">
      <c r="C94" s="16">
        <v>38</v>
      </c>
    </row>
    <row r="95" spans="3:3">
      <c r="C95" s="16">
        <v>44</v>
      </c>
    </row>
    <row r="96" spans="3:3">
      <c r="C96" s="16">
        <v>37</v>
      </c>
    </row>
    <row r="97" spans="1:12">
      <c r="C97" s="16">
        <v>33</v>
      </c>
    </row>
    <row r="98" spans="1:12">
      <c r="C98" s="16">
        <v>35</v>
      </c>
    </row>
    <row r="99" spans="1:12">
      <c r="C99" s="16">
        <v>41</v>
      </c>
    </row>
    <row r="100" spans="1:12">
      <c r="C100" s="16">
        <v>30</v>
      </c>
    </row>
    <row r="101" spans="1:12">
      <c r="C101" s="16">
        <v>31</v>
      </c>
    </row>
    <row r="102" spans="1:12">
      <c r="C102" s="16">
        <v>39</v>
      </c>
    </row>
    <row r="103" spans="1:12">
      <c r="C103" s="16">
        <v>28</v>
      </c>
    </row>
    <row r="106" spans="1:12">
      <c r="A106" s="1" t="s">
        <v>75</v>
      </c>
      <c r="C106" s="19" t="s">
        <v>61</v>
      </c>
    </row>
    <row r="107" spans="1:12">
      <c r="C107" s="16">
        <v>56</v>
      </c>
      <c r="E107" s="1" t="s">
        <v>65</v>
      </c>
      <c r="F107" s="63" t="s">
        <v>64</v>
      </c>
      <c r="G107" s="63"/>
      <c r="H107" s="63"/>
      <c r="J107" s="19" t="s">
        <v>66</v>
      </c>
      <c r="K107" s="73" t="s">
        <v>67</v>
      </c>
      <c r="L107" s="21">
        <f>MODE(C107:C156)</f>
        <v>40</v>
      </c>
    </row>
    <row r="108" spans="1:12">
      <c r="C108" s="16">
        <v>40</v>
      </c>
      <c r="F108" s="19" t="s">
        <v>61</v>
      </c>
      <c r="G108" s="19" t="s">
        <v>62</v>
      </c>
      <c r="H108" s="19" t="s">
        <v>63</v>
      </c>
    </row>
    <row r="109" spans="1:12">
      <c r="C109" s="16">
        <v>28</v>
      </c>
      <c r="F109" s="16">
        <v>56</v>
      </c>
      <c r="G109" s="16">
        <f>COUNTIF($C$107:$C$156,F109)</f>
        <v>2</v>
      </c>
      <c r="H109" s="16">
        <f>G109/50</f>
        <v>0.04</v>
      </c>
      <c r="J109" s="19" t="s">
        <v>70</v>
      </c>
      <c r="K109" s="73" t="s">
        <v>68</v>
      </c>
      <c r="L109" s="21">
        <f>MEDIAN(C107:C156)</f>
        <v>50</v>
      </c>
    </row>
    <row r="110" spans="1:12">
      <c r="C110" s="16">
        <v>73</v>
      </c>
      <c r="F110" s="16">
        <v>40</v>
      </c>
      <c r="G110" s="16">
        <f t="shared" ref="G110:G136" si="2">COUNTIF($C$107:$C$156,F110)</f>
        <v>3</v>
      </c>
      <c r="H110" s="16">
        <f t="shared" ref="H110:H136" si="3">G110/50</f>
        <v>0.06</v>
      </c>
    </row>
    <row r="111" spans="1:12">
      <c r="C111" s="16">
        <v>52</v>
      </c>
      <c r="F111" s="16">
        <v>28</v>
      </c>
      <c r="G111" s="16">
        <f t="shared" si="2"/>
        <v>1</v>
      </c>
      <c r="H111" s="16">
        <f t="shared" si="3"/>
        <v>0.02</v>
      </c>
      <c r="J111" s="19" t="s">
        <v>71</v>
      </c>
      <c r="K111" s="73" t="s">
        <v>69</v>
      </c>
      <c r="L111" s="21">
        <f>QUARTILE(C107:C156,3)-QUARTILE(C107:C156,1)</f>
        <v>15.75</v>
      </c>
    </row>
    <row r="112" spans="1:12">
      <c r="C112" s="16">
        <v>61</v>
      </c>
      <c r="F112" s="16">
        <v>73</v>
      </c>
      <c r="G112" s="16">
        <f t="shared" si="2"/>
        <v>1</v>
      </c>
      <c r="H112" s="16">
        <f t="shared" si="3"/>
        <v>0.02</v>
      </c>
    </row>
    <row r="113" spans="3:8">
      <c r="C113" s="16">
        <v>35</v>
      </c>
      <c r="F113" s="16">
        <v>52</v>
      </c>
      <c r="G113" s="16">
        <f t="shared" si="2"/>
        <v>3</v>
      </c>
      <c r="H113" s="16">
        <f>G113/50</f>
        <v>0.06</v>
      </c>
    </row>
    <row r="114" spans="3:8">
      <c r="C114" s="16">
        <v>40</v>
      </c>
      <c r="F114" s="16">
        <v>61</v>
      </c>
      <c r="G114" s="16">
        <f>COUNTIF($C$107:$C$156,F114)</f>
        <v>1</v>
      </c>
      <c r="H114" s="16">
        <f t="shared" si="3"/>
        <v>0.02</v>
      </c>
    </row>
    <row r="115" spans="3:8">
      <c r="C115" s="16">
        <v>47</v>
      </c>
      <c r="F115" s="16">
        <v>35</v>
      </c>
      <c r="G115" s="16">
        <f t="shared" si="2"/>
        <v>1</v>
      </c>
      <c r="H115" s="16">
        <f t="shared" si="3"/>
        <v>0.02</v>
      </c>
    </row>
    <row r="116" spans="3:8">
      <c r="C116" s="16">
        <v>65</v>
      </c>
      <c r="F116" s="16">
        <v>47</v>
      </c>
      <c r="G116" s="16">
        <f t="shared" si="2"/>
        <v>3</v>
      </c>
      <c r="H116" s="16">
        <f t="shared" si="3"/>
        <v>0.06</v>
      </c>
    </row>
    <row r="117" spans="3:8">
      <c r="C117" s="16">
        <v>52</v>
      </c>
      <c r="F117" s="16">
        <v>65</v>
      </c>
      <c r="G117" s="16">
        <f t="shared" si="2"/>
        <v>3</v>
      </c>
      <c r="H117" s="16">
        <f t="shared" si="3"/>
        <v>0.06</v>
      </c>
    </row>
    <row r="118" spans="3:8">
      <c r="C118" s="16">
        <v>44</v>
      </c>
      <c r="F118" s="16">
        <v>44</v>
      </c>
      <c r="G118" s="16">
        <f t="shared" si="2"/>
        <v>1</v>
      </c>
      <c r="H118" s="16">
        <f t="shared" si="3"/>
        <v>0.02</v>
      </c>
    </row>
    <row r="119" spans="3:8">
      <c r="C119" s="16">
        <v>38</v>
      </c>
      <c r="F119" s="16">
        <v>38</v>
      </c>
      <c r="G119" s="16">
        <f t="shared" si="2"/>
        <v>1</v>
      </c>
      <c r="H119" s="16">
        <f t="shared" si="3"/>
        <v>0.02</v>
      </c>
    </row>
    <row r="120" spans="3:8">
      <c r="C120" s="16">
        <v>60</v>
      </c>
      <c r="F120" s="16">
        <v>60</v>
      </c>
      <c r="G120" s="16">
        <f t="shared" si="2"/>
        <v>1</v>
      </c>
      <c r="H120" s="16">
        <f t="shared" si="3"/>
        <v>0.02</v>
      </c>
    </row>
    <row r="121" spans="3:8">
      <c r="C121" s="16">
        <v>56</v>
      </c>
      <c r="F121" s="16">
        <v>36</v>
      </c>
      <c r="G121" s="16">
        <f t="shared" si="2"/>
        <v>1</v>
      </c>
      <c r="H121" s="16">
        <f t="shared" si="3"/>
        <v>0.02</v>
      </c>
    </row>
    <row r="122" spans="3:8">
      <c r="C122" s="16">
        <v>40</v>
      </c>
      <c r="F122" s="16">
        <v>49</v>
      </c>
      <c r="G122" s="16">
        <f t="shared" si="2"/>
        <v>3</v>
      </c>
      <c r="H122" s="16">
        <f t="shared" si="3"/>
        <v>0.06</v>
      </c>
    </row>
    <row r="123" spans="3:8">
      <c r="C123" s="16">
        <v>36</v>
      </c>
      <c r="F123" s="16">
        <v>68</v>
      </c>
      <c r="G123" s="16">
        <f t="shared" si="2"/>
        <v>1</v>
      </c>
      <c r="H123" s="16">
        <f t="shared" si="3"/>
        <v>0.02</v>
      </c>
    </row>
    <row r="124" spans="3:8">
      <c r="C124" s="16">
        <v>49</v>
      </c>
      <c r="F124" s="16">
        <v>57</v>
      </c>
      <c r="G124" s="16">
        <f t="shared" si="2"/>
        <v>1</v>
      </c>
      <c r="H124" s="16">
        <f t="shared" si="3"/>
        <v>0.02</v>
      </c>
    </row>
    <row r="125" spans="3:8">
      <c r="C125" s="16">
        <v>68</v>
      </c>
      <c r="F125" s="16">
        <v>63</v>
      </c>
      <c r="G125" s="16">
        <f t="shared" si="2"/>
        <v>1</v>
      </c>
      <c r="H125" s="16">
        <f t="shared" si="3"/>
        <v>0.02</v>
      </c>
    </row>
    <row r="126" spans="3:8">
      <c r="C126" s="16">
        <v>57</v>
      </c>
      <c r="F126" s="16">
        <v>41</v>
      </c>
      <c r="G126" s="16">
        <f t="shared" si="2"/>
        <v>2</v>
      </c>
      <c r="H126" s="16">
        <f t="shared" si="3"/>
        <v>0.04</v>
      </c>
    </row>
    <row r="127" spans="3:8">
      <c r="C127" s="16">
        <v>52</v>
      </c>
      <c r="F127" s="16">
        <v>48</v>
      </c>
      <c r="G127" s="16">
        <f t="shared" si="2"/>
        <v>2</v>
      </c>
      <c r="H127" s="16">
        <f t="shared" si="3"/>
        <v>0.04</v>
      </c>
    </row>
    <row r="128" spans="3:8">
      <c r="C128" s="16">
        <v>63</v>
      </c>
      <c r="F128" s="16">
        <v>55</v>
      </c>
      <c r="G128" s="16">
        <f t="shared" si="2"/>
        <v>2</v>
      </c>
      <c r="H128" s="16">
        <f t="shared" si="3"/>
        <v>0.04</v>
      </c>
    </row>
    <row r="129" spans="3:8">
      <c r="C129" s="16">
        <v>41</v>
      </c>
      <c r="F129" s="16">
        <v>42</v>
      </c>
      <c r="G129" s="16">
        <f t="shared" si="2"/>
        <v>2</v>
      </c>
      <c r="H129" s="16">
        <f t="shared" si="3"/>
        <v>0.04</v>
      </c>
    </row>
    <row r="130" spans="3:8">
      <c r="C130" s="16">
        <v>48</v>
      </c>
      <c r="F130" s="16">
        <v>39</v>
      </c>
      <c r="G130" s="16">
        <f t="shared" si="2"/>
        <v>2</v>
      </c>
      <c r="H130" s="16">
        <f t="shared" si="3"/>
        <v>0.04</v>
      </c>
    </row>
    <row r="131" spans="3:8">
      <c r="C131" s="16">
        <v>55</v>
      </c>
      <c r="F131" s="16">
        <v>58</v>
      </c>
      <c r="G131" s="16">
        <f t="shared" si="2"/>
        <v>3</v>
      </c>
      <c r="H131" s="16">
        <f t="shared" si="3"/>
        <v>0.06</v>
      </c>
    </row>
    <row r="132" spans="3:8">
      <c r="C132" s="16">
        <v>42</v>
      </c>
      <c r="F132" s="16">
        <v>62</v>
      </c>
      <c r="G132" s="16">
        <f t="shared" si="2"/>
        <v>2</v>
      </c>
      <c r="H132" s="16">
        <f t="shared" si="3"/>
        <v>0.04</v>
      </c>
    </row>
    <row r="133" spans="3:8">
      <c r="C133" s="16">
        <v>39</v>
      </c>
      <c r="F133" s="16">
        <v>59</v>
      </c>
      <c r="G133" s="16">
        <f t="shared" si="2"/>
        <v>2</v>
      </c>
      <c r="H133" s="16">
        <f t="shared" si="3"/>
        <v>0.04</v>
      </c>
    </row>
    <row r="134" spans="3:8">
      <c r="C134" s="16">
        <v>58</v>
      </c>
      <c r="F134" s="16">
        <v>45</v>
      </c>
      <c r="G134" s="16">
        <f t="shared" si="2"/>
        <v>2</v>
      </c>
      <c r="H134" s="16">
        <f t="shared" si="3"/>
        <v>0.04</v>
      </c>
    </row>
    <row r="135" spans="3:8">
      <c r="C135" s="16">
        <v>62</v>
      </c>
      <c r="F135" s="16">
        <v>51</v>
      </c>
      <c r="G135" s="16">
        <f t="shared" si="2"/>
        <v>2</v>
      </c>
      <c r="H135" s="16">
        <f t="shared" si="3"/>
        <v>0.04</v>
      </c>
    </row>
    <row r="136" spans="3:8">
      <c r="C136" s="16">
        <v>49</v>
      </c>
      <c r="F136" s="16">
        <v>43</v>
      </c>
      <c r="G136" s="16">
        <f t="shared" si="2"/>
        <v>1</v>
      </c>
      <c r="H136" s="16">
        <f t="shared" si="3"/>
        <v>0.02</v>
      </c>
    </row>
    <row r="137" spans="3:8">
      <c r="C137" s="16">
        <v>59</v>
      </c>
    </row>
    <row r="138" spans="3:8">
      <c r="C138" s="16">
        <v>45</v>
      </c>
    </row>
    <row r="139" spans="3:8">
      <c r="C139" s="16">
        <v>47</v>
      </c>
    </row>
    <row r="140" spans="3:8">
      <c r="C140" s="16">
        <v>51</v>
      </c>
    </row>
    <row r="141" spans="3:8">
      <c r="C141" s="16">
        <v>65</v>
      </c>
    </row>
    <row r="142" spans="3:8">
      <c r="C142" s="16">
        <v>41</v>
      </c>
    </row>
    <row r="143" spans="3:8">
      <c r="C143" s="16">
        <v>48</v>
      </c>
    </row>
    <row r="144" spans="3:8">
      <c r="C144" s="16">
        <v>55</v>
      </c>
    </row>
    <row r="145" spans="1:12">
      <c r="C145" s="16">
        <v>42</v>
      </c>
    </row>
    <row r="146" spans="1:12">
      <c r="C146" s="16">
        <v>39</v>
      </c>
    </row>
    <row r="147" spans="1:12">
      <c r="C147" s="16">
        <v>58</v>
      </c>
    </row>
    <row r="148" spans="1:12">
      <c r="C148" s="16">
        <v>62</v>
      </c>
    </row>
    <row r="149" spans="1:12">
      <c r="C149" s="16">
        <v>49</v>
      </c>
    </row>
    <row r="150" spans="1:12">
      <c r="C150" s="16">
        <v>59</v>
      </c>
    </row>
    <row r="151" spans="1:12">
      <c r="C151" s="16">
        <v>45</v>
      </c>
    </row>
    <row r="152" spans="1:12">
      <c r="C152" s="16">
        <v>47</v>
      </c>
    </row>
    <row r="153" spans="1:12">
      <c r="C153" s="16">
        <v>51</v>
      </c>
    </row>
    <row r="154" spans="1:12">
      <c r="C154" s="16">
        <v>65</v>
      </c>
    </row>
    <row r="155" spans="1:12">
      <c r="C155" s="16">
        <v>43</v>
      </c>
    </row>
    <row r="156" spans="1:12">
      <c r="C156" s="16">
        <v>58</v>
      </c>
    </row>
    <row r="158" spans="1:12">
      <c r="A158" s="1" t="s">
        <v>76</v>
      </c>
    </row>
    <row r="159" spans="1:12">
      <c r="A159" s="19" t="s">
        <v>77</v>
      </c>
      <c r="B159" s="19" t="s">
        <v>62</v>
      </c>
      <c r="C159" s="14"/>
      <c r="D159" s="30" t="s">
        <v>65</v>
      </c>
      <c r="K159" s="1" t="s">
        <v>70</v>
      </c>
      <c r="L159" s="1" t="s">
        <v>85</v>
      </c>
    </row>
    <row r="160" spans="1:12">
      <c r="A160" s="16" t="s">
        <v>78</v>
      </c>
      <c r="B160" s="16">
        <v>30</v>
      </c>
      <c r="C160" s="14"/>
      <c r="D160" s="28" t="s">
        <v>90</v>
      </c>
    </row>
    <row r="161" spans="1:11">
      <c r="A161" s="16" t="s">
        <v>79</v>
      </c>
      <c r="B161" s="16">
        <v>40</v>
      </c>
      <c r="C161" s="14"/>
      <c r="D161" s="14"/>
      <c r="F161" s="15"/>
      <c r="G161" s="15"/>
    </row>
    <row r="162" spans="1:11">
      <c r="A162" s="16" t="s">
        <v>80</v>
      </c>
      <c r="B162" s="16">
        <v>20</v>
      </c>
      <c r="C162" s="14"/>
      <c r="D162" s="14"/>
      <c r="F162" s="12"/>
      <c r="G162" s="13"/>
    </row>
    <row r="163" spans="1:11">
      <c r="A163" s="16" t="s">
        <v>84</v>
      </c>
      <c r="B163" s="16">
        <v>10</v>
      </c>
      <c r="C163" s="14"/>
      <c r="D163" s="14"/>
      <c r="F163" s="12"/>
      <c r="G163" s="13"/>
      <c r="K163" s="1"/>
    </row>
    <row r="164" spans="1:11">
      <c r="A164" s="16" t="s">
        <v>81</v>
      </c>
      <c r="B164" s="16">
        <v>45</v>
      </c>
      <c r="C164" s="14"/>
      <c r="D164" s="14"/>
      <c r="F164" s="12"/>
      <c r="G164" s="13"/>
    </row>
    <row r="165" spans="1:11">
      <c r="A165" s="16" t="s">
        <v>82</v>
      </c>
      <c r="B165" s="16">
        <v>20</v>
      </c>
      <c r="C165" s="14"/>
      <c r="D165" s="14"/>
      <c r="F165" s="12"/>
      <c r="G165" s="13"/>
    </row>
    <row r="166" spans="1:11">
      <c r="A166" s="16" t="s">
        <v>83</v>
      </c>
      <c r="B166" s="16">
        <v>30</v>
      </c>
      <c r="C166" s="14"/>
      <c r="D166" s="14"/>
      <c r="F166" s="12"/>
      <c r="G166" s="13"/>
    </row>
    <row r="167" spans="1:11">
      <c r="D167" s="14"/>
      <c r="F167" s="13"/>
      <c r="G167" s="13"/>
    </row>
    <row r="168" spans="1:11">
      <c r="D168" s="14"/>
    </row>
    <row r="169" spans="1:11">
      <c r="A169" s="30" t="s">
        <v>66</v>
      </c>
    </row>
    <row r="170" spans="1:11">
      <c r="A170" s="28" t="s">
        <v>103</v>
      </c>
      <c r="B170" s="74"/>
      <c r="C170" s="75"/>
      <c r="D170" s="75"/>
      <c r="E170" s="76"/>
    </row>
    <row r="171" spans="1:11">
      <c r="A171" s="21">
        <f>MAX(B160:B166)</f>
        <v>45</v>
      </c>
      <c r="B171" s="77" t="s">
        <v>102</v>
      </c>
      <c r="C171" s="77"/>
      <c r="D171" s="77"/>
      <c r="E171" s="77"/>
    </row>
    <row r="196" spans="1:10">
      <c r="A196" s="1" t="s">
        <v>86</v>
      </c>
      <c r="H196" s="1"/>
    </row>
    <row r="197" spans="1:10">
      <c r="G197" s="11"/>
      <c r="H197" s="1"/>
    </row>
    <row r="198" spans="1:10">
      <c r="A198" s="19" t="s">
        <v>99</v>
      </c>
      <c r="B198" s="19" t="s">
        <v>100</v>
      </c>
      <c r="D198" s="20" t="s">
        <v>100</v>
      </c>
      <c r="E198" s="20" t="s">
        <v>62</v>
      </c>
      <c r="G198" s="1" t="s">
        <v>101</v>
      </c>
      <c r="H198" s="1" t="s">
        <v>85</v>
      </c>
      <c r="J198" s="1" t="s">
        <v>91</v>
      </c>
    </row>
    <row r="199" spans="1:10">
      <c r="A199" s="16">
        <v>4</v>
      </c>
      <c r="B199" s="16">
        <v>1</v>
      </c>
      <c r="D199" s="17">
        <v>1</v>
      </c>
      <c r="E199" s="18">
        <v>0</v>
      </c>
      <c r="J199" s="1" t="s">
        <v>90</v>
      </c>
    </row>
    <row r="200" spans="1:10">
      <c r="A200" s="16">
        <v>5</v>
      </c>
      <c r="B200" s="16">
        <v>2</v>
      </c>
      <c r="D200" s="17">
        <v>2</v>
      </c>
      <c r="E200" s="18">
        <v>8</v>
      </c>
    </row>
    <row r="201" spans="1:10">
      <c r="A201" s="16">
        <v>3</v>
      </c>
      <c r="B201" s="16">
        <v>3</v>
      </c>
      <c r="D201" s="17">
        <v>3</v>
      </c>
      <c r="E201" s="18">
        <v>30</v>
      </c>
    </row>
    <row r="202" spans="1:10">
      <c r="A202" s="16">
        <v>2</v>
      </c>
      <c r="B202" s="16">
        <v>4</v>
      </c>
      <c r="D202" s="17">
        <v>4</v>
      </c>
      <c r="E202" s="18">
        <v>39</v>
      </c>
    </row>
    <row r="203" spans="1:10">
      <c r="A203" s="16">
        <v>4</v>
      </c>
      <c r="B203" s="16">
        <v>5</v>
      </c>
      <c r="D203" s="17">
        <v>5</v>
      </c>
      <c r="E203" s="18">
        <v>23</v>
      </c>
    </row>
    <row r="204" spans="1:10">
      <c r="A204" s="16">
        <v>4</v>
      </c>
      <c r="D204" s="13"/>
      <c r="E204" s="13"/>
    </row>
    <row r="205" spans="1:10">
      <c r="A205" s="16">
        <v>3</v>
      </c>
    </row>
    <row r="206" spans="1:10">
      <c r="A206" s="16">
        <v>5</v>
      </c>
      <c r="C206" s="19" t="s">
        <v>89</v>
      </c>
    </row>
    <row r="207" spans="1:10">
      <c r="A207" s="16">
        <v>4</v>
      </c>
      <c r="C207" s="16" t="s">
        <v>88</v>
      </c>
      <c r="D207" s="21">
        <f>MODE(A199:A298)</f>
        <v>4</v>
      </c>
    </row>
    <row r="208" spans="1:10">
      <c r="A208" s="16">
        <v>3</v>
      </c>
    </row>
    <row r="209" spans="1:6">
      <c r="A209" s="16">
        <v>5</v>
      </c>
    </row>
    <row r="210" spans="1:6">
      <c r="A210" s="16">
        <v>4</v>
      </c>
    </row>
    <row r="211" spans="1:6">
      <c r="A211" s="16">
        <v>2</v>
      </c>
      <c r="F211">
        <f>MODE(A199:A298)</f>
        <v>4</v>
      </c>
    </row>
    <row r="212" spans="1:6">
      <c r="A212" s="16">
        <v>3</v>
      </c>
    </row>
    <row r="213" spans="1:6">
      <c r="A213" s="16">
        <v>4</v>
      </c>
    </row>
    <row r="214" spans="1:6">
      <c r="A214" s="16">
        <v>5</v>
      </c>
    </row>
    <row r="215" spans="1:6">
      <c r="A215" s="16">
        <v>3</v>
      </c>
    </row>
    <row r="216" spans="1:6">
      <c r="A216" s="16">
        <v>4</v>
      </c>
    </row>
    <row r="217" spans="1:6">
      <c r="A217" s="16">
        <v>5</v>
      </c>
    </row>
    <row r="218" spans="1:6">
      <c r="A218" s="16">
        <v>3</v>
      </c>
    </row>
    <row r="219" spans="1:6">
      <c r="A219" s="16">
        <v>4</v>
      </c>
    </row>
    <row r="220" spans="1:6">
      <c r="A220" s="16">
        <v>3</v>
      </c>
    </row>
    <row r="221" spans="1:6">
      <c r="A221" s="16">
        <v>2</v>
      </c>
    </row>
    <row r="222" spans="1:6">
      <c r="A222" s="16">
        <v>4</v>
      </c>
    </row>
    <row r="223" spans="1:6">
      <c r="A223" s="16">
        <v>5</v>
      </c>
    </row>
    <row r="224" spans="1:6">
      <c r="A224" s="16">
        <v>3</v>
      </c>
    </row>
    <row r="225" spans="1:1">
      <c r="A225" s="16">
        <v>4</v>
      </c>
    </row>
    <row r="226" spans="1:1">
      <c r="A226" s="16">
        <v>5</v>
      </c>
    </row>
    <row r="227" spans="1:1">
      <c r="A227" s="16">
        <v>4</v>
      </c>
    </row>
    <row r="228" spans="1:1">
      <c r="A228" s="16">
        <v>3</v>
      </c>
    </row>
    <row r="229" spans="1:1">
      <c r="A229" s="16">
        <v>3</v>
      </c>
    </row>
    <row r="230" spans="1:1">
      <c r="A230" s="16">
        <v>4</v>
      </c>
    </row>
    <row r="231" spans="1:1">
      <c r="A231" s="16">
        <v>5</v>
      </c>
    </row>
    <row r="232" spans="1:1">
      <c r="A232" s="16">
        <v>2</v>
      </c>
    </row>
    <row r="233" spans="1:1">
      <c r="A233" s="16">
        <v>3</v>
      </c>
    </row>
    <row r="234" spans="1:1">
      <c r="A234" s="16">
        <v>4</v>
      </c>
    </row>
    <row r="235" spans="1:1">
      <c r="A235" s="16">
        <v>4</v>
      </c>
    </row>
    <row r="236" spans="1:1">
      <c r="A236" s="16">
        <v>3</v>
      </c>
    </row>
    <row r="237" spans="1:1">
      <c r="A237" s="16">
        <v>5</v>
      </c>
    </row>
    <row r="238" spans="1:1">
      <c r="A238" s="16">
        <v>4</v>
      </c>
    </row>
    <row r="239" spans="1:1">
      <c r="A239" s="16">
        <v>3</v>
      </c>
    </row>
    <row r="240" spans="1:1">
      <c r="A240" s="16">
        <v>4</v>
      </c>
    </row>
    <row r="241" spans="1:1">
      <c r="A241" s="16">
        <v>5</v>
      </c>
    </row>
    <row r="242" spans="1:1">
      <c r="A242" s="16">
        <v>4</v>
      </c>
    </row>
    <row r="243" spans="1:1">
      <c r="A243" s="16">
        <v>2</v>
      </c>
    </row>
    <row r="244" spans="1:1">
      <c r="A244" s="16">
        <v>3</v>
      </c>
    </row>
    <row r="245" spans="1:1">
      <c r="A245" s="16">
        <v>4</v>
      </c>
    </row>
    <row r="246" spans="1:1">
      <c r="A246" s="16">
        <v>5</v>
      </c>
    </row>
    <row r="247" spans="1:1">
      <c r="A247" s="16">
        <v>3</v>
      </c>
    </row>
    <row r="248" spans="1:1">
      <c r="A248" s="16">
        <v>4</v>
      </c>
    </row>
    <row r="249" spans="1:1">
      <c r="A249" s="16">
        <v>5</v>
      </c>
    </row>
    <row r="250" spans="1:1">
      <c r="A250" s="16">
        <v>4</v>
      </c>
    </row>
    <row r="251" spans="1:1">
      <c r="A251" s="16">
        <v>3</v>
      </c>
    </row>
    <row r="252" spans="1:1">
      <c r="A252" s="16">
        <v>4</v>
      </c>
    </row>
    <row r="253" spans="1:1">
      <c r="A253" s="16">
        <v>5</v>
      </c>
    </row>
    <row r="254" spans="1:1">
      <c r="A254" s="16">
        <v>3</v>
      </c>
    </row>
    <row r="255" spans="1:1">
      <c r="A255" s="16">
        <v>4</v>
      </c>
    </row>
    <row r="256" spans="1:1">
      <c r="A256" s="16">
        <v>5</v>
      </c>
    </row>
    <row r="257" spans="1:1">
      <c r="A257" s="16">
        <v>4</v>
      </c>
    </row>
    <row r="258" spans="1:1">
      <c r="A258" s="16">
        <v>3</v>
      </c>
    </row>
    <row r="259" spans="1:1">
      <c r="A259" s="16">
        <v>3</v>
      </c>
    </row>
    <row r="260" spans="1:1">
      <c r="A260" s="16">
        <v>4</v>
      </c>
    </row>
    <row r="261" spans="1:1">
      <c r="A261" s="16">
        <v>5</v>
      </c>
    </row>
    <row r="262" spans="1:1">
      <c r="A262" s="16">
        <v>2</v>
      </c>
    </row>
    <row r="263" spans="1:1">
      <c r="A263" s="16">
        <v>3</v>
      </c>
    </row>
    <row r="264" spans="1:1">
      <c r="A264" s="16">
        <v>4</v>
      </c>
    </row>
    <row r="265" spans="1:1">
      <c r="A265" s="16">
        <v>4</v>
      </c>
    </row>
    <row r="266" spans="1:1">
      <c r="A266" s="16">
        <v>3</v>
      </c>
    </row>
    <row r="267" spans="1:1">
      <c r="A267" s="16">
        <v>5</v>
      </c>
    </row>
    <row r="268" spans="1:1">
      <c r="A268" s="16">
        <v>4</v>
      </c>
    </row>
    <row r="269" spans="1:1">
      <c r="A269" s="16">
        <v>3</v>
      </c>
    </row>
    <row r="270" spans="1:1">
      <c r="A270" s="16">
        <v>4</v>
      </c>
    </row>
    <row r="271" spans="1:1">
      <c r="A271" s="16">
        <v>5</v>
      </c>
    </row>
    <row r="272" spans="1:1">
      <c r="A272" s="16">
        <v>4</v>
      </c>
    </row>
    <row r="273" spans="1:1">
      <c r="A273" s="16">
        <v>2</v>
      </c>
    </row>
    <row r="274" spans="1:1">
      <c r="A274" s="16">
        <v>3</v>
      </c>
    </row>
    <row r="275" spans="1:1">
      <c r="A275" s="16">
        <v>4</v>
      </c>
    </row>
    <row r="276" spans="1:1">
      <c r="A276" s="16">
        <v>5</v>
      </c>
    </row>
    <row r="277" spans="1:1">
      <c r="A277" s="16">
        <v>3</v>
      </c>
    </row>
    <row r="278" spans="1:1">
      <c r="A278" s="16">
        <v>4</v>
      </c>
    </row>
    <row r="279" spans="1:1">
      <c r="A279" s="16">
        <v>5</v>
      </c>
    </row>
    <row r="280" spans="1:1">
      <c r="A280" s="16">
        <v>4</v>
      </c>
    </row>
    <row r="281" spans="1:1">
      <c r="A281" s="16">
        <v>3</v>
      </c>
    </row>
    <row r="282" spans="1:1">
      <c r="A282" s="16">
        <v>4</v>
      </c>
    </row>
    <row r="283" spans="1:1">
      <c r="A283" s="16">
        <v>5</v>
      </c>
    </row>
    <row r="284" spans="1:1">
      <c r="A284" s="16">
        <v>3</v>
      </c>
    </row>
    <row r="285" spans="1:1">
      <c r="A285" s="16">
        <v>4</v>
      </c>
    </row>
    <row r="286" spans="1:1">
      <c r="A286" s="16">
        <v>5</v>
      </c>
    </row>
    <row r="287" spans="1:1">
      <c r="A287" s="16">
        <v>4</v>
      </c>
    </row>
    <row r="288" spans="1:1">
      <c r="A288" s="16">
        <v>3</v>
      </c>
    </row>
    <row r="289" spans="1:12">
      <c r="A289" s="16">
        <v>3</v>
      </c>
    </row>
    <row r="290" spans="1:12">
      <c r="A290" s="16">
        <v>4</v>
      </c>
    </row>
    <row r="291" spans="1:12">
      <c r="A291" s="16">
        <v>5</v>
      </c>
    </row>
    <row r="292" spans="1:12">
      <c r="A292" s="16">
        <v>2</v>
      </c>
    </row>
    <row r="293" spans="1:12">
      <c r="A293" s="16">
        <v>3</v>
      </c>
    </row>
    <row r="294" spans="1:12">
      <c r="A294" s="16">
        <v>4</v>
      </c>
    </row>
    <row r="295" spans="1:12">
      <c r="A295" s="16">
        <v>4</v>
      </c>
    </row>
    <row r="296" spans="1:12">
      <c r="A296" s="16">
        <v>3</v>
      </c>
    </row>
    <row r="297" spans="1:12">
      <c r="A297" s="16">
        <v>5</v>
      </c>
    </row>
    <row r="298" spans="1:12">
      <c r="A298" s="16">
        <v>4</v>
      </c>
    </row>
    <row r="300" spans="1:12">
      <c r="A300" s="1" t="s">
        <v>92</v>
      </c>
    </row>
    <row r="301" spans="1:12">
      <c r="A301" s="19" t="s">
        <v>96</v>
      </c>
      <c r="B301" s="27" t="s">
        <v>104</v>
      </c>
      <c r="D301" s="14"/>
    </row>
    <row r="302" spans="1:12">
      <c r="A302" s="16">
        <v>35</v>
      </c>
      <c r="B302" s="16">
        <v>30</v>
      </c>
      <c r="D302" s="19" t="s">
        <v>104</v>
      </c>
      <c r="E302" s="19" t="s">
        <v>62</v>
      </c>
      <c r="F302" s="19" t="s">
        <v>87</v>
      </c>
      <c r="G302" s="78" t="s">
        <v>85</v>
      </c>
      <c r="K302" s="19" t="s">
        <v>95</v>
      </c>
      <c r="L302" s="78" t="s">
        <v>90</v>
      </c>
    </row>
    <row r="303" spans="1:12">
      <c r="A303" s="16">
        <v>28</v>
      </c>
      <c r="B303" s="16">
        <v>35</v>
      </c>
      <c r="D303" s="16">
        <v>30</v>
      </c>
      <c r="E303" s="16">
        <v>10</v>
      </c>
      <c r="F303" s="14"/>
    </row>
    <row r="304" spans="1:12">
      <c r="A304" s="16">
        <v>32</v>
      </c>
      <c r="B304" s="16">
        <v>40</v>
      </c>
      <c r="D304" s="16">
        <v>35</v>
      </c>
      <c r="E304" s="16">
        <v>13</v>
      </c>
      <c r="F304" s="14"/>
    </row>
    <row r="305" spans="1:6">
      <c r="A305" s="16">
        <v>45</v>
      </c>
      <c r="B305" s="16">
        <v>45</v>
      </c>
      <c r="D305" s="16">
        <v>40</v>
      </c>
      <c r="E305" s="16">
        <v>15</v>
      </c>
      <c r="F305" s="14"/>
    </row>
    <row r="306" spans="1:6">
      <c r="A306" s="16">
        <v>38</v>
      </c>
      <c r="B306" s="16">
        <v>50</v>
      </c>
      <c r="D306" s="16">
        <v>45</v>
      </c>
      <c r="E306" s="16">
        <v>10</v>
      </c>
      <c r="F306" s="14"/>
    </row>
    <row r="307" spans="1:6">
      <c r="A307" s="16">
        <v>29</v>
      </c>
      <c r="D307" s="16">
        <v>50</v>
      </c>
      <c r="E307" s="16">
        <v>2</v>
      </c>
      <c r="F307" s="14"/>
    </row>
    <row r="308" spans="1:6">
      <c r="A308" s="16">
        <v>42</v>
      </c>
      <c r="D308" s="13"/>
      <c r="E308" s="13"/>
      <c r="F308" s="14"/>
    </row>
    <row r="309" spans="1:6">
      <c r="A309" s="16">
        <v>30</v>
      </c>
      <c r="F309" s="14"/>
    </row>
    <row r="310" spans="1:6">
      <c r="A310" s="16">
        <v>36</v>
      </c>
      <c r="C310" s="27" t="s">
        <v>94</v>
      </c>
      <c r="F310" s="14"/>
    </row>
    <row r="311" spans="1:6">
      <c r="A311" s="16">
        <v>41</v>
      </c>
      <c r="C311" s="21">
        <f>AVERAGE(A302:A351)</f>
        <v>36.14</v>
      </c>
      <c r="D311" s="3" t="s">
        <v>43</v>
      </c>
      <c r="F311" s="14"/>
    </row>
    <row r="312" spans="1:6">
      <c r="A312" s="16">
        <v>47</v>
      </c>
      <c r="F312" s="14"/>
    </row>
    <row r="313" spans="1:6">
      <c r="A313" s="16">
        <v>31</v>
      </c>
      <c r="F313" s="14"/>
    </row>
    <row r="314" spans="1:6">
      <c r="A314" s="16">
        <v>39</v>
      </c>
      <c r="F314" s="14"/>
    </row>
    <row r="315" spans="1:6">
      <c r="A315" s="16">
        <v>43</v>
      </c>
      <c r="E315" s="14"/>
      <c r="F315" s="14"/>
    </row>
    <row r="316" spans="1:6">
      <c r="A316" s="16">
        <v>37</v>
      </c>
      <c r="E316" s="14"/>
      <c r="F316" s="14"/>
    </row>
    <row r="317" spans="1:6">
      <c r="A317" s="16">
        <v>30</v>
      </c>
      <c r="E317" s="14"/>
      <c r="F317" s="14"/>
    </row>
    <row r="318" spans="1:6">
      <c r="A318" s="16">
        <v>34</v>
      </c>
      <c r="E318" s="14"/>
      <c r="F318" s="14"/>
    </row>
    <row r="319" spans="1:6">
      <c r="A319" s="16">
        <v>39</v>
      </c>
      <c r="E319" s="14"/>
      <c r="F319" s="14"/>
    </row>
    <row r="320" spans="1:6">
      <c r="A320" s="16">
        <v>28</v>
      </c>
      <c r="E320" s="14"/>
      <c r="F320" s="14"/>
    </row>
    <row r="321" spans="1:6">
      <c r="A321" s="16">
        <v>33</v>
      </c>
      <c r="E321" s="14"/>
      <c r="F321" s="14"/>
    </row>
    <row r="322" spans="1:6">
      <c r="A322" s="16">
        <v>36</v>
      </c>
    </row>
    <row r="323" spans="1:6">
      <c r="A323" s="16">
        <v>40</v>
      </c>
    </row>
    <row r="324" spans="1:6">
      <c r="A324" s="16">
        <v>42</v>
      </c>
    </row>
    <row r="325" spans="1:6">
      <c r="A325" s="16">
        <v>29</v>
      </c>
    </row>
    <row r="326" spans="1:6">
      <c r="A326" s="16">
        <v>31</v>
      </c>
    </row>
    <row r="327" spans="1:6">
      <c r="A327" s="16">
        <v>45</v>
      </c>
    </row>
    <row r="328" spans="1:6">
      <c r="A328" s="16">
        <v>38</v>
      </c>
    </row>
    <row r="329" spans="1:6">
      <c r="A329" s="16">
        <v>33</v>
      </c>
    </row>
    <row r="330" spans="1:6">
      <c r="A330" s="16">
        <v>41</v>
      </c>
    </row>
    <row r="331" spans="1:6">
      <c r="A331" s="16">
        <v>35</v>
      </c>
    </row>
    <row r="332" spans="1:6">
      <c r="A332" s="16">
        <v>37</v>
      </c>
    </row>
    <row r="333" spans="1:6">
      <c r="A333" s="16">
        <v>34</v>
      </c>
    </row>
    <row r="334" spans="1:6">
      <c r="A334" s="16">
        <v>46</v>
      </c>
    </row>
    <row r="335" spans="1:6">
      <c r="A335" s="16">
        <v>30</v>
      </c>
    </row>
    <row r="336" spans="1:6">
      <c r="A336" s="16">
        <v>39</v>
      </c>
    </row>
    <row r="337" spans="1:1">
      <c r="A337" s="16">
        <v>43</v>
      </c>
    </row>
    <row r="338" spans="1:1">
      <c r="A338" s="16">
        <v>28</v>
      </c>
    </row>
    <row r="339" spans="1:1">
      <c r="A339" s="16">
        <v>32</v>
      </c>
    </row>
    <row r="340" spans="1:1">
      <c r="A340" s="16">
        <v>36</v>
      </c>
    </row>
    <row r="341" spans="1:1">
      <c r="A341" s="16">
        <v>29</v>
      </c>
    </row>
    <row r="342" spans="1:1">
      <c r="A342" s="16">
        <v>31</v>
      </c>
    </row>
    <row r="343" spans="1:1">
      <c r="A343" s="16">
        <v>37</v>
      </c>
    </row>
    <row r="344" spans="1:1">
      <c r="A344" s="16">
        <v>40</v>
      </c>
    </row>
    <row r="345" spans="1:1">
      <c r="A345" s="16">
        <v>42</v>
      </c>
    </row>
    <row r="346" spans="1:1">
      <c r="A346" s="16">
        <v>33</v>
      </c>
    </row>
    <row r="347" spans="1:1">
      <c r="A347" s="16">
        <v>39</v>
      </c>
    </row>
    <row r="348" spans="1:1">
      <c r="A348" s="16">
        <v>28</v>
      </c>
    </row>
    <row r="349" spans="1:1">
      <c r="A349" s="16">
        <v>35</v>
      </c>
    </row>
    <row r="350" spans="1:1">
      <c r="A350" s="16">
        <v>38</v>
      </c>
    </row>
    <row r="351" spans="1:1">
      <c r="A351" s="16">
        <v>43</v>
      </c>
    </row>
    <row r="354" spans="1:12">
      <c r="A354" s="1" t="s">
        <v>93</v>
      </c>
    </row>
    <row r="355" spans="1:12">
      <c r="B355" s="19" t="s">
        <v>61</v>
      </c>
    </row>
    <row r="356" spans="1:12">
      <c r="B356" s="16">
        <v>125</v>
      </c>
      <c r="C356" s="19" t="s">
        <v>105</v>
      </c>
      <c r="D356" s="19" t="s">
        <v>62</v>
      </c>
      <c r="F356" s="19" t="s">
        <v>65</v>
      </c>
      <c r="G356" s="28" t="s">
        <v>85</v>
      </c>
      <c r="K356" s="19" t="s">
        <v>70</v>
      </c>
      <c r="L356" s="28" t="s">
        <v>90</v>
      </c>
    </row>
    <row r="357" spans="1:12">
      <c r="B357" s="16">
        <v>148</v>
      </c>
      <c r="C357" s="16">
        <v>110</v>
      </c>
      <c r="D357" s="16">
        <v>0</v>
      </c>
    </row>
    <row r="358" spans="1:12">
      <c r="B358" s="16">
        <v>137</v>
      </c>
      <c r="C358" s="16">
        <v>120</v>
      </c>
      <c r="D358" s="16">
        <v>6</v>
      </c>
    </row>
    <row r="359" spans="1:12">
      <c r="B359" s="16">
        <v>120</v>
      </c>
      <c r="C359" s="16">
        <v>130</v>
      </c>
      <c r="D359" s="16">
        <v>44</v>
      </c>
    </row>
    <row r="360" spans="1:12">
      <c r="B360" s="16">
        <v>135</v>
      </c>
      <c r="C360" s="16">
        <v>140</v>
      </c>
      <c r="D360" s="16">
        <v>43</v>
      </c>
    </row>
    <row r="361" spans="1:12">
      <c r="B361" s="16">
        <v>132</v>
      </c>
      <c r="C361" s="16">
        <v>150</v>
      </c>
      <c r="D361" s="16">
        <v>7</v>
      </c>
    </row>
    <row r="362" spans="1:12">
      <c r="B362" s="16">
        <v>145</v>
      </c>
    </row>
    <row r="363" spans="1:12">
      <c r="B363" s="16">
        <v>122</v>
      </c>
    </row>
    <row r="364" spans="1:12">
      <c r="B364" s="16">
        <v>130</v>
      </c>
    </row>
    <row r="365" spans="1:12">
      <c r="B365" s="16">
        <v>141</v>
      </c>
    </row>
    <row r="366" spans="1:12">
      <c r="B366" s="16">
        <v>118</v>
      </c>
      <c r="C366" s="19" t="s">
        <v>66</v>
      </c>
      <c r="D366" s="3" t="s">
        <v>106</v>
      </c>
    </row>
    <row r="367" spans="1:12">
      <c r="B367" s="16">
        <v>125</v>
      </c>
      <c r="C367" s="28" t="s">
        <v>103</v>
      </c>
      <c r="D367" s="21">
        <f>MEDIAN(B356:B455)</f>
        <v>130.5</v>
      </c>
    </row>
    <row r="368" spans="1:12">
      <c r="B368" s="16">
        <v>132</v>
      </c>
    </row>
    <row r="369" spans="2:2">
      <c r="B369" s="16">
        <v>136</v>
      </c>
    </row>
    <row r="370" spans="2:2">
      <c r="B370" s="16">
        <v>128</v>
      </c>
    </row>
    <row r="371" spans="2:2">
      <c r="B371" s="16">
        <v>123</v>
      </c>
    </row>
    <row r="372" spans="2:2">
      <c r="B372" s="16">
        <v>132</v>
      </c>
    </row>
    <row r="373" spans="2:2">
      <c r="B373" s="16">
        <v>138</v>
      </c>
    </row>
    <row r="374" spans="2:2">
      <c r="B374" s="16">
        <v>126</v>
      </c>
    </row>
    <row r="375" spans="2:2">
      <c r="B375" s="16">
        <v>129</v>
      </c>
    </row>
    <row r="376" spans="2:2">
      <c r="B376" s="16">
        <v>136</v>
      </c>
    </row>
    <row r="377" spans="2:2">
      <c r="B377" s="16">
        <v>127</v>
      </c>
    </row>
    <row r="378" spans="2:2">
      <c r="B378" s="16">
        <v>130</v>
      </c>
    </row>
    <row r="379" spans="2:2">
      <c r="B379" s="16">
        <v>122</v>
      </c>
    </row>
    <row r="380" spans="2:2">
      <c r="B380" s="16">
        <v>125</v>
      </c>
    </row>
    <row r="381" spans="2:2">
      <c r="B381" s="16">
        <v>133</v>
      </c>
    </row>
    <row r="382" spans="2:2">
      <c r="B382" s="16">
        <v>140</v>
      </c>
    </row>
    <row r="383" spans="2:2">
      <c r="B383" s="16">
        <v>126</v>
      </c>
    </row>
    <row r="384" spans="2:2">
      <c r="B384" s="16">
        <v>133</v>
      </c>
    </row>
    <row r="385" spans="2:2">
      <c r="B385" s="16">
        <v>135</v>
      </c>
    </row>
    <row r="386" spans="2:2">
      <c r="B386" s="16">
        <v>130</v>
      </c>
    </row>
    <row r="387" spans="2:2">
      <c r="B387" s="16">
        <v>134</v>
      </c>
    </row>
    <row r="388" spans="2:2">
      <c r="B388" s="16">
        <v>141</v>
      </c>
    </row>
    <row r="389" spans="2:2">
      <c r="B389" s="16">
        <v>119</v>
      </c>
    </row>
    <row r="390" spans="2:2">
      <c r="B390" s="16">
        <v>125</v>
      </c>
    </row>
    <row r="391" spans="2:2">
      <c r="B391" s="16">
        <v>131</v>
      </c>
    </row>
    <row r="392" spans="2:2">
      <c r="B392" s="16">
        <v>136</v>
      </c>
    </row>
    <row r="393" spans="2:2">
      <c r="B393" s="16">
        <v>128</v>
      </c>
    </row>
    <row r="394" spans="2:2">
      <c r="B394" s="16">
        <v>124</v>
      </c>
    </row>
    <row r="395" spans="2:2">
      <c r="B395" s="16">
        <v>132</v>
      </c>
    </row>
    <row r="396" spans="2:2">
      <c r="B396" s="16">
        <v>136</v>
      </c>
    </row>
    <row r="397" spans="2:2">
      <c r="B397" s="16">
        <v>127</v>
      </c>
    </row>
    <row r="398" spans="2:2">
      <c r="B398" s="16">
        <v>130</v>
      </c>
    </row>
    <row r="399" spans="2:2">
      <c r="B399" s="16">
        <v>122</v>
      </c>
    </row>
    <row r="400" spans="2:2">
      <c r="B400" s="16">
        <v>125</v>
      </c>
    </row>
    <row r="401" spans="2:2">
      <c r="B401" s="16">
        <v>133</v>
      </c>
    </row>
    <row r="402" spans="2:2">
      <c r="B402" s="16">
        <v>140</v>
      </c>
    </row>
    <row r="403" spans="2:2">
      <c r="B403" s="16">
        <v>126</v>
      </c>
    </row>
    <row r="404" spans="2:2">
      <c r="B404" s="16">
        <v>133</v>
      </c>
    </row>
    <row r="405" spans="2:2">
      <c r="B405" s="16">
        <v>135</v>
      </c>
    </row>
    <row r="406" spans="2:2">
      <c r="B406" s="16">
        <v>130</v>
      </c>
    </row>
    <row r="407" spans="2:2">
      <c r="B407" s="16">
        <v>134</v>
      </c>
    </row>
    <row r="408" spans="2:2">
      <c r="B408" s="16">
        <v>141</v>
      </c>
    </row>
    <row r="409" spans="2:2">
      <c r="B409" s="16">
        <v>119</v>
      </c>
    </row>
    <row r="410" spans="2:2">
      <c r="B410" s="16">
        <v>125</v>
      </c>
    </row>
    <row r="411" spans="2:2">
      <c r="B411" s="16">
        <v>131</v>
      </c>
    </row>
    <row r="412" spans="2:2">
      <c r="B412" s="16">
        <v>136</v>
      </c>
    </row>
    <row r="413" spans="2:2">
      <c r="B413" s="16">
        <v>128</v>
      </c>
    </row>
    <row r="414" spans="2:2">
      <c r="B414" s="16">
        <v>124</v>
      </c>
    </row>
    <row r="415" spans="2:2">
      <c r="B415" s="16">
        <v>132</v>
      </c>
    </row>
    <row r="416" spans="2:2">
      <c r="B416" s="16">
        <v>136</v>
      </c>
    </row>
    <row r="417" spans="2:2">
      <c r="B417" s="16">
        <v>127</v>
      </c>
    </row>
    <row r="418" spans="2:2">
      <c r="B418" s="16">
        <v>130</v>
      </c>
    </row>
    <row r="419" spans="2:2">
      <c r="B419" s="16">
        <v>122</v>
      </c>
    </row>
    <row r="420" spans="2:2">
      <c r="B420" s="16">
        <v>125</v>
      </c>
    </row>
    <row r="421" spans="2:2">
      <c r="B421" s="16">
        <v>133</v>
      </c>
    </row>
    <row r="422" spans="2:2">
      <c r="B422" s="16">
        <v>140</v>
      </c>
    </row>
    <row r="423" spans="2:2">
      <c r="B423" s="16">
        <v>126</v>
      </c>
    </row>
    <row r="424" spans="2:2">
      <c r="B424" s="16">
        <v>133</v>
      </c>
    </row>
    <row r="425" spans="2:2">
      <c r="B425" s="16">
        <v>135</v>
      </c>
    </row>
    <row r="426" spans="2:2">
      <c r="B426" s="16">
        <v>130</v>
      </c>
    </row>
    <row r="427" spans="2:2">
      <c r="B427" s="16">
        <v>134</v>
      </c>
    </row>
    <row r="428" spans="2:2">
      <c r="B428" s="16">
        <v>141</v>
      </c>
    </row>
    <row r="429" spans="2:2">
      <c r="B429" s="16">
        <v>119</v>
      </c>
    </row>
    <row r="430" spans="2:2">
      <c r="B430" s="16">
        <v>125</v>
      </c>
    </row>
    <row r="431" spans="2:2">
      <c r="B431" s="16">
        <v>131</v>
      </c>
    </row>
    <row r="432" spans="2:2">
      <c r="B432" s="16">
        <v>136</v>
      </c>
    </row>
    <row r="433" spans="2:2">
      <c r="B433" s="16">
        <v>128</v>
      </c>
    </row>
    <row r="434" spans="2:2">
      <c r="B434" s="16">
        <v>124</v>
      </c>
    </row>
    <row r="435" spans="2:2">
      <c r="B435" s="16">
        <v>132</v>
      </c>
    </row>
    <row r="436" spans="2:2">
      <c r="B436" s="16">
        <v>136</v>
      </c>
    </row>
    <row r="437" spans="2:2">
      <c r="B437" s="16">
        <v>127</v>
      </c>
    </row>
    <row r="438" spans="2:2">
      <c r="B438" s="16">
        <v>130</v>
      </c>
    </row>
    <row r="439" spans="2:2">
      <c r="B439" s="16">
        <v>122</v>
      </c>
    </row>
    <row r="440" spans="2:2">
      <c r="B440" s="16">
        <v>125</v>
      </c>
    </row>
    <row r="441" spans="2:2">
      <c r="B441" s="16">
        <v>133</v>
      </c>
    </row>
    <row r="442" spans="2:2">
      <c r="B442" s="16">
        <v>140</v>
      </c>
    </row>
    <row r="443" spans="2:2">
      <c r="B443" s="16">
        <v>126</v>
      </c>
    </row>
    <row r="444" spans="2:2">
      <c r="B444" s="16">
        <v>133</v>
      </c>
    </row>
    <row r="445" spans="2:2">
      <c r="B445" s="16">
        <v>135</v>
      </c>
    </row>
    <row r="446" spans="2:2">
      <c r="B446" s="16">
        <v>130</v>
      </c>
    </row>
    <row r="447" spans="2:2">
      <c r="B447" s="16">
        <v>134</v>
      </c>
    </row>
    <row r="448" spans="2:2">
      <c r="B448" s="16">
        <v>141</v>
      </c>
    </row>
    <row r="449" spans="1:7">
      <c r="B449" s="16">
        <v>119</v>
      </c>
    </row>
    <row r="450" spans="1:7">
      <c r="B450" s="16">
        <v>125</v>
      </c>
    </row>
    <row r="451" spans="1:7">
      <c r="B451" s="16">
        <v>131</v>
      </c>
    </row>
    <row r="452" spans="1:7">
      <c r="B452" s="16">
        <v>136</v>
      </c>
    </row>
    <row r="453" spans="1:7">
      <c r="B453" s="16">
        <v>128</v>
      </c>
    </row>
    <row r="454" spans="1:7">
      <c r="B454" s="16">
        <v>124</v>
      </c>
    </row>
    <row r="455" spans="1:7">
      <c r="B455" s="16">
        <v>132</v>
      </c>
    </row>
    <row r="458" spans="1:7">
      <c r="A458" s="1" t="s">
        <v>115</v>
      </c>
      <c r="F458" s="30" t="s">
        <v>110</v>
      </c>
      <c r="G458" s="78" t="s">
        <v>111</v>
      </c>
    </row>
    <row r="459" spans="1:7">
      <c r="B459" s="30" t="s">
        <v>107</v>
      </c>
      <c r="C459" s="30" t="s">
        <v>108</v>
      </c>
      <c r="D459" s="30" t="s">
        <v>109</v>
      </c>
    </row>
    <row r="460" spans="1:7">
      <c r="B460" s="29">
        <v>45</v>
      </c>
      <c r="C460" s="29">
        <v>32</v>
      </c>
      <c r="D460" s="29">
        <v>40</v>
      </c>
    </row>
    <row r="461" spans="1:7">
      <c r="B461" s="29">
        <v>35</v>
      </c>
      <c r="C461" s="29">
        <v>28</v>
      </c>
      <c r="D461" s="29">
        <v>39</v>
      </c>
    </row>
    <row r="462" spans="1:7">
      <c r="B462" s="29">
        <v>40</v>
      </c>
      <c r="C462" s="29">
        <v>30</v>
      </c>
      <c r="D462" s="29">
        <v>42</v>
      </c>
    </row>
    <row r="463" spans="1:7">
      <c r="B463" s="29">
        <v>38</v>
      </c>
      <c r="C463" s="29">
        <v>34</v>
      </c>
      <c r="D463" s="29">
        <v>41</v>
      </c>
    </row>
    <row r="464" spans="1:7">
      <c r="B464" s="29">
        <v>42</v>
      </c>
      <c r="C464" s="29">
        <v>33</v>
      </c>
      <c r="D464" s="29">
        <v>38</v>
      </c>
    </row>
    <row r="465" spans="1:4">
      <c r="B465" s="29">
        <v>37</v>
      </c>
      <c r="C465" s="29">
        <v>35</v>
      </c>
      <c r="D465" s="29">
        <v>43</v>
      </c>
    </row>
    <row r="466" spans="1:4">
      <c r="B466" s="29">
        <v>39</v>
      </c>
      <c r="C466" s="29">
        <v>31</v>
      </c>
      <c r="D466" s="29">
        <v>45</v>
      </c>
    </row>
    <row r="467" spans="1:4">
      <c r="B467" s="29">
        <v>43</v>
      </c>
      <c r="C467" s="29">
        <v>29</v>
      </c>
      <c r="D467" s="29">
        <v>44</v>
      </c>
    </row>
    <row r="468" spans="1:4">
      <c r="B468" s="29">
        <v>44</v>
      </c>
      <c r="C468" s="29">
        <v>36</v>
      </c>
      <c r="D468" s="29">
        <v>41</v>
      </c>
    </row>
    <row r="469" spans="1:4">
      <c r="B469" s="29">
        <v>41</v>
      </c>
      <c r="C469" s="29">
        <v>37</v>
      </c>
      <c r="D469" s="29">
        <v>37</v>
      </c>
    </row>
    <row r="472" spans="1:4">
      <c r="A472" s="30" t="s">
        <v>113</v>
      </c>
      <c r="B472" s="30" t="s">
        <v>43</v>
      </c>
      <c r="C472" s="30"/>
    </row>
    <row r="474" spans="1:4">
      <c r="A474" s="21" t="s">
        <v>103</v>
      </c>
      <c r="B474" s="60" t="s">
        <v>112</v>
      </c>
      <c r="C474" s="61"/>
      <c r="D474" s="62"/>
    </row>
    <row r="475" spans="1:4">
      <c r="B475" s="29" t="s">
        <v>107</v>
      </c>
      <c r="C475" s="29" t="s">
        <v>108</v>
      </c>
      <c r="D475" s="31" t="s">
        <v>109</v>
      </c>
    </row>
    <row r="476" spans="1:4">
      <c r="B476" s="32">
        <f>AVERAGE(B460:B469)</f>
        <v>40.4</v>
      </c>
      <c r="C476" s="32">
        <f>AVERAGE(C460:C469)</f>
        <v>32.5</v>
      </c>
      <c r="D476" s="21">
        <f>AVERAGE(D460:D469)</f>
        <v>41</v>
      </c>
    </row>
    <row r="478" spans="1:4">
      <c r="A478" s="30" t="s">
        <v>114</v>
      </c>
      <c r="B478" s="30" t="s">
        <v>44</v>
      </c>
      <c r="C478" s="30"/>
    </row>
    <row r="480" spans="1:4">
      <c r="A480" s="21" t="s">
        <v>103</v>
      </c>
      <c r="B480" s="60" t="s">
        <v>98</v>
      </c>
      <c r="C480" s="61"/>
      <c r="D480" s="62"/>
    </row>
    <row r="481" spans="1:4">
      <c r="B481" s="29" t="s">
        <v>107</v>
      </c>
      <c r="C481" s="29" t="s">
        <v>108</v>
      </c>
      <c r="D481" s="31" t="s">
        <v>109</v>
      </c>
    </row>
    <row r="482" spans="1:4">
      <c r="B482" s="32">
        <f>MAX(B460:B469)-MIN(B460:B469)</f>
        <v>10</v>
      </c>
      <c r="C482" s="32">
        <f>MAX(C460:C469)-MIN(C460:C469)</f>
        <v>9</v>
      </c>
      <c r="D482" s="21">
        <f>MAX(D460:D469)-MIN(D460:D469)</f>
        <v>8</v>
      </c>
    </row>
    <row r="485" spans="1:4">
      <c r="A485" s="1"/>
    </row>
  </sheetData>
  <sortState ref="C357:C361">
    <sortCondition ref="C357"/>
  </sortState>
  <mergeCells count="6">
    <mergeCell ref="B480:D480"/>
    <mergeCell ref="F3:H3"/>
    <mergeCell ref="F107:H107"/>
    <mergeCell ref="B171:E171"/>
    <mergeCell ref="B170:E170"/>
    <mergeCell ref="B474:D47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971F-8249-4083-B425-974110A7EAE8}">
  <dimension ref="A1:P470"/>
  <sheetViews>
    <sheetView topLeftCell="A153" workbookViewId="0">
      <selection activeCell="B153" sqref="B153"/>
    </sheetView>
  </sheetViews>
  <sheetFormatPr defaultRowHeight="14.5"/>
  <cols>
    <col min="2" max="2" width="12.6328125" bestFit="1" customWidth="1"/>
    <col min="4" max="4" width="12.90625" bestFit="1" customWidth="1"/>
  </cols>
  <sheetData>
    <row r="1" spans="1:15" ht="26">
      <c r="A1" s="39" t="s">
        <v>116</v>
      </c>
    </row>
    <row r="3" spans="1:15">
      <c r="A3" s="1" t="s">
        <v>117</v>
      </c>
    </row>
    <row r="4" spans="1:15">
      <c r="B4" s="34" t="s">
        <v>61</v>
      </c>
    </row>
    <row r="5" spans="1:15">
      <c r="B5" s="16">
        <v>-2.5</v>
      </c>
      <c r="C5" t="s">
        <v>124</v>
      </c>
      <c r="D5" s="35" t="s">
        <v>118</v>
      </c>
      <c r="E5" s="21">
        <f>SKEW(B5:B54)</f>
        <v>5.4546017084340551E-2</v>
      </c>
      <c r="F5" t="s">
        <v>120</v>
      </c>
    </row>
    <row r="6" spans="1:15">
      <c r="B6" s="16">
        <v>1.3</v>
      </c>
      <c r="C6" t="s">
        <v>125</v>
      </c>
      <c r="D6" s="35" t="s">
        <v>119</v>
      </c>
      <c r="E6" s="21">
        <f>KURT(B5:B54)</f>
        <v>-1.3042496425917365</v>
      </c>
      <c r="F6" t="s">
        <v>121</v>
      </c>
    </row>
    <row r="7" spans="1:15">
      <c r="B7" s="16">
        <v>-0.8</v>
      </c>
      <c r="E7" s="36"/>
    </row>
    <row r="8" spans="1:15">
      <c r="B8" s="16">
        <v>-1.9</v>
      </c>
      <c r="D8" t="s">
        <v>126</v>
      </c>
      <c r="E8" s="1" t="s">
        <v>123</v>
      </c>
    </row>
    <row r="9" spans="1:15">
      <c r="B9" s="16">
        <v>2.1</v>
      </c>
      <c r="E9" s="65" t="s">
        <v>122</v>
      </c>
      <c r="F9" s="65"/>
      <c r="G9" s="65"/>
      <c r="H9" s="65"/>
      <c r="I9" s="65"/>
      <c r="J9" s="65"/>
      <c r="K9" s="65"/>
      <c r="L9" s="65"/>
      <c r="M9" s="65"/>
      <c r="N9" s="65"/>
      <c r="O9" s="65"/>
    </row>
    <row r="10" spans="1:15">
      <c r="B10" s="16">
        <v>0.5</v>
      </c>
      <c r="E10" s="65"/>
      <c r="F10" s="65"/>
      <c r="G10" s="65"/>
      <c r="H10" s="65"/>
      <c r="I10" s="65"/>
      <c r="J10" s="65"/>
      <c r="K10" s="65"/>
      <c r="L10" s="65"/>
      <c r="M10" s="65"/>
      <c r="N10" s="65"/>
      <c r="O10" s="65"/>
    </row>
    <row r="11" spans="1:15">
      <c r="B11" s="16">
        <v>-1.2</v>
      </c>
    </row>
    <row r="12" spans="1:15">
      <c r="B12" s="16">
        <v>1.8</v>
      </c>
    </row>
    <row r="13" spans="1:15">
      <c r="B13" s="16">
        <v>-0.5</v>
      </c>
    </row>
    <row r="14" spans="1:15">
      <c r="B14" s="16">
        <v>2.2999999999999998</v>
      </c>
    </row>
    <row r="15" spans="1:15">
      <c r="B15" s="16">
        <v>-0.7</v>
      </c>
    </row>
    <row r="16" spans="1:15">
      <c r="B16" s="16">
        <v>1.2</v>
      </c>
    </row>
    <row r="17" spans="2:2">
      <c r="B17" s="16">
        <v>-1.5</v>
      </c>
    </row>
    <row r="18" spans="2:2">
      <c r="B18" s="16">
        <v>-0.3</v>
      </c>
    </row>
    <row r="19" spans="2:2">
      <c r="B19" s="16">
        <v>2.6</v>
      </c>
    </row>
    <row r="20" spans="2:2">
      <c r="B20" s="16">
        <v>1.1000000000000001</v>
      </c>
    </row>
    <row r="21" spans="2:2">
      <c r="B21" s="16">
        <v>-1.7</v>
      </c>
    </row>
    <row r="22" spans="2:2">
      <c r="B22" s="16">
        <v>0.9</v>
      </c>
    </row>
    <row r="23" spans="2:2">
      <c r="B23" s="16">
        <v>-1.4</v>
      </c>
    </row>
    <row r="24" spans="2:2">
      <c r="B24" s="16">
        <v>0.3</v>
      </c>
    </row>
    <row r="25" spans="2:2">
      <c r="B25" s="16">
        <v>1.9</v>
      </c>
    </row>
    <row r="26" spans="2:2">
      <c r="B26" s="16">
        <v>-1.1000000000000001</v>
      </c>
    </row>
    <row r="27" spans="2:2">
      <c r="B27" s="16">
        <v>-0.4</v>
      </c>
    </row>
    <row r="28" spans="2:2">
      <c r="B28" s="16">
        <v>2.2000000000000002</v>
      </c>
    </row>
    <row r="29" spans="2:2">
      <c r="B29" s="16">
        <v>-0.9</v>
      </c>
    </row>
    <row r="30" spans="2:2">
      <c r="B30" s="16">
        <v>1.6</v>
      </c>
    </row>
    <row r="31" spans="2:2">
      <c r="B31" s="16">
        <v>-0.6</v>
      </c>
    </row>
    <row r="32" spans="2:2">
      <c r="B32" s="16">
        <v>-1.3</v>
      </c>
    </row>
    <row r="33" spans="2:2">
      <c r="B33" s="16">
        <v>2.4</v>
      </c>
    </row>
    <row r="34" spans="2:2">
      <c r="B34" s="16">
        <v>0.7</v>
      </c>
    </row>
    <row r="35" spans="2:2">
      <c r="B35" s="16">
        <v>-1.8</v>
      </c>
    </row>
    <row r="36" spans="2:2">
      <c r="B36" s="16">
        <v>1.5</v>
      </c>
    </row>
    <row r="37" spans="2:2">
      <c r="B37" s="16">
        <v>-0.2</v>
      </c>
    </row>
    <row r="38" spans="2:2">
      <c r="B38" s="16">
        <v>-2.1</v>
      </c>
    </row>
    <row r="39" spans="2:2">
      <c r="B39" s="16">
        <v>2.8</v>
      </c>
    </row>
    <row r="40" spans="2:2">
      <c r="B40" s="16">
        <v>0.8</v>
      </c>
    </row>
    <row r="41" spans="2:2">
      <c r="B41" s="16">
        <v>-1.6</v>
      </c>
    </row>
    <row r="42" spans="2:2">
      <c r="B42" s="16">
        <v>1.4</v>
      </c>
    </row>
    <row r="43" spans="2:2">
      <c r="B43" s="16">
        <v>-0.1</v>
      </c>
    </row>
    <row r="44" spans="2:2">
      <c r="B44" s="16">
        <v>2.5</v>
      </c>
    </row>
    <row r="45" spans="2:2">
      <c r="B45" s="16">
        <v>-1</v>
      </c>
    </row>
    <row r="46" spans="2:2">
      <c r="B46" s="16">
        <v>1.7</v>
      </c>
    </row>
    <row r="47" spans="2:2">
      <c r="B47" s="16">
        <v>-0.9</v>
      </c>
    </row>
    <row r="48" spans="2:2">
      <c r="B48" s="16">
        <v>-2</v>
      </c>
    </row>
    <row r="49" spans="1:16">
      <c r="B49" s="16">
        <v>2.7</v>
      </c>
    </row>
    <row r="50" spans="1:16">
      <c r="B50" s="16">
        <v>0.6</v>
      </c>
    </row>
    <row r="51" spans="1:16">
      <c r="B51" s="16">
        <v>-1.4</v>
      </c>
    </row>
    <row r="52" spans="1:16">
      <c r="B52" s="16">
        <v>1.1000000000000001</v>
      </c>
    </row>
    <row r="53" spans="1:16">
      <c r="B53" s="16">
        <v>-0.3</v>
      </c>
    </row>
    <row r="54" spans="1:16">
      <c r="B54" s="16">
        <v>2</v>
      </c>
    </row>
    <row r="57" spans="1:16">
      <c r="A57" s="1" t="s">
        <v>127</v>
      </c>
    </row>
    <row r="59" spans="1:16">
      <c r="B59" s="35" t="s">
        <v>128</v>
      </c>
    </row>
    <row r="60" spans="1:16">
      <c r="B60" s="16">
        <v>2.5</v>
      </c>
      <c r="C60" t="s">
        <v>124</v>
      </c>
      <c r="D60" s="35" t="s">
        <v>118</v>
      </c>
      <c r="E60" s="22">
        <f>SKEW(B60:B155)</f>
        <v>0.22402536454542335</v>
      </c>
      <c r="F60" t="s">
        <v>130</v>
      </c>
    </row>
    <row r="61" spans="1:16">
      <c r="B61" s="16">
        <v>4.8</v>
      </c>
      <c r="C61" t="s">
        <v>125</v>
      </c>
      <c r="D61" s="35" t="s">
        <v>119</v>
      </c>
      <c r="E61" s="22">
        <f>KURT(B60:B155)</f>
        <v>-0.93120912452529181</v>
      </c>
      <c r="F61" t="s">
        <v>129</v>
      </c>
    </row>
    <row r="62" spans="1:16">
      <c r="B62" s="16">
        <v>3.2</v>
      </c>
    </row>
    <row r="63" spans="1:16">
      <c r="B63" s="16">
        <v>2.1</v>
      </c>
      <c r="D63" t="s">
        <v>126</v>
      </c>
      <c r="E63" s="1" t="s">
        <v>123</v>
      </c>
    </row>
    <row r="64" spans="1:16">
      <c r="B64" s="16">
        <v>4.5</v>
      </c>
      <c r="F64" s="66" t="s">
        <v>131</v>
      </c>
      <c r="G64" s="66"/>
      <c r="H64" s="66"/>
      <c r="I64" s="66"/>
      <c r="J64" s="66"/>
      <c r="K64" s="66"/>
      <c r="L64" s="66"/>
      <c r="M64" s="66"/>
      <c r="N64" s="66"/>
      <c r="O64" s="66"/>
      <c r="P64" s="66"/>
    </row>
    <row r="65" spans="2:6">
      <c r="B65" s="16">
        <v>2.9</v>
      </c>
      <c r="F65" s="33"/>
    </row>
    <row r="66" spans="2:6">
      <c r="B66" s="16">
        <v>2.2999999999999998</v>
      </c>
    </row>
    <row r="67" spans="2:6">
      <c r="B67" s="16">
        <v>3.1</v>
      </c>
    </row>
    <row r="68" spans="2:6">
      <c r="B68" s="16">
        <v>4.2</v>
      </c>
    </row>
    <row r="69" spans="2:6">
      <c r="B69" s="16">
        <v>3.9</v>
      </c>
    </row>
    <row r="70" spans="2:6">
      <c r="B70" s="16">
        <v>2.8</v>
      </c>
    </row>
    <row r="71" spans="2:6">
      <c r="B71" s="16">
        <v>4.0999999999999996</v>
      </c>
    </row>
    <row r="72" spans="2:6">
      <c r="B72" s="16">
        <v>2.6</v>
      </c>
    </row>
    <row r="73" spans="2:6">
      <c r="B73" s="16">
        <v>2.4</v>
      </c>
    </row>
    <row r="74" spans="2:6">
      <c r="B74" s="16">
        <v>4.7</v>
      </c>
    </row>
    <row r="75" spans="2:6">
      <c r="B75" s="16">
        <v>3.3</v>
      </c>
    </row>
    <row r="76" spans="2:6">
      <c r="B76" s="16">
        <v>2.7</v>
      </c>
    </row>
    <row r="77" spans="2:6">
      <c r="B77" s="16">
        <v>3</v>
      </c>
    </row>
    <row r="78" spans="2:6">
      <c r="B78" s="16">
        <v>4.3</v>
      </c>
    </row>
    <row r="79" spans="2:6">
      <c r="B79" s="16">
        <v>3.7</v>
      </c>
    </row>
    <row r="80" spans="2:6">
      <c r="B80" s="16">
        <v>2.2000000000000002</v>
      </c>
    </row>
    <row r="81" spans="2:2">
      <c r="B81" s="16">
        <v>3.6</v>
      </c>
    </row>
    <row r="82" spans="2:2">
      <c r="B82" s="16">
        <v>4</v>
      </c>
    </row>
    <row r="83" spans="2:2">
      <c r="B83" s="16">
        <v>2.7</v>
      </c>
    </row>
    <row r="84" spans="2:2">
      <c r="B84" s="16">
        <v>3.8</v>
      </c>
    </row>
    <row r="85" spans="2:2">
      <c r="B85" s="16">
        <v>3.5</v>
      </c>
    </row>
    <row r="86" spans="2:2">
      <c r="B86" s="16">
        <v>3.2</v>
      </c>
    </row>
    <row r="87" spans="2:2">
      <c r="B87" s="16">
        <v>4.4000000000000004</v>
      </c>
    </row>
    <row r="88" spans="2:2">
      <c r="B88" s="16">
        <v>2</v>
      </c>
    </row>
    <row r="89" spans="2:2">
      <c r="B89" s="16">
        <v>3.4</v>
      </c>
    </row>
    <row r="90" spans="2:2">
      <c r="B90" s="16">
        <v>3.1</v>
      </c>
    </row>
    <row r="91" spans="2:2">
      <c r="B91" s="16">
        <v>2.9</v>
      </c>
    </row>
    <row r="92" spans="2:2">
      <c r="B92" s="16">
        <v>4.5999999999999996</v>
      </c>
    </row>
    <row r="93" spans="2:2">
      <c r="B93" s="16">
        <v>3.3</v>
      </c>
    </row>
    <row r="94" spans="2:2">
      <c r="B94" s="16">
        <v>2.5</v>
      </c>
    </row>
    <row r="95" spans="2:2">
      <c r="B95" s="16">
        <v>4.9000000000000004</v>
      </c>
    </row>
    <row r="96" spans="2:2">
      <c r="B96" s="16">
        <v>2.8</v>
      </c>
    </row>
    <row r="97" spans="2:2">
      <c r="B97" s="16">
        <v>3</v>
      </c>
    </row>
    <row r="98" spans="2:2">
      <c r="B98" s="16">
        <v>4.2</v>
      </c>
    </row>
    <row r="99" spans="2:2">
      <c r="B99" s="16">
        <v>3.9</v>
      </c>
    </row>
    <row r="100" spans="2:2">
      <c r="B100" s="16">
        <v>2.8</v>
      </c>
    </row>
    <row r="101" spans="2:2">
      <c r="B101" s="16">
        <v>4.0999999999999996</v>
      </c>
    </row>
    <row r="102" spans="2:2">
      <c r="B102" s="16">
        <v>2.6</v>
      </c>
    </row>
    <row r="103" spans="2:2">
      <c r="B103" s="16">
        <v>2.4</v>
      </c>
    </row>
    <row r="104" spans="2:2">
      <c r="B104" s="16">
        <v>4.7</v>
      </c>
    </row>
    <row r="105" spans="2:2">
      <c r="B105" s="16">
        <v>3.3</v>
      </c>
    </row>
    <row r="106" spans="2:2">
      <c r="B106" s="16">
        <v>2.7</v>
      </c>
    </row>
    <row r="107" spans="2:2">
      <c r="B107" s="16">
        <v>3</v>
      </c>
    </row>
    <row r="108" spans="2:2">
      <c r="B108" s="16">
        <v>4.3</v>
      </c>
    </row>
    <row r="109" spans="2:2">
      <c r="B109" s="16">
        <v>3.7</v>
      </c>
    </row>
    <row r="110" spans="2:2">
      <c r="B110" s="16">
        <v>2.2000000000000002</v>
      </c>
    </row>
    <row r="111" spans="2:2">
      <c r="B111" s="16">
        <v>3.6</v>
      </c>
    </row>
    <row r="112" spans="2:2">
      <c r="B112" s="16">
        <v>4</v>
      </c>
    </row>
    <row r="113" spans="2:2">
      <c r="B113" s="16">
        <v>2.7</v>
      </c>
    </row>
    <row r="114" spans="2:2">
      <c r="B114" s="16">
        <v>3.8</v>
      </c>
    </row>
    <row r="115" spans="2:2">
      <c r="B115" s="16">
        <v>3.5</v>
      </c>
    </row>
    <row r="116" spans="2:2">
      <c r="B116" s="16">
        <v>3.2</v>
      </c>
    </row>
    <row r="117" spans="2:2">
      <c r="B117" s="16">
        <v>4.4000000000000004</v>
      </c>
    </row>
    <row r="118" spans="2:2">
      <c r="B118" s="16">
        <v>2</v>
      </c>
    </row>
    <row r="119" spans="2:2">
      <c r="B119" s="16">
        <v>3.4</v>
      </c>
    </row>
    <row r="120" spans="2:2">
      <c r="B120" s="16">
        <v>3.1</v>
      </c>
    </row>
    <row r="121" spans="2:2">
      <c r="B121" s="16">
        <v>2.9</v>
      </c>
    </row>
    <row r="122" spans="2:2">
      <c r="B122" s="16">
        <v>4.5999999999999996</v>
      </c>
    </row>
    <row r="123" spans="2:2">
      <c r="B123" s="16">
        <v>3.3</v>
      </c>
    </row>
    <row r="124" spans="2:2">
      <c r="B124" s="16">
        <v>2.5</v>
      </c>
    </row>
    <row r="125" spans="2:2">
      <c r="B125" s="16">
        <v>4.9000000000000004</v>
      </c>
    </row>
    <row r="126" spans="2:2">
      <c r="B126" s="16">
        <v>2.8</v>
      </c>
    </row>
    <row r="127" spans="2:2">
      <c r="B127" s="16">
        <v>3</v>
      </c>
    </row>
    <row r="128" spans="2:2">
      <c r="B128" s="16">
        <v>4.2</v>
      </c>
    </row>
    <row r="129" spans="2:2">
      <c r="B129" s="16">
        <v>3.9</v>
      </c>
    </row>
    <row r="130" spans="2:2">
      <c r="B130" s="16">
        <v>2.8</v>
      </c>
    </row>
    <row r="131" spans="2:2">
      <c r="B131" s="16">
        <v>4.0999999999999996</v>
      </c>
    </row>
    <row r="132" spans="2:2">
      <c r="B132" s="16">
        <v>2.6</v>
      </c>
    </row>
    <row r="133" spans="2:2">
      <c r="B133" s="16">
        <v>2.4</v>
      </c>
    </row>
    <row r="134" spans="2:2">
      <c r="B134" s="16">
        <v>4.7</v>
      </c>
    </row>
    <row r="135" spans="2:2">
      <c r="B135" s="16">
        <v>3.3</v>
      </c>
    </row>
    <row r="136" spans="2:2">
      <c r="B136" s="16">
        <v>2.7</v>
      </c>
    </row>
    <row r="137" spans="2:2">
      <c r="B137" s="16">
        <v>3</v>
      </c>
    </row>
    <row r="138" spans="2:2">
      <c r="B138" s="16">
        <v>4.3</v>
      </c>
    </row>
    <row r="139" spans="2:2">
      <c r="B139" s="16">
        <v>3.7</v>
      </c>
    </row>
    <row r="140" spans="2:2">
      <c r="B140" s="16">
        <v>2.2000000000000002</v>
      </c>
    </row>
    <row r="141" spans="2:2">
      <c r="B141" s="16">
        <v>3.6</v>
      </c>
    </row>
    <row r="142" spans="2:2">
      <c r="B142" s="16">
        <v>4</v>
      </c>
    </row>
    <row r="143" spans="2:2">
      <c r="B143" s="16">
        <v>2.7</v>
      </c>
    </row>
    <row r="144" spans="2:2">
      <c r="B144" s="16">
        <v>3.8</v>
      </c>
    </row>
    <row r="145" spans="1:2">
      <c r="B145" s="16">
        <v>3.5</v>
      </c>
    </row>
    <row r="146" spans="1:2">
      <c r="B146" s="16">
        <v>3.2</v>
      </c>
    </row>
    <row r="147" spans="1:2">
      <c r="B147" s="16">
        <v>4.4000000000000004</v>
      </c>
    </row>
    <row r="148" spans="1:2">
      <c r="B148" s="16">
        <v>2</v>
      </c>
    </row>
    <row r="149" spans="1:2">
      <c r="B149" s="16">
        <v>3.4</v>
      </c>
    </row>
    <row r="150" spans="1:2">
      <c r="B150" s="16">
        <v>3.1</v>
      </c>
    </row>
    <row r="151" spans="1:2">
      <c r="B151" s="16">
        <v>2.9</v>
      </c>
    </row>
    <row r="152" spans="1:2">
      <c r="B152" s="16">
        <v>4.5999999999999996</v>
      </c>
    </row>
    <row r="153" spans="1:2">
      <c r="B153" s="16">
        <v>3.3</v>
      </c>
    </row>
    <row r="154" spans="1:2">
      <c r="B154" s="16">
        <v>2.5</v>
      </c>
    </row>
    <row r="155" spans="1:2">
      <c r="B155" s="16">
        <v>4.9000000000000004</v>
      </c>
    </row>
    <row r="158" spans="1:2">
      <c r="A158" s="1" t="s">
        <v>132</v>
      </c>
    </row>
    <row r="160" spans="1:2">
      <c r="B160" s="19" t="s">
        <v>133</v>
      </c>
    </row>
    <row r="161" spans="2:12">
      <c r="B161" s="16">
        <v>4</v>
      </c>
      <c r="C161" t="s">
        <v>124</v>
      </c>
      <c r="D161" s="19" t="s">
        <v>118</v>
      </c>
      <c r="E161" s="22">
        <f>SKEW(B161:B260)</f>
        <v>-0.21090973977304461</v>
      </c>
      <c r="F161" t="s">
        <v>135</v>
      </c>
    </row>
    <row r="162" spans="2:12">
      <c r="B162" s="16">
        <v>5</v>
      </c>
      <c r="C162" t="s">
        <v>125</v>
      </c>
      <c r="D162" s="19" t="s">
        <v>119</v>
      </c>
      <c r="E162" s="22">
        <f>KURT(B161:B260)</f>
        <v>-0.74525627211662515</v>
      </c>
      <c r="F162" t="s">
        <v>134</v>
      </c>
    </row>
    <row r="163" spans="2:12">
      <c r="B163" s="16">
        <v>3</v>
      </c>
    </row>
    <row r="164" spans="2:12">
      <c r="B164" s="16">
        <v>4</v>
      </c>
      <c r="C164" t="s">
        <v>126</v>
      </c>
      <c r="D164" s="1" t="s">
        <v>136</v>
      </c>
    </row>
    <row r="165" spans="2:12">
      <c r="B165" s="16">
        <v>4</v>
      </c>
      <c r="E165" s="64" t="s">
        <v>137</v>
      </c>
      <c r="F165" s="64"/>
      <c r="G165" s="64"/>
      <c r="H165" s="64"/>
      <c r="I165" s="64"/>
      <c r="J165" s="64"/>
      <c r="K165" s="64"/>
      <c r="L165" s="64"/>
    </row>
    <row r="166" spans="2:12">
      <c r="B166" s="16">
        <v>3</v>
      </c>
    </row>
    <row r="167" spans="2:12">
      <c r="B167" s="16">
        <v>2</v>
      </c>
    </row>
    <row r="168" spans="2:12">
      <c r="B168" s="16">
        <v>5</v>
      </c>
    </row>
    <row r="169" spans="2:12">
      <c r="B169" s="16">
        <v>4</v>
      </c>
    </row>
    <row r="170" spans="2:12">
      <c r="B170" s="16">
        <v>3</v>
      </c>
    </row>
    <row r="171" spans="2:12">
      <c r="B171" s="16">
        <v>5</v>
      </c>
    </row>
    <row r="172" spans="2:12">
      <c r="B172" s="16">
        <v>4</v>
      </c>
    </row>
    <row r="173" spans="2:12">
      <c r="B173" s="16">
        <v>2</v>
      </c>
    </row>
    <row r="174" spans="2:12">
      <c r="B174" s="16">
        <v>3</v>
      </c>
    </row>
    <row r="175" spans="2:12">
      <c r="B175" s="16">
        <v>4</v>
      </c>
    </row>
    <row r="176" spans="2:12">
      <c r="B176" s="16">
        <v>5</v>
      </c>
    </row>
    <row r="177" spans="2:2">
      <c r="B177" s="16">
        <v>3</v>
      </c>
    </row>
    <row r="178" spans="2:2">
      <c r="B178" s="16">
        <v>4</v>
      </c>
    </row>
    <row r="179" spans="2:2">
      <c r="B179" s="16">
        <v>5</v>
      </c>
    </row>
    <row r="180" spans="2:2">
      <c r="B180" s="16">
        <v>3</v>
      </c>
    </row>
    <row r="181" spans="2:2">
      <c r="B181" s="16">
        <v>4</v>
      </c>
    </row>
    <row r="182" spans="2:2">
      <c r="B182" s="16">
        <v>3</v>
      </c>
    </row>
    <row r="183" spans="2:2">
      <c r="B183" s="16">
        <v>2</v>
      </c>
    </row>
    <row r="184" spans="2:2">
      <c r="B184" s="16">
        <v>4</v>
      </c>
    </row>
    <row r="185" spans="2:2">
      <c r="B185" s="16">
        <v>5</v>
      </c>
    </row>
    <row r="186" spans="2:2">
      <c r="B186" s="16">
        <v>3</v>
      </c>
    </row>
    <row r="187" spans="2:2">
      <c r="B187" s="16">
        <v>4</v>
      </c>
    </row>
    <row r="188" spans="2:2">
      <c r="B188" s="16">
        <v>5</v>
      </c>
    </row>
    <row r="189" spans="2:2">
      <c r="B189" s="16">
        <v>4</v>
      </c>
    </row>
    <row r="190" spans="2:2">
      <c r="B190" s="16">
        <v>3</v>
      </c>
    </row>
    <row r="191" spans="2:2">
      <c r="B191" s="16">
        <v>3</v>
      </c>
    </row>
    <row r="192" spans="2:2">
      <c r="B192" s="16">
        <v>4</v>
      </c>
    </row>
    <row r="193" spans="2:2">
      <c r="B193" s="16">
        <v>5</v>
      </c>
    </row>
    <row r="194" spans="2:2">
      <c r="B194" s="16">
        <v>2</v>
      </c>
    </row>
    <row r="195" spans="2:2">
      <c r="B195" s="16">
        <v>3</v>
      </c>
    </row>
    <row r="196" spans="2:2">
      <c r="B196" s="16">
        <v>4</v>
      </c>
    </row>
    <row r="197" spans="2:2">
      <c r="B197" s="16">
        <v>4</v>
      </c>
    </row>
    <row r="198" spans="2:2">
      <c r="B198" s="16">
        <v>3</v>
      </c>
    </row>
    <row r="199" spans="2:2">
      <c r="B199" s="16">
        <v>5</v>
      </c>
    </row>
    <row r="200" spans="2:2">
      <c r="B200" s="16">
        <v>4</v>
      </c>
    </row>
    <row r="201" spans="2:2">
      <c r="B201" s="16">
        <v>3</v>
      </c>
    </row>
    <row r="202" spans="2:2">
      <c r="B202" s="16">
        <v>4</v>
      </c>
    </row>
    <row r="203" spans="2:2">
      <c r="B203" s="16">
        <v>5</v>
      </c>
    </row>
    <row r="204" spans="2:2">
      <c r="B204" s="16">
        <v>4</v>
      </c>
    </row>
    <row r="205" spans="2:2">
      <c r="B205" s="16">
        <v>2</v>
      </c>
    </row>
    <row r="206" spans="2:2">
      <c r="B206" s="16">
        <v>3</v>
      </c>
    </row>
    <row r="207" spans="2:2">
      <c r="B207" s="16">
        <v>4</v>
      </c>
    </row>
    <row r="208" spans="2:2">
      <c r="B208" s="16">
        <v>5</v>
      </c>
    </row>
    <row r="209" spans="2:2">
      <c r="B209" s="16">
        <v>3</v>
      </c>
    </row>
    <row r="210" spans="2:2">
      <c r="B210" s="16">
        <v>4</v>
      </c>
    </row>
    <row r="211" spans="2:2">
      <c r="B211" s="16">
        <v>5</v>
      </c>
    </row>
    <row r="212" spans="2:2">
      <c r="B212" s="16">
        <v>4</v>
      </c>
    </row>
    <row r="213" spans="2:2">
      <c r="B213" s="16">
        <v>3</v>
      </c>
    </row>
    <row r="214" spans="2:2">
      <c r="B214" s="16">
        <v>4</v>
      </c>
    </row>
    <row r="215" spans="2:2">
      <c r="B215" s="16">
        <v>5</v>
      </c>
    </row>
    <row r="216" spans="2:2">
      <c r="B216" s="16">
        <v>3</v>
      </c>
    </row>
    <row r="217" spans="2:2">
      <c r="B217" s="16">
        <v>4</v>
      </c>
    </row>
    <row r="218" spans="2:2">
      <c r="B218" s="16">
        <v>5</v>
      </c>
    </row>
    <row r="219" spans="2:2">
      <c r="B219" s="16">
        <v>4</v>
      </c>
    </row>
    <row r="220" spans="2:2">
      <c r="B220" s="16">
        <v>3</v>
      </c>
    </row>
    <row r="221" spans="2:2">
      <c r="B221" s="16">
        <v>3</v>
      </c>
    </row>
    <row r="222" spans="2:2">
      <c r="B222" s="16">
        <v>4</v>
      </c>
    </row>
    <row r="223" spans="2:2">
      <c r="B223" s="16">
        <v>5</v>
      </c>
    </row>
    <row r="224" spans="2:2">
      <c r="B224" s="16">
        <v>2</v>
      </c>
    </row>
    <row r="225" spans="2:2">
      <c r="B225" s="16">
        <v>3</v>
      </c>
    </row>
    <row r="226" spans="2:2">
      <c r="B226" s="16">
        <v>4</v>
      </c>
    </row>
    <row r="227" spans="2:2">
      <c r="B227" s="16">
        <v>4</v>
      </c>
    </row>
    <row r="228" spans="2:2">
      <c r="B228" s="16">
        <v>3</v>
      </c>
    </row>
    <row r="229" spans="2:2">
      <c r="B229" s="16">
        <v>5</v>
      </c>
    </row>
    <row r="230" spans="2:2">
      <c r="B230" s="16">
        <v>4</v>
      </c>
    </row>
    <row r="231" spans="2:2">
      <c r="B231" s="16">
        <v>3</v>
      </c>
    </row>
    <row r="232" spans="2:2">
      <c r="B232" s="16">
        <v>4</v>
      </c>
    </row>
    <row r="233" spans="2:2">
      <c r="B233" s="16">
        <v>5</v>
      </c>
    </row>
    <row r="234" spans="2:2">
      <c r="B234" s="16">
        <v>4</v>
      </c>
    </row>
    <row r="235" spans="2:2">
      <c r="B235" s="16">
        <v>2</v>
      </c>
    </row>
    <row r="236" spans="2:2">
      <c r="B236" s="16">
        <v>3</v>
      </c>
    </row>
    <row r="237" spans="2:2">
      <c r="B237" s="16">
        <v>4</v>
      </c>
    </row>
    <row r="238" spans="2:2">
      <c r="B238" s="16">
        <v>5</v>
      </c>
    </row>
    <row r="239" spans="2:2">
      <c r="B239" s="16">
        <v>3</v>
      </c>
    </row>
    <row r="240" spans="2:2">
      <c r="B240" s="16">
        <v>4</v>
      </c>
    </row>
    <row r="241" spans="2:2">
      <c r="B241" s="16">
        <v>5</v>
      </c>
    </row>
    <row r="242" spans="2:2">
      <c r="B242" s="16">
        <v>4</v>
      </c>
    </row>
    <row r="243" spans="2:2">
      <c r="B243" s="16">
        <v>3</v>
      </c>
    </row>
    <row r="244" spans="2:2">
      <c r="B244" s="16">
        <v>4</v>
      </c>
    </row>
    <row r="245" spans="2:2">
      <c r="B245" s="16">
        <v>5</v>
      </c>
    </row>
    <row r="246" spans="2:2">
      <c r="B246" s="16">
        <v>3</v>
      </c>
    </row>
    <row r="247" spans="2:2">
      <c r="B247" s="16">
        <v>4</v>
      </c>
    </row>
    <row r="248" spans="2:2">
      <c r="B248" s="16">
        <v>5</v>
      </c>
    </row>
    <row r="249" spans="2:2">
      <c r="B249" s="16">
        <v>4</v>
      </c>
    </row>
    <row r="250" spans="2:2">
      <c r="B250" s="16">
        <v>3</v>
      </c>
    </row>
    <row r="251" spans="2:2">
      <c r="B251" s="16">
        <v>3</v>
      </c>
    </row>
    <row r="252" spans="2:2">
      <c r="B252" s="16">
        <v>4</v>
      </c>
    </row>
    <row r="253" spans="2:2">
      <c r="B253" s="16">
        <v>5</v>
      </c>
    </row>
    <row r="254" spans="2:2">
      <c r="B254" s="16">
        <v>2</v>
      </c>
    </row>
    <row r="255" spans="2:2">
      <c r="B255" s="16">
        <v>3</v>
      </c>
    </row>
    <row r="256" spans="2:2">
      <c r="B256" s="16">
        <v>4</v>
      </c>
    </row>
    <row r="257" spans="1:15">
      <c r="B257" s="16">
        <v>4</v>
      </c>
    </row>
    <row r="258" spans="1:15">
      <c r="B258" s="16">
        <v>3</v>
      </c>
    </row>
    <row r="259" spans="1:15">
      <c r="B259" s="16">
        <v>5</v>
      </c>
    </row>
    <row r="260" spans="1:15">
      <c r="B260" s="16">
        <v>4</v>
      </c>
    </row>
    <row r="263" spans="1:15">
      <c r="A263" s="1" t="s">
        <v>138</v>
      </c>
    </row>
    <row r="265" spans="1:15">
      <c r="B265" s="19" t="s">
        <v>139</v>
      </c>
    </row>
    <row r="266" spans="1:15">
      <c r="B266" s="16">
        <v>280</v>
      </c>
      <c r="C266" t="s">
        <v>124</v>
      </c>
      <c r="D266" s="19" t="s">
        <v>118</v>
      </c>
      <c r="E266" s="22">
        <f>SKEW(B266:B365)</f>
        <v>0.2092186247974063</v>
      </c>
      <c r="F266" t="s">
        <v>140</v>
      </c>
    </row>
    <row r="267" spans="1:15">
      <c r="B267" s="16">
        <v>350</v>
      </c>
      <c r="C267" t="s">
        <v>125</v>
      </c>
      <c r="D267" s="19" t="s">
        <v>119</v>
      </c>
      <c r="E267" s="22">
        <f>KURT(B266:B365)</f>
        <v>-1.0374244845101974</v>
      </c>
      <c r="F267" t="s">
        <v>141</v>
      </c>
    </row>
    <row r="268" spans="1:15">
      <c r="B268" s="16">
        <v>310</v>
      </c>
    </row>
    <row r="269" spans="1:15">
      <c r="B269" s="16">
        <v>270</v>
      </c>
      <c r="C269" t="s">
        <v>126</v>
      </c>
      <c r="D269" s="1" t="s">
        <v>136</v>
      </c>
    </row>
    <row r="270" spans="1:15">
      <c r="B270" s="16">
        <v>390</v>
      </c>
      <c r="E270" s="67" t="s">
        <v>142</v>
      </c>
      <c r="F270" s="67"/>
      <c r="G270" s="67"/>
      <c r="H270" s="67"/>
      <c r="I270" s="67"/>
      <c r="J270" s="67"/>
      <c r="K270" s="67"/>
      <c r="L270" s="67"/>
      <c r="M270" s="67"/>
      <c r="N270" s="67"/>
      <c r="O270" s="67"/>
    </row>
    <row r="271" spans="1:15">
      <c r="B271" s="16">
        <v>320</v>
      </c>
      <c r="E271" s="67"/>
      <c r="F271" s="67"/>
      <c r="G271" s="67"/>
      <c r="H271" s="67"/>
      <c r="I271" s="67"/>
      <c r="J271" s="67"/>
      <c r="K271" s="67"/>
      <c r="L271" s="67"/>
      <c r="M271" s="67"/>
      <c r="N271" s="67"/>
      <c r="O271" s="67"/>
    </row>
    <row r="272" spans="1:15">
      <c r="B272" s="16">
        <v>290</v>
      </c>
    </row>
    <row r="273" spans="2:2">
      <c r="B273" s="16">
        <v>340</v>
      </c>
    </row>
    <row r="274" spans="2:2">
      <c r="B274" s="16">
        <v>310</v>
      </c>
    </row>
    <row r="275" spans="2:2">
      <c r="B275" s="16">
        <v>380</v>
      </c>
    </row>
    <row r="276" spans="2:2">
      <c r="B276" s="16">
        <v>270</v>
      </c>
    </row>
    <row r="277" spans="2:2">
      <c r="B277" s="16">
        <v>350</v>
      </c>
    </row>
    <row r="278" spans="2:2">
      <c r="B278" s="16">
        <v>300</v>
      </c>
    </row>
    <row r="279" spans="2:2">
      <c r="B279" s="16">
        <v>330</v>
      </c>
    </row>
    <row r="280" spans="2:2">
      <c r="B280" s="16">
        <v>370</v>
      </c>
    </row>
    <row r="281" spans="2:2">
      <c r="B281" s="16">
        <v>310</v>
      </c>
    </row>
    <row r="282" spans="2:2">
      <c r="B282" s="16">
        <v>280</v>
      </c>
    </row>
    <row r="283" spans="2:2">
      <c r="B283" s="16">
        <v>320</v>
      </c>
    </row>
    <row r="284" spans="2:2">
      <c r="B284" s="16">
        <v>350</v>
      </c>
    </row>
    <row r="285" spans="2:2">
      <c r="B285" s="16">
        <v>290</v>
      </c>
    </row>
    <row r="286" spans="2:2">
      <c r="B286" s="16">
        <v>270</v>
      </c>
    </row>
    <row r="287" spans="2:2">
      <c r="B287" s="16">
        <v>350</v>
      </c>
    </row>
    <row r="288" spans="2:2">
      <c r="B288" s="16">
        <v>300</v>
      </c>
    </row>
    <row r="289" spans="2:2">
      <c r="B289" s="16">
        <v>330</v>
      </c>
    </row>
    <row r="290" spans="2:2">
      <c r="B290" s="16">
        <v>370</v>
      </c>
    </row>
    <row r="291" spans="2:2">
      <c r="B291" s="16">
        <v>310</v>
      </c>
    </row>
    <row r="292" spans="2:2">
      <c r="B292" s="16">
        <v>280</v>
      </c>
    </row>
    <row r="293" spans="2:2">
      <c r="B293" s="16">
        <v>320</v>
      </c>
    </row>
    <row r="294" spans="2:2">
      <c r="B294" s="16">
        <v>350</v>
      </c>
    </row>
    <row r="295" spans="2:2">
      <c r="B295" s="16">
        <v>290</v>
      </c>
    </row>
    <row r="296" spans="2:2">
      <c r="B296" s="16">
        <v>270</v>
      </c>
    </row>
    <row r="297" spans="2:2">
      <c r="B297" s="16">
        <v>350</v>
      </c>
    </row>
    <row r="298" spans="2:2">
      <c r="B298" s="16">
        <v>300</v>
      </c>
    </row>
    <row r="299" spans="2:2">
      <c r="B299" s="16">
        <v>330</v>
      </c>
    </row>
    <row r="300" spans="2:2">
      <c r="B300" s="16">
        <v>370</v>
      </c>
    </row>
    <row r="301" spans="2:2">
      <c r="B301" s="16">
        <v>310</v>
      </c>
    </row>
    <row r="302" spans="2:2">
      <c r="B302" s="16">
        <v>280</v>
      </c>
    </row>
    <row r="303" spans="2:2">
      <c r="B303" s="16">
        <v>320</v>
      </c>
    </row>
    <row r="304" spans="2:2">
      <c r="B304" s="16">
        <v>350</v>
      </c>
    </row>
    <row r="305" spans="2:2">
      <c r="B305" s="16">
        <v>290</v>
      </c>
    </row>
    <row r="306" spans="2:2">
      <c r="B306" s="16">
        <v>270</v>
      </c>
    </row>
    <row r="307" spans="2:2">
      <c r="B307" s="16">
        <v>350</v>
      </c>
    </row>
    <row r="308" spans="2:2">
      <c r="B308" s="16">
        <v>300</v>
      </c>
    </row>
    <row r="309" spans="2:2">
      <c r="B309" s="16">
        <v>330</v>
      </c>
    </row>
    <row r="310" spans="2:2">
      <c r="B310" s="16">
        <v>370</v>
      </c>
    </row>
    <row r="311" spans="2:2">
      <c r="B311" s="16">
        <v>310</v>
      </c>
    </row>
    <row r="312" spans="2:2">
      <c r="B312" s="16">
        <v>280</v>
      </c>
    </row>
    <row r="313" spans="2:2">
      <c r="B313" s="16">
        <v>320</v>
      </c>
    </row>
    <row r="314" spans="2:2">
      <c r="B314" s="16">
        <v>350</v>
      </c>
    </row>
    <row r="315" spans="2:2">
      <c r="B315" s="16">
        <v>290</v>
      </c>
    </row>
    <row r="316" spans="2:2">
      <c r="B316" s="16">
        <v>270</v>
      </c>
    </row>
    <row r="317" spans="2:2">
      <c r="B317" s="16">
        <v>350</v>
      </c>
    </row>
    <row r="318" spans="2:2">
      <c r="B318" s="16">
        <v>300</v>
      </c>
    </row>
    <row r="319" spans="2:2">
      <c r="B319" s="16">
        <v>330</v>
      </c>
    </row>
    <row r="320" spans="2:2">
      <c r="B320" s="16">
        <v>370</v>
      </c>
    </row>
    <row r="321" spans="2:2">
      <c r="B321" s="16">
        <v>310</v>
      </c>
    </row>
    <row r="322" spans="2:2">
      <c r="B322" s="16">
        <v>280</v>
      </c>
    </row>
    <row r="323" spans="2:2">
      <c r="B323" s="16">
        <v>320</v>
      </c>
    </row>
    <row r="324" spans="2:2">
      <c r="B324" s="16">
        <v>350</v>
      </c>
    </row>
    <row r="325" spans="2:2">
      <c r="B325" s="16">
        <v>290</v>
      </c>
    </row>
    <row r="326" spans="2:2">
      <c r="B326" s="16">
        <v>270</v>
      </c>
    </row>
    <row r="327" spans="2:2">
      <c r="B327" s="16">
        <v>350</v>
      </c>
    </row>
    <row r="328" spans="2:2">
      <c r="B328" s="16">
        <v>300</v>
      </c>
    </row>
    <row r="329" spans="2:2">
      <c r="B329" s="16">
        <v>330</v>
      </c>
    </row>
    <row r="330" spans="2:2">
      <c r="B330" s="16">
        <v>370</v>
      </c>
    </row>
    <row r="331" spans="2:2">
      <c r="B331" s="16">
        <v>310</v>
      </c>
    </row>
    <row r="332" spans="2:2">
      <c r="B332" s="16">
        <v>280</v>
      </c>
    </row>
    <row r="333" spans="2:2">
      <c r="B333" s="16">
        <v>320</v>
      </c>
    </row>
    <row r="334" spans="2:2">
      <c r="B334" s="16">
        <v>350</v>
      </c>
    </row>
    <row r="335" spans="2:2">
      <c r="B335" s="16">
        <v>290</v>
      </c>
    </row>
    <row r="336" spans="2:2">
      <c r="B336" s="16">
        <v>270</v>
      </c>
    </row>
    <row r="337" spans="2:2">
      <c r="B337" s="16">
        <v>350</v>
      </c>
    </row>
    <row r="338" spans="2:2">
      <c r="B338" s="16">
        <v>300</v>
      </c>
    </row>
    <row r="339" spans="2:2">
      <c r="B339" s="16">
        <v>330</v>
      </c>
    </row>
    <row r="340" spans="2:2">
      <c r="B340" s="16">
        <v>370</v>
      </c>
    </row>
    <row r="341" spans="2:2">
      <c r="B341" s="16">
        <v>310</v>
      </c>
    </row>
    <row r="342" spans="2:2">
      <c r="B342" s="16">
        <v>280</v>
      </c>
    </row>
    <row r="343" spans="2:2">
      <c r="B343" s="16">
        <v>320</v>
      </c>
    </row>
    <row r="344" spans="2:2">
      <c r="B344" s="16">
        <v>350</v>
      </c>
    </row>
    <row r="345" spans="2:2">
      <c r="B345" s="16">
        <v>290</v>
      </c>
    </row>
    <row r="346" spans="2:2">
      <c r="B346" s="16">
        <v>270</v>
      </c>
    </row>
    <row r="347" spans="2:2">
      <c r="B347" s="16">
        <v>350</v>
      </c>
    </row>
    <row r="348" spans="2:2">
      <c r="B348" s="16">
        <v>300</v>
      </c>
    </row>
    <row r="349" spans="2:2">
      <c r="B349" s="16">
        <v>330</v>
      </c>
    </row>
    <row r="350" spans="2:2">
      <c r="B350" s="16">
        <v>370</v>
      </c>
    </row>
    <row r="351" spans="2:2">
      <c r="B351" s="16">
        <v>310</v>
      </c>
    </row>
    <row r="352" spans="2:2">
      <c r="B352" s="16">
        <v>280</v>
      </c>
    </row>
    <row r="353" spans="1:2">
      <c r="B353" s="16">
        <v>320</v>
      </c>
    </row>
    <row r="354" spans="1:2">
      <c r="B354" s="16">
        <v>350</v>
      </c>
    </row>
    <row r="355" spans="1:2">
      <c r="B355" s="16">
        <v>290</v>
      </c>
    </row>
    <row r="356" spans="1:2">
      <c r="B356" s="16">
        <v>270</v>
      </c>
    </row>
    <row r="357" spans="1:2">
      <c r="B357" s="16">
        <v>350</v>
      </c>
    </row>
    <row r="358" spans="1:2">
      <c r="B358" s="16">
        <v>300</v>
      </c>
    </row>
    <row r="359" spans="1:2">
      <c r="B359" s="16">
        <v>330</v>
      </c>
    </row>
    <row r="360" spans="1:2">
      <c r="B360" s="16">
        <v>370</v>
      </c>
    </row>
    <row r="361" spans="1:2">
      <c r="B361" s="16">
        <v>310</v>
      </c>
    </row>
    <row r="362" spans="1:2">
      <c r="B362" s="16">
        <v>280</v>
      </c>
    </row>
    <row r="363" spans="1:2">
      <c r="B363" s="16">
        <v>320</v>
      </c>
    </row>
    <row r="364" spans="1:2">
      <c r="B364" s="16">
        <v>350</v>
      </c>
    </row>
    <row r="365" spans="1:2">
      <c r="B365" s="16">
        <v>290</v>
      </c>
    </row>
    <row r="368" spans="1:2">
      <c r="A368" s="1" t="s">
        <v>143</v>
      </c>
    </row>
    <row r="370" spans="2:15">
      <c r="B370" s="19" t="s">
        <v>144</v>
      </c>
    </row>
    <row r="371" spans="2:15">
      <c r="B371" s="16">
        <v>12</v>
      </c>
      <c r="C371" t="s">
        <v>124</v>
      </c>
      <c r="D371" s="19" t="s">
        <v>118</v>
      </c>
      <c r="E371" s="22">
        <f>SKEW(B371:B470)</f>
        <v>-0.3350128722188207</v>
      </c>
      <c r="F371" t="s">
        <v>145</v>
      </c>
    </row>
    <row r="372" spans="2:15">
      <c r="B372" s="16">
        <v>18</v>
      </c>
      <c r="C372" t="s">
        <v>125</v>
      </c>
      <c r="D372" s="19" t="s">
        <v>119</v>
      </c>
      <c r="E372" s="22">
        <f>KURT(B371:B470)</f>
        <v>-0.88101144669010489</v>
      </c>
      <c r="F372" t="s">
        <v>146</v>
      </c>
    </row>
    <row r="373" spans="2:15">
      <c r="B373" s="16">
        <v>15</v>
      </c>
    </row>
    <row r="374" spans="2:15">
      <c r="B374" s="16">
        <v>22</v>
      </c>
      <c r="C374" t="s">
        <v>126</v>
      </c>
      <c r="D374" s="19" t="s">
        <v>136</v>
      </c>
    </row>
    <row r="375" spans="2:15">
      <c r="B375" s="16">
        <v>20</v>
      </c>
      <c r="E375" s="64" t="s">
        <v>147</v>
      </c>
      <c r="F375" s="64"/>
      <c r="G375" s="64"/>
      <c r="H375" s="64"/>
      <c r="I375" s="64"/>
      <c r="J375" s="64"/>
      <c r="K375" s="64"/>
      <c r="L375" s="64"/>
      <c r="M375" s="64"/>
      <c r="N375" s="64"/>
      <c r="O375" s="64"/>
    </row>
    <row r="376" spans="2:15">
      <c r="B376" s="16">
        <v>14</v>
      </c>
      <c r="E376" s="64" t="s">
        <v>148</v>
      </c>
      <c r="F376" s="64"/>
      <c r="G376" s="64"/>
      <c r="H376" s="64"/>
      <c r="I376" s="64"/>
      <c r="J376" s="64"/>
      <c r="K376" s="64"/>
      <c r="L376" s="64"/>
      <c r="M376" s="64"/>
      <c r="N376" s="64"/>
      <c r="O376" s="21"/>
    </row>
    <row r="377" spans="2:15">
      <c r="B377" s="16">
        <v>16</v>
      </c>
      <c r="E377" s="64"/>
      <c r="F377" s="64"/>
      <c r="G377" s="64"/>
      <c r="H377" s="64"/>
      <c r="I377" s="64"/>
      <c r="J377" s="64"/>
      <c r="K377" s="64"/>
      <c r="L377" s="64"/>
      <c r="M377" s="64"/>
      <c r="N377" s="64"/>
      <c r="O377" s="21"/>
    </row>
    <row r="378" spans="2:15">
      <c r="B378" s="16">
        <v>21</v>
      </c>
    </row>
    <row r="379" spans="2:15">
      <c r="B379" s="16">
        <v>19</v>
      </c>
    </row>
    <row r="380" spans="2:15">
      <c r="B380" s="16">
        <v>17</v>
      </c>
    </row>
    <row r="381" spans="2:15">
      <c r="B381" s="16">
        <v>22</v>
      </c>
    </row>
    <row r="382" spans="2:15">
      <c r="B382" s="16">
        <v>19</v>
      </c>
    </row>
    <row r="383" spans="2:15">
      <c r="B383" s="16">
        <v>13</v>
      </c>
    </row>
    <row r="384" spans="2:15">
      <c r="B384" s="16">
        <v>16</v>
      </c>
    </row>
    <row r="385" spans="2:2">
      <c r="B385" s="16">
        <v>21</v>
      </c>
    </row>
    <row r="386" spans="2:2">
      <c r="B386" s="16">
        <v>22</v>
      </c>
    </row>
    <row r="387" spans="2:2">
      <c r="B387" s="16">
        <v>17</v>
      </c>
    </row>
    <row r="388" spans="2:2">
      <c r="B388" s="16">
        <v>19</v>
      </c>
    </row>
    <row r="389" spans="2:2">
      <c r="B389" s="16">
        <v>22</v>
      </c>
    </row>
    <row r="390" spans="2:2">
      <c r="B390" s="16">
        <v>18</v>
      </c>
    </row>
    <row r="391" spans="2:2">
      <c r="B391" s="16">
        <v>14</v>
      </c>
    </row>
    <row r="392" spans="2:2">
      <c r="B392" s="16">
        <v>20</v>
      </c>
    </row>
    <row r="393" spans="2:2">
      <c r="B393" s="16">
        <v>19</v>
      </c>
    </row>
    <row r="394" spans="2:2">
      <c r="B394" s="16">
        <v>17</v>
      </c>
    </row>
    <row r="395" spans="2:2">
      <c r="B395" s="16">
        <v>22</v>
      </c>
    </row>
    <row r="396" spans="2:2">
      <c r="B396" s="16">
        <v>18</v>
      </c>
    </row>
    <row r="397" spans="2:2">
      <c r="B397" s="16">
        <v>15</v>
      </c>
    </row>
    <row r="398" spans="2:2">
      <c r="B398" s="16">
        <v>21</v>
      </c>
    </row>
    <row r="399" spans="2:2">
      <c r="B399" s="16">
        <v>20</v>
      </c>
    </row>
    <row r="400" spans="2:2">
      <c r="B400" s="16">
        <v>16</v>
      </c>
    </row>
    <row r="401" spans="2:2">
      <c r="B401" s="16">
        <v>12</v>
      </c>
    </row>
    <row r="402" spans="2:2">
      <c r="B402" s="16">
        <v>18</v>
      </c>
    </row>
    <row r="403" spans="2:2">
      <c r="B403" s="16">
        <v>15</v>
      </c>
    </row>
    <row r="404" spans="2:2">
      <c r="B404" s="16">
        <v>22</v>
      </c>
    </row>
    <row r="405" spans="2:2">
      <c r="B405" s="16">
        <v>20</v>
      </c>
    </row>
    <row r="406" spans="2:2">
      <c r="B406" s="16">
        <v>14</v>
      </c>
    </row>
    <row r="407" spans="2:2">
      <c r="B407" s="16">
        <v>16</v>
      </c>
    </row>
    <row r="408" spans="2:2">
      <c r="B408" s="16">
        <v>21</v>
      </c>
    </row>
    <row r="409" spans="2:2">
      <c r="B409" s="16">
        <v>19</v>
      </c>
    </row>
    <row r="410" spans="2:2">
      <c r="B410" s="16">
        <v>17</v>
      </c>
    </row>
    <row r="411" spans="2:2">
      <c r="B411" s="16">
        <v>22</v>
      </c>
    </row>
    <row r="412" spans="2:2">
      <c r="B412" s="16">
        <v>19</v>
      </c>
    </row>
    <row r="413" spans="2:2">
      <c r="B413" s="16">
        <v>13</v>
      </c>
    </row>
    <row r="414" spans="2:2">
      <c r="B414" s="16">
        <v>16</v>
      </c>
    </row>
    <row r="415" spans="2:2">
      <c r="B415" s="16">
        <v>21</v>
      </c>
    </row>
    <row r="416" spans="2:2">
      <c r="B416" s="16">
        <v>22</v>
      </c>
    </row>
    <row r="417" spans="2:2">
      <c r="B417" s="16">
        <v>17</v>
      </c>
    </row>
    <row r="418" spans="2:2">
      <c r="B418" s="16">
        <v>19</v>
      </c>
    </row>
    <row r="419" spans="2:2">
      <c r="B419" s="16">
        <v>22</v>
      </c>
    </row>
    <row r="420" spans="2:2">
      <c r="B420" s="16">
        <v>18</v>
      </c>
    </row>
    <row r="421" spans="2:2">
      <c r="B421" s="16">
        <v>14</v>
      </c>
    </row>
    <row r="422" spans="2:2">
      <c r="B422" s="16">
        <v>20</v>
      </c>
    </row>
    <row r="423" spans="2:2">
      <c r="B423" s="16">
        <v>19</v>
      </c>
    </row>
    <row r="424" spans="2:2">
      <c r="B424" s="16">
        <v>17</v>
      </c>
    </row>
    <row r="425" spans="2:2">
      <c r="B425" s="16">
        <v>22</v>
      </c>
    </row>
    <row r="426" spans="2:2">
      <c r="B426" s="16">
        <v>18</v>
      </c>
    </row>
    <row r="427" spans="2:2">
      <c r="B427" s="16">
        <v>15</v>
      </c>
    </row>
    <row r="428" spans="2:2">
      <c r="B428" s="16">
        <v>21</v>
      </c>
    </row>
    <row r="429" spans="2:2">
      <c r="B429" s="16">
        <v>20</v>
      </c>
    </row>
    <row r="430" spans="2:2">
      <c r="B430" s="16">
        <v>16</v>
      </c>
    </row>
    <row r="431" spans="2:2">
      <c r="B431" s="16">
        <v>12</v>
      </c>
    </row>
    <row r="432" spans="2:2">
      <c r="B432" s="16">
        <v>18</v>
      </c>
    </row>
    <row r="433" spans="2:2">
      <c r="B433" s="16">
        <v>15</v>
      </c>
    </row>
    <row r="434" spans="2:2">
      <c r="B434" s="16">
        <v>22</v>
      </c>
    </row>
    <row r="435" spans="2:2">
      <c r="B435" s="16">
        <v>20</v>
      </c>
    </row>
    <row r="436" spans="2:2">
      <c r="B436" s="16">
        <v>14</v>
      </c>
    </row>
    <row r="437" spans="2:2">
      <c r="B437" s="16">
        <v>16</v>
      </c>
    </row>
    <row r="438" spans="2:2">
      <c r="B438" s="16">
        <v>21</v>
      </c>
    </row>
    <row r="439" spans="2:2">
      <c r="B439" s="16">
        <v>19</v>
      </c>
    </row>
    <row r="440" spans="2:2">
      <c r="B440" s="16">
        <v>17</v>
      </c>
    </row>
    <row r="441" spans="2:2">
      <c r="B441" s="16">
        <v>22</v>
      </c>
    </row>
    <row r="442" spans="2:2">
      <c r="B442" s="16">
        <v>19</v>
      </c>
    </row>
    <row r="443" spans="2:2">
      <c r="B443" s="16">
        <v>13</v>
      </c>
    </row>
    <row r="444" spans="2:2">
      <c r="B444" s="16">
        <v>16</v>
      </c>
    </row>
    <row r="445" spans="2:2">
      <c r="B445" s="16">
        <v>21</v>
      </c>
    </row>
    <row r="446" spans="2:2">
      <c r="B446" s="16">
        <v>22</v>
      </c>
    </row>
    <row r="447" spans="2:2">
      <c r="B447" s="16">
        <v>17</v>
      </c>
    </row>
    <row r="448" spans="2:2">
      <c r="B448" s="16">
        <v>19</v>
      </c>
    </row>
    <row r="449" spans="2:2">
      <c r="B449" s="16">
        <v>22</v>
      </c>
    </row>
    <row r="450" spans="2:2">
      <c r="B450" s="16">
        <v>18</v>
      </c>
    </row>
    <row r="451" spans="2:2">
      <c r="B451" s="16">
        <v>14</v>
      </c>
    </row>
    <row r="452" spans="2:2">
      <c r="B452" s="16">
        <v>20</v>
      </c>
    </row>
    <row r="453" spans="2:2">
      <c r="B453" s="16">
        <v>19</v>
      </c>
    </row>
    <row r="454" spans="2:2">
      <c r="B454" s="16">
        <v>17</v>
      </c>
    </row>
    <row r="455" spans="2:2">
      <c r="B455" s="16">
        <v>22</v>
      </c>
    </row>
    <row r="456" spans="2:2">
      <c r="B456" s="16">
        <v>18</v>
      </c>
    </row>
    <row r="457" spans="2:2">
      <c r="B457" s="16">
        <v>15</v>
      </c>
    </row>
    <row r="458" spans="2:2">
      <c r="B458" s="16">
        <v>21</v>
      </c>
    </row>
    <row r="459" spans="2:2">
      <c r="B459" s="16">
        <v>20</v>
      </c>
    </row>
    <row r="460" spans="2:2">
      <c r="B460" s="16">
        <v>16</v>
      </c>
    </row>
    <row r="461" spans="2:2">
      <c r="B461" s="16">
        <v>12</v>
      </c>
    </row>
    <row r="462" spans="2:2">
      <c r="B462" s="16">
        <v>18</v>
      </c>
    </row>
    <row r="463" spans="2:2">
      <c r="B463" s="16">
        <v>15</v>
      </c>
    </row>
    <row r="464" spans="2:2">
      <c r="B464" s="16">
        <v>22</v>
      </c>
    </row>
    <row r="465" spans="2:2">
      <c r="B465" s="16">
        <v>20</v>
      </c>
    </row>
    <row r="466" spans="2:2">
      <c r="B466" s="16">
        <v>14</v>
      </c>
    </row>
    <row r="467" spans="2:2">
      <c r="B467" s="16">
        <v>16</v>
      </c>
    </row>
    <row r="468" spans="2:2">
      <c r="B468" s="16">
        <v>21</v>
      </c>
    </row>
    <row r="469" spans="2:2">
      <c r="B469" s="16">
        <v>19</v>
      </c>
    </row>
    <row r="470" spans="2:2">
      <c r="B470" s="16">
        <v>17</v>
      </c>
    </row>
  </sheetData>
  <mergeCells count="6">
    <mergeCell ref="E376:N377"/>
    <mergeCell ref="E9:O10"/>
    <mergeCell ref="F64:P64"/>
    <mergeCell ref="E165:L165"/>
    <mergeCell ref="E270:O271"/>
    <mergeCell ref="E375:O37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69CC9-A523-4290-9ECF-FACF89C3BEAB}">
  <dimension ref="A1:L583"/>
  <sheetViews>
    <sheetView topLeftCell="A571" workbookViewId="0">
      <selection activeCell="B571" sqref="B571"/>
    </sheetView>
  </sheetViews>
  <sheetFormatPr defaultRowHeight="14.5"/>
  <cols>
    <col min="2" max="2" width="10.81640625" customWidth="1"/>
    <col min="4" max="4" width="15.08984375" customWidth="1"/>
    <col min="6" max="6" width="10.453125" bestFit="1" customWidth="1"/>
    <col min="7" max="10" width="13.54296875" bestFit="1" customWidth="1"/>
  </cols>
  <sheetData>
    <row r="1" spans="1:12" ht="16.5">
      <c r="A1" s="37" t="s">
        <v>149</v>
      </c>
    </row>
    <row r="3" spans="1:12">
      <c r="A3" s="41" t="s">
        <v>151</v>
      </c>
    </row>
    <row r="4" spans="1:12">
      <c r="A4" s="41" t="s">
        <v>152</v>
      </c>
    </row>
    <row r="6" spans="1:12">
      <c r="B6" s="42" t="s">
        <v>153</v>
      </c>
      <c r="D6" s="10" t="s">
        <v>155</v>
      </c>
      <c r="F6" s="43" t="s">
        <v>154</v>
      </c>
      <c r="G6" s="8" t="s">
        <v>156</v>
      </c>
      <c r="H6" s="44" t="s">
        <v>157</v>
      </c>
      <c r="I6" s="8" t="s">
        <v>158</v>
      </c>
    </row>
    <row r="7" spans="1:12">
      <c r="B7" s="8">
        <v>40</v>
      </c>
      <c r="F7" s="8"/>
      <c r="G7" s="8">
        <f>QUARTILE(B7:B106,1)</f>
        <v>128.75</v>
      </c>
      <c r="H7" s="8">
        <f>QUARTILE(B7:B106,2)</f>
        <v>252.5</v>
      </c>
      <c r="I7" s="8">
        <f>QUARTILE(B7:B106,3)</f>
        <v>376.25</v>
      </c>
    </row>
    <row r="8" spans="1:12">
      <c r="B8" s="8">
        <v>45</v>
      </c>
    </row>
    <row r="9" spans="1:12">
      <c r="B9" s="8">
        <v>50</v>
      </c>
      <c r="D9" s="10" t="s">
        <v>160</v>
      </c>
      <c r="F9" s="43" t="s">
        <v>159</v>
      </c>
      <c r="G9" s="43" t="s">
        <v>161</v>
      </c>
      <c r="H9" s="43" t="s">
        <v>162</v>
      </c>
      <c r="I9" s="43" t="s">
        <v>163</v>
      </c>
      <c r="J9" s="43" t="s">
        <v>164</v>
      </c>
      <c r="K9" s="3"/>
      <c r="L9" s="3"/>
    </row>
    <row r="10" spans="1:12">
      <c r="B10" s="8">
        <v>55</v>
      </c>
      <c r="F10" s="8"/>
      <c r="G10" s="8">
        <f>PERCENTILE(B7:B106,10%)</f>
        <v>74.7</v>
      </c>
      <c r="H10" s="8">
        <f>PERCENTILE(B7:B106,25%)</f>
        <v>128.75</v>
      </c>
      <c r="I10" s="8">
        <f>PERCENTILE(B7:B106,75%)</f>
        <v>376.25</v>
      </c>
      <c r="J10" s="8">
        <f>PERCENTILE(B7:B106,90%)</f>
        <v>450.50000000000006</v>
      </c>
    </row>
    <row r="11" spans="1:12">
      <c r="B11" s="8">
        <v>60</v>
      </c>
    </row>
    <row r="12" spans="1:12">
      <c r="B12" s="8">
        <v>62</v>
      </c>
      <c r="D12" s="10" t="s">
        <v>165</v>
      </c>
      <c r="F12" s="1" t="s">
        <v>123</v>
      </c>
    </row>
    <row r="13" spans="1:12">
      <c r="B13" s="8">
        <v>65</v>
      </c>
      <c r="F13" s="45" t="s">
        <v>167</v>
      </c>
    </row>
    <row r="14" spans="1:12">
      <c r="B14" s="8">
        <v>68</v>
      </c>
      <c r="G14" t="s">
        <v>166</v>
      </c>
    </row>
    <row r="15" spans="1:12">
      <c r="B15" s="8">
        <v>70</v>
      </c>
      <c r="F15" s="45" t="s">
        <v>168</v>
      </c>
    </row>
    <row r="16" spans="1:12">
      <c r="B16" s="8">
        <v>72</v>
      </c>
    </row>
    <row r="17" spans="2:6">
      <c r="B17" s="8">
        <v>75</v>
      </c>
      <c r="F17" s="45" t="s">
        <v>169</v>
      </c>
    </row>
    <row r="18" spans="2:6">
      <c r="B18" s="8">
        <v>78</v>
      </c>
    </row>
    <row r="19" spans="2:6">
      <c r="B19" s="8">
        <v>80</v>
      </c>
      <c r="F19" s="45" t="s">
        <v>170</v>
      </c>
    </row>
    <row r="20" spans="2:6">
      <c r="B20" s="8">
        <v>82</v>
      </c>
    </row>
    <row r="21" spans="2:6">
      <c r="B21" s="8">
        <v>85</v>
      </c>
    </row>
    <row r="22" spans="2:6">
      <c r="B22" s="8">
        <v>88</v>
      </c>
    </row>
    <row r="23" spans="2:6">
      <c r="B23" s="8">
        <v>90</v>
      </c>
    </row>
    <row r="24" spans="2:6">
      <c r="B24" s="8">
        <v>92</v>
      </c>
    </row>
    <row r="25" spans="2:6">
      <c r="B25" s="8">
        <v>95</v>
      </c>
    </row>
    <row r="26" spans="2:6">
      <c r="B26" s="8">
        <v>100</v>
      </c>
    </row>
    <row r="27" spans="2:6">
      <c r="B27" s="8">
        <v>105</v>
      </c>
    </row>
    <row r="28" spans="2:6">
      <c r="B28" s="8">
        <v>110</v>
      </c>
    </row>
    <row r="29" spans="2:6">
      <c r="B29" s="8">
        <v>115</v>
      </c>
    </row>
    <row r="30" spans="2:6">
      <c r="B30" s="8">
        <v>120</v>
      </c>
    </row>
    <row r="31" spans="2:6">
      <c r="B31" s="8">
        <v>125</v>
      </c>
    </row>
    <row r="32" spans="2:6">
      <c r="B32" s="8">
        <v>130</v>
      </c>
    </row>
    <row r="33" spans="2:2">
      <c r="B33" s="8">
        <v>135</v>
      </c>
    </row>
    <row r="34" spans="2:2">
      <c r="B34" s="8">
        <v>140</v>
      </c>
    </row>
    <row r="35" spans="2:2">
      <c r="B35" s="8">
        <v>145</v>
      </c>
    </row>
    <row r="36" spans="2:2">
      <c r="B36" s="8">
        <v>150</v>
      </c>
    </row>
    <row r="37" spans="2:2">
      <c r="B37" s="8">
        <v>155</v>
      </c>
    </row>
    <row r="38" spans="2:2">
      <c r="B38" s="8">
        <v>160</v>
      </c>
    </row>
    <row r="39" spans="2:2">
      <c r="B39" s="8">
        <v>165</v>
      </c>
    </row>
    <row r="40" spans="2:2">
      <c r="B40" s="8">
        <v>170</v>
      </c>
    </row>
    <row r="41" spans="2:2">
      <c r="B41" s="8">
        <v>175</v>
      </c>
    </row>
    <row r="42" spans="2:2">
      <c r="B42" s="8">
        <v>180</v>
      </c>
    </row>
    <row r="43" spans="2:2">
      <c r="B43" s="8">
        <v>185</v>
      </c>
    </row>
    <row r="44" spans="2:2">
      <c r="B44" s="8">
        <v>190</v>
      </c>
    </row>
    <row r="45" spans="2:2">
      <c r="B45" s="8">
        <v>195</v>
      </c>
    </row>
    <row r="46" spans="2:2">
      <c r="B46" s="8">
        <v>200</v>
      </c>
    </row>
    <row r="47" spans="2:2">
      <c r="B47" s="8">
        <v>205</v>
      </c>
    </row>
    <row r="48" spans="2:2">
      <c r="B48" s="8">
        <v>210</v>
      </c>
    </row>
    <row r="49" spans="2:2">
      <c r="B49" s="8">
        <v>215</v>
      </c>
    </row>
    <row r="50" spans="2:2">
      <c r="B50" s="8">
        <v>220</v>
      </c>
    </row>
    <row r="51" spans="2:2">
      <c r="B51" s="8">
        <v>225</v>
      </c>
    </row>
    <row r="52" spans="2:2">
      <c r="B52" s="8">
        <v>230</v>
      </c>
    </row>
    <row r="53" spans="2:2">
      <c r="B53" s="8">
        <v>235</v>
      </c>
    </row>
    <row r="54" spans="2:2">
      <c r="B54" s="8">
        <v>240</v>
      </c>
    </row>
    <row r="55" spans="2:2">
      <c r="B55" s="8">
        <v>245</v>
      </c>
    </row>
    <row r="56" spans="2:2">
      <c r="B56" s="8">
        <v>250</v>
      </c>
    </row>
    <row r="57" spans="2:2">
      <c r="B57" s="8">
        <v>255</v>
      </c>
    </row>
    <row r="58" spans="2:2">
      <c r="B58" s="8">
        <v>260</v>
      </c>
    </row>
    <row r="59" spans="2:2">
      <c r="B59" s="8">
        <v>265</v>
      </c>
    </row>
    <row r="60" spans="2:2">
      <c r="B60" s="8">
        <v>270</v>
      </c>
    </row>
    <row r="61" spans="2:2">
      <c r="B61" s="8">
        <v>275</v>
      </c>
    </row>
    <row r="62" spans="2:2">
      <c r="B62" s="8">
        <v>280</v>
      </c>
    </row>
    <row r="63" spans="2:2">
      <c r="B63" s="8">
        <v>285</v>
      </c>
    </row>
    <row r="64" spans="2:2">
      <c r="B64" s="8">
        <v>290</v>
      </c>
    </row>
    <row r="65" spans="2:2">
      <c r="B65" s="8">
        <v>295</v>
      </c>
    </row>
    <row r="66" spans="2:2">
      <c r="B66" s="8">
        <v>300</v>
      </c>
    </row>
    <row r="67" spans="2:2">
      <c r="B67" s="8">
        <v>305</v>
      </c>
    </row>
    <row r="68" spans="2:2">
      <c r="B68" s="8">
        <v>310</v>
      </c>
    </row>
    <row r="69" spans="2:2">
      <c r="B69" s="8">
        <v>315</v>
      </c>
    </row>
    <row r="70" spans="2:2">
      <c r="B70" s="8">
        <v>320</v>
      </c>
    </row>
    <row r="71" spans="2:2">
      <c r="B71" s="8">
        <v>325</v>
      </c>
    </row>
    <row r="72" spans="2:2">
      <c r="B72" s="8">
        <v>330</v>
      </c>
    </row>
    <row r="73" spans="2:2">
      <c r="B73" s="8">
        <v>335</v>
      </c>
    </row>
    <row r="74" spans="2:2">
      <c r="B74" s="8">
        <v>340</v>
      </c>
    </row>
    <row r="75" spans="2:2">
      <c r="B75" s="8">
        <v>345</v>
      </c>
    </row>
    <row r="76" spans="2:2">
      <c r="B76" s="8">
        <v>350</v>
      </c>
    </row>
    <row r="77" spans="2:2">
      <c r="B77" s="8">
        <v>355</v>
      </c>
    </row>
    <row r="78" spans="2:2">
      <c r="B78" s="8">
        <v>360</v>
      </c>
    </row>
    <row r="79" spans="2:2">
      <c r="B79" s="8">
        <v>365</v>
      </c>
    </row>
    <row r="80" spans="2:2">
      <c r="B80" s="8">
        <v>370</v>
      </c>
    </row>
    <row r="81" spans="2:2">
      <c r="B81" s="8">
        <v>375</v>
      </c>
    </row>
    <row r="82" spans="2:2">
      <c r="B82" s="8">
        <v>380</v>
      </c>
    </row>
    <row r="83" spans="2:2">
      <c r="B83" s="8">
        <v>385</v>
      </c>
    </row>
    <row r="84" spans="2:2">
      <c r="B84" s="8">
        <v>390</v>
      </c>
    </row>
    <row r="85" spans="2:2">
      <c r="B85" s="8">
        <v>395</v>
      </c>
    </row>
    <row r="86" spans="2:2">
      <c r="B86" s="8">
        <v>400</v>
      </c>
    </row>
    <row r="87" spans="2:2">
      <c r="B87" s="8">
        <v>405</v>
      </c>
    </row>
    <row r="88" spans="2:2">
      <c r="B88" s="8">
        <v>410</v>
      </c>
    </row>
    <row r="89" spans="2:2">
      <c r="B89" s="8">
        <v>415</v>
      </c>
    </row>
    <row r="90" spans="2:2">
      <c r="B90" s="8">
        <v>420</v>
      </c>
    </row>
    <row r="91" spans="2:2">
      <c r="B91" s="8">
        <v>425</v>
      </c>
    </row>
    <row r="92" spans="2:2">
      <c r="B92" s="8">
        <v>430</v>
      </c>
    </row>
    <row r="93" spans="2:2">
      <c r="B93" s="8">
        <v>435</v>
      </c>
    </row>
    <row r="94" spans="2:2">
      <c r="B94" s="8">
        <v>440</v>
      </c>
    </row>
    <row r="95" spans="2:2">
      <c r="B95" s="8">
        <v>445</v>
      </c>
    </row>
    <row r="96" spans="2:2">
      <c r="B96" s="8">
        <v>450</v>
      </c>
    </row>
    <row r="97" spans="1:2">
      <c r="B97" s="8">
        <v>455</v>
      </c>
    </row>
    <row r="98" spans="1:2">
      <c r="B98" s="8">
        <v>460</v>
      </c>
    </row>
    <row r="99" spans="1:2">
      <c r="B99" s="8">
        <v>465</v>
      </c>
    </row>
    <row r="100" spans="1:2">
      <c r="B100" s="8">
        <v>470</v>
      </c>
    </row>
    <row r="101" spans="1:2">
      <c r="B101" s="8">
        <v>475</v>
      </c>
    </row>
    <row r="102" spans="1:2">
      <c r="B102" s="8">
        <v>480</v>
      </c>
    </row>
    <row r="103" spans="1:2">
      <c r="B103" s="8">
        <v>485</v>
      </c>
    </row>
    <row r="104" spans="1:2">
      <c r="B104" s="8">
        <v>490</v>
      </c>
    </row>
    <row r="105" spans="1:2">
      <c r="B105" s="8">
        <v>495</v>
      </c>
    </row>
    <row r="106" spans="1:2">
      <c r="B106" s="8">
        <v>500</v>
      </c>
    </row>
    <row r="109" spans="1:2">
      <c r="A109" s="1" t="s">
        <v>171</v>
      </c>
    </row>
    <row r="110" spans="1:2">
      <c r="A110" s="1"/>
    </row>
    <row r="111" spans="1:2">
      <c r="B111" s="9" t="s">
        <v>182</v>
      </c>
    </row>
    <row r="112" spans="1:2">
      <c r="B112" s="8">
        <v>55</v>
      </c>
    </row>
    <row r="113" spans="2:9">
      <c r="B113" s="8">
        <v>60</v>
      </c>
      <c r="D113" s="10" t="s">
        <v>155</v>
      </c>
      <c r="F113" s="42" t="s">
        <v>154</v>
      </c>
      <c r="G113" s="8" t="s">
        <v>156</v>
      </c>
      <c r="H113" s="44" t="s">
        <v>157</v>
      </c>
      <c r="I113" s="8" t="s">
        <v>158</v>
      </c>
    </row>
    <row r="114" spans="2:9">
      <c r="B114" s="8">
        <v>62</v>
      </c>
      <c r="F114" s="8"/>
      <c r="G114" s="8">
        <f>QUARTILE(B112:B211,1)</f>
        <v>143.75</v>
      </c>
      <c r="H114" s="8">
        <f>QUARTILE(B112:B211,2)</f>
        <v>267.5</v>
      </c>
      <c r="I114" s="8">
        <f>QUARTILE(B112:B211,3)</f>
        <v>391.25</v>
      </c>
    </row>
    <row r="115" spans="2:9">
      <c r="B115" s="8">
        <v>65</v>
      </c>
    </row>
    <row r="116" spans="2:9">
      <c r="B116" s="8">
        <v>68</v>
      </c>
      <c r="D116" s="10" t="s">
        <v>160</v>
      </c>
      <c r="F116" s="42" t="s">
        <v>159</v>
      </c>
      <c r="G116" s="43" t="s">
        <v>172</v>
      </c>
      <c r="H116" s="43" t="s">
        <v>173</v>
      </c>
      <c r="I116" s="43" t="s">
        <v>174</v>
      </c>
    </row>
    <row r="117" spans="2:9">
      <c r="B117" s="8">
        <v>70</v>
      </c>
      <c r="F117" s="8"/>
      <c r="G117" s="8">
        <f>PERCENTILE(B112:B211,15%)</f>
        <v>94.55</v>
      </c>
      <c r="H117" s="8">
        <f>PERCENTILE(B112:B211,50%)</f>
        <v>267.5</v>
      </c>
      <c r="I117" s="8">
        <f>PERCENTILE(B112:B211,85%)</f>
        <v>440.74999999999994</v>
      </c>
    </row>
    <row r="118" spans="2:9">
      <c r="B118" s="8">
        <v>72</v>
      </c>
    </row>
    <row r="119" spans="2:9">
      <c r="B119" s="8">
        <v>75</v>
      </c>
      <c r="D119" s="10" t="s">
        <v>165</v>
      </c>
      <c r="F119" s="1" t="s">
        <v>136</v>
      </c>
    </row>
    <row r="120" spans="2:9">
      <c r="B120" s="8">
        <v>78</v>
      </c>
    </row>
    <row r="121" spans="2:9">
      <c r="B121" s="8">
        <v>80</v>
      </c>
      <c r="F121" s="1" t="s">
        <v>175</v>
      </c>
    </row>
    <row r="122" spans="2:9">
      <c r="B122" s="8">
        <v>82</v>
      </c>
      <c r="F122" s="1" t="s">
        <v>176</v>
      </c>
    </row>
    <row r="123" spans="2:9">
      <c r="B123" s="8">
        <v>85</v>
      </c>
      <c r="F123" s="1" t="s">
        <v>177</v>
      </c>
    </row>
    <row r="124" spans="2:9">
      <c r="B124" s="8">
        <v>88</v>
      </c>
    </row>
    <row r="125" spans="2:9">
      <c r="B125" s="8">
        <v>90</v>
      </c>
      <c r="F125" s="1" t="s">
        <v>178</v>
      </c>
    </row>
    <row r="126" spans="2:9">
      <c r="B126" s="8">
        <v>92</v>
      </c>
      <c r="F126" s="46" t="s">
        <v>179</v>
      </c>
    </row>
    <row r="127" spans="2:9">
      <c r="B127" s="8">
        <v>95</v>
      </c>
      <c r="F127" s="46" t="s">
        <v>180</v>
      </c>
    </row>
    <row r="128" spans="2:9">
      <c r="B128" s="8">
        <v>100</v>
      </c>
    </row>
    <row r="129" spans="2:2">
      <c r="B129" s="8">
        <v>105</v>
      </c>
    </row>
    <row r="130" spans="2:2">
      <c r="B130" s="8">
        <v>110</v>
      </c>
    </row>
    <row r="131" spans="2:2">
      <c r="B131" s="8">
        <v>115</v>
      </c>
    </row>
    <row r="132" spans="2:2">
      <c r="B132" s="8">
        <v>120</v>
      </c>
    </row>
    <row r="133" spans="2:2">
      <c r="B133" s="8">
        <v>125</v>
      </c>
    </row>
    <row r="134" spans="2:2">
      <c r="B134" s="8">
        <v>130</v>
      </c>
    </row>
    <row r="135" spans="2:2">
      <c r="B135" s="8">
        <v>135</v>
      </c>
    </row>
    <row r="136" spans="2:2">
      <c r="B136" s="8">
        <v>140</v>
      </c>
    </row>
    <row r="137" spans="2:2">
      <c r="B137" s="8">
        <v>145</v>
      </c>
    </row>
    <row r="138" spans="2:2">
      <c r="B138" s="8">
        <v>150</v>
      </c>
    </row>
    <row r="139" spans="2:2">
      <c r="B139" s="8">
        <v>155</v>
      </c>
    </row>
    <row r="140" spans="2:2">
      <c r="B140" s="8">
        <v>160</v>
      </c>
    </row>
    <row r="141" spans="2:2">
      <c r="B141" s="8">
        <v>165</v>
      </c>
    </row>
    <row r="142" spans="2:2">
      <c r="B142" s="8">
        <v>170</v>
      </c>
    </row>
    <row r="143" spans="2:2">
      <c r="B143" s="8">
        <v>175</v>
      </c>
    </row>
    <row r="144" spans="2:2">
      <c r="B144" s="8">
        <v>180</v>
      </c>
    </row>
    <row r="145" spans="2:2">
      <c r="B145" s="8">
        <v>185</v>
      </c>
    </row>
    <row r="146" spans="2:2">
      <c r="B146" s="8">
        <v>190</v>
      </c>
    </row>
    <row r="147" spans="2:2">
      <c r="B147" s="8">
        <v>195</v>
      </c>
    </row>
    <row r="148" spans="2:2">
      <c r="B148" s="8">
        <v>200</v>
      </c>
    </row>
    <row r="149" spans="2:2">
      <c r="B149" s="8">
        <v>205</v>
      </c>
    </row>
    <row r="150" spans="2:2">
      <c r="B150" s="8">
        <v>210</v>
      </c>
    </row>
    <row r="151" spans="2:2">
      <c r="B151" s="8">
        <v>215</v>
      </c>
    </row>
    <row r="152" spans="2:2">
      <c r="B152" s="8">
        <v>220</v>
      </c>
    </row>
    <row r="153" spans="2:2">
      <c r="B153" s="8">
        <v>225</v>
      </c>
    </row>
    <row r="154" spans="2:2">
      <c r="B154" s="8">
        <v>230</v>
      </c>
    </row>
    <row r="155" spans="2:2">
      <c r="B155" s="8">
        <v>235</v>
      </c>
    </row>
    <row r="156" spans="2:2">
      <c r="B156" s="8">
        <v>240</v>
      </c>
    </row>
    <row r="157" spans="2:2">
      <c r="B157" s="8">
        <v>245</v>
      </c>
    </row>
    <row r="158" spans="2:2">
      <c r="B158" s="8">
        <v>250</v>
      </c>
    </row>
    <row r="159" spans="2:2">
      <c r="B159" s="8">
        <v>255</v>
      </c>
    </row>
    <row r="160" spans="2:2">
      <c r="B160" s="8">
        <v>260</v>
      </c>
    </row>
    <row r="161" spans="2:2">
      <c r="B161" s="8">
        <v>265</v>
      </c>
    </row>
    <row r="162" spans="2:2">
      <c r="B162" s="8">
        <v>270</v>
      </c>
    </row>
    <row r="163" spans="2:2">
      <c r="B163" s="8">
        <v>275</v>
      </c>
    </row>
    <row r="164" spans="2:2">
      <c r="B164" s="8">
        <v>280</v>
      </c>
    </row>
    <row r="165" spans="2:2">
      <c r="B165" s="8">
        <v>285</v>
      </c>
    </row>
    <row r="166" spans="2:2">
      <c r="B166" s="8">
        <v>290</v>
      </c>
    </row>
    <row r="167" spans="2:2">
      <c r="B167" s="8">
        <v>295</v>
      </c>
    </row>
    <row r="168" spans="2:2">
      <c r="B168" s="8">
        <v>300</v>
      </c>
    </row>
    <row r="169" spans="2:2">
      <c r="B169" s="8">
        <v>305</v>
      </c>
    </row>
    <row r="170" spans="2:2">
      <c r="B170" s="8">
        <v>310</v>
      </c>
    </row>
    <row r="171" spans="2:2">
      <c r="B171" s="8">
        <v>315</v>
      </c>
    </row>
    <row r="172" spans="2:2">
      <c r="B172" s="8">
        <v>320</v>
      </c>
    </row>
    <row r="173" spans="2:2">
      <c r="B173" s="8">
        <v>325</v>
      </c>
    </row>
    <row r="174" spans="2:2">
      <c r="B174" s="8">
        <v>330</v>
      </c>
    </row>
    <row r="175" spans="2:2">
      <c r="B175" s="8">
        <v>335</v>
      </c>
    </row>
    <row r="176" spans="2:2">
      <c r="B176" s="8">
        <v>340</v>
      </c>
    </row>
    <row r="177" spans="2:2">
      <c r="B177" s="8">
        <v>345</v>
      </c>
    </row>
    <row r="178" spans="2:2">
      <c r="B178" s="8">
        <v>350</v>
      </c>
    </row>
    <row r="179" spans="2:2">
      <c r="B179" s="8">
        <v>355</v>
      </c>
    </row>
    <row r="180" spans="2:2">
      <c r="B180" s="8">
        <v>360</v>
      </c>
    </row>
    <row r="181" spans="2:2">
      <c r="B181" s="8">
        <v>365</v>
      </c>
    </row>
    <row r="182" spans="2:2">
      <c r="B182" s="8">
        <v>370</v>
      </c>
    </row>
    <row r="183" spans="2:2">
      <c r="B183" s="8">
        <v>375</v>
      </c>
    </row>
    <row r="184" spans="2:2">
      <c r="B184" s="8">
        <v>380</v>
      </c>
    </row>
    <row r="185" spans="2:2">
      <c r="B185" s="8">
        <v>385</v>
      </c>
    </row>
    <row r="186" spans="2:2">
      <c r="B186" s="8">
        <v>390</v>
      </c>
    </row>
    <row r="187" spans="2:2">
      <c r="B187" s="8">
        <v>395</v>
      </c>
    </row>
    <row r="188" spans="2:2">
      <c r="B188" s="8">
        <v>400</v>
      </c>
    </row>
    <row r="189" spans="2:2">
      <c r="B189" s="8">
        <v>405</v>
      </c>
    </row>
    <row r="190" spans="2:2">
      <c r="B190" s="8">
        <v>410</v>
      </c>
    </row>
    <row r="191" spans="2:2">
      <c r="B191" s="8">
        <v>415</v>
      </c>
    </row>
    <row r="192" spans="2:2">
      <c r="B192" s="8">
        <v>420</v>
      </c>
    </row>
    <row r="193" spans="2:2">
      <c r="B193" s="8">
        <v>425</v>
      </c>
    </row>
    <row r="194" spans="2:2">
      <c r="B194" s="8">
        <v>430</v>
      </c>
    </row>
    <row r="195" spans="2:2">
      <c r="B195" s="8">
        <v>435</v>
      </c>
    </row>
    <row r="196" spans="2:2">
      <c r="B196" s="8">
        <v>440</v>
      </c>
    </row>
    <row r="197" spans="2:2">
      <c r="B197" s="8">
        <v>445</v>
      </c>
    </row>
    <row r="198" spans="2:2">
      <c r="B198" s="8">
        <v>450</v>
      </c>
    </row>
    <row r="199" spans="2:2">
      <c r="B199" s="8">
        <v>455</v>
      </c>
    </row>
    <row r="200" spans="2:2">
      <c r="B200" s="8">
        <v>460</v>
      </c>
    </row>
    <row r="201" spans="2:2">
      <c r="B201" s="8">
        <v>465</v>
      </c>
    </row>
    <row r="202" spans="2:2">
      <c r="B202" s="8">
        <v>470</v>
      </c>
    </row>
    <row r="203" spans="2:2">
      <c r="B203" s="8">
        <v>475</v>
      </c>
    </row>
    <row r="204" spans="2:2">
      <c r="B204" s="8">
        <v>480</v>
      </c>
    </row>
    <row r="205" spans="2:2">
      <c r="B205" s="8">
        <v>485</v>
      </c>
    </row>
    <row r="206" spans="2:2">
      <c r="B206" s="8">
        <v>490</v>
      </c>
    </row>
    <row r="207" spans="2:2">
      <c r="B207" s="8">
        <v>495</v>
      </c>
    </row>
    <row r="208" spans="2:2">
      <c r="B208" s="8">
        <v>500</v>
      </c>
    </row>
    <row r="209" spans="1:10">
      <c r="B209" s="8">
        <v>505</v>
      </c>
    </row>
    <row r="210" spans="1:10">
      <c r="B210" s="8">
        <v>510</v>
      </c>
    </row>
    <row r="211" spans="1:10">
      <c r="B211" s="8">
        <v>515</v>
      </c>
    </row>
    <row r="214" spans="1:10">
      <c r="A214" s="1" t="s">
        <v>181</v>
      </c>
    </row>
    <row r="217" spans="1:10">
      <c r="B217" s="9" t="s">
        <v>183</v>
      </c>
    </row>
    <row r="218" spans="1:10">
      <c r="B218" s="8">
        <v>20</v>
      </c>
      <c r="E218" s="10" t="s">
        <v>155</v>
      </c>
      <c r="G218" s="42" t="s">
        <v>154</v>
      </c>
      <c r="H218" s="8" t="s">
        <v>156</v>
      </c>
      <c r="I218" s="44" t="s">
        <v>157</v>
      </c>
      <c r="J218" s="8" t="s">
        <v>158</v>
      </c>
    </row>
    <row r="219" spans="1:10">
      <c r="B219" s="8">
        <v>25</v>
      </c>
      <c r="G219" s="8"/>
      <c r="H219" s="8">
        <f>QUARTILE(B218:B327,1)</f>
        <v>156.25</v>
      </c>
      <c r="I219" s="8">
        <f>QUARTILE(B218:B327,2)</f>
        <v>292.5</v>
      </c>
      <c r="J219" s="8">
        <f>QUARTILE(B218:B327,3)</f>
        <v>428.75</v>
      </c>
    </row>
    <row r="220" spans="1:10">
      <c r="B220" s="8">
        <v>30</v>
      </c>
    </row>
    <row r="221" spans="1:10">
      <c r="B221" s="8">
        <v>35</v>
      </c>
      <c r="E221" s="10" t="s">
        <v>160</v>
      </c>
      <c r="G221" s="9" t="s">
        <v>159</v>
      </c>
      <c r="H221" s="8" t="s">
        <v>184</v>
      </c>
      <c r="I221" s="8" t="s">
        <v>185</v>
      </c>
      <c r="J221" s="8" t="s">
        <v>186</v>
      </c>
    </row>
    <row r="222" spans="1:10">
      <c r="B222" s="8">
        <v>40</v>
      </c>
      <c r="G222" s="8"/>
      <c r="H222" s="8">
        <f>PERCENTILE(B218:B327,20%)</f>
        <v>129</v>
      </c>
      <c r="I222" s="8">
        <f>PERCENTILE(B218:B327,40%)</f>
        <v>238</v>
      </c>
      <c r="J222" s="8">
        <f>PERCENTILE(B218:B327,80%)</f>
        <v>456</v>
      </c>
    </row>
    <row r="223" spans="1:10">
      <c r="B223" s="8">
        <v>45</v>
      </c>
    </row>
    <row r="224" spans="1:10">
      <c r="B224" s="8">
        <v>50</v>
      </c>
      <c r="E224" s="10" t="s">
        <v>165</v>
      </c>
      <c r="G224" s="1" t="s">
        <v>136</v>
      </c>
    </row>
    <row r="225" spans="2:7">
      <c r="B225" s="8">
        <v>55</v>
      </c>
    </row>
    <row r="226" spans="2:7">
      <c r="B226" s="8">
        <v>60</v>
      </c>
      <c r="G226" s="45" t="s">
        <v>187</v>
      </c>
    </row>
    <row r="227" spans="2:7">
      <c r="B227" s="8">
        <v>65</v>
      </c>
      <c r="G227" s="45" t="s">
        <v>188</v>
      </c>
    </row>
    <row r="228" spans="2:7">
      <c r="B228" s="8">
        <v>70</v>
      </c>
      <c r="G228" s="45" t="s">
        <v>189</v>
      </c>
    </row>
    <row r="229" spans="2:7">
      <c r="B229" s="8">
        <v>75</v>
      </c>
      <c r="G229" s="45" t="s">
        <v>190</v>
      </c>
    </row>
    <row r="230" spans="2:7">
      <c r="B230" s="8">
        <v>80</v>
      </c>
      <c r="G230" s="45" t="s">
        <v>191</v>
      </c>
    </row>
    <row r="231" spans="2:7">
      <c r="B231" s="8">
        <v>85</v>
      </c>
      <c r="G231" s="45" t="s">
        <v>192</v>
      </c>
    </row>
    <row r="232" spans="2:7">
      <c r="B232" s="8">
        <v>90</v>
      </c>
    </row>
    <row r="233" spans="2:7">
      <c r="B233" s="8">
        <v>95</v>
      </c>
    </row>
    <row r="234" spans="2:7">
      <c r="B234" s="8">
        <v>100</v>
      </c>
    </row>
    <row r="235" spans="2:7">
      <c r="B235" s="8">
        <v>105</v>
      </c>
    </row>
    <row r="236" spans="2:7">
      <c r="B236" s="8">
        <v>110</v>
      </c>
    </row>
    <row r="237" spans="2:7">
      <c r="B237" s="8">
        <v>115</v>
      </c>
    </row>
    <row r="238" spans="2:7">
      <c r="B238" s="8">
        <v>120</v>
      </c>
    </row>
    <row r="239" spans="2:7">
      <c r="B239" s="8">
        <v>125</v>
      </c>
    </row>
    <row r="240" spans="2:7">
      <c r="B240" s="8">
        <v>130</v>
      </c>
    </row>
    <row r="241" spans="2:2">
      <c r="B241" s="8">
        <v>135</v>
      </c>
    </row>
    <row r="242" spans="2:2">
      <c r="B242" s="8">
        <v>140</v>
      </c>
    </row>
    <row r="243" spans="2:2">
      <c r="B243" s="8">
        <v>145</v>
      </c>
    </row>
    <row r="244" spans="2:2">
      <c r="B244" s="8">
        <v>150</v>
      </c>
    </row>
    <row r="245" spans="2:2">
      <c r="B245" s="8">
        <v>155</v>
      </c>
    </row>
    <row r="246" spans="2:2">
      <c r="B246" s="8">
        <v>160</v>
      </c>
    </row>
    <row r="247" spans="2:2">
      <c r="B247" s="8">
        <v>165</v>
      </c>
    </row>
    <row r="248" spans="2:2">
      <c r="B248" s="8">
        <v>170</v>
      </c>
    </row>
    <row r="249" spans="2:2">
      <c r="B249" s="8">
        <v>175</v>
      </c>
    </row>
    <row r="250" spans="2:2">
      <c r="B250" s="8">
        <v>180</v>
      </c>
    </row>
    <row r="251" spans="2:2">
      <c r="B251" s="8">
        <v>185</v>
      </c>
    </row>
    <row r="252" spans="2:2">
      <c r="B252" s="8">
        <v>190</v>
      </c>
    </row>
    <row r="253" spans="2:2">
      <c r="B253" s="8">
        <v>195</v>
      </c>
    </row>
    <row r="254" spans="2:2">
      <c r="B254" s="8">
        <v>200</v>
      </c>
    </row>
    <row r="255" spans="2:2">
      <c r="B255" s="8">
        <v>205</v>
      </c>
    </row>
    <row r="256" spans="2:2">
      <c r="B256" s="8">
        <v>210</v>
      </c>
    </row>
    <row r="257" spans="2:2">
      <c r="B257" s="8">
        <v>215</v>
      </c>
    </row>
    <row r="258" spans="2:2">
      <c r="B258" s="8">
        <v>220</v>
      </c>
    </row>
    <row r="259" spans="2:2">
      <c r="B259" s="8">
        <v>225</v>
      </c>
    </row>
    <row r="260" spans="2:2">
      <c r="B260" s="8">
        <v>230</v>
      </c>
    </row>
    <row r="261" spans="2:2">
      <c r="B261" s="8">
        <v>235</v>
      </c>
    </row>
    <row r="262" spans="2:2">
      <c r="B262" s="8">
        <v>240</v>
      </c>
    </row>
    <row r="263" spans="2:2">
      <c r="B263" s="8">
        <v>245</v>
      </c>
    </row>
    <row r="264" spans="2:2">
      <c r="B264" s="8">
        <v>250</v>
      </c>
    </row>
    <row r="265" spans="2:2">
      <c r="B265" s="8">
        <v>255</v>
      </c>
    </row>
    <row r="266" spans="2:2">
      <c r="B266" s="8">
        <v>260</v>
      </c>
    </row>
    <row r="267" spans="2:2">
      <c r="B267" s="8">
        <v>265</v>
      </c>
    </row>
    <row r="268" spans="2:2">
      <c r="B268" s="8">
        <v>270</v>
      </c>
    </row>
    <row r="269" spans="2:2">
      <c r="B269" s="8">
        <v>275</v>
      </c>
    </row>
    <row r="270" spans="2:2">
      <c r="B270" s="8">
        <v>280</v>
      </c>
    </row>
    <row r="271" spans="2:2">
      <c r="B271" s="8">
        <v>285</v>
      </c>
    </row>
    <row r="272" spans="2:2">
      <c r="B272" s="8">
        <v>290</v>
      </c>
    </row>
    <row r="273" spans="2:2">
      <c r="B273" s="8">
        <v>295</v>
      </c>
    </row>
    <row r="274" spans="2:2">
      <c r="B274" s="8">
        <v>300</v>
      </c>
    </row>
    <row r="275" spans="2:2">
      <c r="B275" s="8">
        <v>305</v>
      </c>
    </row>
    <row r="276" spans="2:2">
      <c r="B276" s="8">
        <v>310</v>
      </c>
    </row>
    <row r="277" spans="2:2">
      <c r="B277" s="8">
        <v>315</v>
      </c>
    </row>
    <row r="278" spans="2:2">
      <c r="B278" s="8">
        <v>320</v>
      </c>
    </row>
    <row r="279" spans="2:2">
      <c r="B279" s="8">
        <v>325</v>
      </c>
    </row>
    <row r="280" spans="2:2">
      <c r="B280" s="8">
        <v>330</v>
      </c>
    </row>
    <row r="281" spans="2:2">
      <c r="B281" s="8">
        <v>335</v>
      </c>
    </row>
    <row r="282" spans="2:2">
      <c r="B282" s="8">
        <v>340</v>
      </c>
    </row>
    <row r="283" spans="2:2">
      <c r="B283" s="8">
        <v>345</v>
      </c>
    </row>
    <row r="284" spans="2:2">
      <c r="B284" s="8">
        <v>350</v>
      </c>
    </row>
    <row r="285" spans="2:2">
      <c r="B285" s="8">
        <v>355</v>
      </c>
    </row>
    <row r="286" spans="2:2">
      <c r="B286" s="8">
        <v>360</v>
      </c>
    </row>
    <row r="287" spans="2:2">
      <c r="B287" s="8">
        <v>365</v>
      </c>
    </row>
    <row r="288" spans="2:2">
      <c r="B288" s="8">
        <v>370</v>
      </c>
    </row>
    <row r="289" spans="2:2">
      <c r="B289" s="8">
        <v>375</v>
      </c>
    </row>
    <row r="290" spans="2:2">
      <c r="B290" s="8">
        <v>380</v>
      </c>
    </row>
    <row r="291" spans="2:2">
      <c r="B291" s="8">
        <v>385</v>
      </c>
    </row>
    <row r="292" spans="2:2">
      <c r="B292" s="8">
        <v>390</v>
      </c>
    </row>
    <row r="293" spans="2:2">
      <c r="B293" s="8">
        <v>395</v>
      </c>
    </row>
    <row r="294" spans="2:2">
      <c r="B294" s="8">
        <v>400</v>
      </c>
    </row>
    <row r="295" spans="2:2">
      <c r="B295" s="8">
        <v>405</v>
      </c>
    </row>
    <row r="296" spans="2:2">
      <c r="B296" s="8">
        <v>410</v>
      </c>
    </row>
    <row r="297" spans="2:2">
      <c r="B297" s="8">
        <v>415</v>
      </c>
    </row>
    <row r="298" spans="2:2">
      <c r="B298" s="8">
        <v>420</v>
      </c>
    </row>
    <row r="299" spans="2:2">
      <c r="B299" s="8">
        <v>425</v>
      </c>
    </row>
    <row r="300" spans="2:2">
      <c r="B300" s="8">
        <v>430</v>
      </c>
    </row>
    <row r="301" spans="2:2">
      <c r="B301" s="8">
        <v>435</v>
      </c>
    </row>
    <row r="302" spans="2:2">
      <c r="B302" s="8">
        <v>440</v>
      </c>
    </row>
    <row r="303" spans="2:2">
      <c r="B303" s="8">
        <v>445</v>
      </c>
    </row>
    <row r="304" spans="2:2">
      <c r="B304" s="8">
        <v>450</v>
      </c>
    </row>
    <row r="305" spans="2:2">
      <c r="B305" s="8">
        <v>455</v>
      </c>
    </row>
    <row r="306" spans="2:2">
      <c r="B306" s="8">
        <v>460</v>
      </c>
    </row>
    <row r="307" spans="2:2">
      <c r="B307" s="8">
        <v>465</v>
      </c>
    </row>
    <row r="308" spans="2:2">
      <c r="B308" s="8">
        <v>470</v>
      </c>
    </row>
    <row r="309" spans="2:2">
      <c r="B309" s="8">
        <v>475</v>
      </c>
    </row>
    <row r="310" spans="2:2">
      <c r="B310" s="8">
        <v>480</v>
      </c>
    </row>
    <row r="311" spans="2:2">
      <c r="B311" s="8">
        <v>485</v>
      </c>
    </row>
    <row r="312" spans="2:2">
      <c r="B312" s="8">
        <v>490</v>
      </c>
    </row>
    <row r="313" spans="2:2">
      <c r="B313" s="8">
        <v>495</v>
      </c>
    </row>
    <row r="314" spans="2:2">
      <c r="B314" s="8">
        <v>500</v>
      </c>
    </row>
    <row r="315" spans="2:2">
      <c r="B315" s="8">
        <v>505</v>
      </c>
    </row>
    <row r="316" spans="2:2">
      <c r="B316" s="8">
        <v>510</v>
      </c>
    </row>
    <row r="317" spans="2:2">
      <c r="B317" s="8">
        <v>515</v>
      </c>
    </row>
    <row r="318" spans="2:2">
      <c r="B318" s="8">
        <v>520</v>
      </c>
    </row>
    <row r="319" spans="2:2">
      <c r="B319" s="8">
        <v>525</v>
      </c>
    </row>
    <row r="320" spans="2:2">
      <c r="B320" s="8">
        <v>530</v>
      </c>
    </row>
    <row r="321" spans="1:10">
      <c r="B321" s="8">
        <v>535</v>
      </c>
    </row>
    <row r="322" spans="1:10">
      <c r="B322" s="8">
        <v>540</v>
      </c>
    </row>
    <row r="323" spans="1:10">
      <c r="B323" s="8">
        <v>545</v>
      </c>
    </row>
    <row r="324" spans="1:10">
      <c r="B324" s="8">
        <v>550</v>
      </c>
    </row>
    <row r="325" spans="1:10">
      <c r="B325" s="8">
        <v>555</v>
      </c>
    </row>
    <row r="326" spans="1:10">
      <c r="B326" s="8">
        <v>560</v>
      </c>
    </row>
    <row r="327" spans="1:10">
      <c r="B327" s="8">
        <v>565</v>
      </c>
    </row>
    <row r="330" spans="1:10">
      <c r="A330" s="41" t="s">
        <v>193</v>
      </c>
    </row>
    <row r="331" spans="1:10">
      <c r="A331" s="41" t="s">
        <v>194</v>
      </c>
    </row>
    <row r="334" spans="1:10">
      <c r="B334" s="42" t="s">
        <v>195</v>
      </c>
    </row>
    <row r="335" spans="1:10">
      <c r="B335" s="8">
        <v>15</v>
      </c>
      <c r="E335" s="10" t="s">
        <v>155</v>
      </c>
      <c r="G335" s="42" t="s">
        <v>154</v>
      </c>
      <c r="H335" s="8" t="s">
        <v>156</v>
      </c>
      <c r="I335" s="44" t="s">
        <v>157</v>
      </c>
      <c r="J335" s="8" t="s">
        <v>158</v>
      </c>
    </row>
    <row r="336" spans="1:10">
      <c r="B336" s="8">
        <v>20</v>
      </c>
      <c r="G336" s="8"/>
      <c r="H336" s="8">
        <f>QUARTILE(B335:B454,1)</f>
        <v>163.75</v>
      </c>
      <c r="I336" s="8">
        <f>QUARTILE(B335:B454,2)</f>
        <v>312.5</v>
      </c>
      <c r="J336" s="8">
        <f>QUARTILE(B45:B335,3)</f>
        <v>415</v>
      </c>
    </row>
    <row r="337" spans="2:10">
      <c r="B337" s="8">
        <v>25</v>
      </c>
    </row>
    <row r="338" spans="2:10">
      <c r="B338" s="8">
        <v>30</v>
      </c>
      <c r="E338" s="10" t="s">
        <v>160</v>
      </c>
      <c r="G338" s="9" t="s">
        <v>159</v>
      </c>
      <c r="H338" s="8" t="s">
        <v>196</v>
      </c>
      <c r="I338" s="8" t="s">
        <v>197</v>
      </c>
      <c r="J338" s="8" t="s">
        <v>198</v>
      </c>
    </row>
    <row r="339" spans="2:10">
      <c r="B339" s="8">
        <v>35</v>
      </c>
      <c r="G339" s="8"/>
      <c r="H339" s="8">
        <f>PERCENTILE(B335:B454,30%)</f>
        <v>193.49999999999997</v>
      </c>
      <c r="I339" s="8">
        <f>PERCENTILE(B335:B454,50%)</f>
        <v>312.5</v>
      </c>
      <c r="J339" s="8">
        <f>PERCENTILE(B335:B454,70%)</f>
        <v>431.5</v>
      </c>
    </row>
    <row r="340" spans="2:10">
      <c r="B340" s="8">
        <v>40</v>
      </c>
    </row>
    <row r="341" spans="2:10">
      <c r="B341" s="8">
        <v>45</v>
      </c>
      <c r="E341" s="10" t="s">
        <v>165</v>
      </c>
      <c r="G341" s="10" t="s">
        <v>136</v>
      </c>
    </row>
    <row r="342" spans="2:10">
      <c r="B342" s="8">
        <v>50</v>
      </c>
    </row>
    <row r="343" spans="2:10">
      <c r="B343" s="8">
        <v>55</v>
      </c>
      <c r="G343" t="s">
        <v>199</v>
      </c>
    </row>
    <row r="344" spans="2:10">
      <c r="B344" s="8">
        <v>60</v>
      </c>
      <c r="G344" s="45" t="s">
        <v>200</v>
      </c>
    </row>
    <row r="345" spans="2:10">
      <c r="B345" s="8">
        <v>65</v>
      </c>
      <c r="G345" s="45" t="s">
        <v>201</v>
      </c>
    </row>
    <row r="346" spans="2:10">
      <c r="B346" s="8">
        <v>70</v>
      </c>
      <c r="G346" s="45" t="s">
        <v>202</v>
      </c>
    </row>
    <row r="347" spans="2:10">
      <c r="B347" s="8">
        <v>75</v>
      </c>
      <c r="G347" s="45"/>
    </row>
    <row r="348" spans="2:10">
      <c r="B348" s="8">
        <v>80</v>
      </c>
      <c r="G348" s="45"/>
    </row>
    <row r="349" spans="2:10">
      <c r="B349" s="8">
        <v>85</v>
      </c>
      <c r="G349" s="45"/>
    </row>
    <row r="350" spans="2:10">
      <c r="B350" s="8">
        <v>90</v>
      </c>
    </row>
    <row r="351" spans="2:10">
      <c r="B351" s="8">
        <v>95</v>
      </c>
    </row>
    <row r="352" spans="2:10">
      <c r="B352" s="8">
        <v>100</v>
      </c>
    </row>
    <row r="353" spans="2:2">
      <c r="B353" s="8">
        <v>105</v>
      </c>
    </row>
    <row r="354" spans="2:2">
      <c r="B354" s="8">
        <v>110</v>
      </c>
    </row>
    <row r="355" spans="2:2">
      <c r="B355" s="8">
        <v>115</v>
      </c>
    </row>
    <row r="356" spans="2:2">
      <c r="B356" s="8">
        <v>120</v>
      </c>
    </row>
    <row r="357" spans="2:2">
      <c r="B357" s="8">
        <v>125</v>
      </c>
    </row>
    <row r="358" spans="2:2">
      <c r="B358" s="8">
        <v>130</v>
      </c>
    </row>
    <row r="359" spans="2:2">
      <c r="B359" s="8">
        <v>135</v>
      </c>
    </row>
    <row r="360" spans="2:2">
      <c r="B360" s="8">
        <v>140</v>
      </c>
    </row>
    <row r="361" spans="2:2">
      <c r="B361" s="8">
        <v>145</v>
      </c>
    </row>
    <row r="362" spans="2:2">
      <c r="B362" s="8">
        <v>150</v>
      </c>
    </row>
    <row r="363" spans="2:2">
      <c r="B363" s="8">
        <v>155</v>
      </c>
    </row>
    <row r="364" spans="2:2">
      <c r="B364" s="8">
        <v>160</v>
      </c>
    </row>
    <row r="365" spans="2:2">
      <c r="B365" s="8">
        <v>165</v>
      </c>
    </row>
    <row r="366" spans="2:2">
      <c r="B366" s="8">
        <v>170</v>
      </c>
    </row>
    <row r="367" spans="2:2">
      <c r="B367" s="8">
        <v>175</v>
      </c>
    </row>
    <row r="368" spans="2:2">
      <c r="B368" s="8">
        <v>180</v>
      </c>
    </row>
    <row r="369" spans="2:2">
      <c r="B369" s="8">
        <v>185</v>
      </c>
    </row>
    <row r="370" spans="2:2">
      <c r="B370" s="8">
        <v>190</v>
      </c>
    </row>
    <row r="371" spans="2:2">
      <c r="B371" s="8">
        <v>195</v>
      </c>
    </row>
    <row r="372" spans="2:2">
      <c r="B372" s="8">
        <v>200</v>
      </c>
    </row>
    <row r="373" spans="2:2">
      <c r="B373" s="8">
        <v>205</v>
      </c>
    </row>
    <row r="374" spans="2:2">
      <c r="B374" s="8">
        <v>210</v>
      </c>
    </row>
    <row r="375" spans="2:2">
      <c r="B375" s="8">
        <v>215</v>
      </c>
    </row>
    <row r="376" spans="2:2">
      <c r="B376" s="8">
        <v>220</v>
      </c>
    </row>
    <row r="377" spans="2:2">
      <c r="B377" s="8">
        <v>225</v>
      </c>
    </row>
    <row r="378" spans="2:2">
      <c r="B378" s="8">
        <v>230</v>
      </c>
    </row>
    <row r="379" spans="2:2">
      <c r="B379" s="8">
        <v>235</v>
      </c>
    </row>
    <row r="380" spans="2:2">
      <c r="B380" s="8">
        <v>240</v>
      </c>
    </row>
    <row r="381" spans="2:2">
      <c r="B381" s="8">
        <v>245</v>
      </c>
    </row>
    <row r="382" spans="2:2">
      <c r="B382" s="8">
        <v>250</v>
      </c>
    </row>
    <row r="383" spans="2:2">
      <c r="B383" s="8">
        <v>255</v>
      </c>
    </row>
    <row r="384" spans="2:2">
      <c r="B384" s="8">
        <v>260</v>
      </c>
    </row>
    <row r="385" spans="2:2">
      <c r="B385" s="8">
        <v>265</v>
      </c>
    </row>
    <row r="386" spans="2:2">
      <c r="B386" s="8">
        <v>270</v>
      </c>
    </row>
    <row r="387" spans="2:2">
      <c r="B387" s="8">
        <v>275</v>
      </c>
    </row>
    <row r="388" spans="2:2">
      <c r="B388" s="8">
        <v>280</v>
      </c>
    </row>
    <row r="389" spans="2:2">
      <c r="B389" s="8">
        <v>285</v>
      </c>
    </row>
    <row r="390" spans="2:2">
      <c r="B390" s="8">
        <v>290</v>
      </c>
    </row>
    <row r="391" spans="2:2">
      <c r="B391" s="8">
        <v>295</v>
      </c>
    </row>
    <row r="392" spans="2:2">
      <c r="B392" s="8">
        <v>300</v>
      </c>
    </row>
    <row r="393" spans="2:2">
      <c r="B393" s="8">
        <v>305</v>
      </c>
    </row>
    <row r="394" spans="2:2">
      <c r="B394" s="8">
        <v>310</v>
      </c>
    </row>
    <row r="395" spans="2:2">
      <c r="B395" s="8">
        <v>315</v>
      </c>
    </row>
    <row r="396" spans="2:2">
      <c r="B396" s="8">
        <v>320</v>
      </c>
    </row>
    <row r="397" spans="2:2">
      <c r="B397" s="8">
        <v>325</v>
      </c>
    </row>
    <row r="398" spans="2:2">
      <c r="B398" s="8">
        <v>330</v>
      </c>
    </row>
    <row r="399" spans="2:2">
      <c r="B399" s="8">
        <v>335</v>
      </c>
    </row>
    <row r="400" spans="2:2">
      <c r="B400" s="8">
        <v>340</v>
      </c>
    </row>
    <row r="401" spans="2:2">
      <c r="B401" s="8">
        <v>345</v>
      </c>
    </row>
    <row r="402" spans="2:2">
      <c r="B402" s="8">
        <v>350</v>
      </c>
    </row>
    <row r="403" spans="2:2">
      <c r="B403" s="8">
        <v>355</v>
      </c>
    </row>
    <row r="404" spans="2:2">
      <c r="B404" s="8">
        <v>360</v>
      </c>
    </row>
    <row r="405" spans="2:2">
      <c r="B405" s="8">
        <v>365</v>
      </c>
    </row>
    <row r="406" spans="2:2">
      <c r="B406" s="8">
        <v>370</v>
      </c>
    </row>
    <row r="407" spans="2:2">
      <c r="B407" s="8">
        <v>375</v>
      </c>
    </row>
    <row r="408" spans="2:2">
      <c r="B408" s="8">
        <v>380</v>
      </c>
    </row>
    <row r="409" spans="2:2">
      <c r="B409" s="8">
        <v>385</v>
      </c>
    </row>
    <row r="410" spans="2:2">
      <c r="B410" s="8">
        <v>390</v>
      </c>
    </row>
    <row r="411" spans="2:2">
      <c r="B411" s="8">
        <v>395</v>
      </c>
    </row>
    <row r="412" spans="2:2">
      <c r="B412" s="8">
        <v>400</v>
      </c>
    </row>
    <row r="413" spans="2:2">
      <c r="B413" s="8">
        <v>405</v>
      </c>
    </row>
    <row r="414" spans="2:2">
      <c r="B414" s="8">
        <v>410</v>
      </c>
    </row>
    <row r="415" spans="2:2">
      <c r="B415" s="8">
        <v>415</v>
      </c>
    </row>
    <row r="416" spans="2:2">
      <c r="B416" s="8">
        <v>420</v>
      </c>
    </row>
    <row r="417" spans="2:2">
      <c r="B417" s="8">
        <v>425</v>
      </c>
    </row>
    <row r="418" spans="2:2">
      <c r="B418" s="8">
        <v>430</v>
      </c>
    </row>
    <row r="419" spans="2:2">
      <c r="B419" s="8">
        <v>435</v>
      </c>
    </row>
    <row r="420" spans="2:2">
      <c r="B420" s="8">
        <v>440</v>
      </c>
    </row>
    <row r="421" spans="2:2">
      <c r="B421" s="8">
        <v>445</v>
      </c>
    </row>
    <row r="422" spans="2:2">
      <c r="B422" s="8">
        <v>450</v>
      </c>
    </row>
    <row r="423" spans="2:2">
      <c r="B423" s="8">
        <v>455</v>
      </c>
    </row>
    <row r="424" spans="2:2">
      <c r="B424" s="8">
        <v>460</v>
      </c>
    </row>
    <row r="425" spans="2:2">
      <c r="B425" s="8">
        <v>465</v>
      </c>
    </row>
    <row r="426" spans="2:2">
      <c r="B426" s="8">
        <v>470</v>
      </c>
    </row>
    <row r="427" spans="2:2">
      <c r="B427" s="8">
        <v>475</v>
      </c>
    </row>
    <row r="428" spans="2:2">
      <c r="B428" s="8">
        <v>480</v>
      </c>
    </row>
    <row r="429" spans="2:2">
      <c r="B429" s="8">
        <v>485</v>
      </c>
    </row>
    <row r="430" spans="2:2">
      <c r="B430" s="8">
        <v>490</v>
      </c>
    </row>
    <row r="431" spans="2:2">
      <c r="B431" s="8">
        <v>495</v>
      </c>
    </row>
    <row r="432" spans="2:2">
      <c r="B432" s="8">
        <v>500</v>
      </c>
    </row>
    <row r="433" spans="2:2">
      <c r="B433" s="8">
        <v>505</v>
      </c>
    </row>
    <row r="434" spans="2:2">
      <c r="B434" s="8">
        <v>510</v>
      </c>
    </row>
    <row r="435" spans="2:2">
      <c r="B435" s="8">
        <v>515</v>
      </c>
    </row>
    <row r="436" spans="2:2">
      <c r="B436" s="8">
        <v>520</v>
      </c>
    </row>
    <row r="437" spans="2:2">
      <c r="B437" s="8">
        <v>525</v>
      </c>
    </row>
    <row r="438" spans="2:2">
      <c r="B438" s="8">
        <v>530</v>
      </c>
    </row>
    <row r="439" spans="2:2">
      <c r="B439" s="8">
        <v>535</v>
      </c>
    </row>
    <row r="440" spans="2:2">
      <c r="B440" s="8">
        <v>540</v>
      </c>
    </row>
    <row r="441" spans="2:2">
      <c r="B441" s="8">
        <v>545</v>
      </c>
    </row>
    <row r="442" spans="2:2">
      <c r="B442" s="8">
        <v>550</v>
      </c>
    </row>
    <row r="443" spans="2:2">
      <c r="B443" s="8">
        <v>555</v>
      </c>
    </row>
    <row r="444" spans="2:2">
      <c r="B444" s="8">
        <v>560</v>
      </c>
    </row>
    <row r="445" spans="2:2">
      <c r="B445" s="8">
        <v>565</v>
      </c>
    </row>
    <row r="446" spans="2:2">
      <c r="B446" s="8">
        <v>570</v>
      </c>
    </row>
    <row r="447" spans="2:2">
      <c r="B447" s="8">
        <v>575</v>
      </c>
    </row>
    <row r="448" spans="2:2">
      <c r="B448" s="8">
        <v>580</v>
      </c>
    </row>
    <row r="449" spans="1:9">
      <c r="B449" s="8">
        <v>585</v>
      </c>
    </row>
    <row r="450" spans="1:9">
      <c r="B450" s="8">
        <v>590</v>
      </c>
    </row>
    <row r="451" spans="1:9">
      <c r="B451" s="8">
        <v>595</v>
      </c>
    </row>
    <row r="452" spans="1:9">
      <c r="B452" s="8">
        <v>600</v>
      </c>
    </row>
    <row r="453" spans="1:9">
      <c r="B453" s="8">
        <v>605</v>
      </c>
    </row>
    <row r="454" spans="1:9">
      <c r="B454" s="8">
        <v>610</v>
      </c>
    </row>
    <row r="458" spans="1:9">
      <c r="A458" s="41" t="s">
        <v>203</v>
      </c>
    </row>
    <row r="459" spans="1:9">
      <c r="A459" s="41" t="s">
        <v>204</v>
      </c>
    </row>
    <row r="462" spans="1:9">
      <c r="B462" s="79" t="s">
        <v>205</v>
      </c>
    </row>
    <row r="463" spans="1:9">
      <c r="B463" s="16">
        <v>0.5</v>
      </c>
      <c r="D463" s="79" t="s">
        <v>155</v>
      </c>
      <c r="F463" s="79" t="s">
        <v>154</v>
      </c>
      <c r="G463" s="35" t="s">
        <v>156</v>
      </c>
      <c r="H463" s="80" t="s">
        <v>157</v>
      </c>
      <c r="I463" s="35" t="s">
        <v>158</v>
      </c>
    </row>
    <row r="464" spans="1:9">
      <c r="B464" s="16">
        <v>1</v>
      </c>
      <c r="F464" s="21"/>
      <c r="G464" s="21">
        <f>QUARTILE(B463:B583,1)</f>
        <v>0.4</v>
      </c>
      <c r="H464" s="21">
        <f>QUARTILE(B463:B583,2)</f>
        <v>0.7</v>
      </c>
      <c r="I464" s="21">
        <f>QUARTILE(B463:B583,3)</f>
        <v>0.9</v>
      </c>
    </row>
    <row r="465" spans="2:9">
      <c r="B465" s="16">
        <v>0.2</v>
      </c>
    </row>
    <row r="466" spans="2:9">
      <c r="B466" s="16">
        <v>0.7</v>
      </c>
      <c r="D466" s="79" t="s">
        <v>160</v>
      </c>
      <c r="F466" s="79" t="s">
        <v>159</v>
      </c>
      <c r="G466" s="35" t="s">
        <v>206</v>
      </c>
      <c r="H466" s="80" t="s">
        <v>197</v>
      </c>
      <c r="I466" s="35" t="s">
        <v>207</v>
      </c>
    </row>
    <row r="467" spans="2:9">
      <c r="B467" s="16">
        <v>0.3</v>
      </c>
      <c r="F467" s="21"/>
      <c r="G467" s="21">
        <f>PERCENTILE(B463:B583,25%)</f>
        <v>0.4</v>
      </c>
      <c r="H467" s="21">
        <f>PERCENTILE(B463:B583,50%)</f>
        <v>0.7</v>
      </c>
      <c r="I467" s="21">
        <f>PERCENTILE(B463:B583,75%)</f>
        <v>0.9</v>
      </c>
    </row>
    <row r="468" spans="2:9">
      <c r="B468" s="16">
        <v>0.9</v>
      </c>
    </row>
    <row r="469" spans="2:9">
      <c r="B469" s="16">
        <v>1.2</v>
      </c>
      <c r="D469" s="79" t="s">
        <v>165</v>
      </c>
      <c r="F469" s="10" t="s">
        <v>136</v>
      </c>
    </row>
    <row r="470" spans="2:9">
      <c r="B470" s="16">
        <v>0.6</v>
      </c>
    </row>
    <row r="471" spans="2:9">
      <c r="B471" s="16">
        <v>0.4</v>
      </c>
      <c r="F471" s="45" t="s">
        <v>208</v>
      </c>
    </row>
    <row r="472" spans="2:9">
      <c r="B472" s="16">
        <v>1.1000000000000001</v>
      </c>
      <c r="F472" s="45" t="s">
        <v>209</v>
      </c>
    </row>
    <row r="473" spans="2:9">
      <c r="B473" s="16">
        <v>0.8</v>
      </c>
      <c r="F473" s="45" t="s">
        <v>210</v>
      </c>
    </row>
    <row r="474" spans="2:9">
      <c r="B474" s="16">
        <v>0.5</v>
      </c>
    </row>
    <row r="475" spans="2:9">
      <c r="B475" s="16">
        <v>0.3</v>
      </c>
    </row>
    <row r="476" spans="2:9">
      <c r="B476" s="16">
        <v>0.6</v>
      </c>
    </row>
    <row r="477" spans="2:9">
      <c r="B477" s="16">
        <v>1</v>
      </c>
    </row>
    <row r="478" spans="2:9">
      <c r="B478" s="16">
        <v>0.4</v>
      </c>
    </row>
    <row r="479" spans="2:9">
      <c r="B479" s="16">
        <v>0.5</v>
      </c>
    </row>
    <row r="480" spans="2:9">
      <c r="B480" s="16">
        <v>0.7</v>
      </c>
    </row>
    <row r="481" spans="2:2">
      <c r="B481" s="16">
        <v>0.9</v>
      </c>
    </row>
    <row r="482" spans="2:2">
      <c r="B482" s="16">
        <v>1.3</v>
      </c>
    </row>
    <row r="483" spans="2:2">
      <c r="B483" s="16">
        <v>0.8</v>
      </c>
    </row>
    <row r="484" spans="2:2">
      <c r="B484" s="16">
        <v>0.6</v>
      </c>
    </row>
    <row r="485" spans="2:2">
      <c r="B485" s="16">
        <v>0.4</v>
      </c>
    </row>
    <row r="486" spans="2:2">
      <c r="B486" s="16">
        <v>0.7</v>
      </c>
    </row>
    <row r="487" spans="2:2">
      <c r="B487" s="16">
        <v>0.9</v>
      </c>
    </row>
    <row r="488" spans="2:2">
      <c r="B488" s="16">
        <v>0.5</v>
      </c>
    </row>
    <row r="489" spans="2:2">
      <c r="B489" s="16">
        <v>0.2</v>
      </c>
    </row>
    <row r="490" spans="2:2">
      <c r="B490" s="16">
        <v>1</v>
      </c>
    </row>
    <row r="491" spans="2:2">
      <c r="B491" s="16">
        <v>0.8</v>
      </c>
    </row>
    <row r="492" spans="2:2">
      <c r="B492" s="16">
        <v>0.3</v>
      </c>
    </row>
    <row r="493" spans="2:2">
      <c r="B493" s="16">
        <v>0.6</v>
      </c>
    </row>
    <row r="494" spans="2:2">
      <c r="B494" s="16">
        <v>0.4</v>
      </c>
    </row>
    <row r="495" spans="2:2">
      <c r="B495" s="16">
        <v>0.7</v>
      </c>
    </row>
    <row r="496" spans="2:2">
      <c r="B496" s="16">
        <v>0.9</v>
      </c>
    </row>
    <row r="497" spans="2:2">
      <c r="B497" s="16">
        <v>1.2</v>
      </c>
    </row>
    <row r="498" spans="2:2">
      <c r="B498" s="16">
        <v>0.8</v>
      </c>
    </row>
    <row r="499" spans="2:2">
      <c r="B499" s="16">
        <v>0.3</v>
      </c>
    </row>
    <row r="500" spans="2:2">
      <c r="B500" s="16">
        <v>0.6</v>
      </c>
    </row>
    <row r="501" spans="2:2">
      <c r="B501" s="16">
        <v>0.5</v>
      </c>
    </row>
    <row r="502" spans="2:2">
      <c r="B502" s="16">
        <v>0.4</v>
      </c>
    </row>
    <row r="503" spans="2:2">
      <c r="B503" s="16">
        <v>0.7</v>
      </c>
    </row>
    <row r="504" spans="2:2">
      <c r="B504" s="16">
        <v>0.9</v>
      </c>
    </row>
    <row r="505" spans="2:2">
      <c r="B505" s="16">
        <v>1.1000000000000001</v>
      </c>
    </row>
    <row r="506" spans="2:2">
      <c r="B506" s="16">
        <v>0.3</v>
      </c>
    </row>
    <row r="507" spans="2:2">
      <c r="B507" s="16">
        <v>1.4</v>
      </c>
    </row>
    <row r="508" spans="2:2">
      <c r="B508" s="16">
        <v>0.9</v>
      </c>
    </row>
    <row r="509" spans="2:2">
      <c r="B509" s="16">
        <v>0.6</v>
      </c>
    </row>
    <row r="510" spans="2:2">
      <c r="B510" s="16">
        <v>0.2</v>
      </c>
    </row>
    <row r="511" spans="2:2">
      <c r="B511" s="16">
        <v>1.5</v>
      </c>
    </row>
    <row r="512" spans="2:2">
      <c r="B512" s="16">
        <v>1</v>
      </c>
    </row>
    <row r="513" spans="2:2">
      <c r="B513" s="16">
        <v>0.6</v>
      </c>
    </row>
    <row r="514" spans="2:2">
      <c r="B514" s="16">
        <v>0.4</v>
      </c>
    </row>
    <row r="515" spans="2:2">
      <c r="B515" s="16">
        <v>0.7</v>
      </c>
    </row>
    <row r="516" spans="2:2">
      <c r="B516" s="16">
        <v>1</v>
      </c>
    </row>
    <row r="517" spans="2:2">
      <c r="B517" s="16">
        <v>0.8</v>
      </c>
    </row>
    <row r="518" spans="2:2">
      <c r="B518" s="16">
        <v>0.3</v>
      </c>
    </row>
    <row r="519" spans="2:2">
      <c r="B519" s="16">
        <v>0.5</v>
      </c>
    </row>
    <row r="520" spans="2:2">
      <c r="B520" s="16">
        <v>0.8</v>
      </c>
    </row>
    <row r="521" spans="2:2">
      <c r="B521" s="16">
        <v>0.6</v>
      </c>
    </row>
    <row r="522" spans="2:2">
      <c r="B522" s="16">
        <v>0.3</v>
      </c>
    </row>
    <row r="523" spans="2:2">
      <c r="B523" s="16">
        <v>0.9</v>
      </c>
    </row>
    <row r="524" spans="2:2">
      <c r="B524" s="16">
        <v>0.4</v>
      </c>
    </row>
    <row r="525" spans="2:2">
      <c r="B525" s="16">
        <v>0.7</v>
      </c>
    </row>
    <row r="526" spans="2:2">
      <c r="B526" s="16">
        <v>0.9</v>
      </c>
    </row>
    <row r="527" spans="2:2">
      <c r="B527" s="16">
        <v>1</v>
      </c>
    </row>
    <row r="528" spans="2:2">
      <c r="B528" s="16">
        <v>0.8</v>
      </c>
    </row>
    <row r="529" spans="2:2">
      <c r="B529" s="16">
        <v>0.3</v>
      </c>
    </row>
    <row r="530" spans="2:2">
      <c r="B530" s="16">
        <v>0.5</v>
      </c>
    </row>
    <row r="531" spans="2:2">
      <c r="B531" s="16">
        <v>0.6</v>
      </c>
    </row>
    <row r="532" spans="2:2">
      <c r="B532" s="16">
        <v>0.4</v>
      </c>
    </row>
    <row r="533" spans="2:2">
      <c r="B533" s="16">
        <v>0.7</v>
      </c>
    </row>
    <row r="534" spans="2:2">
      <c r="B534" s="16">
        <v>0.9</v>
      </c>
    </row>
    <row r="535" spans="2:2">
      <c r="B535" s="16">
        <v>1.1000000000000001</v>
      </c>
    </row>
    <row r="536" spans="2:2">
      <c r="B536" s="16">
        <v>0.8</v>
      </c>
    </row>
    <row r="537" spans="2:2">
      <c r="B537" s="16">
        <v>0.3</v>
      </c>
    </row>
    <row r="538" spans="2:2">
      <c r="B538" s="16">
        <v>0.5</v>
      </c>
    </row>
    <row r="539" spans="2:2">
      <c r="B539" s="16">
        <v>0.6</v>
      </c>
    </row>
    <row r="540" spans="2:2">
      <c r="B540" s="16">
        <v>0.4</v>
      </c>
    </row>
    <row r="541" spans="2:2">
      <c r="B541" s="16">
        <v>0.7</v>
      </c>
    </row>
    <row r="542" spans="2:2">
      <c r="B542" s="16">
        <v>0.9</v>
      </c>
    </row>
    <row r="543" spans="2:2">
      <c r="B543" s="16">
        <v>1</v>
      </c>
    </row>
    <row r="544" spans="2:2">
      <c r="B544" s="16">
        <v>0.8</v>
      </c>
    </row>
    <row r="545" spans="2:2">
      <c r="B545" s="16">
        <v>0.3</v>
      </c>
    </row>
    <row r="546" spans="2:2">
      <c r="B546" s="16">
        <v>0.5</v>
      </c>
    </row>
    <row r="547" spans="2:2">
      <c r="B547" s="16">
        <v>0.6</v>
      </c>
    </row>
    <row r="548" spans="2:2">
      <c r="B548" s="16">
        <v>0.4</v>
      </c>
    </row>
    <row r="549" spans="2:2">
      <c r="B549" s="16">
        <v>0.7</v>
      </c>
    </row>
    <row r="550" spans="2:2">
      <c r="B550" s="16">
        <v>0.9</v>
      </c>
    </row>
    <row r="551" spans="2:2">
      <c r="B551" s="16">
        <v>1.1000000000000001</v>
      </c>
    </row>
    <row r="552" spans="2:2">
      <c r="B552" s="16">
        <v>0.8</v>
      </c>
    </row>
    <row r="553" spans="2:2">
      <c r="B553" s="16">
        <v>0.3</v>
      </c>
    </row>
    <row r="554" spans="2:2">
      <c r="B554" s="16">
        <v>0.5</v>
      </c>
    </row>
    <row r="555" spans="2:2">
      <c r="B555" s="16">
        <v>0.6</v>
      </c>
    </row>
    <row r="556" spans="2:2">
      <c r="B556" s="16">
        <v>0.4</v>
      </c>
    </row>
    <row r="557" spans="2:2">
      <c r="B557" s="16">
        <v>0.7</v>
      </c>
    </row>
    <row r="558" spans="2:2">
      <c r="B558" s="16">
        <v>0.9</v>
      </c>
    </row>
    <row r="559" spans="2:2">
      <c r="B559" s="16">
        <v>1</v>
      </c>
    </row>
    <row r="560" spans="2:2">
      <c r="B560" s="16">
        <v>0.8</v>
      </c>
    </row>
    <row r="561" spans="2:2">
      <c r="B561" s="16">
        <v>0.3</v>
      </c>
    </row>
    <row r="562" spans="2:2">
      <c r="B562" s="16">
        <v>0.5</v>
      </c>
    </row>
    <row r="563" spans="2:2">
      <c r="B563" s="16">
        <v>0.6</v>
      </c>
    </row>
    <row r="564" spans="2:2">
      <c r="B564" s="16">
        <v>0.4</v>
      </c>
    </row>
    <row r="565" spans="2:2">
      <c r="B565" s="16">
        <v>0.7</v>
      </c>
    </row>
    <row r="566" spans="2:2">
      <c r="B566" s="16">
        <v>0.9</v>
      </c>
    </row>
    <row r="567" spans="2:2">
      <c r="B567" s="16">
        <v>1.1000000000000001</v>
      </c>
    </row>
    <row r="568" spans="2:2">
      <c r="B568" s="16">
        <v>0.8</v>
      </c>
    </row>
    <row r="569" spans="2:2">
      <c r="B569" s="16">
        <v>0.3</v>
      </c>
    </row>
    <row r="570" spans="2:2">
      <c r="B570" s="16">
        <v>0.5</v>
      </c>
    </row>
    <row r="571" spans="2:2">
      <c r="B571" s="16">
        <v>0.6</v>
      </c>
    </row>
    <row r="572" spans="2:2">
      <c r="B572" s="16">
        <v>0.4</v>
      </c>
    </row>
    <row r="573" spans="2:2">
      <c r="B573" s="16">
        <v>0.7</v>
      </c>
    </row>
    <row r="574" spans="2:2">
      <c r="B574" s="16">
        <v>0.9</v>
      </c>
    </row>
    <row r="575" spans="2:2">
      <c r="B575" s="16">
        <v>1</v>
      </c>
    </row>
    <row r="576" spans="2:2">
      <c r="B576" s="16">
        <v>0.8</v>
      </c>
    </row>
    <row r="577" spans="2:2">
      <c r="B577" s="16">
        <v>0.3</v>
      </c>
    </row>
    <row r="578" spans="2:2">
      <c r="B578" s="16">
        <v>0.5</v>
      </c>
    </row>
    <row r="579" spans="2:2">
      <c r="B579" s="16">
        <v>0.6</v>
      </c>
    </row>
    <row r="580" spans="2:2">
      <c r="B580" s="16">
        <v>0.4</v>
      </c>
    </row>
    <row r="581" spans="2:2">
      <c r="B581" s="16">
        <v>0.7</v>
      </c>
    </row>
    <row r="582" spans="2:2">
      <c r="B582" s="16">
        <v>0.9</v>
      </c>
    </row>
    <row r="583" spans="2:2">
      <c r="B583" s="16">
        <v>1.1000000000000001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BD04-8282-48E0-8886-F9C43F245367}">
  <dimension ref="A1:D89"/>
  <sheetViews>
    <sheetView workbookViewId="0"/>
  </sheetViews>
  <sheetFormatPr defaultRowHeight="14.5"/>
  <sheetData>
    <row r="1" spans="1:2" ht="16.5">
      <c r="A1" s="37" t="s">
        <v>211</v>
      </c>
    </row>
    <row r="3" spans="1:2" ht="20">
      <c r="A3" s="51" t="s">
        <v>241</v>
      </c>
    </row>
    <row r="4" spans="1:2">
      <c r="A4" s="41"/>
    </row>
    <row r="5" spans="1:2">
      <c r="A5" s="41"/>
    </row>
    <row r="6" spans="1:2" ht="15.5">
      <c r="A6" s="48" t="s">
        <v>212</v>
      </c>
    </row>
    <row r="7" spans="1:2" ht="15.5">
      <c r="A7" s="48" t="s">
        <v>213</v>
      </c>
    </row>
    <row r="8" spans="1:2" ht="15.5">
      <c r="A8" s="48" t="s">
        <v>214</v>
      </c>
    </row>
    <row r="9" spans="1:2" ht="15.5">
      <c r="A9" s="47"/>
    </row>
    <row r="10" spans="1:2" ht="15.5">
      <c r="A10" s="47" t="s">
        <v>215</v>
      </c>
    </row>
    <row r="11" spans="1:2" ht="15.5">
      <c r="A11" s="47" t="s">
        <v>216</v>
      </c>
    </row>
    <row r="12" spans="1:2" ht="15.5">
      <c r="A12" s="47" t="s">
        <v>217</v>
      </c>
    </row>
    <row r="13" spans="1:2" ht="15.5">
      <c r="A13" s="47"/>
    </row>
    <row r="14" spans="1:2" ht="15.5">
      <c r="A14" s="50" t="s">
        <v>103</v>
      </c>
      <c r="B14" s="21">
        <f>_xlfn.BINOM.DIST(5,100,0.17,FALSE)</f>
        <v>2.1947566529188287E-4</v>
      </c>
    </row>
    <row r="18" spans="1:2" ht="15.5">
      <c r="A18" s="48" t="s">
        <v>218</v>
      </c>
    </row>
    <row r="19" spans="1:2" ht="15.5">
      <c r="A19" s="48" t="s">
        <v>219</v>
      </c>
    </row>
    <row r="20" spans="1:2" ht="15.5">
      <c r="A20" s="48" t="s">
        <v>220</v>
      </c>
    </row>
    <row r="21" spans="1:2" ht="15.5">
      <c r="A21" s="48"/>
    </row>
    <row r="22" spans="1:2" ht="15.5">
      <c r="A22" s="47" t="s">
        <v>222</v>
      </c>
    </row>
    <row r="23" spans="1:2" ht="15.5">
      <c r="A23" s="47" t="s">
        <v>221</v>
      </c>
    </row>
    <row r="24" spans="1:2" ht="15.5">
      <c r="A24" s="47" t="s">
        <v>223</v>
      </c>
    </row>
    <row r="25" spans="1:2" ht="15.5">
      <c r="A25" s="47" t="s">
        <v>224</v>
      </c>
    </row>
    <row r="27" spans="1:2" ht="15.5">
      <c r="A27" s="50" t="s">
        <v>103</v>
      </c>
      <c r="B27" s="49">
        <f>_xlfn.HYPGEOM.DIST(2,5,13,52,FALSE)</f>
        <v>0.27427971188475386</v>
      </c>
    </row>
    <row r="30" spans="1:2" ht="15.5">
      <c r="A30" s="48" t="s">
        <v>225</v>
      </c>
    </row>
    <row r="31" spans="1:2" ht="15.5">
      <c r="A31" s="48" t="s">
        <v>226</v>
      </c>
    </row>
    <row r="32" spans="1:2" ht="15.5">
      <c r="A32" s="48" t="s">
        <v>227</v>
      </c>
    </row>
    <row r="33" spans="1:4" ht="15.5">
      <c r="A33" s="48" t="s">
        <v>228</v>
      </c>
    </row>
    <row r="35" spans="1:4" ht="15.5">
      <c r="A35" s="47" t="s">
        <v>229</v>
      </c>
    </row>
    <row r="36" spans="1:4" ht="15.5">
      <c r="A36" s="47" t="s">
        <v>236</v>
      </c>
      <c r="C36" s="50" t="s">
        <v>103</v>
      </c>
      <c r="D36" s="21">
        <f>1 - _xlfn.BINOM.DIST(7,10,1/4,FALSE)</f>
        <v>0.99691009521484375</v>
      </c>
    </row>
    <row r="40" spans="1:4" ht="15.5">
      <c r="A40" s="48" t="s">
        <v>230</v>
      </c>
    </row>
    <row r="41" spans="1:4" ht="15.5">
      <c r="A41" s="48" t="s">
        <v>231</v>
      </c>
    </row>
    <row r="42" spans="1:4" ht="15.5">
      <c r="A42" s="48" t="s">
        <v>232</v>
      </c>
    </row>
    <row r="44" spans="1:4" ht="15.5">
      <c r="A44" s="48" t="s">
        <v>234</v>
      </c>
    </row>
    <row r="45" spans="1:4" ht="15.5">
      <c r="A45" s="48" t="s">
        <v>235</v>
      </c>
    </row>
    <row r="46" spans="1:4" ht="15.5">
      <c r="B46" s="50" t="s">
        <v>103</v>
      </c>
      <c r="C46" s="21">
        <f>_xlfn.HYPGEOM.DIST(3,3,20,60,FALSE)</f>
        <v>3.3313851548801864E-2</v>
      </c>
    </row>
    <row r="49" spans="1:2" ht="15.5">
      <c r="A49" s="48" t="s">
        <v>237</v>
      </c>
    </row>
    <row r="50" spans="1:2" ht="15.5">
      <c r="A50" s="48" t="s">
        <v>238</v>
      </c>
    </row>
    <row r="51" spans="1:2" ht="15.5">
      <c r="A51" s="48" t="s">
        <v>239</v>
      </c>
    </row>
    <row r="53" spans="1:2" ht="15.5">
      <c r="A53" s="50" t="s">
        <v>103</v>
      </c>
      <c r="B53" s="21">
        <f>_xlfn.BINOM.DIST(3,10,0.3,FALSE)</f>
        <v>0.26682793200000005</v>
      </c>
    </row>
    <row r="54" spans="1:2" ht="15.5">
      <c r="A54" s="48"/>
    </row>
    <row r="56" spans="1:2" ht="20">
      <c r="A56" s="51" t="s">
        <v>240</v>
      </c>
    </row>
    <row r="58" spans="1:2" ht="15.5">
      <c r="A58" s="47" t="s">
        <v>242</v>
      </c>
    </row>
    <row r="59" spans="1:2" ht="15.5">
      <c r="A59" s="47" t="s">
        <v>243</v>
      </c>
    </row>
    <row r="60" spans="1:2" ht="15.5">
      <c r="A60" s="47" t="s">
        <v>244</v>
      </c>
    </row>
    <row r="61" spans="1:2" ht="15.5">
      <c r="A61" s="47" t="s">
        <v>245</v>
      </c>
    </row>
    <row r="62" spans="1:2" ht="15.5">
      <c r="A62" s="47" t="s">
        <v>246</v>
      </c>
    </row>
    <row r="64" spans="1:2" ht="15.5">
      <c r="A64" s="50" t="s">
        <v>103</v>
      </c>
      <c r="B64" s="49">
        <f>1- _xlfn.NORM.DIST(180,165,10,TRUE)</f>
        <v>6.6807201268858085E-2</v>
      </c>
    </row>
    <row r="65" spans="1:4" ht="15.5">
      <c r="A65" s="47"/>
    </row>
    <row r="67" spans="1:4" ht="15.5">
      <c r="A67" s="47" t="s">
        <v>247</v>
      </c>
    </row>
    <row r="68" spans="1:4" ht="15.5">
      <c r="A68" s="47" t="s">
        <v>248</v>
      </c>
    </row>
    <row r="69" spans="1:4" ht="15.5">
      <c r="A69" s="47" t="s">
        <v>249</v>
      </c>
    </row>
    <row r="71" spans="1:4">
      <c r="A71" t="s">
        <v>250</v>
      </c>
    </row>
    <row r="72" spans="1:4" ht="15.5">
      <c r="A72" s="47" t="s">
        <v>251</v>
      </c>
      <c r="C72" s="50" t="s">
        <v>103</v>
      </c>
      <c r="D72" s="49">
        <f>_xlfn.EXPON.DIST(3,1/5,TRUE)</f>
        <v>0.45118836390597356</v>
      </c>
    </row>
    <row r="75" spans="1:4" ht="15.5">
      <c r="A75" s="47" t="s">
        <v>252</v>
      </c>
    </row>
    <row r="76" spans="1:4" ht="15.5">
      <c r="A76" s="47" t="s">
        <v>253</v>
      </c>
    </row>
    <row r="77" spans="1:4" ht="15.5">
      <c r="A77" s="47" t="s">
        <v>254</v>
      </c>
    </row>
    <row r="79" spans="1:4" ht="15.5">
      <c r="A79" s="47" t="s">
        <v>255</v>
      </c>
    </row>
    <row r="80" spans="1:4" ht="15.5">
      <c r="A80" s="47" t="s">
        <v>256</v>
      </c>
      <c r="C80" s="50" t="s">
        <v>103</v>
      </c>
      <c r="D80" s="49">
        <f>_xlfn.NORM.DIST(1100,1000,100,TRUE)-_xlfn.NORM.DIST(900,1000,100,TRUE)</f>
        <v>0.68268949213708607</v>
      </c>
    </row>
    <row r="83" spans="1:2" ht="15.5">
      <c r="A83" s="47" t="s">
        <v>257</v>
      </c>
    </row>
    <row r="84" spans="1:2" ht="15.5">
      <c r="A84" s="47" t="s">
        <v>258</v>
      </c>
    </row>
    <row r="85" spans="1:2" ht="15.5">
      <c r="A85" s="47" t="s">
        <v>259</v>
      </c>
    </row>
    <row r="86" spans="1:2" ht="15.5">
      <c r="A86" s="47" t="s">
        <v>260</v>
      </c>
    </row>
    <row r="87" spans="1:2" ht="15.5">
      <c r="A87" s="47" t="s">
        <v>261</v>
      </c>
    </row>
    <row r="89" spans="1:2" ht="15.5">
      <c r="A89" s="50" t="s">
        <v>103</v>
      </c>
      <c r="B89" s="49">
        <f>_xlfn.EXPON.DIST(15,1/20,TRUE)</f>
        <v>0.52763344725898531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D8481-90E9-43AD-8ADD-574DA265EAA2}">
  <dimension ref="A1:C46"/>
  <sheetViews>
    <sheetView tabSelected="1" topLeftCell="A34" workbookViewId="0">
      <selection activeCell="A36" sqref="A36"/>
    </sheetView>
  </sheetViews>
  <sheetFormatPr defaultRowHeight="14.5"/>
  <sheetData>
    <row r="1" spans="1:2" ht="16.5">
      <c r="A1" s="52" t="s">
        <v>262</v>
      </c>
    </row>
    <row r="3" spans="1:2" ht="15.5">
      <c r="A3" s="53" t="s">
        <v>263</v>
      </c>
    </row>
    <row r="5" spans="1:2" ht="15.5">
      <c r="A5" s="47" t="s">
        <v>264</v>
      </c>
    </row>
    <row r="6" spans="1:2" ht="15.5">
      <c r="A6" s="47" t="s">
        <v>265</v>
      </c>
    </row>
    <row r="7" spans="1:2" ht="15.5">
      <c r="A7" s="47" t="s">
        <v>266</v>
      </c>
    </row>
    <row r="8" spans="1:2" ht="15.5">
      <c r="A8" s="47" t="s">
        <v>267</v>
      </c>
    </row>
    <row r="10" spans="1:2" ht="15.5">
      <c r="A10" s="50" t="s">
        <v>103</v>
      </c>
      <c r="B10" s="21">
        <f>_xlfn.POISSON.DIST(3,2,FALSE)</f>
        <v>0.18044704431548364</v>
      </c>
    </row>
    <row r="13" spans="1:2" ht="15.5">
      <c r="A13" s="47" t="s">
        <v>268</v>
      </c>
    </row>
    <row r="14" spans="1:2" ht="15.5">
      <c r="A14" s="47" t="s">
        <v>269</v>
      </c>
    </row>
    <row r="15" spans="1:2" ht="15.5">
      <c r="A15" s="47" t="s">
        <v>270</v>
      </c>
    </row>
    <row r="16" spans="1:2" ht="15.5">
      <c r="A16" s="47">
        <f xml:space="preserve"> 3</f>
        <v>3</v>
      </c>
    </row>
    <row r="17" spans="1:3" ht="15.5">
      <c r="A17" s="47"/>
    </row>
    <row r="18" spans="1:3" ht="15.5">
      <c r="A18" s="47"/>
      <c r="B18" s="50" t="s">
        <v>103</v>
      </c>
      <c r="C18" s="21">
        <f>_xlfn.BINOM.DIST(3,10,0.3,FALSE)</f>
        <v>0.26682793200000005</v>
      </c>
    </row>
    <row r="21" spans="1:3" ht="15.5">
      <c r="A21" s="47" t="s">
        <v>271</v>
      </c>
    </row>
    <row r="22" spans="1:3" ht="15.5">
      <c r="A22" s="47" t="s">
        <v>272</v>
      </c>
    </row>
    <row r="23" spans="1:3" ht="15.5">
      <c r="A23" s="47" t="s">
        <v>273</v>
      </c>
    </row>
    <row r="25" spans="1:3" ht="15.5">
      <c r="B25" s="50" t="s">
        <v>103</v>
      </c>
      <c r="C25" s="21">
        <f>1-(5/6)^3</f>
        <v>0.42129629629629617</v>
      </c>
    </row>
    <row r="29" spans="1:3" ht="22.5">
      <c r="A29" s="54" t="s">
        <v>274</v>
      </c>
    </row>
    <row r="31" spans="1:3" ht="15.5">
      <c r="A31" s="47" t="s">
        <v>275</v>
      </c>
    </row>
    <row r="32" spans="1:3" ht="15.5">
      <c r="A32" s="47" t="s">
        <v>276</v>
      </c>
    </row>
    <row r="33" spans="1:3" ht="15.5">
      <c r="A33" s="47" t="s">
        <v>277</v>
      </c>
    </row>
    <row r="34" spans="1:3" ht="15.5">
      <c r="A34" s="47" t="s">
        <v>278</v>
      </c>
    </row>
    <row r="35" spans="1:3" ht="15.5">
      <c r="A35" s="47" t="s">
        <v>279</v>
      </c>
    </row>
    <row r="37" spans="1:3" ht="15.5">
      <c r="B37" s="50" t="s">
        <v>103</v>
      </c>
      <c r="C37" s="21">
        <f>_xlfn.NORM.DIST(160,150,10,TRUE)-_xlfn.NORM.DIST(140,150,10,TRUE)</f>
        <v>0.68268949213708607</v>
      </c>
    </row>
    <row r="40" spans="1:3" ht="15.5">
      <c r="A40" s="47" t="s">
        <v>280</v>
      </c>
    </row>
    <row r="41" spans="1:3" ht="15.5">
      <c r="A41" s="47" t="s">
        <v>281</v>
      </c>
    </row>
    <row r="42" spans="1:3" ht="15.5">
      <c r="A42" s="47" t="s">
        <v>282</v>
      </c>
    </row>
    <row r="43" spans="1:3" ht="15.5">
      <c r="A43" s="47" t="s">
        <v>283</v>
      </c>
    </row>
    <row r="46" spans="1:3" ht="15.5">
      <c r="B46" s="50" t="s">
        <v>103</v>
      </c>
      <c r="C46" s="21">
        <f>1-_xlfn.EXPON.DIST(900,1/1000,TRUE)</f>
        <v>0.40656965974059911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measure of central tendency</vt:lpstr>
      <vt:lpstr>measure of dispersion</vt:lpstr>
      <vt:lpstr>More Statistics Questions</vt:lpstr>
      <vt:lpstr>Measure of Skewness and Kurt</vt:lpstr>
      <vt:lpstr>Percentile and Quartiles</vt:lpstr>
      <vt:lpstr>discrete and continuous random </vt:lpstr>
      <vt:lpstr>Discrete Distribution and Conti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2025-07-18T15:33:31Z</dcterms:created>
  <dcterms:modified xsi:type="dcterms:W3CDTF">2025-08-24T08:00:10Z</dcterms:modified>
</cp:coreProperties>
</file>