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tabRatio="766" activeTab="9"/>
  </bookViews>
  <sheets>
    <sheet name="Sheet1" sheetId="1" r:id="rId1"/>
    <sheet name="农信添加交易说明" sheetId="2" r:id="rId2"/>
    <sheet name="实时余额及每日余额数据来源" sheetId="4" r:id="rId3"/>
    <sheet name="6.17日余额" sheetId="3" r:id="rId4"/>
    <sheet name="4.12日余额" sheetId="8" r:id="rId5"/>
    <sheet name="应收欠款情况报表" sheetId="5" r:id="rId6"/>
    <sheet name="现金流量报表" sheetId="6" r:id="rId7"/>
    <sheet name="服务商汇总" sheetId="7" r:id="rId8"/>
    <sheet name="提现T+1到账" sheetId="10" r:id="rId9"/>
    <sheet name="系统认领规则" sheetId="11" r:id="rId10"/>
    <sheet name="内陆成本的费用类型明细" sheetId="12" r:id="rId11"/>
    <sheet name="Sheet3" sheetId="14" r:id="rId12"/>
  </sheets>
  <definedNames>
    <definedName name="_xlnm._FilterDatabase" localSheetId="3" hidden="1">'6.17日余额'!$A$1:$F$82</definedName>
    <definedName name="_xlnm._FilterDatabase" localSheetId="4" hidden="1">'4.12日余额'!$A$1:$F$84</definedName>
    <definedName name="_xlnm._FilterDatabase" localSheetId="7" hidden="1">服务商汇总!$A$1:$C$206</definedName>
    <definedName name="_xlnm._FilterDatabase" localSheetId="9" hidden="1">系统认领规则!$A$1:$J$12</definedName>
    <definedName name="_xlnm._FilterDatabase" localSheetId="10" hidden="1">内陆成本的费用类型明细!$A$2:$E$47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6CD42B67FDFC4411881C930D81A052DE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85800" y="0"/>
          <a:ext cx="3343275" cy="669607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" name="ID_ACE5E8EEF78C467F86F5EAFC9F95715D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43000" y="1123950"/>
          <a:ext cx="15935325" cy="6553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AB67BCF81C1D47F8BBA64287A1EDDE4D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95500" y="1123950"/>
          <a:ext cx="17878425" cy="7334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8231C13BB41C432BA66FCB2FAD2B5F7B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43000" y="1515110"/>
          <a:ext cx="13144500" cy="7334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822A430E08F64CE1B2C91062ACD3F55F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1304925" y="2233295"/>
          <a:ext cx="17030700" cy="564832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9" name="ID_694D969D1A2B48E1BBEF9852BBBBCFF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009775" y="863600"/>
          <a:ext cx="17907000" cy="8829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A6AB85CB0D80475795F1E0EC0BB091AD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400425" y="685800"/>
          <a:ext cx="18011775" cy="8858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C79B4D88369442BB949E213190BD002F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400425" y="1028700"/>
          <a:ext cx="17878425" cy="8772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A952AA45AA3B40A986536FB62D0E952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400425" y="1371600"/>
          <a:ext cx="17916525" cy="8943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8FC64DD6DE464147AD45DDED5B51FCA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400425" y="1714500"/>
          <a:ext cx="17887950" cy="8763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821179750A0241FD8BD454676DEDCD70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028825" y="2400300"/>
          <a:ext cx="17916525" cy="8896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FF0013FA1965440CBAA1F702D77B7C9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028825" y="3086100"/>
          <a:ext cx="17916525" cy="8848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EBAB63C42EF14B75A34FF9DDA9CCC473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114800" y="857250"/>
          <a:ext cx="17897475" cy="8715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B9C81970578E41B5833F7074D8EF868C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4029075" y="1163955"/>
          <a:ext cx="17954625" cy="8763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E9DB39949573405C8464C200869A79C0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029075" y="342900"/>
          <a:ext cx="13115925" cy="7296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A3D9D1DCC2404BB992DC55730676EF4C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5467350" y="872490"/>
          <a:ext cx="13134975" cy="7296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2327F323181E47EAA2F3ADEB1770DA07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5143500" y="1143000"/>
          <a:ext cx="13134975" cy="7343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DEC434320D704FE0B8F348FDEED2D117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5505450" y="342900"/>
          <a:ext cx="5000625" cy="8467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FF7626750F1145AAB1EEDAFAE330AC5B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5086350" y="2400300"/>
          <a:ext cx="17897475" cy="9048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914F52DBC00141AE85443F084C3FAE9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5086350" y="1714500"/>
          <a:ext cx="17945100" cy="8772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B49BE8766E7A498BB7813FA09CCB5FB7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4219575" y="5772150"/>
          <a:ext cx="17935575" cy="8648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47E8CA5627FA44BDA6183194AAC105B0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7077075" y="5143500"/>
          <a:ext cx="17907000" cy="8782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DC219AF6CF814E608559FCBA0E26C08E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4210050" y="5689600"/>
          <a:ext cx="14478000" cy="838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B4EAB486312344CDA8EDD189926783D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635" y="3038475"/>
          <a:ext cx="16078200" cy="5610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031719FE39774AA5A2A79352B836F9D9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7591425" y="469900"/>
          <a:ext cx="17897475" cy="8724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67E3D46B9559439790D55694BD20E04F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8505825" y="960120"/>
          <a:ext cx="17935575" cy="5743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4FB56820D6BB486DAEE4FE98DC639D9C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5210175" y="990600"/>
          <a:ext cx="17916525" cy="8239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CE11790E6B224D35ADC06A6C997D11A1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6308725" y="2108200"/>
          <a:ext cx="17097375" cy="573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" name="ID_68A8555C503342618F36894E44320901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6308725" y="2656840"/>
          <a:ext cx="16002000" cy="5648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" name="ID_A10AC41A2D3A4568B905A33B4EFEC8C6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5210175" y="2656840"/>
          <a:ext cx="17945100" cy="8620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" name="ID_B464F9E7637F46A480591D71CF53FB45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5210175" y="3233420"/>
          <a:ext cx="17897475" cy="8677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" name="ID_9EA1C131EB614A2E866C6775A7C181BC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6308725" y="3233420"/>
          <a:ext cx="16792575" cy="5553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" name="ID_699F0CA88B49467791731E081D47FC03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5210175" y="3780155"/>
          <a:ext cx="17907000" cy="858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" name="ID_820EEE4FC9E34F6A957A1BF9FAFF08F5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6308725" y="4360545"/>
          <a:ext cx="16011525" cy="5638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" name="ID_C7A1154BB80145459BD6AC4288EAD9BB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6308725" y="4355465"/>
          <a:ext cx="16878300" cy="5915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" name="ID_965D8A34D780401E8EEFE2683EDF6F9B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6308725" y="4927600"/>
          <a:ext cx="17840325" cy="5686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" name="ID_A4676FD5930E49008341DA2DF7E8EC45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5210175" y="4927600"/>
          <a:ext cx="17926050" cy="8696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" name="ID_E08A923B796D41C2B0D46FE62EA2F910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7889875" y="4927600"/>
          <a:ext cx="17935575" cy="8562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E2BB6413B49649B3A9B9EE3BF785A7F5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7889875" y="2108200"/>
          <a:ext cx="2752725" cy="1209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D1945FEFEA68400DB44AA263A02F991D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5210175" y="2527300"/>
          <a:ext cx="17945100" cy="8515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" name="ID_EEB5A27D5B0347E59BB3355060BFAC04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7889875" y="2108200"/>
          <a:ext cx="14773275" cy="8124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" name="ID_561F07CE5B8D4E0890A4F0B2156FE9BE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6308725" y="1511300"/>
          <a:ext cx="17716500" cy="5610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" name="ID_F1A3762930CE40358B3BFFDD904E0204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6308725" y="5981700"/>
          <a:ext cx="17383125" cy="5810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" name="ID_473AA31EC0BB4D17B5D91715D65A78B4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6308725" y="6744970"/>
          <a:ext cx="17916525" cy="8791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31C0F2E8B7AE4013976E03701BDDA698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5210175" y="2108200"/>
          <a:ext cx="17849850" cy="8724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" name="ID_763F3DA27C14435D949E731382D39BC3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7025005" y="7379970"/>
          <a:ext cx="17773650" cy="6677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" name="ID_9F48F6E0E92B49BFA34511CA6E1FC5FE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2571750" y="171450"/>
          <a:ext cx="17887950" cy="8791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" name="ID_428876D1ED2C4CBCBF9FD05E00AEAC31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3524250" y="171450"/>
          <a:ext cx="17878425" cy="8553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" name="ID_B20EFC7E0753499F9750B828C89DC571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6743700" y="4648200"/>
          <a:ext cx="16944975" cy="5600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" name="ID_9F392FD1DAF04A08A57A1B0873116763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7876540" y="4648200"/>
          <a:ext cx="17849850" cy="8629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" name="ID_BD23AD946A4B44648A0FA00E1F863CDF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14258925" y="2209800"/>
          <a:ext cx="17516475" cy="5124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" name="ID_2C6FB5F6DF5645EFAA790C3F2FC79122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14192250" y="1917700"/>
          <a:ext cx="11744325" cy="3048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" name="ID_657A81327FA3434498A998C3DBED24B3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15716250" y="1917700"/>
          <a:ext cx="13049250" cy="2533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" name="ID_1BE3924192674F0496D57B3E417AC414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14192250" y="4711700"/>
          <a:ext cx="17735550" cy="8334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" name="ID_1D0161BB7D654214A3A51A4DDE0FDB89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4192250" y="5372100"/>
          <a:ext cx="17907000" cy="8782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" name="ID_439FBCBA440B4ACF95C403CDE843AEFB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14192250" y="6184900"/>
          <a:ext cx="17849850" cy="8629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" name="ID_76CCA42144374C9CA5B6A769C5873E1B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16211550" y="6184900"/>
          <a:ext cx="16944975" cy="5600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" name="ID_7E7F58CC7AF041F2A6CE69EF0924E1E3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15916275" y="2197100"/>
          <a:ext cx="17907000" cy="8077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" name="ID_BE3D31E98AFC4D28BC446A11267A3B52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15916275" y="6235700"/>
          <a:ext cx="18107025" cy="7991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" name="ID_9AE0B78578AA4684B8BC595C67FCB8EE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13792200" y="292100"/>
          <a:ext cx="17954625" cy="6410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" name="ID_6D9EFBC95A5248B9AF8CDADB90A015DD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13792200" y="2197100"/>
          <a:ext cx="18230850" cy="8029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" name="ID_A063C05323304FB9A872D1F201FEC8FB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4868525" y="2197100"/>
          <a:ext cx="18173700" cy="81057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<sst xmlns="http://schemas.openxmlformats.org/spreadsheetml/2006/main" count="1720" uniqueCount="688">
  <si>
    <r>
      <rPr>
        <sz val="11"/>
        <color theme="1"/>
        <rFont val="宋体"/>
        <charset val="134"/>
        <scheme val="minor"/>
      </rPr>
      <t xml:space="preserve">银行流水里，交易说明是：ETC非高速费用，费用明细：汽车费--停车费
交易说明是：高速ETC，费用明细：汽车费--过桥过路
</t>
    </r>
    <r>
      <rPr>
        <sz val="11"/>
        <color rgb="FFFF0000"/>
        <rFont val="宋体"/>
        <charset val="134"/>
        <scheme val="minor"/>
      </rPr>
      <t>农信里面的交易说明匹配到系统的备注里面</t>
    </r>
  </si>
  <si>
    <t>每天的实时余额</t>
  </si>
  <si>
    <t>每日余额</t>
  </si>
  <si>
    <t>应收欠款情况报表</t>
  </si>
  <si>
    <t>现金流量报表</t>
  </si>
  <si>
    <t>提成规则</t>
  </si>
  <si>
    <t>提成成本和扣款等费用导入到系统提成报表里面</t>
  </si>
  <si>
    <t>字段</t>
  </si>
  <si>
    <t>表达式</t>
  </si>
  <si>
    <t>条件</t>
  </si>
  <si>
    <t>条件示例说明</t>
  </si>
  <si>
    <t>认领类型</t>
  </si>
  <si>
    <t>费用部门</t>
  </si>
  <si>
    <t>费用类型</t>
  </si>
  <si>
    <t>费用明细</t>
  </si>
  <si>
    <t>备注</t>
  </si>
  <si>
    <t>包含</t>
  </si>
  <si>
    <t>ETC非高速费用</t>
  </si>
  <si>
    <t>银行流水备注包含“ETC非高速费用”</t>
  </si>
  <si>
    <t>公司成本</t>
  </si>
  <si>
    <t>操作中心-运输组</t>
  </si>
  <si>
    <t>内陆成本</t>
  </si>
  <si>
    <t>汽车费--停车费</t>
  </si>
  <si>
    <t>银行凭证里的农信流水备注需要匹配银行流水里面的交易说明</t>
  </si>
  <si>
    <t>高速ETC</t>
  </si>
  <si>
    <t>银行流水备注包含“高速ETC”</t>
  </si>
  <si>
    <t>汽车费--过桥过路</t>
  </si>
  <si>
    <t>例：银行凭证界面 画框处是手工导入的备注</t>
  </si>
  <si>
    <t>每日实时余额数据来源</t>
  </si>
  <si>
    <r>
      <rPr>
        <sz val="11"/>
        <color theme="1"/>
        <rFont val="宋体"/>
        <charset val="134"/>
      </rPr>
      <t>1."</t>
    </r>
    <r>
      <rPr>
        <b/>
        <sz val="11"/>
        <color theme="1"/>
        <rFont val="宋体"/>
        <charset val="134"/>
      </rPr>
      <t>财务</t>
    </r>
    <r>
      <rPr>
        <sz val="11"/>
        <color theme="1"/>
        <rFont val="宋体"/>
        <charset val="134"/>
      </rPr>
      <t>"-"</t>
    </r>
    <r>
      <rPr>
        <b/>
        <sz val="11"/>
        <color theme="1"/>
        <rFont val="宋体"/>
        <charset val="134"/>
      </rPr>
      <t>银行凭证</t>
    </r>
    <r>
      <rPr>
        <sz val="11"/>
        <color theme="1"/>
        <rFont val="宋体"/>
        <charset val="134"/>
      </rPr>
      <t>"</t>
    </r>
  </si>
  <si>
    <r>
      <rPr>
        <sz val="11"/>
        <color theme="1"/>
        <rFont val="宋体"/>
        <charset val="134"/>
      </rPr>
      <t>2."</t>
    </r>
    <r>
      <rPr>
        <b/>
        <sz val="11"/>
        <color theme="1"/>
        <rFont val="宋体"/>
        <charset val="134"/>
      </rPr>
      <t>我方账户名称及账户</t>
    </r>
    <r>
      <rPr>
        <sz val="11"/>
        <color theme="1"/>
        <rFont val="宋体"/>
        <charset val="134"/>
      </rPr>
      <t>"</t>
    </r>
  </si>
  <si>
    <r>
      <rPr>
        <sz val="11"/>
        <color theme="1"/>
        <rFont val="宋体"/>
        <charset val="134"/>
      </rPr>
      <t>3.匹配对应的"</t>
    </r>
    <r>
      <rPr>
        <b/>
        <sz val="11"/>
        <color theme="1"/>
        <rFont val="宋体"/>
        <charset val="134"/>
      </rPr>
      <t>付款时间</t>
    </r>
    <r>
      <rPr>
        <sz val="11"/>
        <color theme="1"/>
        <rFont val="宋体"/>
        <charset val="134"/>
      </rPr>
      <t>"</t>
    </r>
  </si>
  <si>
    <r>
      <rPr>
        <sz val="11"/>
        <color theme="1"/>
        <rFont val="宋体"/>
        <charset val="134"/>
      </rPr>
      <t>4.匹配"</t>
    </r>
    <r>
      <rPr>
        <b/>
        <sz val="11"/>
        <color theme="1"/>
        <rFont val="宋体"/>
        <charset val="134"/>
      </rPr>
      <t>币别</t>
    </r>
    <r>
      <rPr>
        <sz val="11"/>
        <color theme="1"/>
        <rFont val="宋体"/>
        <charset val="134"/>
      </rPr>
      <t>"</t>
    </r>
  </si>
  <si>
    <r>
      <rPr>
        <sz val="11"/>
        <color theme="1"/>
        <rFont val="宋体"/>
        <charset val="134"/>
      </rPr>
      <t>5.提取"</t>
    </r>
    <r>
      <rPr>
        <b/>
        <sz val="11"/>
        <color theme="1"/>
        <rFont val="宋体"/>
        <charset val="134"/>
      </rPr>
      <t>凭证金额</t>
    </r>
    <r>
      <rPr>
        <sz val="11"/>
        <color theme="1"/>
        <rFont val="宋体"/>
        <charset val="134"/>
      </rPr>
      <t>"和"</t>
    </r>
    <r>
      <rPr>
        <b/>
        <sz val="11"/>
        <color theme="1"/>
        <rFont val="宋体"/>
        <charset val="134"/>
      </rPr>
      <t>借贷标识</t>
    </r>
    <r>
      <rPr>
        <sz val="11"/>
        <color theme="1"/>
        <rFont val="宋体"/>
        <charset val="134"/>
      </rPr>
      <t>"栏数据</t>
    </r>
  </si>
  <si>
    <r>
      <rPr>
        <sz val="11"/>
        <color theme="1"/>
        <rFont val="宋体"/>
        <charset val="134"/>
        <scheme val="minor"/>
      </rPr>
      <t>6.根据"</t>
    </r>
    <r>
      <rPr>
        <b/>
        <sz val="11"/>
        <color theme="1"/>
        <rFont val="宋体"/>
        <charset val="134"/>
        <scheme val="minor"/>
      </rPr>
      <t>银行凭证</t>
    </r>
    <r>
      <rPr>
        <sz val="11"/>
        <color theme="1"/>
        <rFont val="宋体"/>
        <charset val="134"/>
        <scheme val="minor"/>
      </rPr>
      <t>"以上详细取数的页面匹配对应"</t>
    </r>
    <r>
      <rPr>
        <b/>
        <sz val="11"/>
        <color theme="1"/>
        <rFont val="宋体"/>
        <charset val="134"/>
        <scheme val="minor"/>
      </rPr>
      <t>企业</t>
    </r>
    <r>
      <rPr>
        <sz val="11"/>
        <color theme="1"/>
        <rFont val="宋体"/>
        <charset val="134"/>
        <scheme val="minor"/>
      </rPr>
      <t>"-"</t>
    </r>
    <r>
      <rPr>
        <b/>
        <sz val="11"/>
        <color theme="1"/>
        <rFont val="宋体"/>
        <charset val="134"/>
        <scheme val="minor"/>
      </rPr>
      <t>银行账户</t>
    </r>
    <r>
      <rPr>
        <sz val="11"/>
        <color theme="1"/>
        <rFont val="宋体"/>
        <charset val="134"/>
        <scheme val="minor"/>
      </rPr>
      <t>"界面的</t>
    </r>
    <r>
      <rPr>
        <b/>
        <sz val="11"/>
        <color theme="1"/>
        <rFont val="宋体"/>
        <charset val="134"/>
        <scheme val="minor"/>
      </rPr>
      <t>账户名称及账户号码，</t>
    </r>
    <r>
      <rPr>
        <sz val="11"/>
        <color theme="1"/>
        <rFont val="宋体"/>
        <charset val="134"/>
        <scheme val="minor"/>
      </rPr>
      <t>最终实时余额匹配到余额列</t>
    </r>
  </si>
  <si>
    <t>7.余额列增加合计余额，合计余额标注：合计余额（即换算成人民币的金额）</t>
  </si>
  <si>
    <t>1.新增每日余额报表格式</t>
  </si>
  <si>
    <t>2.取数和以上1-5取数方式相同</t>
  </si>
  <si>
    <r>
      <rPr>
        <sz val="11"/>
        <color theme="1"/>
        <rFont val="宋体"/>
        <charset val="134"/>
        <scheme val="minor"/>
      </rPr>
      <t>3."</t>
    </r>
    <r>
      <rPr>
        <b/>
        <sz val="11"/>
        <color theme="1"/>
        <rFont val="宋体"/>
        <charset val="134"/>
        <scheme val="minor"/>
      </rPr>
      <t>余额</t>
    </r>
    <r>
      <rPr>
        <sz val="11"/>
        <color theme="1"/>
        <rFont val="宋体"/>
        <charset val="134"/>
        <scheme val="minor"/>
      </rPr>
      <t>"可以筛选</t>
    </r>
    <r>
      <rPr>
        <b/>
        <sz val="11"/>
        <color rgb="FFFF0000"/>
        <rFont val="宋体"/>
        <charset val="134"/>
        <scheme val="minor"/>
      </rPr>
      <t>任意某一天</t>
    </r>
    <r>
      <rPr>
        <sz val="11"/>
        <color theme="1"/>
        <rFont val="宋体"/>
        <charset val="134"/>
        <scheme val="minor"/>
      </rPr>
      <t>的余额数据</t>
    </r>
  </si>
  <si>
    <t>4.合计余额标注：合计余额（即换算成人民币的金额）</t>
  </si>
  <si>
    <t>余额表中 招商-理财、泰隆-理财的数据来源</t>
  </si>
  <si>
    <t>1.招商-理财 系统认领规则需增加一个条件，备注、对方账户名称条件满足任意一个即可</t>
  </si>
  <si>
    <r>
      <rPr>
        <sz val="11"/>
        <color theme="1"/>
        <rFont val="宋体"/>
        <charset val="134"/>
        <scheme val="minor"/>
      </rPr>
      <t>2."</t>
    </r>
    <r>
      <rPr>
        <b/>
        <sz val="11"/>
        <color theme="1"/>
        <rFont val="宋体"/>
        <charset val="134"/>
        <scheme val="minor"/>
      </rPr>
      <t>银行凭证</t>
    </r>
    <r>
      <rPr>
        <sz val="11"/>
        <color theme="1"/>
        <rFont val="宋体"/>
        <charset val="134"/>
        <scheme val="minor"/>
      </rPr>
      <t>"里的"</t>
    </r>
    <r>
      <rPr>
        <b/>
        <sz val="11"/>
        <color theme="1"/>
        <rFont val="宋体"/>
        <charset val="134"/>
        <scheme val="minor"/>
      </rPr>
      <t>费用明细</t>
    </r>
    <r>
      <rPr>
        <sz val="11"/>
        <color theme="1"/>
        <rFont val="宋体"/>
        <charset val="134"/>
        <scheme val="minor"/>
      </rPr>
      <t>"提取对应"</t>
    </r>
    <r>
      <rPr>
        <b/>
        <sz val="11"/>
        <color theme="1"/>
        <rFont val="宋体"/>
        <charset val="134"/>
        <scheme val="minor"/>
      </rPr>
      <t>付款时间</t>
    </r>
    <r>
      <rPr>
        <sz val="11"/>
        <color theme="1"/>
        <rFont val="宋体"/>
        <charset val="134"/>
        <scheme val="minor"/>
      </rPr>
      <t>"的理财金额数据</t>
    </r>
  </si>
  <si>
    <t>币别</t>
  </si>
  <si>
    <t>账户名称</t>
  </si>
  <si>
    <t>账户号码</t>
  </si>
  <si>
    <t>美元汇率按每月月初汇率（中国银行每月1号凌晨的现汇卖出价），欧元汇率按7.6，港币汇率按0.9</t>
  </si>
  <si>
    <t>人民币</t>
  </si>
  <si>
    <t>泉州-4192-中行</t>
  </si>
  <si>
    <t>405284704192</t>
  </si>
  <si>
    <t>泉州中行</t>
  </si>
  <si>
    <t>中国银行公账-3335</t>
  </si>
  <si>
    <t>366278873335</t>
  </si>
  <si>
    <t>中行-公</t>
  </si>
  <si>
    <t>支付宝-企业</t>
  </si>
  <si>
    <t>2850347248@qq.com</t>
  </si>
  <si>
    <t>微信-企业</t>
  </si>
  <si>
    <t>1628127059@1628127059</t>
  </si>
  <si>
    <t>美元</t>
  </si>
  <si>
    <t>美货多美金-2010-招商</t>
  </si>
  <si>
    <t>579902158132010</t>
  </si>
  <si>
    <t>招商美金-美货多</t>
  </si>
  <si>
    <t>腾信-1134-工商</t>
  </si>
  <si>
    <t>1208020519200231134</t>
  </si>
  <si>
    <t>腾信-工商</t>
  </si>
  <si>
    <t>宁波腾信国际物流有限公司</t>
  </si>
  <si>
    <t>579902451810018</t>
  </si>
  <si>
    <t>宁波腾信-招商</t>
  </si>
  <si>
    <t>腾信-5763-工商美金</t>
  </si>
  <si>
    <t>1208020019200975763</t>
  </si>
  <si>
    <t>腾信-工商美金</t>
  </si>
  <si>
    <t>苏州腾信国际物流有限公司</t>
  </si>
  <si>
    <t>579902509232001</t>
  </si>
  <si>
    <t>苏州-招商美金</t>
  </si>
  <si>
    <t>中国银行-9864</t>
  </si>
  <si>
    <t>6217 8662 0001 9089 864</t>
  </si>
  <si>
    <t>中行-闫</t>
  </si>
  <si>
    <t>泰隆银行(人民币)-776</t>
  </si>
  <si>
    <t>33080020201000045776</t>
  </si>
  <si>
    <t>泰隆人民币</t>
  </si>
  <si>
    <t>NEXSPHERE-8106</t>
  </si>
  <si>
    <t>006018106</t>
  </si>
  <si>
    <t>手工填写</t>
  </si>
  <si>
    <t>港币</t>
  </si>
  <si>
    <t>浙江腾信-3892-泰隆港币</t>
  </si>
  <si>
    <t>33080020201000083892</t>
  </si>
  <si>
    <t>泰隆港币</t>
  </si>
  <si>
    <t>腾信供应链-招商</t>
  </si>
  <si>
    <t>579902557610076</t>
  </si>
  <si>
    <t>香港汇丰-港币</t>
  </si>
  <si>
    <t>-801853540838</t>
  </si>
  <si>
    <t>马拉--支付宝</t>
  </si>
  <si>
    <t>xiaoshouyibu-zhangcheng@txgjfb</t>
  </si>
  <si>
    <t>支付宝-马拉</t>
  </si>
  <si>
    <t>浙江腾信国际物流有限公司台州分公司</t>
  </si>
  <si>
    <t>33080020201000131139</t>
  </si>
  <si>
    <t>台州腾信-泰隆</t>
  </si>
  <si>
    <t>深圳市美货多科技有限公司</t>
  </si>
  <si>
    <t>579902158110010</t>
  </si>
  <si>
    <t>招商-美货多</t>
  </si>
  <si>
    <t>支付宝-闫-1</t>
  </si>
  <si>
    <t>1242793832@qq.com</t>
  </si>
  <si>
    <t>支付宝-闫</t>
  </si>
  <si>
    <t>招商银行股份有限公司金华义乌支行</t>
  </si>
  <si>
    <t>579901978210101</t>
  </si>
  <si>
    <t>招商人民币</t>
  </si>
  <si>
    <t>泰隆人民币-马拉</t>
  </si>
  <si>
    <t>33080020201000058423</t>
  </si>
  <si>
    <t>马拉</t>
  </si>
  <si>
    <t>青岛泰隆美金-4191</t>
  </si>
  <si>
    <t>33080020201000124191</t>
  </si>
  <si>
    <t>青岛-泰隆美金</t>
  </si>
  <si>
    <t>运通广州招商人民币0035</t>
  </si>
  <si>
    <t>579902363510035</t>
  </si>
  <si>
    <t>广州运通-招商</t>
  </si>
  <si>
    <t>泉州招商人民币0062</t>
  </si>
  <si>
    <t>579902366210062</t>
  </si>
  <si>
    <t>泉州-招商</t>
  </si>
  <si>
    <t>苏州腾信-0092-招商</t>
  </si>
  <si>
    <t>579902509210092</t>
  </si>
  <si>
    <t>苏州-招商</t>
  </si>
  <si>
    <t>台州泰隆美金-1147</t>
  </si>
  <si>
    <t>33080020201000131147</t>
  </si>
  <si>
    <t>闫-0999-招商</t>
  </si>
  <si>
    <t>6214855791930999</t>
  </si>
  <si>
    <t>招商-闫</t>
  </si>
  <si>
    <t>微信</t>
  </si>
  <si>
    <t>13295581110</t>
  </si>
  <si>
    <t>微信-公</t>
  </si>
  <si>
    <t>杭州腾信国际物流有限公司</t>
  </si>
  <si>
    <t>579902323710085</t>
  </si>
  <si>
    <t>杭州腾信-招商</t>
  </si>
  <si>
    <t>美货多美金-5942</t>
  </si>
  <si>
    <t>33080020201000115942</t>
  </si>
  <si>
    <t>泰隆美金-美货多</t>
  </si>
  <si>
    <t>闫雪-7133-泰隆</t>
  </si>
  <si>
    <t>6214808801033857133</t>
  </si>
  <si>
    <t>泰隆-闫雪</t>
  </si>
  <si>
    <t>美货多公账-5892</t>
  </si>
  <si>
    <t>33080020201000115892</t>
  </si>
  <si>
    <t>泰隆-美货多</t>
  </si>
  <si>
    <t>青岛泰隆人民币-公4183</t>
  </si>
  <si>
    <t>33080020201000124183</t>
  </si>
  <si>
    <t>青岛泰隆</t>
  </si>
  <si>
    <t>广州-0298-农商</t>
  </si>
  <si>
    <t>02901876000000298</t>
  </si>
  <si>
    <t>广州农商</t>
  </si>
  <si>
    <t>义乌农村商业银行-9928</t>
  </si>
  <si>
    <t>201000155129928</t>
  </si>
  <si>
    <t>农信-公</t>
  </si>
  <si>
    <t>潍坊腾信-0033-招商</t>
  </si>
  <si>
    <t>579902543310033</t>
  </si>
  <si>
    <t>潍坊-招商</t>
  </si>
  <si>
    <t>泰隆美金-宁波腾信7491</t>
  </si>
  <si>
    <t>33080020201000127491</t>
  </si>
  <si>
    <t>宁波腾信-泰隆美金</t>
  </si>
  <si>
    <t>泰隆银行(人民币私账)-858</t>
  </si>
  <si>
    <t>6214808801026288858</t>
  </si>
  <si>
    <t>泰隆-李</t>
  </si>
  <si>
    <t>宁波银行-人民币账户-3804</t>
  </si>
  <si>
    <t>79040122000343804</t>
  </si>
  <si>
    <t>宁波-公</t>
  </si>
  <si>
    <t>支付宝-青岛公</t>
  </si>
  <si>
    <t>tengxin@txgjfba.com</t>
  </si>
  <si>
    <t>青岛-支付宝企业</t>
  </si>
  <si>
    <t>企业微信</t>
  </si>
  <si>
    <t>1649461053</t>
  </si>
  <si>
    <t>微信2-企业</t>
  </si>
  <si>
    <t>任永-泰隆</t>
  </si>
  <si>
    <t>6214808801033857448</t>
  </si>
  <si>
    <t>泰隆-任永</t>
  </si>
  <si>
    <t>美货多公-0073</t>
  </si>
  <si>
    <t>15761114270073</t>
  </si>
  <si>
    <t>美货多-公</t>
  </si>
  <si>
    <t>币别是人民币</t>
  </si>
  <si>
    <t>深圳运通招商人民币0021</t>
  </si>
  <si>
    <t>579902362110021</t>
  </si>
  <si>
    <t>深圳运通-招商</t>
  </si>
  <si>
    <t>香港汇丰-人民币</t>
  </si>
  <si>
    <t>801853540838-1</t>
  </si>
  <si>
    <t>直接核销</t>
  </si>
  <si>
    <t>1234567890</t>
  </si>
  <si>
    <t>显示每一个的合计，但不用加在银行账户总合计余额里面</t>
  </si>
  <si>
    <t>直接核销、应收运费、异常个人承担</t>
  </si>
  <si>
    <t>香港汇丰-美金</t>
  </si>
  <si>
    <t>801853540838</t>
  </si>
  <si>
    <t>张世成</t>
  </si>
  <si>
    <t>6214808801034980157</t>
  </si>
  <si>
    <t>泰隆张-马拉</t>
  </si>
  <si>
    <t>义乌泰隆-宁波腾信7475</t>
  </si>
  <si>
    <t>33080020201000127475</t>
  </si>
  <si>
    <t>宁波腾信-泰隆</t>
  </si>
  <si>
    <t>支付宝-宁波公</t>
  </si>
  <si>
    <t>caozuobu-lijun@txgjfba.com</t>
  </si>
  <si>
    <t>宁波腾信-支付宝企业</t>
  </si>
  <si>
    <t>青岛中行10001</t>
  </si>
  <si>
    <t>532915190810001</t>
  </si>
  <si>
    <t>青岛招商</t>
  </si>
  <si>
    <t>账号名称改成青岛招商10001</t>
  </si>
  <si>
    <t>泰隆银行(美金)-784</t>
  </si>
  <si>
    <t>33080020201000045784</t>
  </si>
  <si>
    <t>泰隆美金784</t>
  </si>
  <si>
    <t>宁波腾信-2001-招商美金</t>
  </si>
  <si>
    <t>579902451832001</t>
  </si>
  <si>
    <t>宁波腾信-招商美金</t>
  </si>
  <si>
    <t>浙江马拉供应链管理有限公司</t>
  </si>
  <si>
    <t>579902116610077</t>
  </si>
  <si>
    <t>招商-马拉</t>
  </si>
  <si>
    <t>浙江美货多物流科技有限公司</t>
  </si>
  <si>
    <t>579902168710075</t>
  </si>
  <si>
    <t>招商-浙江美货多</t>
  </si>
  <si>
    <t>泉州腾信国际物流有限公司</t>
  </si>
  <si>
    <t>579902366232000</t>
  </si>
  <si>
    <t>泉州-招商美金</t>
  </si>
  <si>
    <t>腾信运通供应链-0087-招商</t>
  </si>
  <si>
    <t>579902578710087</t>
  </si>
  <si>
    <t>腾信运通供应链-招商</t>
  </si>
  <si>
    <t>宁波银行-美金账户-5644</t>
  </si>
  <si>
    <t>79042025000045644</t>
  </si>
  <si>
    <t>宁波美金644</t>
  </si>
  <si>
    <t>泰隆公账(欧元户)-3884</t>
  </si>
  <si>
    <t>33080020201000083884</t>
  </si>
  <si>
    <t>泰隆欧元884</t>
  </si>
  <si>
    <t>中信银行义乌分行营业部</t>
  </si>
  <si>
    <t>8110814014202414260</t>
  </si>
  <si>
    <t>中信美金260</t>
  </si>
  <si>
    <t>币别是美元</t>
  </si>
  <si>
    <t>泰隆美金-马拉</t>
  </si>
  <si>
    <t>33080020201000112618</t>
  </si>
  <si>
    <t>运通广州招商美金2000</t>
  </si>
  <si>
    <t>579902363532000</t>
  </si>
  <si>
    <t>广州运通-招商美金</t>
  </si>
  <si>
    <t>深圳运通招商美金2000</t>
  </si>
  <si>
    <t>579902362132000</t>
  </si>
  <si>
    <t>腾信招商美金302</t>
  </si>
  <si>
    <t>579901978232302</t>
  </si>
  <si>
    <t>腾信招商美金</t>
  </si>
  <si>
    <t>杲鑫-2054-泰隆</t>
  </si>
  <si>
    <t>33080020201000122054</t>
  </si>
  <si>
    <t>杲鑫泰隆</t>
  </si>
  <si>
    <t>语用进出口-0082-招商</t>
  </si>
  <si>
    <t>579902548210082</t>
  </si>
  <si>
    <t>语用进出口-招商</t>
  </si>
  <si>
    <t>潍坊美金-2001-招商</t>
  </si>
  <si>
    <t>579902543332001</t>
  </si>
  <si>
    <t>浙江美货多-6733-稠州</t>
  </si>
  <si>
    <t>15628002010090006733</t>
  </si>
  <si>
    <t>浙江美货多-稠州</t>
  </si>
  <si>
    <t>腾信运通供应链-1962-工商</t>
  </si>
  <si>
    <t>1208020519200241962</t>
  </si>
  <si>
    <t>腾信置业-工商</t>
  </si>
  <si>
    <t>浙江腾信-1918-稠州银行</t>
  </si>
  <si>
    <t>15606012010090021918</t>
  </si>
  <si>
    <t>稠州银行</t>
  </si>
  <si>
    <t>河北腾信通-6856-工商</t>
  </si>
  <si>
    <t>0408000809300386856</t>
  </si>
  <si>
    <t>河北腾信-工商</t>
  </si>
  <si>
    <t>能光植-7471-泰隆</t>
  </si>
  <si>
    <t>33080020201000087471</t>
  </si>
  <si>
    <t>泰隆-能光植</t>
  </si>
  <si>
    <t>马拉-8598-中行张</t>
  </si>
  <si>
    <t>6216616202004848598</t>
  </si>
  <si>
    <t>中行张-马拉</t>
  </si>
  <si>
    <t>运通广州-7857-农行</t>
  </si>
  <si>
    <t>44069701040027857</t>
  </si>
  <si>
    <t>广州运通-农行</t>
  </si>
  <si>
    <t>泉州腾信-3149-农行</t>
  </si>
  <si>
    <t>13530201040013149</t>
  </si>
  <si>
    <t>泉州腾信-农行</t>
  </si>
  <si>
    <t>深圳-9607-农行</t>
  </si>
  <si>
    <t>41026700040059607</t>
  </si>
  <si>
    <t>深圳农行</t>
  </si>
  <si>
    <t>鹏强恒创-0077-平安银行</t>
  </si>
  <si>
    <t>15781481420077</t>
  </si>
  <si>
    <t>深圳鹏强恒创</t>
  </si>
  <si>
    <t>现金</t>
  </si>
  <si>
    <t>招商-理财</t>
  </si>
  <si>
    <t>泰隆-理财</t>
  </si>
  <si>
    <t>合计金额（换算成人民币的）</t>
  </si>
  <si>
    <t>余额手工填写</t>
  </si>
  <si>
    <t>腾信运通供应链-工商</t>
  </si>
  <si>
    <t>提现T+1到账</t>
  </si>
  <si>
    <t>T+1</t>
  </si>
  <si>
    <t>王芳</t>
  </si>
  <si>
    <t>6214808801039968983</t>
  </si>
  <si>
    <t>泰隆-王芳</t>
  </si>
  <si>
    <t>手工记账</t>
  </si>
  <si>
    <t>应收欠款报表数据来源</t>
  </si>
  <si>
    <t>系统界面</t>
  </si>
  <si>
    <t>需要新增的报表界面</t>
  </si>
  <si>
    <r>
      <rPr>
        <sz val="11"/>
        <color theme="1"/>
        <rFont val="宋体"/>
        <charset val="134"/>
      </rPr>
      <t>1."</t>
    </r>
    <r>
      <rPr>
        <b/>
        <sz val="11"/>
        <color theme="1"/>
        <rFont val="宋体"/>
        <charset val="134"/>
      </rPr>
      <t>财务</t>
    </r>
    <r>
      <rPr>
        <sz val="11"/>
        <color theme="1"/>
        <rFont val="宋体"/>
        <charset val="134"/>
      </rPr>
      <t>"-"</t>
    </r>
    <r>
      <rPr>
        <b/>
        <sz val="11"/>
        <color theme="1"/>
        <rFont val="宋体"/>
        <charset val="134"/>
      </rPr>
      <t>业务数据统计（财务）</t>
    </r>
    <r>
      <rPr>
        <sz val="11"/>
        <color theme="1"/>
        <rFont val="宋体"/>
        <charset val="134"/>
      </rPr>
      <t>"</t>
    </r>
  </si>
  <si>
    <r>
      <rPr>
        <sz val="11"/>
        <color theme="1"/>
        <rFont val="宋体"/>
        <charset val="134"/>
        <scheme val="minor"/>
      </rPr>
      <t>2.数据提取按"</t>
    </r>
    <r>
      <rPr>
        <b/>
        <sz val="11"/>
        <color theme="1"/>
        <rFont val="宋体"/>
        <charset val="134"/>
        <scheme val="minor"/>
      </rPr>
      <t>签入时间</t>
    </r>
    <r>
      <rPr>
        <sz val="11"/>
        <color theme="1"/>
        <rFont val="宋体"/>
        <charset val="134"/>
        <scheme val="minor"/>
      </rPr>
      <t>"，匹配报表上的对应月份</t>
    </r>
  </si>
  <si>
    <r>
      <rPr>
        <sz val="11"/>
        <color theme="1"/>
        <rFont val="宋体"/>
        <charset val="134"/>
        <scheme val="minor"/>
      </rPr>
      <t>3.报表中的各分公司及各部门是根据"</t>
    </r>
    <r>
      <rPr>
        <b/>
        <sz val="11"/>
        <color theme="1"/>
        <rFont val="宋体"/>
        <charset val="134"/>
        <scheme val="minor"/>
      </rPr>
      <t>客户及客户代码</t>
    </r>
    <r>
      <rPr>
        <sz val="11"/>
        <color theme="1"/>
        <rFont val="宋体"/>
        <charset val="134"/>
        <scheme val="minor"/>
      </rPr>
      <t>"匹配的"</t>
    </r>
    <r>
      <rPr>
        <b/>
        <sz val="11"/>
        <color theme="1"/>
        <rFont val="宋体"/>
        <charset val="134"/>
        <scheme val="minor"/>
      </rPr>
      <t>业务员及业务员部门</t>
    </r>
    <r>
      <rPr>
        <sz val="11"/>
        <color theme="1"/>
        <rFont val="宋体"/>
        <charset val="134"/>
        <scheme val="minor"/>
      </rPr>
      <t>"</t>
    </r>
  </si>
  <si>
    <r>
      <rPr>
        <sz val="11"/>
        <color theme="1"/>
        <rFont val="宋体"/>
        <charset val="134"/>
        <scheme val="minor"/>
      </rPr>
      <t>4.报表中的小计和合计 以“</t>
    </r>
    <r>
      <rPr>
        <b/>
        <sz val="11"/>
        <color rgb="FFFF0000"/>
        <rFont val="宋体"/>
        <charset val="134"/>
        <scheme val="minor"/>
      </rPr>
      <t>元</t>
    </r>
    <r>
      <rPr>
        <sz val="11"/>
        <color theme="1"/>
        <rFont val="宋体"/>
        <charset val="134"/>
        <scheme val="minor"/>
      </rPr>
      <t>”为单位</t>
    </r>
  </si>
  <si>
    <r>
      <rPr>
        <sz val="11"/>
        <color theme="1"/>
        <rFont val="宋体"/>
        <charset val="134"/>
      </rPr>
      <t>1.报表中：</t>
    </r>
    <r>
      <rPr>
        <b/>
        <sz val="11"/>
        <color rgb="FFFF0000"/>
        <rFont val="宋体"/>
        <charset val="134"/>
      </rPr>
      <t>销售一部——美空</t>
    </r>
    <r>
      <rPr>
        <sz val="11"/>
        <color theme="1"/>
        <rFont val="宋体"/>
        <charset val="134"/>
      </rPr>
      <t>的数据来源是系统中的"</t>
    </r>
    <r>
      <rPr>
        <b/>
        <sz val="11"/>
        <color theme="1"/>
        <rFont val="宋体"/>
        <charset val="134"/>
      </rPr>
      <t>财务</t>
    </r>
    <r>
      <rPr>
        <sz val="11"/>
        <color theme="1"/>
        <rFont val="宋体"/>
        <charset val="134"/>
      </rPr>
      <t>"-"</t>
    </r>
    <r>
      <rPr>
        <b/>
        <sz val="11"/>
        <color theme="1"/>
        <rFont val="宋体"/>
        <charset val="134"/>
      </rPr>
      <t>银行凭证</t>
    </r>
    <r>
      <rPr>
        <sz val="11"/>
        <color theme="1"/>
        <rFont val="宋体"/>
        <charset val="134"/>
      </rPr>
      <t>"，认领类型是"</t>
    </r>
    <r>
      <rPr>
        <b/>
        <sz val="11"/>
        <rFont val="宋体"/>
        <charset val="134"/>
      </rPr>
      <t>客户</t>
    </r>
    <r>
      <rPr>
        <sz val="11"/>
        <color theme="1"/>
        <rFont val="宋体"/>
        <charset val="134"/>
      </rPr>
      <t>"，根据认领的"</t>
    </r>
    <r>
      <rPr>
        <b/>
        <sz val="11"/>
        <color theme="1"/>
        <rFont val="宋体"/>
        <charset val="134"/>
      </rPr>
      <t>账户编号及账户名称</t>
    </r>
    <r>
      <rPr>
        <sz val="11"/>
        <color theme="1"/>
        <rFont val="宋体"/>
        <charset val="134"/>
      </rPr>
      <t>"匹配对应的"</t>
    </r>
    <r>
      <rPr>
        <b/>
        <sz val="11"/>
        <color theme="1"/>
        <rFont val="宋体"/>
        <charset val="134"/>
      </rPr>
      <t>业务员及业务员部门</t>
    </r>
    <r>
      <rPr>
        <sz val="11"/>
        <color theme="1"/>
        <rFont val="宋体"/>
        <charset val="134"/>
      </rPr>
      <t>"</t>
    </r>
  </si>
  <si>
    <r>
      <rPr>
        <sz val="11"/>
        <color theme="1"/>
        <rFont val="宋体"/>
        <charset val="134"/>
        <scheme val="minor"/>
      </rPr>
      <t>2.报表中：</t>
    </r>
    <r>
      <rPr>
        <b/>
        <sz val="11"/>
        <color rgb="FFFF0000"/>
        <rFont val="宋体"/>
        <charset val="134"/>
        <scheme val="minor"/>
      </rPr>
      <t>未核销</t>
    </r>
    <r>
      <rPr>
        <sz val="11"/>
        <rFont val="宋体"/>
        <charset val="134"/>
        <scheme val="minor"/>
      </rPr>
      <t>的</t>
    </r>
    <r>
      <rPr>
        <sz val="11"/>
        <color theme="1"/>
        <rFont val="宋体"/>
        <charset val="134"/>
        <scheme val="minor"/>
      </rPr>
      <t>数据来源  系统中的"</t>
    </r>
    <r>
      <rPr>
        <b/>
        <sz val="11"/>
        <color theme="1"/>
        <rFont val="宋体"/>
        <charset val="134"/>
        <scheme val="minor"/>
      </rPr>
      <t>财务</t>
    </r>
    <r>
      <rPr>
        <sz val="11"/>
        <color theme="1"/>
        <rFont val="宋体"/>
        <charset val="134"/>
        <scheme val="minor"/>
      </rPr>
      <t>"-"</t>
    </r>
    <r>
      <rPr>
        <b/>
        <sz val="11"/>
        <color theme="1"/>
        <rFont val="宋体"/>
        <charset val="134"/>
        <scheme val="minor"/>
      </rPr>
      <t>银行凭证</t>
    </r>
    <r>
      <rPr>
        <sz val="11"/>
        <color theme="1"/>
        <rFont val="宋体"/>
        <charset val="134"/>
        <scheme val="minor"/>
      </rPr>
      <t>"，</t>
    </r>
    <r>
      <rPr>
        <b/>
        <sz val="11"/>
        <color theme="1"/>
        <rFont val="宋体"/>
        <charset val="134"/>
        <scheme val="minor"/>
      </rPr>
      <t>凭证状态是待认领</t>
    </r>
    <r>
      <rPr>
        <sz val="11"/>
        <color theme="1"/>
        <rFont val="宋体"/>
        <charset val="134"/>
        <scheme val="minor"/>
      </rPr>
      <t>的</t>
    </r>
  </si>
  <si>
    <r>
      <rPr>
        <sz val="11"/>
        <color theme="1"/>
        <rFont val="宋体"/>
        <charset val="134"/>
        <scheme val="minor"/>
      </rPr>
      <t>3.报表中：</t>
    </r>
    <r>
      <rPr>
        <b/>
        <sz val="11"/>
        <color rgb="FFFF0000"/>
        <rFont val="宋体"/>
        <charset val="134"/>
        <scheme val="minor"/>
      </rPr>
      <t>现金流入</t>
    </r>
    <r>
      <rPr>
        <sz val="11"/>
        <rFont val="宋体"/>
        <charset val="134"/>
        <scheme val="minor"/>
      </rPr>
      <t>的</t>
    </r>
    <r>
      <rPr>
        <sz val="11"/>
        <color theme="1"/>
        <rFont val="宋体"/>
        <charset val="134"/>
        <scheme val="minor"/>
      </rPr>
      <t>数据来源 以上1+2的合计金额，报表中从</t>
    </r>
    <r>
      <rPr>
        <b/>
        <sz val="11"/>
        <color rgb="FFFF0000"/>
        <rFont val="宋体"/>
        <charset val="134"/>
        <scheme val="minor"/>
      </rPr>
      <t>未核销——美空</t>
    </r>
    <r>
      <rPr>
        <sz val="11"/>
        <color theme="1"/>
        <rFont val="宋体"/>
        <charset val="134"/>
        <scheme val="minor"/>
      </rPr>
      <t>的合计金额</t>
    </r>
  </si>
  <si>
    <r>
      <rPr>
        <sz val="11"/>
        <color theme="1"/>
        <rFont val="宋体"/>
        <charset val="134"/>
        <scheme val="minor"/>
      </rPr>
      <t>4.报表中：</t>
    </r>
    <r>
      <rPr>
        <b/>
        <sz val="11"/>
        <color rgb="FFFF0000"/>
        <rFont val="宋体"/>
        <charset val="134"/>
        <scheme val="minor"/>
      </rPr>
      <t>美海——宁波</t>
    </r>
    <r>
      <rPr>
        <sz val="11"/>
        <color theme="1"/>
        <rFont val="宋体"/>
        <charset val="134"/>
        <scheme val="minor"/>
      </rPr>
      <t>的数据来源，看服务商汇总表，①把服务商代码对应的部门匹配到银行凭证的</t>
    </r>
    <r>
      <rPr>
        <b/>
        <sz val="11"/>
        <color theme="1"/>
        <rFont val="宋体"/>
        <charset val="134"/>
        <scheme val="minor"/>
      </rPr>
      <t>费用部门</t>
    </r>
    <r>
      <rPr>
        <sz val="11"/>
        <color theme="1"/>
        <rFont val="宋体"/>
        <charset val="134"/>
        <scheme val="minor"/>
      </rPr>
      <t>里，科目1级匹配到银行凭证的</t>
    </r>
    <r>
      <rPr>
        <b/>
        <sz val="11"/>
        <color theme="1"/>
        <rFont val="宋体"/>
        <charset val="134"/>
        <scheme val="minor"/>
      </rPr>
      <t>费用类型</t>
    </r>
    <r>
      <rPr>
        <sz val="11"/>
        <color theme="1"/>
        <rFont val="宋体"/>
        <charset val="134"/>
        <scheme val="minor"/>
      </rPr>
      <t>里。②如果服务商代码有重复的，看系统是谁认领的，就可以匹配出</t>
    </r>
    <r>
      <rPr>
        <b/>
        <sz val="11"/>
        <color theme="1"/>
        <rFont val="宋体"/>
        <charset val="134"/>
        <scheme val="minor"/>
      </rPr>
      <t>费用类型</t>
    </r>
    <r>
      <rPr>
        <sz val="11"/>
        <color theme="1"/>
        <rFont val="宋体"/>
        <charset val="134"/>
        <scheme val="minor"/>
      </rPr>
      <t>是什么。③"</t>
    </r>
    <r>
      <rPr>
        <b/>
        <sz val="11"/>
        <color theme="1"/>
        <rFont val="宋体"/>
        <charset val="134"/>
        <scheme val="minor"/>
      </rPr>
      <t>银行凭证</t>
    </r>
    <r>
      <rPr>
        <sz val="11"/>
        <color theme="1"/>
        <rFont val="宋体"/>
        <charset val="134"/>
        <scheme val="minor"/>
      </rPr>
      <t>"认领类型是“</t>
    </r>
    <r>
      <rPr>
        <b/>
        <sz val="11"/>
        <rFont val="宋体"/>
        <charset val="134"/>
        <scheme val="minor"/>
      </rPr>
      <t>服务商</t>
    </r>
    <r>
      <rPr>
        <sz val="11"/>
        <color theme="1"/>
        <rFont val="宋体"/>
        <charset val="134"/>
        <scheme val="minor"/>
      </rPr>
      <t>”的，提取服务商对应的</t>
    </r>
    <r>
      <rPr>
        <b/>
        <sz val="11"/>
        <color theme="1"/>
        <rFont val="宋体"/>
        <charset val="134"/>
        <scheme val="minor"/>
      </rPr>
      <t>费用部门</t>
    </r>
    <r>
      <rPr>
        <sz val="11"/>
        <color theme="1"/>
        <rFont val="宋体"/>
        <charset val="134"/>
        <scheme val="minor"/>
      </rPr>
      <t>匹配到报表里</t>
    </r>
  </si>
  <si>
    <r>
      <rPr>
        <sz val="11"/>
        <color theme="1"/>
        <rFont val="宋体"/>
        <charset val="134"/>
        <scheme val="minor"/>
      </rPr>
      <t>5.报表中：</t>
    </r>
    <r>
      <rPr>
        <b/>
        <sz val="11"/>
        <color rgb="FFFF0000"/>
        <rFont val="宋体"/>
        <charset val="134"/>
        <scheme val="minor"/>
      </rPr>
      <t>一件代发</t>
    </r>
    <r>
      <rPr>
        <sz val="11"/>
        <rFont val="宋体"/>
        <charset val="134"/>
        <scheme val="minor"/>
      </rPr>
      <t>的</t>
    </r>
    <r>
      <rPr>
        <sz val="11"/>
        <color theme="1"/>
        <rFont val="宋体"/>
        <charset val="134"/>
        <scheme val="minor"/>
      </rPr>
      <t>数据来源 "</t>
    </r>
    <r>
      <rPr>
        <b/>
        <sz val="11"/>
        <rFont val="宋体"/>
        <charset val="134"/>
        <scheme val="minor"/>
      </rPr>
      <t>银行凭证</t>
    </r>
    <r>
      <rPr>
        <sz val="11"/>
        <color theme="1"/>
        <rFont val="宋体"/>
        <charset val="134"/>
        <scheme val="minor"/>
      </rPr>
      <t>"的"</t>
    </r>
    <r>
      <rPr>
        <b/>
        <sz val="11"/>
        <color theme="1"/>
        <rFont val="宋体"/>
        <charset val="134"/>
        <scheme val="minor"/>
      </rPr>
      <t>费用部门</t>
    </r>
    <r>
      <rPr>
        <sz val="11"/>
        <color theme="1"/>
        <rFont val="宋体"/>
        <charset val="134"/>
        <scheme val="minor"/>
      </rPr>
      <t>"是一件代发</t>
    </r>
    <r>
      <rPr>
        <b/>
        <sz val="11"/>
        <color rgb="FFFF0000"/>
        <rFont val="宋体"/>
        <charset val="134"/>
        <scheme val="minor"/>
      </rPr>
      <t>且</t>
    </r>
    <r>
      <rPr>
        <b/>
        <sz val="11"/>
        <rFont val="宋体"/>
        <charset val="134"/>
        <scheme val="minor"/>
      </rPr>
      <t>"费用类型"</t>
    </r>
    <r>
      <rPr>
        <sz val="11"/>
        <color theme="1"/>
        <rFont val="宋体"/>
        <charset val="134"/>
        <scheme val="minor"/>
      </rPr>
      <t>是应付账款</t>
    </r>
  </si>
  <si>
    <r>
      <rPr>
        <sz val="11"/>
        <color theme="1"/>
        <rFont val="宋体"/>
        <charset val="134"/>
        <scheme val="minor"/>
      </rPr>
      <t>6.报表中：</t>
    </r>
    <r>
      <rPr>
        <b/>
        <sz val="11"/>
        <color rgb="FFFF0000"/>
        <rFont val="宋体"/>
        <charset val="134"/>
        <scheme val="minor"/>
      </rPr>
      <t>内陆成本</t>
    </r>
    <r>
      <rPr>
        <sz val="11"/>
        <color theme="1"/>
        <rFont val="宋体"/>
        <charset val="134"/>
        <scheme val="minor"/>
      </rPr>
      <t>的数据来源 "</t>
    </r>
    <r>
      <rPr>
        <b/>
        <sz val="11"/>
        <color theme="1"/>
        <rFont val="宋体"/>
        <charset val="134"/>
        <scheme val="minor"/>
      </rPr>
      <t>银行凭证</t>
    </r>
    <r>
      <rPr>
        <sz val="11"/>
        <color theme="1"/>
        <rFont val="宋体"/>
        <charset val="134"/>
        <scheme val="minor"/>
      </rPr>
      <t>"的"</t>
    </r>
    <r>
      <rPr>
        <b/>
        <sz val="11"/>
        <color theme="1"/>
        <rFont val="宋体"/>
        <charset val="134"/>
        <scheme val="minor"/>
      </rPr>
      <t>费用类型</t>
    </r>
    <r>
      <rPr>
        <sz val="11"/>
        <color theme="1"/>
        <rFont val="宋体"/>
        <charset val="134"/>
        <scheme val="minor"/>
      </rPr>
      <t>"认领的是"</t>
    </r>
    <r>
      <rPr>
        <b/>
        <sz val="11"/>
        <color theme="1"/>
        <rFont val="宋体"/>
        <charset val="134"/>
        <scheme val="minor"/>
      </rPr>
      <t>内陆成本</t>
    </r>
    <r>
      <rPr>
        <sz val="11"/>
        <color theme="1"/>
        <rFont val="宋体"/>
        <charset val="134"/>
        <scheme val="minor"/>
      </rPr>
      <t>"</t>
    </r>
  </si>
  <si>
    <r>
      <rPr>
        <sz val="11"/>
        <color theme="1"/>
        <rFont val="宋体"/>
        <charset val="134"/>
        <scheme val="minor"/>
      </rPr>
      <t>7.报表中：</t>
    </r>
    <r>
      <rPr>
        <b/>
        <sz val="11"/>
        <color rgb="FFFF0000"/>
        <rFont val="宋体"/>
        <charset val="134"/>
        <scheme val="minor"/>
      </rPr>
      <t>人力成本</t>
    </r>
    <r>
      <rPr>
        <sz val="11"/>
        <color theme="1"/>
        <rFont val="宋体"/>
        <charset val="134"/>
        <scheme val="minor"/>
      </rPr>
      <t>的数据来源 "</t>
    </r>
    <r>
      <rPr>
        <b/>
        <sz val="11"/>
        <color theme="1"/>
        <rFont val="宋体"/>
        <charset val="134"/>
        <scheme val="minor"/>
      </rPr>
      <t>银行凭证</t>
    </r>
    <r>
      <rPr>
        <sz val="11"/>
        <color theme="1"/>
        <rFont val="宋体"/>
        <charset val="134"/>
        <scheme val="minor"/>
      </rPr>
      <t>"的"</t>
    </r>
    <r>
      <rPr>
        <b/>
        <sz val="11"/>
        <color theme="1"/>
        <rFont val="宋体"/>
        <charset val="134"/>
        <scheme val="minor"/>
      </rPr>
      <t>费用类型</t>
    </r>
    <r>
      <rPr>
        <sz val="11"/>
        <color theme="1"/>
        <rFont val="宋体"/>
        <charset val="134"/>
        <scheme val="minor"/>
      </rPr>
      <t>"认领的是"</t>
    </r>
    <r>
      <rPr>
        <b/>
        <sz val="11"/>
        <color theme="1"/>
        <rFont val="宋体"/>
        <charset val="134"/>
        <scheme val="minor"/>
      </rPr>
      <t>人力成本</t>
    </r>
    <r>
      <rPr>
        <sz val="11"/>
        <color theme="1"/>
        <rFont val="宋体"/>
        <charset val="134"/>
        <scheme val="minor"/>
      </rPr>
      <t>"</t>
    </r>
  </si>
  <si>
    <r>
      <rPr>
        <sz val="11"/>
        <color theme="1"/>
        <rFont val="宋体"/>
        <charset val="134"/>
        <scheme val="minor"/>
      </rPr>
      <t>8.报表中：</t>
    </r>
    <r>
      <rPr>
        <b/>
        <sz val="11"/>
        <color rgb="FFFF0000"/>
        <rFont val="宋体"/>
        <charset val="134"/>
        <scheme val="minor"/>
      </rPr>
      <t>短期借款、税金</t>
    </r>
    <r>
      <rPr>
        <sz val="11"/>
        <color rgb="FFFF0000"/>
        <rFont val="宋体"/>
        <charset val="134"/>
        <scheme val="minor"/>
      </rPr>
      <t>、</t>
    </r>
    <r>
      <rPr>
        <b/>
        <sz val="11"/>
        <color rgb="FFFF0000"/>
        <rFont val="宋体"/>
        <charset val="134"/>
        <scheme val="minor"/>
      </rPr>
      <t>房租、设备、销售费用、管理费用、财务费用</t>
    </r>
    <r>
      <rPr>
        <sz val="11"/>
        <color theme="1"/>
        <rFont val="宋体"/>
        <charset val="134"/>
        <scheme val="minor"/>
      </rPr>
      <t>的数据来源同上，从</t>
    </r>
    <r>
      <rPr>
        <b/>
        <sz val="11"/>
        <rFont val="宋体"/>
        <charset val="134"/>
        <scheme val="minor"/>
      </rPr>
      <t>费用类型</t>
    </r>
    <r>
      <rPr>
        <sz val="11"/>
        <color theme="1"/>
        <rFont val="宋体"/>
        <charset val="134"/>
        <scheme val="minor"/>
      </rPr>
      <t>获取对应的数据</t>
    </r>
  </si>
  <si>
    <r>
      <rPr>
        <sz val="11"/>
        <color theme="1"/>
        <rFont val="宋体"/>
        <charset val="134"/>
        <scheme val="minor"/>
      </rPr>
      <t>9.报表中的</t>
    </r>
    <r>
      <rPr>
        <b/>
        <sz val="11"/>
        <color rgb="FFFF0000"/>
        <rFont val="宋体"/>
        <charset val="134"/>
        <scheme val="minor"/>
      </rPr>
      <t>现金流出</t>
    </r>
    <r>
      <rPr>
        <sz val="11"/>
        <rFont val="宋体"/>
        <charset val="134"/>
        <scheme val="minor"/>
      </rPr>
      <t>的</t>
    </r>
    <r>
      <rPr>
        <sz val="11"/>
        <color theme="1"/>
        <rFont val="宋体"/>
        <charset val="134"/>
        <scheme val="minor"/>
      </rPr>
      <t>数据来源 以上4+5+6+7+8的合计金额，报表中从</t>
    </r>
    <r>
      <rPr>
        <b/>
        <sz val="11"/>
        <color rgb="FFFF0000"/>
        <rFont val="宋体"/>
        <charset val="134"/>
        <scheme val="minor"/>
      </rPr>
      <t>美海——财务费用</t>
    </r>
    <r>
      <rPr>
        <sz val="11"/>
        <color theme="1"/>
        <rFont val="宋体"/>
        <charset val="134"/>
        <scheme val="minor"/>
      </rPr>
      <t>的合计金额</t>
    </r>
  </si>
  <si>
    <r>
      <rPr>
        <sz val="11"/>
        <color theme="1"/>
        <rFont val="宋体"/>
        <charset val="134"/>
        <scheme val="minor"/>
      </rPr>
      <t>10.报表中：</t>
    </r>
    <r>
      <rPr>
        <b/>
        <sz val="11"/>
        <color rgb="FFFF0000"/>
        <rFont val="宋体"/>
        <charset val="134"/>
        <scheme val="minor"/>
      </rPr>
      <t>往来</t>
    </r>
    <r>
      <rPr>
        <sz val="11"/>
        <rFont val="宋体"/>
        <charset val="134"/>
        <scheme val="minor"/>
      </rPr>
      <t>的</t>
    </r>
    <r>
      <rPr>
        <sz val="11"/>
        <color theme="1"/>
        <rFont val="宋体"/>
        <charset val="134"/>
        <scheme val="minor"/>
      </rPr>
      <t>数据来源  "</t>
    </r>
    <r>
      <rPr>
        <b/>
        <sz val="11"/>
        <color theme="1"/>
        <rFont val="宋体"/>
        <charset val="134"/>
        <scheme val="minor"/>
      </rPr>
      <t>银行凭证</t>
    </r>
    <r>
      <rPr>
        <sz val="11"/>
        <color theme="1"/>
        <rFont val="宋体"/>
        <charset val="134"/>
        <scheme val="minor"/>
      </rPr>
      <t>"的"</t>
    </r>
    <r>
      <rPr>
        <b/>
        <sz val="11"/>
        <color theme="1"/>
        <rFont val="宋体"/>
        <charset val="134"/>
        <scheme val="minor"/>
      </rPr>
      <t>费用类型</t>
    </r>
    <r>
      <rPr>
        <sz val="11"/>
        <color theme="1"/>
        <rFont val="宋体"/>
        <charset val="134"/>
        <scheme val="minor"/>
      </rPr>
      <t>"认领的是"</t>
    </r>
    <r>
      <rPr>
        <b/>
        <sz val="11"/>
        <color theme="1"/>
        <rFont val="宋体"/>
        <charset val="134"/>
        <scheme val="minor"/>
      </rPr>
      <t>银行存款</t>
    </r>
    <r>
      <rPr>
        <sz val="11"/>
        <color theme="1"/>
        <rFont val="宋体"/>
        <charset val="134"/>
        <scheme val="minor"/>
      </rPr>
      <t>"、"</t>
    </r>
    <r>
      <rPr>
        <b/>
        <sz val="11"/>
        <color theme="1"/>
        <rFont val="宋体"/>
        <charset val="134"/>
        <scheme val="minor"/>
      </rPr>
      <t>其他应收款</t>
    </r>
    <r>
      <rPr>
        <sz val="11"/>
        <color theme="1"/>
        <rFont val="宋体"/>
        <charset val="134"/>
        <scheme val="minor"/>
      </rPr>
      <t>"</t>
    </r>
  </si>
  <si>
    <r>
      <rPr>
        <sz val="11"/>
        <color theme="1"/>
        <rFont val="宋体"/>
        <charset val="134"/>
        <scheme val="minor"/>
      </rPr>
      <t>11.报表中：</t>
    </r>
    <r>
      <rPr>
        <b/>
        <sz val="11"/>
        <color rgb="FFFF0000"/>
        <rFont val="宋体"/>
        <charset val="134"/>
        <scheme val="minor"/>
      </rPr>
      <t>净现金流</t>
    </r>
    <r>
      <rPr>
        <sz val="11"/>
        <rFont val="宋体"/>
        <charset val="134"/>
        <scheme val="minor"/>
      </rPr>
      <t>的</t>
    </r>
    <r>
      <rPr>
        <sz val="11"/>
        <color theme="1"/>
        <rFont val="宋体"/>
        <charset val="134"/>
        <scheme val="minor"/>
      </rPr>
      <t>数据来源 报表中的</t>
    </r>
    <r>
      <rPr>
        <b/>
        <sz val="11"/>
        <color rgb="FFFF0000"/>
        <rFont val="宋体"/>
        <charset val="134"/>
        <scheme val="minor"/>
      </rPr>
      <t>短期借款+往来+现金流入+现金流出=净现金流</t>
    </r>
  </si>
  <si>
    <r>
      <rPr>
        <sz val="11"/>
        <color theme="1"/>
        <rFont val="宋体"/>
        <charset val="134"/>
        <scheme val="minor"/>
      </rPr>
      <t>12.现金流量报表中的金额统计是提取系统里银行凭证的</t>
    </r>
    <r>
      <rPr>
        <b/>
        <sz val="11"/>
        <color rgb="FFFF0000"/>
        <rFont val="宋体"/>
        <charset val="134"/>
        <scheme val="minor"/>
      </rPr>
      <t>人民币金额和借贷标识</t>
    </r>
    <r>
      <rPr>
        <sz val="11"/>
        <color theme="1"/>
        <rFont val="宋体"/>
        <charset val="134"/>
        <scheme val="minor"/>
      </rPr>
      <t>，按</t>
    </r>
    <r>
      <rPr>
        <b/>
        <sz val="11"/>
        <color rgb="FFFF0000"/>
        <rFont val="宋体"/>
        <charset val="134"/>
        <scheme val="minor"/>
      </rPr>
      <t>付款时间</t>
    </r>
    <r>
      <rPr>
        <sz val="11"/>
        <color theme="1"/>
        <rFont val="宋体"/>
        <charset val="134"/>
        <scheme val="minor"/>
      </rPr>
      <t>匹配到报表中，</t>
    </r>
    <r>
      <rPr>
        <b/>
        <sz val="11"/>
        <color rgb="FFFF0000"/>
        <rFont val="宋体"/>
        <charset val="134"/>
        <scheme val="minor"/>
      </rPr>
      <t>排除"直接核销、应收运费、异常个人承担"</t>
    </r>
    <r>
      <rPr>
        <sz val="11"/>
        <color theme="1"/>
        <rFont val="宋体"/>
        <charset val="134"/>
        <scheme val="minor"/>
      </rPr>
      <t>的银行账户</t>
    </r>
  </si>
  <si>
    <r>
      <rPr>
        <sz val="11"/>
        <color theme="1"/>
        <rFont val="宋体"/>
        <charset val="134"/>
        <scheme val="minor"/>
      </rPr>
      <t>13.现金流量报表最左侧添加一列日期，需要统计</t>
    </r>
    <r>
      <rPr>
        <b/>
        <sz val="11"/>
        <color rgb="FFFF0000"/>
        <rFont val="宋体"/>
        <charset val="134"/>
        <scheme val="minor"/>
      </rPr>
      <t>每日合计金额</t>
    </r>
    <r>
      <rPr>
        <sz val="11"/>
        <color theme="1"/>
        <rFont val="宋体"/>
        <charset val="134"/>
        <scheme val="minor"/>
      </rPr>
      <t>和</t>
    </r>
    <r>
      <rPr>
        <b/>
        <sz val="11"/>
        <color rgb="FFFF0000"/>
        <rFont val="宋体"/>
        <charset val="134"/>
        <scheme val="minor"/>
      </rPr>
      <t>每月合计金额</t>
    </r>
  </si>
  <si>
    <t>代码</t>
  </si>
  <si>
    <t>部门</t>
  </si>
  <si>
    <t>科目1级</t>
  </si>
  <si>
    <t>服务商设置必填项</t>
  </si>
  <si>
    <t>徐毅成</t>
  </si>
  <si>
    <t>制单</t>
  </si>
  <si>
    <t>UPS</t>
  </si>
  <si>
    <t>美海</t>
  </si>
  <si>
    <t>京华达UPS</t>
  </si>
  <si>
    <t>美空</t>
  </si>
  <si>
    <t>FEDEX</t>
  </si>
  <si>
    <t>泓脉UPS</t>
  </si>
  <si>
    <t>内陆费</t>
  </si>
  <si>
    <t>环洋</t>
  </si>
  <si>
    <t>渠道</t>
  </si>
  <si>
    <t>头程</t>
  </si>
  <si>
    <t>鲸科跨境</t>
  </si>
  <si>
    <t>清关</t>
  </si>
  <si>
    <t>拓威天海</t>
  </si>
  <si>
    <t>海外仓</t>
  </si>
  <si>
    <t>麦歌</t>
  </si>
  <si>
    <t>包干</t>
  </si>
  <si>
    <t>中盟</t>
  </si>
  <si>
    <t>货拉拉企业版-预付-浙江腾信</t>
  </si>
  <si>
    <t>营销中心</t>
  </si>
  <si>
    <t>货拉拉企业版-月结-浙江腾信</t>
  </si>
  <si>
    <t>货拉拉企业版-月结-深圳美货</t>
  </si>
  <si>
    <t>深圳</t>
  </si>
  <si>
    <t>货拉拉企业版-预付-深圳美货</t>
  </si>
  <si>
    <t>货拉拉企业版-预付-泉州腾信</t>
  </si>
  <si>
    <t>泉州</t>
  </si>
  <si>
    <t>货拉拉企业版-预付-宁波腾信</t>
  </si>
  <si>
    <t>宁波</t>
  </si>
  <si>
    <t>途通</t>
  </si>
  <si>
    <t>斯达科</t>
  </si>
  <si>
    <t>清关+海外仓</t>
  </si>
  <si>
    <t>合申</t>
  </si>
  <si>
    <t>璟运</t>
  </si>
  <si>
    <t>Great Way</t>
  </si>
  <si>
    <t>义乌鑫耀物流</t>
  </si>
  <si>
    <t>欣扬</t>
  </si>
  <si>
    <t>钞票小子认领</t>
  </si>
  <si>
    <t>誉祥</t>
  </si>
  <si>
    <t>通达保</t>
  </si>
  <si>
    <t>三星</t>
  </si>
  <si>
    <t>苏州海管家</t>
  </si>
  <si>
    <t>普天明</t>
  </si>
  <si>
    <t>爱德华</t>
  </si>
  <si>
    <t>锦联</t>
  </si>
  <si>
    <t>悠盛</t>
  </si>
  <si>
    <t>精准</t>
  </si>
  <si>
    <t>圣毅物流</t>
  </si>
  <si>
    <t>以星</t>
  </si>
  <si>
    <t>MZ</t>
  </si>
  <si>
    <t>优航</t>
  </si>
  <si>
    <t>冀航达</t>
  </si>
  <si>
    <t>义乌锦联-(倒柜专用)</t>
  </si>
  <si>
    <t>万物智联</t>
  </si>
  <si>
    <t>艺泽</t>
  </si>
  <si>
    <t>满舱</t>
  </si>
  <si>
    <t>TC</t>
  </si>
  <si>
    <t>大瀚</t>
  </si>
  <si>
    <t>旌昱</t>
  </si>
  <si>
    <t>大迈</t>
  </si>
  <si>
    <t>中外运</t>
  </si>
  <si>
    <t>USA1</t>
  </si>
  <si>
    <t>USAA</t>
  </si>
  <si>
    <t>AA</t>
  </si>
  <si>
    <t>VMI</t>
  </si>
  <si>
    <t>祥聚</t>
  </si>
  <si>
    <t>鸿程</t>
  </si>
  <si>
    <t>海天祥泰</t>
  </si>
  <si>
    <t>同美</t>
  </si>
  <si>
    <t>纵纬海外仓</t>
  </si>
  <si>
    <t>美升</t>
  </si>
  <si>
    <t>Syco</t>
  </si>
  <si>
    <t>聚驿</t>
  </si>
  <si>
    <t>金饼认领</t>
  </si>
  <si>
    <t>太平洋保险</t>
  </si>
  <si>
    <t>A1</t>
  </si>
  <si>
    <t>幸汇</t>
  </si>
  <si>
    <t>启航</t>
  </si>
  <si>
    <t>美美达</t>
  </si>
  <si>
    <t>汇捷通</t>
  </si>
  <si>
    <t>华南COSCO</t>
  </si>
  <si>
    <t>腾信合德</t>
  </si>
  <si>
    <t>上海荣誉</t>
  </si>
  <si>
    <t>世诺</t>
  </si>
  <si>
    <t>佳成</t>
  </si>
  <si>
    <t>金坤</t>
  </si>
  <si>
    <t>巨航</t>
  </si>
  <si>
    <t>南沙以星</t>
  </si>
  <si>
    <t>天虎</t>
  </si>
  <si>
    <t>JCK LOGISTICS INC</t>
  </si>
  <si>
    <t>世航</t>
  </si>
  <si>
    <t>西部快线</t>
  </si>
  <si>
    <t>加载费</t>
  </si>
  <si>
    <t>科睿</t>
  </si>
  <si>
    <t>托尼</t>
  </si>
  <si>
    <t>环世捷运</t>
  </si>
  <si>
    <t>红树林海外仓</t>
  </si>
  <si>
    <t>久丰</t>
  </si>
  <si>
    <t>BW</t>
  </si>
  <si>
    <t>绍兴中外运</t>
  </si>
  <si>
    <t>柜满达</t>
  </si>
  <si>
    <t>元泰</t>
  </si>
  <si>
    <t>高飞</t>
  </si>
  <si>
    <t>华行物流</t>
  </si>
  <si>
    <t>SMART</t>
  </si>
  <si>
    <t>万里程</t>
  </si>
  <si>
    <t>通航顺</t>
  </si>
  <si>
    <t>瑞秋国际</t>
  </si>
  <si>
    <t>美库海外仓</t>
  </si>
  <si>
    <t>鹏远</t>
  </si>
  <si>
    <t>上海瑞翊</t>
  </si>
  <si>
    <t>达翊</t>
  </si>
  <si>
    <t>易来运</t>
  </si>
  <si>
    <t>EPS</t>
  </si>
  <si>
    <t>钱掌柜认领</t>
  </si>
  <si>
    <t>中集世联达</t>
  </si>
  <si>
    <t>义乌市泓脉</t>
  </si>
  <si>
    <t>吉优吉</t>
  </si>
  <si>
    <t>鸭嘴兽</t>
  </si>
  <si>
    <t>ups徐毅成</t>
  </si>
  <si>
    <t>大展</t>
  </si>
  <si>
    <t>货马达</t>
  </si>
  <si>
    <t>文鑫</t>
  </si>
  <si>
    <t>安达洲国际</t>
  </si>
  <si>
    <t>报关小邱</t>
  </si>
  <si>
    <t>中善</t>
  </si>
  <si>
    <t>EVER 海外仓</t>
  </si>
  <si>
    <t>长年长富</t>
  </si>
  <si>
    <t>聚航</t>
  </si>
  <si>
    <t>金光闪闪认领</t>
  </si>
  <si>
    <t>卓越</t>
  </si>
  <si>
    <t>顺捷惠通</t>
  </si>
  <si>
    <t>良承</t>
  </si>
  <si>
    <t>上海团豫</t>
  </si>
  <si>
    <t>甄义</t>
  </si>
  <si>
    <t>MKK</t>
  </si>
  <si>
    <t>大森林海外仓</t>
  </si>
  <si>
    <t>辕篷-私卡小包</t>
  </si>
  <si>
    <t>宁波外运</t>
  </si>
  <si>
    <t>KC</t>
  </si>
  <si>
    <t>KC SERVICES INC</t>
  </si>
  <si>
    <t>腾展</t>
  </si>
  <si>
    <t>辰海</t>
  </si>
  <si>
    <t>吉莱运通</t>
  </si>
  <si>
    <t>Compass 海外仓</t>
  </si>
  <si>
    <t>上海辰景国际物流有限公司</t>
  </si>
  <si>
    <t>拓领环海</t>
  </si>
  <si>
    <t>DrayEasy 海外仓</t>
  </si>
  <si>
    <t>青岛全球运通</t>
  </si>
  <si>
    <t>上海千亚</t>
  </si>
  <si>
    <t>宁波捷轩</t>
  </si>
  <si>
    <t>盛世通</t>
  </si>
  <si>
    <t>中尔</t>
  </si>
  <si>
    <t>澳华</t>
  </si>
  <si>
    <t>中铎空运</t>
  </si>
  <si>
    <t>雷羽</t>
  </si>
  <si>
    <t>全年达</t>
  </si>
  <si>
    <t>亚翔</t>
  </si>
  <si>
    <t>义亚国际</t>
  </si>
  <si>
    <t>风驰</t>
  </si>
  <si>
    <t>金速TNT</t>
  </si>
  <si>
    <t>冠誉</t>
  </si>
  <si>
    <t>环宇嘉</t>
  </si>
  <si>
    <t>商壹</t>
  </si>
  <si>
    <t>欧克</t>
  </si>
  <si>
    <t>鼎丰</t>
  </si>
  <si>
    <t>骏威国际</t>
  </si>
  <si>
    <t>长河</t>
  </si>
  <si>
    <t>维靳</t>
  </si>
  <si>
    <t>天泰国际深圳市天泰跨境供应链有限公司</t>
  </si>
  <si>
    <t>天泰国际</t>
  </si>
  <si>
    <t>浙江喜航</t>
  </si>
  <si>
    <t>坤宇</t>
  </si>
  <si>
    <t>力加力</t>
  </si>
  <si>
    <t>励程国际</t>
  </si>
  <si>
    <t>澳鑫</t>
  </si>
  <si>
    <t>世诚</t>
  </si>
  <si>
    <t>浙江海原</t>
  </si>
  <si>
    <t>优品跨境</t>
  </si>
  <si>
    <t>皓鹏</t>
  </si>
  <si>
    <t>金祈</t>
  </si>
  <si>
    <t>深圳欧华</t>
  </si>
  <si>
    <t>加时特</t>
  </si>
  <si>
    <t>金时达</t>
  </si>
  <si>
    <t>欧科</t>
  </si>
  <si>
    <t>环世通</t>
  </si>
  <si>
    <t>鑫乘</t>
  </si>
  <si>
    <t>鼎鹏物流</t>
  </si>
  <si>
    <t>航乐</t>
  </si>
  <si>
    <t>上海迈迅寰球国际</t>
  </si>
  <si>
    <t>搏航</t>
  </si>
  <si>
    <t>华威尔物流</t>
  </si>
  <si>
    <t>健行</t>
  </si>
  <si>
    <t>航远国际</t>
  </si>
  <si>
    <t>多乐</t>
  </si>
  <si>
    <t>蛋蛋供应链</t>
  </si>
  <si>
    <t>乐蒂国际供应链有限公司</t>
  </si>
  <si>
    <t>中飞</t>
  </si>
  <si>
    <t>深圳市欧罗巴</t>
  </si>
  <si>
    <t>泰好国际</t>
  </si>
  <si>
    <t>多运国际</t>
  </si>
  <si>
    <t>一腾供应链</t>
  </si>
  <si>
    <t>迈趣</t>
  </si>
  <si>
    <t>优泰国际</t>
  </si>
  <si>
    <t>同智国际</t>
  </si>
  <si>
    <t>多乐供应链</t>
  </si>
  <si>
    <t>巨远</t>
  </si>
  <si>
    <t>飞兔</t>
  </si>
  <si>
    <t>欧吉通</t>
  </si>
  <si>
    <t>锦睿</t>
  </si>
  <si>
    <t>天航</t>
  </si>
  <si>
    <t>福鑫盛国际货运</t>
  </si>
  <si>
    <t>卓航</t>
  </si>
  <si>
    <t>君尧国际</t>
  </si>
  <si>
    <t>航洲运达</t>
  </si>
  <si>
    <t>迈峰国际</t>
  </si>
  <si>
    <t>翼飞</t>
  </si>
  <si>
    <t>深圳市鼎赞跨境电商物流有限公司</t>
  </si>
  <si>
    <t>拓进跨境（原锦睿）</t>
  </si>
  <si>
    <t>快邮</t>
  </si>
  <si>
    <t xml:space="preserve">浙江皓鹏 </t>
  </si>
  <si>
    <t>翼飞国际</t>
  </si>
  <si>
    <t>深圳世诚国际物流有限公司</t>
  </si>
  <si>
    <t>提现T+1到账数据来源</t>
  </si>
  <si>
    <r>
      <rPr>
        <sz val="11"/>
        <color theme="1"/>
        <rFont val="宋体"/>
        <charset val="134"/>
        <scheme val="minor"/>
      </rPr>
      <t>1.银行凭证界面 认领类型是</t>
    </r>
    <r>
      <rPr>
        <b/>
        <sz val="11"/>
        <color theme="1"/>
        <rFont val="宋体"/>
        <charset val="134"/>
        <scheme val="minor"/>
      </rPr>
      <t>银行存款</t>
    </r>
    <r>
      <rPr>
        <b/>
        <sz val="11"/>
        <color rgb="FFFF0000"/>
        <rFont val="宋体"/>
        <charset val="134"/>
        <scheme val="minor"/>
      </rPr>
      <t>且</t>
    </r>
    <r>
      <rPr>
        <sz val="11"/>
        <color theme="1"/>
        <rFont val="宋体"/>
        <charset val="134"/>
        <scheme val="minor"/>
      </rPr>
      <t>认领明细是</t>
    </r>
    <r>
      <rPr>
        <b/>
        <sz val="11"/>
        <color theme="1"/>
        <rFont val="宋体"/>
        <charset val="134"/>
        <scheme val="minor"/>
      </rPr>
      <t xml:space="preserve">转账
</t>
    </r>
    <r>
      <rPr>
        <sz val="11"/>
        <color theme="1"/>
        <rFont val="宋体"/>
        <charset val="134"/>
        <scheme val="minor"/>
      </rPr>
      <t>或</t>
    </r>
    <r>
      <rPr>
        <b/>
        <sz val="11"/>
        <color theme="1"/>
        <rFont val="宋体"/>
        <charset val="134"/>
        <scheme val="minor"/>
      </rPr>
      <t>内部转账</t>
    </r>
  </si>
  <si>
    <r>
      <rPr>
        <sz val="11"/>
        <color theme="1"/>
        <rFont val="宋体"/>
        <charset val="134"/>
      </rPr>
      <t>2.匹配对应的"</t>
    </r>
    <r>
      <rPr>
        <b/>
        <sz val="11"/>
        <color theme="1"/>
        <rFont val="宋体"/>
        <charset val="134"/>
      </rPr>
      <t>付款时间</t>
    </r>
    <r>
      <rPr>
        <sz val="11"/>
        <color theme="1"/>
        <rFont val="宋体"/>
        <charset val="134"/>
      </rPr>
      <t>"</t>
    </r>
  </si>
  <si>
    <r>
      <rPr>
        <sz val="11"/>
        <color theme="1"/>
        <rFont val="宋体"/>
        <charset val="134"/>
      </rPr>
      <t>3.提取"</t>
    </r>
    <r>
      <rPr>
        <b/>
        <sz val="11"/>
        <color theme="1"/>
        <rFont val="宋体"/>
        <charset val="134"/>
      </rPr>
      <t>凭证金额</t>
    </r>
    <r>
      <rPr>
        <sz val="11"/>
        <color theme="1"/>
        <rFont val="宋体"/>
        <charset val="134"/>
      </rPr>
      <t>"和"</t>
    </r>
    <r>
      <rPr>
        <b/>
        <sz val="11"/>
        <color theme="1"/>
        <rFont val="宋体"/>
        <charset val="134"/>
      </rPr>
      <t>借贷标识</t>
    </r>
    <r>
      <rPr>
        <sz val="11"/>
        <color theme="1"/>
        <rFont val="宋体"/>
        <charset val="134"/>
      </rPr>
      <t>"栏数据</t>
    </r>
  </si>
  <si>
    <r>
      <rPr>
        <sz val="11"/>
        <color theme="1"/>
        <rFont val="宋体"/>
        <charset val="134"/>
        <scheme val="minor"/>
      </rPr>
      <t>4.银行转账余额要为0，如果余额小于0，就属于是第二天到账，差额就体现在余额表中的</t>
    </r>
    <r>
      <rPr>
        <b/>
        <sz val="11"/>
        <color theme="1"/>
        <rFont val="宋体"/>
        <charset val="134"/>
        <scheme val="minor"/>
      </rPr>
      <t>提现T+1到账</t>
    </r>
    <r>
      <rPr>
        <b/>
        <sz val="11"/>
        <color rgb="FFFF0000"/>
        <rFont val="宋体"/>
        <charset val="134"/>
        <scheme val="minor"/>
      </rPr>
      <t>（差额是以正数体现，因为差额的钱只是各账户互相之间转账，实际没有付出去）</t>
    </r>
  </si>
  <si>
    <r>
      <rPr>
        <sz val="11"/>
        <color theme="1"/>
        <rFont val="宋体"/>
        <charset val="134"/>
        <scheme val="minor"/>
      </rPr>
      <t>5.第二天收到银行转账差额，则第二天余额表中的</t>
    </r>
    <r>
      <rPr>
        <b/>
        <sz val="11"/>
        <color theme="1"/>
        <rFont val="宋体"/>
        <charset val="134"/>
        <scheme val="minor"/>
      </rPr>
      <t>提现T+1到账为零</t>
    </r>
  </si>
  <si>
    <r>
      <rPr>
        <sz val="11"/>
        <color theme="1"/>
        <rFont val="宋体"/>
        <charset val="134"/>
        <scheme val="minor"/>
      </rPr>
      <t>例:</t>
    </r>
    <r>
      <rPr>
        <b/>
        <sz val="11"/>
        <color rgb="FFFF0000"/>
        <rFont val="宋体"/>
        <charset val="134"/>
        <scheme val="minor"/>
      </rPr>
      <t>3.1日</t>
    </r>
    <r>
      <rPr>
        <sz val="11"/>
        <color theme="1"/>
        <rFont val="宋体"/>
        <charset val="134"/>
        <scheme val="minor"/>
      </rPr>
      <t>甲账户给乙账户转账50万，对应的银行流水应该是汇出50万（-50万），转入50万（+50万），如果当天只有一笔汇出50万（-50万），则未转入50万体现在</t>
    </r>
    <r>
      <rPr>
        <b/>
        <sz val="11"/>
        <color theme="1"/>
        <rFont val="宋体"/>
        <charset val="134"/>
        <scheme val="minor"/>
      </rPr>
      <t>提现T+1到账</t>
    </r>
    <r>
      <rPr>
        <sz val="11"/>
        <color theme="1"/>
        <rFont val="宋体"/>
        <charset val="134"/>
        <scheme val="minor"/>
      </rPr>
      <t>。</t>
    </r>
    <r>
      <rPr>
        <b/>
        <sz val="11"/>
        <color rgb="FFFF0000"/>
        <rFont val="宋体"/>
        <charset val="134"/>
        <scheme val="minor"/>
      </rPr>
      <t>3.2日</t>
    </r>
    <r>
      <rPr>
        <sz val="11"/>
        <color theme="1"/>
        <rFont val="宋体"/>
        <charset val="134"/>
        <scheme val="minor"/>
      </rPr>
      <t>收到转入50万，则提现T+1到账为0</t>
    </r>
  </si>
  <si>
    <t>银行凭证中序号11和12，认领规则有冲突，应该先按序号11的规则匹配（银行流水的备注包含"代客售汇），如果没有序号11的规则，再匹配序号12</t>
  </si>
  <si>
    <t>因为序号11的代客售汇是公司内部人民币账户 用人民币购汇美金 到美金账户，实际是费用明细是购汇</t>
  </si>
  <si>
    <t>员工姓名</t>
  </si>
  <si>
    <t>标灰是需要在原有规则上增加条件</t>
  </si>
  <si>
    <t>对方账户名称</t>
  </si>
  <si>
    <t>招商银行费用内部户/对公汇款手续费收入</t>
  </si>
  <si>
    <t>银行流水对方账号是“招商银行费用内部户/对公汇款手续费收入”时</t>
  </si>
  <si>
    <t>根据认领的服务商所在部门自动带入</t>
  </si>
  <si>
    <t>财务费用</t>
  </si>
  <si>
    <t>手续费</t>
  </si>
  <si>
    <r>
      <rPr>
        <b/>
        <sz val="11"/>
        <color rgb="FFFF0000"/>
        <rFont val="宋体"/>
        <charset val="134"/>
      </rPr>
      <t>付款时间一致</t>
    </r>
    <r>
      <rPr>
        <sz val="11"/>
        <color theme="1"/>
        <rFont val="宋体"/>
        <charset val="134"/>
      </rPr>
      <t>。应优先匹配此项手续费规则，若无匹配项，再适用其他项手续费规则</t>
    </r>
  </si>
  <si>
    <t>对方账号</t>
  </si>
  <si>
    <t>等于</t>
  </si>
  <si>
    <t>957954150070019810</t>
  </si>
  <si>
    <t>银行流水对方账号等于“957954150070019810”时</t>
  </si>
  <si>
    <t>财务中心</t>
  </si>
  <si>
    <t>住房公积金</t>
  </si>
  <si>
    <t>银行流水对方账号含“住房公积金”字段时</t>
  </si>
  <si>
    <t>人力成本</t>
  </si>
  <si>
    <t>公积金</t>
  </si>
  <si>
    <t>银行流水页面增加一个撤销抵扣功能，排除"服务商和客户"，其他流水有权限修改</t>
  </si>
  <si>
    <t>认领账户名称</t>
  </si>
  <si>
    <t>费用报销</t>
  </si>
  <si>
    <t>银行流水认领账户名称是“费用报销”时</t>
  </si>
  <si>
    <t>交易手续费</t>
  </si>
  <si>
    <t>银行流水的备注包含"扣除交易手续费"时</t>
  </si>
  <si>
    <t>员工</t>
  </si>
  <si>
    <t>相同流水号的客户对应的业务员姓名</t>
  </si>
  <si>
    <t>根据员工所在部门自动带入</t>
  </si>
  <si>
    <t>仅针对 "企业微信"、"微信-企业" 银行账户</t>
  </si>
  <si>
    <t>增加一个条件 银行流水在待认领状态下 先匹配费用类型及费用明细（财务费用 手续费）</t>
  </si>
  <si>
    <t>银行流水对方账号是“5103117”时</t>
  </si>
  <si>
    <t>备注或者对方账户名称</t>
  </si>
  <si>
    <t>理财申购/理财赎回或**理财有限责任公司</t>
  </si>
  <si>
    <t>银行流水的备注包含“理财申购/理财赎回”或对方账户名称包含“**理财有限责任公司”</t>
  </si>
  <si>
    <t>理财</t>
  </si>
  <si>
    <t>招商-理财 系统认领规则需增加一个条件，备注、对方账户名称条件满足任意一个即可</t>
  </si>
  <si>
    <t>代客售汇</t>
  </si>
  <si>
    <t>银行流水的备注包含"代客售汇"时</t>
  </si>
  <si>
    <t>往来</t>
  </si>
  <si>
    <t>银行存款</t>
  </si>
  <si>
    <t>购汇</t>
  </si>
  <si>
    <t>原认领规则存在冲突，应优先匹配代客售汇规则，若无匹配项，再匹配至内部转账</t>
  </si>
  <si>
    <t>公司内部银行账号时</t>
  </si>
  <si>
    <t>银行流水的对方账户是公司内部账号时</t>
  </si>
  <si>
    <t>内部转账</t>
  </si>
  <si>
    <t>银行流水的对方账号是公司内部账号时</t>
  </si>
  <si>
    <t>手工导入的银行流水，也要适用本条规则（增加两个对方账号是：9915840000495800/9912900000153300）这两个账号是支付宝提现到银行账户里，也属于内部账号往来</t>
  </si>
  <si>
    <t>腾信-1134-工商：当对方账户是公司内部账户且系统已自动认领为往来款时，费用类型和费用明细未能自动带入</t>
  </si>
  <si>
    <t>提现</t>
  </si>
  <si>
    <t>银行流水的备注是"提现"两字时</t>
  </si>
  <si>
    <r>
      <rPr>
        <sz val="11"/>
        <rFont val="宋体"/>
        <charset val="134"/>
        <scheme val="minor"/>
      </rPr>
      <t>仅针对 支付宝和企业微信共7个银行账户。银行凭证里的</t>
    </r>
    <r>
      <rPr>
        <b/>
        <sz val="11"/>
        <color rgb="FFFF0000"/>
        <rFont val="宋体"/>
        <charset val="134"/>
        <scheme val="minor"/>
      </rPr>
      <t>5个支付宝账户</t>
    </r>
    <r>
      <rPr>
        <sz val="11"/>
        <rFont val="宋体"/>
        <charset val="134"/>
        <scheme val="minor"/>
      </rPr>
      <t>的备注需要匹配银行流水里面的</t>
    </r>
    <r>
      <rPr>
        <b/>
        <sz val="11"/>
        <color rgb="FFFF0000"/>
        <rFont val="宋体"/>
        <charset val="134"/>
        <scheme val="minor"/>
      </rPr>
      <t>交易说明</t>
    </r>
  </si>
  <si>
    <t>开通新增权限 限董经理</t>
  </si>
  <si>
    <t>科目（1级）</t>
  </si>
  <si>
    <t>科目（2级）</t>
  </si>
  <si>
    <t>台州</t>
  </si>
  <si>
    <t>内陆费--快递/物流费</t>
  </si>
  <si>
    <t>陈小燚内陆费报销</t>
  </si>
  <si>
    <t>诚远</t>
  </si>
  <si>
    <t>中山</t>
  </si>
  <si>
    <t>甘海兵报销</t>
  </si>
  <si>
    <t>内路费--装柜费</t>
  </si>
  <si>
    <t>高强-台州装柜</t>
  </si>
  <si>
    <t>广州</t>
  </si>
  <si>
    <t>广州何锦卫备用金</t>
  </si>
  <si>
    <t>深圳产品中心</t>
  </si>
  <si>
    <t>广州装柜-谢鹏</t>
  </si>
  <si>
    <t>宁波-好运装柜</t>
  </si>
  <si>
    <t>青岛</t>
  </si>
  <si>
    <t>青岛安祥诚义装卸队</t>
  </si>
  <si>
    <t>青岛金佳义</t>
  </si>
  <si>
    <t>泉州运输-赵学刚</t>
  </si>
  <si>
    <t>厦门</t>
  </si>
  <si>
    <t>厦门李飞</t>
  </si>
  <si>
    <t>泉州装柜-贵州老李（李廷学）</t>
  </si>
  <si>
    <t>厦门鑫速航</t>
  </si>
  <si>
    <t>深圳福永</t>
  </si>
  <si>
    <t>深圳装柜-宏速洲</t>
  </si>
  <si>
    <t>深圳操作</t>
  </si>
  <si>
    <t>深圳装柜-鑫粤成</t>
  </si>
  <si>
    <t>操作中心-同行组</t>
  </si>
  <si>
    <t>台州江义物流</t>
  </si>
  <si>
    <t>坂田一部</t>
  </si>
  <si>
    <t>内路费--操作费</t>
  </si>
  <si>
    <t>万邦华东</t>
  </si>
  <si>
    <t>鑫耀物流</t>
  </si>
  <si>
    <t>闫丹丹内陆报销</t>
  </si>
  <si>
    <t>义乌刘意</t>
  </si>
  <si>
    <t>义乌装柜-刘先春</t>
  </si>
  <si>
    <t>粤腾</t>
  </si>
  <si>
    <t>潍坊</t>
  </si>
  <si>
    <t>张廷超内陆费</t>
  </si>
  <si>
    <t>张廷超装车费</t>
  </si>
  <si>
    <t>赵家辉内陆费报销</t>
  </si>
  <si>
    <t>众鑫物流</t>
  </si>
  <si>
    <t>祝书城调拨报销</t>
  </si>
  <si>
    <t>黄卫国内陆费报销</t>
  </si>
  <si>
    <t>宁波内陆转运</t>
  </si>
  <si>
    <t>青岛跃翔晟</t>
  </si>
  <si>
    <t>台州内陆转运-运满满</t>
  </si>
  <si>
    <t>天鹰</t>
  </si>
  <si>
    <t>杨明</t>
  </si>
  <si>
    <t>义乌市鸿顺</t>
  </si>
  <si>
    <t>朱行国车队</t>
  </si>
  <si>
    <t>宁波同行</t>
  </si>
  <si>
    <r>
      <rPr>
        <sz val="11"/>
        <color rgb="FF000000"/>
        <rFont val="宋体"/>
        <charset val="134"/>
        <scheme val="minor"/>
      </rPr>
      <t>应收欠款报表中的部门 按</t>
    </r>
    <r>
      <rPr>
        <b/>
        <sz val="11"/>
        <color rgb="FFFF0000"/>
        <rFont val="宋体"/>
        <charset val="134"/>
        <scheme val="minor"/>
      </rPr>
      <t>本表格A列</t>
    </r>
    <r>
      <rPr>
        <sz val="11"/>
        <color rgb="FF000000"/>
        <rFont val="宋体"/>
        <charset val="134"/>
        <scheme val="minor"/>
      </rPr>
      <t>中的部门显示，分公司含多个部门的，金额需要汇总到各分公司下面，例：宁波</t>
    </r>
    <r>
      <rPr>
        <b/>
        <sz val="11"/>
        <color rgb="FF000000"/>
        <rFont val="宋体"/>
        <charset val="134"/>
        <scheme val="minor"/>
      </rPr>
      <t>=</t>
    </r>
    <r>
      <rPr>
        <sz val="11"/>
        <color rgb="FF000000"/>
        <rFont val="宋体"/>
        <charset val="134"/>
        <scheme val="minor"/>
      </rPr>
      <t>宁波同行</t>
    </r>
    <r>
      <rPr>
        <b/>
        <sz val="11"/>
        <color rgb="FF000000"/>
        <rFont val="宋体"/>
        <charset val="134"/>
        <scheme val="minor"/>
      </rPr>
      <t>+</t>
    </r>
    <r>
      <rPr>
        <sz val="11"/>
        <color rgb="FF000000"/>
        <rFont val="宋体"/>
        <charset val="134"/>
        <scheme val="minor"/>
      </rPr>
      <t>宁波销售一部</t>
    </r>
    <r>
      <rPr>
        <b/>
        <sz val="11"/>
        <color rgb="FF000000"/>
        <rFont val="宋体"/>
        <charset val="134"/>
        <scheme val="minor"/>
      </rPr>
      <t>+</t>
    </r>
    <r>
      <rPr>
        <sz val="11"/>
        <color rgb="FF000000"/>
        <rFont val="宋体"/>
        <charset val="134"/>
        <scheme val="minor"/>
      </rPr>
      <t>宁波总经办，如果想查宁波下面的各部门的欠款金额，点击宁波可以显示宁波下面各部门的欠款金额分别是多少</t>
    </r>
  </si>
  <si>
    <t>宁波销售一部</t>
  </si>
  <si>
    <t>宁波总经办</t>
  </si>
  <si>
    <t>广州同行</t>
  </si>
  <si>
    <t>广州总经办</t>
  </si>
  <si>
    <t>广州销售一部</t>
  </si>
  <si>
    <t>泉州总经办</t>
  </si>
  <si>
    <t>泉州销售一部</t>
  </si>
  <si>
    <t>泉州同行</t>
  </si>
  <si>
    <t>厦门销售一部</t>
  </si>
  <si>
    <t>青岛总经办</t>
  </si>
  <si>
    <t>青岛同行</t>
  </si>
  <si>
    <t>青岛直客部</t>
  </si>
  <si>
    <t>苏州</t>
  </si>
  <si>
    <t>苏州销售一部</t>
  </si>
  <si>
    <t>台州销售一部</t>
  </si>
  <si>
    <t>台州同行</t>
  </si>
  <si>
    <t>杭州</t>
  </si>
  <si>
    <t>杭州销售一部</t>
  </si>
  <si>
    <t>营销一部</t>
  </si>
  <si>
    <t>营销二部</t>
  </si>
  <si>
    <t>营销三部</t>
  </si>
  <si>
    <t>营销四部</t>
  </si>
  <si>
    <t>四部KA客服</t>
  </si>
  <si>
    <t>营销四部总经办</t>
  </si>
  <si>
    <t>营销五部</t>
  </si>
  <si>
    <t>义乌同行</t>
  </si>
  <si>
    <t>同行一部</t>
  </si>
  <si>
    <t>同行部</t>
  </si>
  <si>
    <t>同行客服(下单组)</t>
  </si>
  <si>
    <t>营销七部</t>
  </si>
  <si>
    <t>深圳坂田</t>
  </si>
  <si>
    <t>坂田同行部</t>
  </si>
  <si>
    <t>深圳同行客服</t>
  </si>
  <si>
    <t>坂田同行客服组</t>
  </si>
  <si>
    <t>福永同行</t>
  </si>
  <si>
    <t>福永销售九部</t>
  </si>
  <si>
    <t>福永总经办</t>
  </si>
  <si>
    <t>潍坊销售一部</t>
  </si>
  <si>
    <t>中山销售一部</t>
  </si>
  <si>
    <t>营销部</t>
  </si>
  <si>
    <t>营销部-吴慧俊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</si>
</sst>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9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Microsoft YaHei"/>
      <charset val="134"/>
    </font>
    <font>
      <sz val="8"/>
      <name val="微软雅黑"/>
      <charset val="0"/>
    </font>
    <font>
      <sz val="11"/>
      <color theme="1"/>
      <name val="宋体"/>
      <charset val="134"/>
    </font>
    <font>
      <b/>
      <sz val="11"/>
      <color rgb="FFFF0000"/>
      <name val="宋体"/>
      <charset val="134"/>
    </font>
    <font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8"/>
      <color theme="1"/>
      <name val="微软雅黑"/>
      <charset val="134"/>
    </font>
    <font>
      <sz val="8.5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name val="宋体"/>
      <charset val="134"/>
    </font>
    <font>
      <b/>
      <sz val="11"/>
      <color rgb="FFFF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name val="宋体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0" fillId="12" borderId="5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6">
      <alignment vertical="center"/>
    </xf>
    <xf numFmtId="0" fontId="20" fillId="0" borderId="6">
      <alignment vertical="center"/>
    </xf>
    <xf numFmtId="0" fontId="21" fillId="0" borderId="7">
      <alignment vertical="center"/>
    </xf>
    <xf numFmtId="0" fontId="21" fillId="0" borderId="0">
      <alignment vertical="center"/>
    </xf>
    <xf numFmtId="0" fontId="22" fillId="13" borderId="8">
      <alignment vertical="center"/>
    </xf>
    <xf numFmtId="0" fontId="23" fillId="14" borderId="9">
      <alignment vertical="center"/>
    </xf>
    <xf numFmtId="0" fontId="24" fillId="14" borderId="8">
      <alignment vertical="center"/>
    </xf>
    <xf numFmtId="0" fontId="25" fillId="15" borderId="10">
      <alignment vertical="center"/>
    </xf>
    <xf numFmtId="0" fontId="26" fillId="0" borderId="11">
      <alignment vertical="center"/>
    </xf>
    <xf numFmtId="0" fontId="27" fillId="0" borderId="12">
      <alignment vertical="center"/>
    </xf>
    <xf numFmtId="0" fontId="28" fillId="16" borderId="0">
      <alignment vertical="center"/>
    </xf>
    <xf numFmtId="0" fontId="29" fillId="17" borderId="0">
      <alignment vertical="center"/>
    </xf>
    <xf numFmtId="0" fontId="30" fillId="18" borderId="0">
      <alignment vertical="center"/>
    </xf>
    <xf numFmtId="0" fontId="31" fillId="19" borderId="0">
      <alignment vertical="center"/>
    </xf>
    <xf numFmtId="0" fontId="32" fillId="20" borderId="0">
      <alignment vertical="center"/>
    </xf>
    <xf numFmtId="0" fontId="32" fillId="21" borderId="0">
      <alignment vertical="center"/>
    </xf>
    <xf numFmtId="0" fontId="31" fillId="22" borderId="0">
      <alignment vertical="center"/>
    </xf>
    <xf numFmtId="0" fontId="31" fillId="23" borderId="0">
      <alignment vertical="center"/>
    </xf>
    <xf numFmtId="0" fontId="32" fillId="24" borderId="0">
      <alignment vertical="center"/>
    </xf>
    <xf numFmtId="0" fontId="32" fillId="25" borderId="0">
      <alignment vertical="center"/>
    </xf>
    <xf numFmtId="0" fontId="31" fillId="26" borderId="0">
      <alignment vertical="center"/>
    </xf>
    <xf numFmtId="0" fontId="31" fillId="27" borderId="0">
      <alignment vertical="center"/>
    </xf>
    <xf numFmtId="0" fontId="32" fillId="28" borderId="0">
      <alignment vertical="center"/>
    </xf>
    <xf numFmtId="0" fontId="32" fillId="29" borderId="0">
      <alignment vertical="center"/>
    </xf>
    <xf numFmtId="0" fontId="31" fillId="30" borderId="0">
      <alignment vertical="center"/>
    </xf>
    <xf numFmtId="0" fontId="31" fillId="31" borderId="0">
      <alignment vertical="center"/>
    </xf>
    <xf numFmtId="0" fontId="32" fillId="32" borderId="0">
      <alignment vertical="center"/>
    </xf>
    <xf numFmtId="0" fontId="32" fillId="33" borderId="0">
      <alignment vertical="center"/>
    </xf>
    <xf numFmtId="0" fontId="31" fillId="34" borderId="0">
      <alignment vertical="center"/>
    </xf>
    <xf numFmtId="0" fontId="31" fillId="35" borderId="0">
      <alignment vertical="center"/>
    </xf>
    <xf numFmtId="0" fontId="32" fillId="36" borderId="0">
      <alignment vertical="center"/>
    </xf>
    <xf numFmtId="0" fontId="32" fillId="37" borderId="0">
      <alignment vertical="center"/>
    </xf>
    <xf numFmtId="0" fontId="31" fillId="38" borderId="0">
      <alignment vertical="center"/>
    </xf>
    <xf numFmtId="0" fontId="31" fillId="39" borderId="0">
      <alignment vertical="center"/>
    </xf>
    <xf numFmtId="0" fontId="32" fillId="40" borderId="0">
      <alignment vertical="center"/>
    </xf>
    <xf numFmtId="0" fontId="32" fillId="41" borderId="0">
      <alignment vertical="center"/>
    </xf>
    <xf numFmtId="0" fontId="31" fillId="42" borderId="0">
      <alignment vertical="center"/>
    </xf>
  </cellStyleXfs>
  <cellXfs count="87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4" fillId="2" borderId="0" xfId="0" applyFont="1" applyFill="1" applyBorder="1" applyAlignment="1"/>
    <xf numFmtId="0" fontId="4" fillId="3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 wrapText="1"/>
    </xf>
    <xf numFmtId="0" fontId="0" fillId="5" borderId="2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49" fontId="12" fillId="0" borderId="0" xfId="0" applyNumberFormat="1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12" fillId="6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49" fontId="12" fillId="2" borderId="0" xfId="0" applyNumberFormat="1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49" fontId="12" fillId="0" borderId="0" xfId="0" applyNumberFormat="1" applyFont="1">
      <alignment vertical="center"/>
    </xf>
    <xf numFmtId="0" fontId="12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3" borderId="0" xfId="0" applyFont="1" applyFill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176" fontId="13" fillId="3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center" vertical="center"/>
    </xf>
    <xf numFmtId="4" fontId="13" fillId="3" borderId="0" xfId="0" applyNumberFormat="1" applyFont="1" applyFill="1" applyAlignment="1">
      <alignment horizontal="center" vertical="center"/>
    </xf>
    <xf numFmtId="4" fontId="13" fillId="6" borderId="0" xfId="0" applyNumberFormat="1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4" fontId="13" fillId="0" borderId="0" xfId="0" applyNumberFormat="1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4" fontId="13" fillId="8" borderId="0" xfId="0" applyNumberFormat="1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4" fontId="13" fillId="9" borderId="0" xfId="0" applyNumberFormat="1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 wrapText="1"/>
    </xf>
    <xf numFmtId="0" fontId="13" fillId="0" borderId="0" xfId="0" applyFont="1">
      <alignment vertical="center"/>
    </xf>
    <xf numFmtId="0" fontId="13" fillId="2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 wrapText="1"/>
    </xf>
    <xf numFmtId="0" fontId="0" fillId="10" borderId="0" xfId="0" applyFill="1" applyAlignment="1">
      <alignment vertical="center"/>
    </xf>
    <xf numFmtId="0" fontId="0" fillId="10" borderId="0" xfId="0" applyFill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11" borderId="0" xfId="0" applyFill="1" applyAlignment="1">
      <alignment vertical="center"/>
    </xf>
    <xf numFmtId="0" fontId="0" fillId="11" borderId="0" xfId="0" applyFont="1" applyFill="1" applyAlignment="1">
      <alignment vertical="center" wrapText="1"/>
    </xf>
    <xf numFmtId="0" fontId="0" fillId="3" borderId="0" xfId="0" applyFill="1" applyAlignment="1">
      <alignment vertical="center"/>
    </xf>
    <xf numFmtId="0" fontId="13" fillId="0" borderId="0" xfId="0" applyFont="1" applyAlignment="1" quotePrefix="1">
      <alignment horizontal="center" vertical="center"/>
    </xf>
    <xf numFmtId="0" fontId="0" fillId="0" borderId="1" xfId="0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  <color rgb="0092D05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8.png"/><Relationship Id="rId8" Type="http://schemas.openxmlformats.org/officeDocument/2006/relationships/image" Target="media/image7.png"/><Relationship Id="rId7" Type="http://schemas.openxmlformats.org/officeDocument/2006/relationships/image" Target="media/image6.png"/><Relationship Id="rId60" Type="http://schemas.openxmlformats.org/officeDocument/2006/relationships/image" Target="media/image59.png"/><Relationship Id="rId6" Type="http://schemas.openxmlformats.org/officeDocument/2006/relationships/image" Target="media/image5.png"/><Relationship Id="rId59" Type="http://schemas.openxmlformats.org/officeDocument/2006/relationships/image" Target="media/image58.png"/><Relationship Id="rId58" Type="http://schemas.openxmlformats.org/officeDocument/2006/relationships/image" Target="media/image57.png"/><Relationship Id="rId57" Type="http://schemas.openxmlformats.org/officeDocument/2006/relationships/image" Target="media/image56.png"/><Relationship Id="rId56" Type="http://schemas.openxmlformats.org/officeDocument/2006/relationships/image" Target="media/image55.png"/><Relationship Id="rId55" Type="http://schemas.openxmlformats.org/officeDocument/2006/relationships/image" Target="media/image54.png"/><Relationship Id="rId54" Type="http://schemas.openxmlformats.org/officeDocument/2006/relationships/image" Target="media/image53.png"/><Relationship Id="rId53" Type="http://schemas.openxmlformats.org/officeDocument/2006/relationships/image" Target="media/image52.png"/><Relationship Id="rId52" Type="http://schemas.openxmlformats.org/officeDocument/2006/relationships/image" Target="media/image51.png"/><Relationship Id="rId51" Type="http://schemas.openxmlformats.org/officeDocument/2006/relationships/image" Target="media/image50.png"/><Relationship Id="rId50" Type="http://schemas.openxmlformats.org/officeDocument/2006/relationships/image" Target="media/image49.png"/><Relationship Id="rId5" Type="http://schemas.openxmlformats.org/officeDocument/2006/relationships/image" Target="media/image4.png"/><Relationship Id="rId49" Type="http://schemas.openxmlformats.org/officeDocument/2006/relationships/image" Target="media/image48.png"/><Relationship Id="rId48" Type="http://schemas.openxmlformats.org/officeDocument/2006/relationships/image" Target="media/image47.png"/><Relationship Id="rId47" Type="http://schemas.openxmlformats.org/officeDocument/2006/relationships/image" Target="media/image46.png"/><Relationship Id="rId46" Type="http://schemas.openxmlformats.org/officeDocument/2006/relationships/image" Target="media/image45.png"/><Relationship Id="rId45" Type="http://schemas.openxmlformats.org/officeDocument/2006/relationships/image" Target="media/image44.png"/><Relationship Id="rId44" Type="http://schemas.openxmlformats.org/officeDocument/2006/relationships/image" Target="media/image43.png"/><Relationship Id="rId43" Type="http://schemas.openxmlformats.org/officeDocument/2006/relationships/image" Target="media/image42.png"/><Relationship Id="rId42" Type="http://schemas.openxmlformats.org/officeDocument/2006/relationships/image" Target="media/image41.png"/><Relationship Id="rId41" Type="http://schemas.openxmlformats.org/officeDocument/2006/relationships/image" Target="media/image40.png"/><Relationship Id="rId40" Type="http://schemas.openxmlformats.org/officeDocument/2006/relationships/image" Target="media/image39.png"/><Relationship Id="rId4" Type="http://schemas.openxmlformats.org/officeDocument/2006/relationships/image" Target="media/image3.png"/><Relationship Id="rId39" Type="http://schemas.openxmlformats.org/officeDocument/2006/relationships/image" Target="media/image38.png"/><Relationship Id="rId38" Type="http://schemas.openxmlformats.org/officeDocument/2006/relationships/image" Target="media/image37.png"/><Relationship Id="rId37" Type="http://schemas.openxmlformats.org/officeDocument/2006/relationships/image" Target="media/image36.png"/><Relationship Id="rId36" Type="http://schemas.openxmlformats.org/officeDocument/2006/relationships/image" Target="media/image35.png"/><Relationship Id="rId35" Type="http://schemas.openxmlformats.org/officeDocument/2006/relationships/image" Target="media/image34.png"/><Relationship Id="rId34" Type="http://schemas.openxmlformats.org/officeDocument/2006/relationships/image" Target="media/image33.png"/><Relationship Id="rId33" Type="http://schemas.openxmlformats.org/officeDocument/2006/relationships/image" Target="media/image32.png"/><Relationship Id="rId32" Type="http://schemas.openxmlformats.org/officeDocument/2006/relationships/image" Target="media/image31.png"/><Relationship Id="rId31" Type="http://schemas.openxmlformats.org/officeDocument/2006/relationships/image" Target="media/image30.png"/><Relationship Id="rId30" Type="http://schemas.openxmlformats.org/officeDocument/2006/relationships/image" Target="media/image29.png"/><Relationship Id="rId3" Type="http://schemas.openxmlformats.org/officeDocument/2006/relationships/image" Target="media/image2.png"/><Relationship Id="rId29" Type="http://schemas.openxmlformats.org/officeDocument/2006/relationships/image" Target="media/image28.png"/><Relationship Id="rId28" Type="http://schemas.openxmlformats.org/officeDocument/2006/relationships/image" Target="media/image27.png"/><Relationship Id="rId27" Type="http://schemas.openxmlformats.org/officeDocument/2006/relationships/image" Target="media/image26.png"/><Relationship Id="rId26" Type="http://schemas.openxmlformats.org/officeDocument/2006/relationships/image" Target="media/image25.png"/><Relationship Id="rId25" Type="http://schemas.openxmlformats.org/officeDocument/2006/relationships/image" Target="media/image24.png"/><Relationship Id="rId24" Type="http://schemas.openxmlformats.org/officeDocument/2006/relationships/image" Target="media/image23.png"/><Relationship Id="rId23" Type="http://schemas.openxmlformats.org/officeDocument/2006/relationships/image" Target="media/image22.png"/><Relationship Id="rId22" Type="http://schemas.openxmlformats.org/officeDocument/2006/relationships/image" Target="media/image21.png"/><Relationship Id="rId21" Type="http://schemas.openxmlformats.org/officeDocument/2006/relationships/image" Target="media/image20.png"/><Relationship Id="rId20" Type="http://schemas.openxmlformats.org/officeDocument/2006/relationships/image" Target="media/image19.png"/><Relationship Id="rId2" Type="http://schemas.openxmlformats.org/officeDocument/2006/relationships/image" Target="NULL" TargetMode="External"/><Relationship Id="rId19" Type="http://schemas.openxmlformats.org/officeDocument/2006/relationships/image" Target="media/image18.png"/><Relationship Id="rId18" Type="http://schemas.openxmlformats.org/officeDocument/2006/relationships/image" Target="media/image17.png"/><Relationship Id="rId17" Type="http://schemas.openxmlformats.org/officeDocument/2006/relationships/image" Target="media/image16.png"/><Relationship Id="rId16" Type="http://schemas.openxmlformats.org/officeDocument/2006/relationships/image" Target="media/image15.png"/><Relationship Id="rId15" Type="http://schemas.openxmlformats.org/officeDocument/2006/relationships/image" Target="media/image14.png"/><Relationship Id="rId14" Type="http://schemas.openxmlformats.org/officeDocument/2006/relationships/image" Target="media/image13.png"/><Relationship Id="rId13" Type="http://schemas.openxmlformats.org/officeDocument/2006/relationships/image" Target="media/image12.png"/><Relationship Id="rId12" Type="http://schemas.openxmlformats.org/officeDocument/2006/relationships/image" Target="media/image11.png"/><Relationship Id="rId11" Type="http://schemas.openxmlformats.org/officeDocument/2006/relationships/image" Target="media/image10.png"/><Relationship Id="rId10" Type="http://schemas.openxmlformats.org/officeDocument/2006/relationships/image" Target="media/image9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www.wps.cn/officeDocument/2020/cellImage" Target="cellimag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B5" sqref="B5"/>
    </sheetView>
  </sheetViews>
  <sheetFormatPr defaultColWidth="9" defaultRowHeight="45" customHeight="1" outlineLevelRow="6" outlineLevelCol="3"/>
  <cols>
    <col min="1" max="1" width="7.125" customWidth="1"/>
    <col min="2" max="2" width="44.125" customWidth="1"/>
    <col min="3" max="3" width="49.9916666666667"/>
    <col min="4" max="4" width="17.7416666666667"/>
    <col min="5" max="5" width="30.0333333333333"/>
  </cols>
  <sheetData>
    <row r="1" ht="90" customHeight="1" spans="1:4">
      <c r="A1" s="84">
        <v>1</v>
      </c>
      <c r="B1" s="85" t="s">
        <v>0</v>
      </c>
      <c r="C1" s="84" t="str">
        <f>_xlfn.DISPIMG("ID_822A430E08F64CE1B2C91062ACD3F55F",1)</f>
        <v>=DISPIMG("ID_822A430E08F64CE1B2C91062ACD3F55F",1)</v>
      </c>
    </row>
    <row r="2" customHeight="1" spans="1:4">
      <c r="A2" s="86">
        <v>2</v>
      </c>
      <c r="B2" s="86" t="s">
        <v>1</v>
      </c>
      <c r="C2" s="86"/>
    </row>
    <row r="3" customHeight="1" spans="1:4">
      <c r="A3" s="86">
        <v>2</v>
      </c>
      <c r="B3" s="86" t="s">
        <v>2</v>
      </c>
      <c r="C3" s="86" t="str">
        <f>_xlfn.DISPIMG("ID_6CD42B67FDFC4411881C930D81A052DE",1)</f>
        <v>=DISPIMG("ID_6CD42B67FDFC4411881C930D81A052DE",1)</v>
      </c>
    </row>
    <row r="4" customHeight="1" spans="1:4">
      <c r="A4" s="86">
        <v>2</v>
      </c>
      <c r="B4" s="86" t="s">
        <v>3</v>
      </c>
      <c r="C4" s="86" t="str">
        <f>_xlfn.DISPIMG("ID_8231C13BB41C432BA66FCB2FAD2B5F7B",1)</f>
        <v>=DISPIMG("ID_8231C13BB41C432BA66FCB2FAD2B5F7B",1)</v>
      </c>
    </row>
    <row r="5" customHeight="1" spans="1:4">
      <c r="A5">
        <v>3</v>
      </c>
      <c r="B5" t="s">
        <v>4</v>
      </c>
      <c r="C5" t="str">
        <f>_xlfn.DISPIMG("ID_ACE5E8EEF78C467F86F5EAFC9F95715D",1)</f>
        <v>=DISPIMG("ID_ACE5E8EEF78C467F86F5EAFC9F95715D",1)</v>
      </c>
      <c r="D5" t="str">
        <f>_xlfn.DISPIMG("ID_AB67BCF81C1D47F8BBA64287A1EDDE4D",1)</f>
        <v>=DISPIMG("ID_AB67BCF81C1D47F8BBA64287A1EDDE4D",1)</v>
      </c>
    </row>
    <row r="6" customHeight="1" spans="1:4">
      <c r="A6">
        <v>4</v>
      </c>
      <c r="B6" t="s">
        <v>5</v>
      </c>
    </row>
    <row r="7" customHeight="1" spans="1:4">
      <c r="A7">
        <v>4</v>
      </c>
      <c r="B7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D14" sqref="D14"/>
    </sheetView>
  </sheetViews>
  <sheetFormatPr defaultColWidth="9" defaultRowHeight="17" customHeight="1" outlineLevelRow="6"/>
  <cols>
    <col min="1" max="1" width="17.375" style="81" customWidth="1"/>
    <col min="2" max="2" width="9" style="81"/>
    <col min="3" max="3" width="31.25" style="81" customWidth="1"/>
    <col min="4" max="4" width="31.875" style="81" customWidth="1"/>
    <col min="5" max="5" width="12.375" style="81" customWidth="1"/>
    <col min="6" max="6" width="20.75" style="81" customWidth="1"/>
    <col min="7" max="7" width="9" style="81"/>
    <col min="8" max="8" width="20.875" style="81" customWidth="1"/>
    <col min="9" max="9" width="37.375" style="81" customWidth="1"/>
    <col min="10" max="16384" width="9" style="81"/>
  </cols>
  <sheetData>
    <row r="1" customHeight="1" spans="1:9">
      <c r="A1" s="82" t="s">
        <v>7</v>
      </c>
      <c r="B1" s="82" t="s">
        <v>8</v>
      </c>
      <c r="C1" s="82" t="s">
        <v>9</v>
      </c>
      <c r="D1" s="82" t="s">
        <v>10</v>
      </c>
      <c r="E1" s="82" t="s">
        <v>11</v>
      </c>
      <c r="F1" s="82" t="s">
        <v>12</v>
      </c>
      <c r="G1" s="82" t="s">
        <v>13</v>
      </c>
      <c r="H1" s="82" t="s">
        <v>14</v>
      </c>
      <c r="I1" s="82" t="s">
        <v>15</v>
      </c>
    </row>
    <row r="2" customHeight="1" spans="1:9">
      <c r="A2" s="81" t="s">
        <v>15</v>
      </c>
      <c r="B2" s="81" t="s">
        <v>16</v>
      </c>
      <c r="C2" s="81" t="s">
        <v>17</v>
      </c>
      <c r="D2" s="81" t="s">
        <v>18</v>
      </c>
      <c r="E2" s="81" t="s">
        <v>19</v>
      </c>
      <c r="F2" s="81" t="s">
        <v>20</v>
      </c>
      <c r="G2" s="81" t="s">
        <v>21</v>
      </c>
      <c r="H2" s="83" t="s">
        <v>22</v>
      </c>
      <c r="I2" s="59" t="s">
        <v>23</v>
      </c>
    </row>
    <row r="3" customHeight="1" spans="1:9">
      <c r="A3" s="81" t="s">
        <v>15</v>
      </c>
      <c r="B3" s="81" t="s">
        <v>16</v>
      </c>
      <c r="C3" s="81" t="s">
        <v>24</v>
      </c>
      <c r="D3" s="81" t="s">
        <v>25</v>
      </c>
      <c r="E3" s="81" t="s">
        <v>19</v>
      </c>
      <c r="F3" s="81" t="s">
        <v>20</v>
      </c>
      <c r="G3" s="81" t="s">
        <v>21</v>
      </c>
      <c r="H3" s="83" t="s">
        <v>26</v>
      </c>
      <c r="I3" s="59"/>
    </row>
    <row r="5" customHeight="1" spans="1:9">
      <c r="A5" s="59" t="s">
        <v>27</v>
      </c>
      <c r="C5" s="81" t="str">
        <f>_xlfn.DISPIMG("ID_694D969D1A2B48E1BBEF9852BBBBCFF6",1)</f>
        <v>=DISPIMG("ID_694D969D1A2B48E1BBEF9852BBBBCFF6",1)</v>
      </c>
    </row>
    <row r="6" customHeight="1" spans="1:9">
      <c r="A6" s="59"/>
    </row>
    <row r="7" customHeight="1" spans="1:9">
      <c r="A7" s="59"/>
    </row>
  </sheetData>
  <mergeCells count="3">
    <mergeCell ref="A5:A7"/>
    <mergeCell ref="C5:C7"/>
    <mergeCell ref="I2:I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A17" sqref="A17"/>
    </sheetView>
  </sheetViews>
  <sheetFormatPr defaultColWidth="9" defaultRowHeight="27" customHeight="1" outlineLevelCol="3"/>
  <cols>
    <col min="1" max="1" width="55.25" customWidth="1"/>
    <col min="2" max="2" width="18.375" customWidth="1"/>
    <col min="3" max="3" width="20" customWidth="1"/>
    <col min="4" max="4" width="16.35"/>
    <col min="5" max="5" width="10.4166666666667"/>
  </cols>
  <sheetData>
    <row r="1" customHeight="1" spans="1:3">
      <c r="A1" s="42" t="s">
        <v>28</v>
      </c>
      <c r="B1" s="42"/>
    </row>
    <row r="2" customHeight="1" spans="1:3">
      <c r="A2" s="44" t="s">
        <v>29</v>
      </c>
      <c r="B2" s="47" t="str">
        <f>_xlfn.DISPIMG("ID_A6AB85CB0D80475795F1E0EC0BB091AD",1)</f>
        <v>=DISPIMG("ID_A6AB85CB0D80475795F1E0EC0BB091AD",1)</v>
      </c>
    </row>
    <row r="3" customHeight="1" spans="1:3">
      <c r="A3" s="44" t="s">
        <v>30</v>
      </c>
      <c r="B3" s="47" t="str">
        <f>_xlfn.DISPIMG("ID_C79B4D88369442BB949E213190BD002F",1)</f>
        <v>=DISPIMG("ID_C79B4D88369442BB949E213190BD002F",1)</v>
      </c>
    </row>
    <row r="4" customHeight="1" spans="1:3">
      <c r="A4" s="44" t="s">
        <v>31</v>
      </c>
      <c r="B4" s="47" t="str">
        <f>_xlfn.DISPIMG("ID_A952AA45AA3B40A986536FB62D0E9523",1)</f>
        <v>=DISPIMG("ID_A952AA45AA3B40A986536FB62D0E9523",1)</v>
      </c>
    </row>
    <row r="5" customHeight="1" spans="1:3">
      <c r="A5" s="44" t="s">
        <v>32</v>
      </c>
      <c r="B5" s="47" t="str">
        <f>_xlfn.DISPIMG("ID_8FC64DD6DE464147AD45DDED5B51FCA0",1)</f>
        <v>=DISPIMG("ID_8FC64DD6DE464147AD45DDED5B51FCA0",1)</v>
      </c>
    </row>
    <row r="6" customHeight="1" spans="1:3">
      <c r="A6" s="44" t="s">
        <v>33</v>
      </c>
      <c r="B6" s="47" t="str">
        <f>_xlfn.DISPIMG("ID_914F52DBC00141AE85443F084C3FAE91",1)</f>
        <v>=DISPIMG("ID_914F52DBC00141AE85443F084C3FAE91",1)</v>
      </c>
    </row>
    <row r="7" ht="35" customHeight="1" spans="1:3">
      <c r="A7" s="45" t="s">
        <v>34</v>
      </c>
      <c r="B7" t="str">
        <f>_xlfn.DISPIMG("ID_FF0013FA1965440CBAA1F702D77B7C97",1)</f>
        <v>=DISPIMG("ID_FF0013FA1965440CBAA1F702D77B7C97",1)</v>
      </c>
      <c r="C7" t="str">
        <f>_xlfn.DISPIMG("ID_821179750A0241FD8BD454676DEDCD70",1)</f>
        <v>=DISPIMG("ID_821179750A0241FD8BD454676DEDCD70",1)</v>
      </c>
    </row>
    <row r="8" ht="35" customHeight="1" spans="1:3">
      <c r="A8" s="45" t="s">
        <v>35</v>
      </c>
      <c r="B8" t="str">
        <f>_xlfn.DISPIMG("ID_FF7626750F1145AAB1EEDAFAE330AC5B",1)</f>
        <v>=DISPIMG("ID_FF7626750F1145AAB1EEDAFAE330AC5B",1)</v>
      </c>
    </row>
    <row r="9" customHeight="1" spans="1:3">
      <c r="A9" s="42"/>
      <c r="B9" s="42"/>
    </row>
    <row r="10" customHeight="1" spans="1:3">
      <c r="A10" s="42" t="s">
        <v>2</v>
      </c>
      <c r="B10" s="42"/>
    </row>
    <row r="11" customHeight="1" spans="1:3">
      <c r="A11" t="s">
        <v>36</v>
      </c>
      <c r="B11" t="str">
        <f>_xlfn.DISPIMG("ID_DEC434320D704FE0B8F348FDEED2D117",1)</f>
        <v>=DISPIMG("ID_DEC434320D704FE0B8F348FDEED2D117",1)</v>
      </c>
    </row>
    <row r="12" customHeight="1" spans="1:3">
      <c r="A12" t="s">
        <v>37</v>
      </c>
    </row>
    <row r="13" customHeight="1" spans="1:3">
      <c r="A13" s="61" t="s">
        <v>38</v>
      </c>
    </row>
    <row r="14" customHeight="1" spans="1:3">
      <c r="A14" s="61" t="s">
        <v>39</v>
      </c>
    </row>
    <row r="16" customHeight="1" spans="1:3">
      <c r="A16" s="42" t="s">
        <v>40</v>
      </c>
    </row>
    <row r="17" ht="48" customHeight="1" spans="1:4">
      <c r="A17" s="78" t="s">
        <v>41</v>
      </c>
      <c r="B17" s="79" t="str">
        <f>_xlfn.DISPIMG("ID_DC219AF6CF814E608559FCBA0E26C08E",1)</f>
        <v>=DISPIMG("ID_DC219AF6CF814E608559FCBA0E26C08E",1)</v>
      </c>
      <c r="C17" s="79" t="str">
        <f>_xlfn.DISPIMG("ID_47E8CA5627FA44BDA6183194AAC105B0",1)</f>
        <v>=DISPIMG("ID_47E8CA5627FA44BDA6183194AAC105B0",1)</v>
      </c>
      <c r="D17" s="80" t="s">
        <v>27</v>
      </c>
    </row>
    <row r="18" ht="38" customHeight="1" spans="1:4">
      <c r="A18" s="14" t="s">
        <v>42</v>
      </c>
      <c r="B18" t="str">
        <f>_xlfn.DISPIMG("ID_B49BE8766E7A498BB7813FA09CCB5FB7",1)</f>
        <v>=DISPIMG("ID_B49BE8766E7A498BB7813FA09CCB5FB7",1)</v>
      </c>
    </row>
  </sheetData>
  <mergeCells count="2">
    <mergeCell ref="A1:B1"/>
    <mergeCell ref="A10:B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2"/>
  <sheetViews>
    <sheetView workbookViewId="0">
      <pane ySplit="1" topLeftCell="A2" activePane="bottomLeft" state="frozen"/>
      <selection/>
      <selection pane="bottomLeft" activeCell="D44" sqref="D44"/>
    </sheetView>
  </sheetViews>
  <sheetFormatPr defaultColWidth="12.75" defaultRowHeight="13" customHeight="1" outlineLevelCol="5"/>
  <cols>
    <col min="1" max="1" width="12.75" style="62" customWidth="1"/>
    <col min="2" max="2" width="24.25" style="62" customWidth="1"/>
    <col min="3" max="3" width="19.5" style="62" customWidth="1"/>
    <col min="4" max="4" width="20" style="67" customWidth="1"/>
    <col min="5" max="5" width="32.25" style="62" customWidth="1"/>
    <col min="6" max="6" width="54.125" style="62" customWidth="1"/>
    <col min="7" max="16384" width="12.75" style="62" customWidth="1"/>
  </cols>
  <sheetData>
    <row r="1" ht="22" customHeight="1" spans="1:6">
      <c r="A1" s="62" t="s">
        <v>43</v>
      </c>
      <c r="B1" s="63" t="s">
        <v>44</v>
      </c>
      <c r="C1" s="62" t="s">
        <v>45</v>
      </c>
      <c r="D1" s="64">
        <v>45825</v>
      </c>
      <c r="F1" s="77" t="s">
        <v>46</v>
      </c>
    </row>
    <row r="2" customHeight="1" spans="1:6">
      <c r="A2" s="66" t="s">
        <v>47</v>
      </c>
      <c r="B2" s="63" t="s">
        <v>48</v>
      </c>
      <c r="C2" s="66" t="s">
        <v>49</v>
      </c>
      <c r="D2" s="67">
        <v>25074.17</v>
      </c>
      <c r="E2" s="66" t="s">
        <v>50</v>
      </c>
    </row>
    <row r="3" customHeight="1" spans="1:6">
      <c r="A3" s="62" t="s">
        <v>47</v>
      </c>
      <c r="B3" s="63" t="s">
        <v>51</v>
      </c>
      <c r="C3" s="62" t="s">
        <v>52</v>
      </c>
      <c r="D3" s="67">
        <v>530448.839999999</v>
      </c>
      <c r="E3" s="62" t="s">
        <v>53</v>
      </c>
    </row>
    <row r="4" customHeight="1" spans="1:6">
      <c r="A4" s="62" t="s">
        <v>47</v>
      </c>
      <c r="B4" s="63" t="s">
        <v>54</v>
      </c>
      <c r="C4" s="62" t="s">
        <v>55</v>
      </c>
      <c r="D4" s="67">
        <v>1345678.38</v>
      </c>
      <c r="E4" s="62" t="s">
        <v>54</v>
      </c>
    </row>
    <row r="5" customHeight="1" spans="1:6">
      <c r="A5" s="62" t="s">
        <v>47</v>
      </c>
      <c r="B5" s="63" t="s">
        <v>56</v>
      </c>
      <c r="C5" s="62" t="s">
        <v>57</v>
      </c>
      <c r="D5" s="67">
        <v>512804.38</v>
      </c>
      <c r="E5" s="62" t="s">
        <v>56</v>
      </c>
    </row>
    <row r="6" customHeight="1" spans="1:6">
      <c r="A6" s="62" t="s">
        <v>58</v>
      </c>
      <c r="B6" s="63" t="s">
        <v>59</v>
      </c>
      <c r="C6" s="62" t="s">
        <v>60</v>
      </c>
      <c r="D6" s="67">
        <v>0</v>
      </c>
      <c r="E6" s="62" t="s">
        <v>61</v>
      </c>
    </row>
    <row r="7" customHeight="1" spans="1:6">
      <c r="A7" s="62" t="s">
        <v>47</v>
      </c>
      <c r="B7" s="63" t="s">
        <v>62</v>
      </c>
      <c r="C7" s="62" t="s">
        <v>63</v>
      </c>
      <c r="D7" s="67">
        <v>0</v>
      </c>
      <c r="E7" s="62" t="s">
        <v>64</v>
      </c>
    </row>
    <row r="8" customHeight="1" spans="1:6">
      <c r="A8" s="62" t="s">
        <v>47</v>
      </c>
      <c r="B8" s="63" t="s">
        <v>65</v>
      </c>
      <c r="C8" s="62" t="s">
        <v>66</v>
      </c>
      <c r="D8" s="67">
        <v>275007.26</v>
      </c>
      <c r="E8" s="62" t="s">
        <v>67</v>
      </c>
    </row>
    <row r="9" customHeight="1" spans="1:6">
      <c r="A9" s="62" t="s">
        <v>58</v>
      </c>
      <c r="B9" s="63" t="s">
        <v>68</v>
      </c>
      <c r="C9" s="62" t="s">
        <v>69</v>
      </c>
      <c r="D9" s="67">
        <v>0</v>
      </c>
      <c r="E9" s="62" t="s">
        <v>70</v>
      </c>
    </row>
    <row r="10" customHeight="1" spans="1:6">
      <c r="A10" s="62" t="s">
        <v>58</v>
      </c>
      <c r="B10" s="63" t="s">
        <v>71</v>
      </c>
      <c r="C10" s="62" t="s">
        <v>72</v>
      </c>
      <c r="D10" s="67">
        <v>0</v>
      </c>
      <c r="E10" s="62" t="s">
        <v>73</v>
      </c>
    </row>
    <row r="11" customHeight="1" spans="1:6">
      <c r="A11" s="62" t="s">
        <v>47</v>
      </c>
      <c r="B11" s="63" t="s">
        <v>74</v>
      </c>
      <c r="C11" s="62" t="s">
        <v>75</v>
      </c>
      <c r="D11" s="67">
        <v>1069880.28</v>
      </c>
      <c r="E11" s="62" t="s">
        <v>76</v>
      </c>
    </row>
    <row r="12" customHeight="1" spans="1:6">
      <c r="A12" s="62" t="s">
        <v>47</v>
      </c>
      <c r="B12" s="63" t="s">
        <v>77</v>
      </c>
      <c r="C12" s="62" t="s">
        <v>78</v>
      </c>
      <c r="D12" s="67">
        <v>3765069.75</v>
      </c>
      <c r="E12" s="62" t="s">
        <v>79</v>
      </c>
    </row>
    <row r="13" customHeight="1" spans="1:6">
      <c r="A13" s="62" t="s">
        <v>58</v>
      </c>
      <c r="B13" s="63" t="s">
        <v>80</v>
      </c>
      <c r="C13" s="62" t="s">
        <v>81</v>
      </c>
      <c r="D13" s="68">
        <v>0</v>
      </c>
      <c r="E13" s="62" t="s">
        <v>82</v>
      </c>
    </row>
    <row r="14" customHeight="1" spans="1:6">
      <c r="A14" s="62" t="s">
        <v>83</v>
      </c>
      <c r="B14" s="63" t="s">
        <v>84</v>
      </c>
      <c r="C14" s="62" t="s">
        <v>85</v>
      </c>
      <c r="D14" s="67">
        <v>28695.17</v>
      </c>
      <c r="E14" s="62" t="s">
        <v>86</v>
      </c>
    </row>
    <row r="15" customHeight="1" spans="1:6">
      <c r="A15" s="62" t="s">
        <v>47</v>
      </c>
      <c r="B15" s="63" t="s">
        <v>87</v>
      </c>
      <c r="C15" s="62" t="s">
        <v>88</v>
      </c>
      <c r="D15" s="67">
        <v>0</v>
      </c>
      <c r="E15" s="62" t="s">
        <v>87</v>
      </c>
    </row>
    <row r="16" customHeight="1" spans="1:6">
      <c r="A16" s="62" t="s">
        <v>83</v>
      </c>
      <c r="B16" s="63" t="s">
        <v>89</v>
      </c>
      <c r="C16" s="62" t="s">
        <v>90</v>
      </c>
      <c r="D16" s="67">
        <v>25475</v>
      </c>
      <c r="E16" s="62" t="s">
        <v>89</v>
      </c>
    </row>
    <row r="17" customHeight="1" spans="1:5">
      <c r="A17" s="62" t="s">
        <v>47</v>
      </c>
      <c r="B17" s="63" t="s">
        <v>91</v>
      </c>
      <c r="C17" s="62" t="s">
        <v>92</v>
      </c>
      <c r="D17" s="67">
        <v>11122.9099999997</v>
      </c>
      <c r="E17" s="62" t="s">
        <v>93</v>
      </c>
    </row>
    <row r="18" customHeight="1" spans="1:5">
      <c r="A18" s="62" t="s">
        <v>47</v>
      </c>
      <c r="B18" s="63" t="s">
        <v>94</v>
      </c>
      <c r="C18" s="62" t="s">
        <v>95</v>
      </c>
      <c r="D18" s="67">
        <v>16365.61</v>
      </c>
      <c r="E18" s="62" t="s">
        <v>96</v>
      </c>
    </row>
    <row r="19" customHeight="1" spans="1:5">
      <c r="A19" s="62" t="s">
        <v>47</v>
      </c>
      <c r="B19" s="63" t="s">
        <v>97</v>
      </c>
      <c r="C19" s="62" t="s">
        <v>98</v>
      </c>
      <c r="D19" s="67">
        <v>0</v>
      </c>
      <c r="E19" s="62" t="s">
        <v>99</v>
      </c>
    </row>
    <row r="20" customHeight="1" spans="1:5">
      <c r="A20" s="62" t="s">
        <v>47</v>
      </c>
      <c r="B20" s="63" t="s">
        <v>100</v>
      </c>
      <c r="C20" s="62" t="s">
        <v>101</v>
      </c>
      <c r="D20" s="67">
        <v>207694.050000001</v>
      </c>
      <c r="E20" s="62" t="s">
        <v>102</v>
      </c>
    </row>
    <row r="21" customHeight="1" spans="1:5">
      <c r="A21" s="62" t="s">
        <v>47</v>
      </c>
      <c r="B21" s="63" t="s">
        <v>103</v>
      </c>
      <c r="C21" s="62" t="s">
        <v>104</v>
      </c>
      <c r="D21" s="67">
        <v>829567.51</v>
      </c>
      <c r="E21" s="62" t="s">
        <v>105</v>
      </c>
    </row>
    <row r="22" customHeight="1" spans="1:5">
      <c r="A22" s="62" t="s">
        <v>47</v>
      </c>
      <c r="B22" s="63" t="s">
        <v>106</v>
      </c>
      <c r="C22" s="62" t="s">
        <v>107</v>
      </c>
      <c r="D22" s="67">
        <v>14463.2900000002</v>
      </c>
      <c r="E22" s="62" t="s">
        <v>108</v>
      </c>
    </row>
    <row r="23" customHeight="1" spans="1:5">
      <c r="A23" s="62" t="s">
        <v>58</v>
      </c>
      <c r="B23" s="63" t="s">
        <v>109</v>
      </c>
      <c r="C23" s="62" t="s">
        <v>110</v>
      </c>
      <c r="D23" s="67">
        <v>0</v>
      </c>
      <c r="E23" s="62" t="s">
        <v>111</v>
      </c>
    </row>
    <row r="24" customHeight="1" spans="1:5">
      <c r="A24" s="62" t="s">
        <v>47</v>
      </c>
      <c r="B24" s="63" t="s">
        <v>112</v>
      </c>
      <c r="C24" s="62" t="s">
        <v>113</v>
      </c>
      <c r="D24" s="67">
        <v>2773554.06</v>
      </c>
      <c r="E24" s="62" t="s">
        <v>114</v>
      </c>
    </row>
    <row r="25" customHeight="1" spans="1:5">
      <c r="A25" s="62" t="s">
        <v>47</v>
      </c>
      <c r="B25" s="63" t="s">
        <v>115</v>
      </c>
      <c r="C25" s="62" t="s">
        <v>116</v>
      </c>
      <c r="D25" s="67">
        <v>353615.889999999</v>
      </c>
      <c r="E25" s="62" t="s">
        <v>117</v>
      </c>
    </row>
    <row r="26" customHeight="1" spans="1:5">
      <c r="A26" s="62" t="s">
        <v>47</v>
      </c>
      <c r="B26" s="63" t="s">
        <v>118</v>
      </c>
      <c r="C26" s="62" t="s">
        <v>119</v>
      </c>
      <c r="D26" s="67">
        <v>0</v>
      </c>
      <c r="E26" s="62" t="s">
        <v>120</v>
      </c>
    </row>
    <row r="27" customHeight="1" spans="1:5">
      <c r="A27" s="62" t="s">
        <v>58</v>
      </c>
      <c r="B27" s="63" t="s">
        <v>121</v>
      </c>
      <c r="C27" s="62" t="s">
        <v>122</v>
      </c>
      <c r="D27" s="67">
        <v>0</v>
      </c>
    </row>
    <row r="28" customHeight="1" spans="1:5">
      <c r="A28" s="62" t="s">
        <v>47</v>
      </c>
      <c r="B28" s="63" t="s">
        <v>123</v>
      </c>
      <c r="C28" s="62" t="s">
        <v>124</v>
      </c>
      <c r="D28" s="67">
        <v>1857091.58</v>
      </c>
      <c r="E28" s="62" t="s">
        <v>125</v>
      </c>
    </row>
    <row r="29" customHeight="1" spans="1:5">
      <c r="A29" s="62" t="s">
        <v>47</v>
      </c>
      <c r="B29" s="63" t="s">
        <v>126</v>
      </c>
      <c r="C29" s="62" t="s">
        <v>127</v>
      </c>
      <c r="D29" s="67">
        <v>55234.5800000006</v>
      </c>
      <c r="E29" s="62" t="s">
        <v>128</v>
      </c>
    </row>
    <row r="30" customHeight="1" spans="1:5">
      <c r="A30" s="62" t="s">
        <v>47</v>
      </c>
      <c r="B30" s="63" t="s">
        <v>129</v>
      </c>
      <c r="C30" s="62" t="s">
        <v>130</v>
      </c>
      <c r="D30" s="67">
        <v>39591.43</v>
      </c>
      <c r="E30" s="62" t="s">
        <v>131</v>
      </c>
    </row>
    <row r="31" customHeight="1" spans="1:5">
      <c r="A31" s="62" t="s">
        <v>58</v>
      </c>
      <c r="B31" s="63" t="s">
        <v>132</v>
      </c>
      <c r="C31" s="62" t="s">
        <v>133</v>
      </c>
      <c r="D31" s="67">
        <v>0</v>
      </c>
      <c r="E31" s="62" t="s">
        <v>134</v>
      </c>
    </row>
    <row r="32" customHeight="1" spans="1:5">
      <c r="A32" s="62" t="s">
        <v>47</v>
      </c>
      <c r="B32" s="63" t="s">
        <v>135</v>
      </c>
      <c r="C32" s="62" t="s">
        <v>136</v>
      </c>
      <c r="D32" s="67">
        <v>-1.04773789644241e-9</v>
      </c>
      <c r="E32" s="62" t="s">
        <v>137</v>
      </c>
    </row>
    <row r="33" customHeight="1" spans="1:6">
      <c r="A33" s="62" t="s">
        <v>47</v>
      </c>
      <c r="B33" s="63" t="s">
        <v>138</v>
      </c>
      <c r="C33" s="62" t="s">
        <v>139</v>
      </c>
      <c r="D33" s="67">
        <v>-1.3606040738523e-9</v>
      </c>
      <c r="E33" s="62" t="s">
        <v>140</v>
      </c>
    </row>
    <row r="34" customHeight="1" spans="1:6">
      <c r="A34" s="62" t="s">
        <v>47</v>
      </c>
      <c r="B34" s="63" t="s">
        <v>141</v>
      </c>
      <c r="C34" s="62" t="s">
        <v>142</v>
      </c>
      <c r="D34" s="67">
        <v>96105.1200000001</v>
      </c>
      <c r="E34" s="62" t="s">
        <v>143</v>
      </c>
    </row>
    <row r="35" customHeight="1" spans="1:6">
      <c r="A35" s="62" t="s">
        <v>47</v>
      </c>
      <c r="B35" s="63" t="s">
        <v>144</v>
      </c>
      <c r="C35" s="62" t="s">
        <v>145</v>
      </c>
      <c r="D35" s="67">
        <v>88009.48</v>
      </c>
      <c r="E35" s="62" t="s">
        <v>146</v>
      </c>
    </row>
    <row r="36" customHeight="1" spans="1:6">
      <c r="A36" s="62" t="s">
        <v>47</v>
      </c>
      <c r="B36" s="63" t="s">
        <v>147</v>
      </c>
      <c r="C36" s="62" t="s">
        <v>148</v>
      </c>
      <c r="D36" s="67">
        <v>131565.310000002</v>
      </c>
      <c r="E36" s="62" t="s">
        <v>149</v>
      </c>
    </row>
    <row r="37" customHeight="1" spans="1:6">
      <c r="A37" s="62" t="s">
        <v>47</v>
      </c>
      <c r="B37" s="63" t="s">
        <v>150</v>
      </c>
      <c r="C37" s="62" t="s">
        <v>151</v>
      </c>
      <c r="D37" s="67">
        <v>0</v>
      </c>
      <c r="E37" s="62" t="s">
        <v>152</v>
      </c>
    </row>
    <row r="38" customHeight="1" spans="1:6">
      <c r="A38" s="62" t="s">
        <v>58</v>
      </c>
      <c r="B38" s="63" t="s">
        <v>153</v>
      </c>
      <c r="C38" s="62" t="s">
        <v>154</v>
      </c>
      <c r="D38" s="67">
        <v>0</v>
      </c>
      <c r="E38" s="62" t="s">
        <v>155</v>
      </c>
    </row>
    <row r="39" customHeight="1" spans="1:6">
      <c r="A39" s="62" t="s">
        <v>47</v>
      </c>
      <c r="B39" s="63" t="s">
        <v>156</v>
      </c>
      <c r="C39" s="62" t="s">
        <v>157</v>
      </c>
      <c r="D39" s="67">
        <v>101.160000001863</v>
      </c>
      <c r="E39" s="62" t="s">
        <v>158</v>
      </c>
    </row>
    <row r="40" customHeight="1" spans="1:6">
      <c r="A40" s="62" t="s">
        <v>47</v>
      </c>
      <c r="B40" s="63" t="s">
        <v>159</v>
      </c>
      <c r="C40" s="62" t="s">
        <v>160</v>
      </c>
      <c r="D40" s="67">
        <v>4035.93000000077</v>
      </c>
      <c r="E40" s="62" t="s">
        <v>161</v>
      </c>
    </row>
    <row r="41" customHeight="1" spans="1:6">
      <c r="A41" s="62" t="s">
        <v>47</v>
      </c>
      <c r="B41" s="63" t="s">
        <v>162</v>
      </c>
      <c r="C41" s="62" t="s">
        <v>163</v>
      </c>
      <c r="D41" s="67">
        <v>91393.27</v>
      </c>
      <c r="E41" s="62" t="s">
        <v>164</v>
      </c>
    </row>
    <row r="42" customHeight="1" spans="1:6">
      <c r="A42" s="62" t="s">
        <v>47</v>
      </c>
      <c r="B42" s="63" t="s">
        <v>165</v>
      </c>
      <c r="C42" s="62" t="s">
        <v>166</v>
      </c>
      <c r="D42" s="67">
        <v>890533.379999997</v>
      </c>
      <c r="E42" s="62" t="s">
        <v>167</v>
      </c>
    </row>
    <row r="43" customHeight="1" spans="1:6">
      <c r="A43" s="62" t="s">
        <v>47</v>
      </c>
      <c r="B43" s="63" t="s">
        <v>168</v>
      </c>
      <c r="C43" s="62" t="s">
        <v>169</v>
      </c>
      <c r="D43" s="67">
        <v>0</v>
      </c>
      <c r="E43" s="62" t="s">
        <v>170</v>
      </c>
    </row>
    <row r="44" customHeight="1" spans="1:6">
      <c r="A44" s="71" t="s">
        <v>47</v>
      </c>
      <c r="B44" s="71" t="s">
        <v>171</v>
      </c>
      <c r="C44" s="71" t="s">
        <v>172</v>
      </c>
      <c r="D44" s="72">
        <v>23657.2000000014</v>
      </c>
      <c r="E44" s="62" t="s">
        <v>173</v>
      </c>
      <c r="F44" s="71" t="s">
        <v>174</v>
      </c>
    </row>
    <row r="45" customHeight="1" spans="1:6">
      <c r="A45" s="62" t="s">
        <v>47</v>
      </c>
      <c r="B45" s="63" t="s">
        <v>175</v>
      </c>
      <c r="C45" s="62" t="s">
        <v>176</v>
      </c>
      <c r="D45" s="67">
        <v>1161116.3</v>
      </c>
      <c r="E45" s="62" t="s">
        <v>177</v>
      </c>
    </row>
    <row r="46" customHeight="1" spans="1:6">
      <c r="A46" s="62" t="s">
        <v>47</v>
      </c>
      <c r="B46" s="63" t="s">
        <v>178</v>
      </c>
      <c r="C46" s="62" t="s">
        <v>179</v>
      </c>
      <c r="D46" s="67">
        <v>0</v>
      </c>
      <c r="E46" s="62" t="s">
        <v>178</v>
      </c>
    </row>
    <row r="47" ht="26" customHeight="1" spans="1:6">
      <c r="A47" s="73" t="s">
        <v>47</v>
      </c>
      <c r="B47" s="73" t="s">
        <v>180</v>
      </c>
      <c r="C47" s="73" t="s">
        <v>181</v>
      </c>
      <c r="D47" s="74">
        <v>0</v>
      </c>
      <c r="E47" s="75" t="s">
        <v>182</v>
      </c>
      <c r="F47" s="62" t="s">
        <v>183</v>
      </c>
    </row>
    <row r="48" customHeight="1" spans="1:6">
      <c r="A48" s="62" t="s">
        <v>58</v>
      </c>
      <c r="B48" s="63" t="s">
        <v>184</v>
      </c>
      <c r="C48" s="62" t="s">
        <v>185</v>
      </c>
      <c r="D48" s="67">
        <v>51520.23</v>
      </c>
      <c r="E48" s="62" t="s">
        <v>184</v>
      </c>
    </row>
    <row r="49" customHeight="1" spans="1:6">
      <c r="A49" s="62" t="s">
        <v>47</v>
      </c>
      <c r="B49" s="63" t="s">
        <v>186</v>
      </c>
      <c r="C49" s="87" t="s">
        <v>187</v>
      </c>
      <c r="D49" s="67">
        <v>0</v>
      </c>
      <c r="E49" s="62" t="s">
        <v>188</v>
      </c>
    </row>
    <row r="50" customHeight="1" spans="1:6">
      <c r="A50" s="62" t="s">
        <v>47</v>
      </c>
      <c r="B50" s="63" t="s">
        <v>189</v>
      </c>
      <c r="C50" s="62" t="s">
        <v>190</v>
      </c>
      <c r="D50" s="67">
        <v>1538913.61</v>
      </c>
      <c r="E50" s="62" t="s">
        <v>191</v>
      </c>
    </row>
    <row r="51" customHeight="1" spans="1:6">
      <c r="A51" s="62" t="s">
        <v>47</v>
      </c>
      <c r="B51" s="63" t="s">
        <v>192</v>
      </c>
      <c r="C51" s="62" t="s">
        <v>193</v>
      </c>
      <c r="D51" s="67">
        <v>509284.35</v>
      </c>
      <c r="E51" s="62" t="s">
        <v>194</v>
      </c>
    </row>
    <row r="52" customHeight="1" spans="1:6">
      <c r="A52" s="62" t="s">
        <v>47</v>
      </c>
      <c r="B52" s="71" t="s">
        <v>195</v>
      </c>
      <c r="C52" s="62" t="s">
        <v>196</v>
      </c>
      <c r="D52" s="67">
        <v>12932.1</v>
      </c>
      <c r="E52" s="62" t="s">
        <v>197</v>
      </c>
      <c r="F52" s="71" t="s">
        <v>198</v>
      </c>
    </row>
    <row r="53" customHeight="1" spans="1:6">
      <c r="A53" s="62" t="s">
        <v>58</v>
      </c>
      <c r="B53" s="63" t="s">
        <v>199</v>
      </c>
      <c r="C53" s="62" t="s">
        <v>200</v>
      </c>
      <c r="D53" s="67">
        <v>19288.62</v>
      </c>
      <c r="E53" s="62" t="s">
        <v>201</v>
      </c>
    </row>
    <row r="54" customHeight="1" spans="1:6">
      <c r="A54" s="62" t="s">
        <v>58</v>
      </c>
      <c r="B54" s="63" t="s">
        <v>202</v>
      </c>
      <c r="C54" s="62" t="s">
        <v>203</v>
      </c>
      <c r="D54" s="67">
        <v>0</v>
      </c>
      <c r="E54" s="62" t="s">
        <v>204</v>
      </c>
    </row>
    <row r="55" customHeight="1" spans="1:6">
      <c r="A55" s="62" t="s">
        <v>47</v>
      </c>
      <c r="B55" s="63" t="s">
        <v>205</v>
      </c>
      <c r="C55" s="62" t="s">
        <v>206</v>
      </c>
      <c r="D55" s="67">
        <v>48651.6200000001</v>
      </c>
      <c r="E55" s="62" t="s">
        <v>207</v>
      </c>
    </row>
    <row r="56" customHeight="1" spans="1:6">
      <c r="A56" s="62" t="s">
        <v>47</v>
      </c>
      <c r="B56" s="63" t="s">
        <v>208</v>
      </c>
      <c r="C56" s="62" t="s">
        <v>209</v>
      </c>
      <c r="D56" s="67">
        <v>699.55</v>
      </c>
      <c r="E56" s="62" t="s">
        <v>210</v>
      </c>
    </row>
    <row r="57" customHeight="1" spans="1:6">
      <c r="A57" s="62" t="s">
        <v>58</v>
      </c>
      <c r="B57" s="63" t="s">
        <v>211</v>
      </c>
      <c r="C57" s="62" t="s">
        <v>212</v>
      </c>
      <c r="D57" s="67">
        <v>0</v>
      </c>
      <c r="E57" s="62" t="s">
        <v>213</v>
      </c>
    </row>
    <row r="58" customHeight="1" spans="1:6">
      <c r="A58" s="62" t="s">
        <v>47</v>
      </c>
      <c r="B58" s="63" t="s">
        <v>214</v>
      </c>
      <c r="C58" s="62" t="s">
        <v>215</v>
      </c>
      <c r="D58" s="67">
        <v>0</v>
      </c>
      <c r="E58" s="62" t="s">
        <v>216</v>
      </c>
    </row>
    <row r="59" customHeight="1" spans="1:6">
      <c r="A59" s="62" t="s">
        <v>58</v>
      </c>
      <c r="B59" s="63" t="s">
        <v>217</v>
      </c>
      <c r="C59" s="62" t="s">
        <v>218</v>
      </c>
      <c r="D59" s="67">
        <v>0</v>
      </c>
      <c r="E59" s="62" t="s">
        <v>219</v>
      </c>
    </row>
    <row r="60" customHeight="1" spans="1:6">
      <c r="A60" s="62" t="s">
        <v>47</v>
      </c>
      <c r="B60" s="63" t="s">
        <v>220</v>
      </c>
      <c r="C60" s="62" t="s">
        <v>221</v>
      </c>
      <c r="D60" s="67">
        <v>0</v>
      </c>
      <c r="E60" s="62" t="s">
        <v>222</v>
      </c>
    </row>
    <row r="61" customHeight="1" spans="1:6">
      <c r="A61" s="71" t="s">
        <v>58</v>
      </c>
      <c r="B61" s="71" t="s">
        <v>223</v>
      </c>
      <c r="C61" s="71" t="s">
        <v>224</v>
      </c>
      <c r="D61" s="72">
        <v>0.02</v>
      </c>
      <c r="E61" s="62" t="s">
        <v>225</v>
      </c>
      <c r="F61" s="71" t="s">
        <v>226</v>
      </c>
    </row>
    <row r="62" customHeight="1" spans="1:6">
      <c r="A62" s="62" t="s">
        <v>58</v>
      </c>
      <c r="B62" s="63" t="s">
        <v>227</v>
      </c>
      <c r="C62" s="62" t="s">
        <v>228</v>
      </c>
      <c r="D62" s="67">
        <v>0</v>
      </c>
      <c r="E62" s="62" t="s">
        <v>227</v>
      </c>
    </row>
    <row r="63" customHeight="1" spans="1:6">
      <c r="A63" s="62" t="s">
        <v>58</v>
      </c>
      <c r="B63" s="63" t="s">
        <v>229</v>
      </c>
      <c r="C63" s="62" t="s">
        <v>230</v>
      </c>
      <c r="D63" s="67">
        <v>0</v>
      </c>
      <c r="E63" s="62" t="s">
        <v>231</v>
      </c>
    </row>
    <row r="64" customHeight="1" spans="1:6">
      <c r="A64" s="62" t="s">
        <v>58</v>
      </c>
      <c r="B64" s="63" t="s">
        <v>232</v>
      </c>
      <c r="C64" s="62" t="s">
        <v>233</v>
      </c>
      <c r="D64" s="67">
        <v>0</v>
      </c>
    </row>
    <row r="65" customHeight="1" spans="1:5">
      <c r="A65" s="62" t="s">
        <v>58</v>
      </c>
      <c r="B65" s="63" t="s">
        <v>234</v>
      </c>
      <c r="C65" s="62" t="s">
        <v>235</v>
      </c>
      <c r="D65" s="67">
        <v>0</v>
      </c>
      <c r="E65" s="62" t="s">
        <v>236</v>
      </c>
    </row>
    <row r="66" customHeight="1" spans="1:5">
      <c r="A66" s="62" t="s">
        <v>47</v>
      </c>
      <c r="B66" s="63" t="s">
        <v>237</v>
      </c>
      <c r="C66" s="62" t="s">
        <v>238</v>
      </c>
      <c r="D66" s="67">
        <v>0</v>
      </c>
      <c r="E66" s="62" t="s">
        <v>239</v>
      </c>
    </row>
    <row r="67" customHeight="1" spans="1:5">
      <c r="A67" s="62" t="s">
        <v>47</v>
      </c>
      <c r="B67" s="63" t="s">
        <v>240</v>
      </c>
      <c r="C67" s="62" t="s">
        <v>241</v>
      </c>
      <c r="D67" s="67">
        <v>0</v>
      </c>
      <c r="E67" s="62" t="s">
        <v>242</v>
      </c>
    </row>
    <row r="68" customHeight="1" spans="1:5">
      <c r="A68" s="62" t="s">
        <v>58</v>
      </c>
      <c r="B68" s="63" t="s">
        <v>243</v>
      </c>
      <c r="C68" s="62" t="s">
        <v>244</v>
      </c>
      <c r="D68" s="67">
        <v>0</v>
      </c>
    </row>
    <row r="69" customHeight="1" spans="1:5">
      <c r="A69" s="62" t="s">
        <v>47</v>
      </c>
      <c r="B69" s="63" t="s">
        <v>245</v>
      </c>
      <c r="C69" s="62" t="s">
        <v>246</v>
      </c>
      <c r="D69" s="67">
        <v>0</v>
      </c>
      <c r="E69" s="62" t="s">
        <v>247</v>
      </c>
    </row>
    <row r="70" customHeight="1" spans="1:5">
      <c r="A70" s="62" t="s">
        <v>47</v>
      </c>
      <c r="B70" s="63" t="s">
        <v>248</v>
      </c>
      <c r="C70" s="62" t="s">
        <v>249</v>
      </c>
      <c r="D70" s="67">
        <v>0</v>
      </c>
      <c r="E70" s="62" t="s">
        <v>250</v>
      </c>
    </row>
    <row r="71" customHeight="1" spans="1:5">
      <c r="A71" s="62" t="s">
        <v>47</v>
      </c>
      <c r="B71" s="63" t="s">
        <v>251</v>
      </c>
      <c r="C71" s="62" t="s">
        <v>252</v>
      </c>
      <c r="D71" s="67">
        <v>200806.62</v>
      </c>
      <c r="E71" s="62" t="s">
        <v>253</v>
      </c>
    </row>
    <row r="72" customHeight="1" spans="1:5">
      <c r="A72" s="62" t="s">
        <v>47</v>
      </c>
      <c r="B72" s="63" t="s">
        <v>254</v>
      </c>
      <c r="C72" s="62" t="s">
        <v>255</v>
      </c>
      <c r="D72" s="67">
        <v>9193.92</v>
      </c>
      <c r="E72" s="62" t="s">
        <v>256</v>
      </c>
    </row>
    <row r="73" customHeight="1" spans="1:5">
      <c r="A73" s="62" t="s">
        <v>47</v>
      </c>
      <c r="B73" s="63" t="s">
        <v>257</v>
      </c>
      <c r="C73" s="62" t="s">
        <v>258</v>
      </c>
      <c r="D73" s="67">
        <v>6670.92</v>
      </c>
      <c r="E73" s="62" t="s">
        <v>259</v>
      </c>
    </row>
    <row r="74" customHeight="1" spans="1:5">
      <c r="A74" s="62" t="s">
        <v>47</v>
      </c>
      <c r="B74" s="63" t="s">
        <v>260</v>
      </c>
      <c r="C74" s="62" t="s">
        <v>261</v>
      </c>
      <c r="D74" s="67">
        <v>2696.25</v>
      </c>
      <c r="E74" s="62" t="s">
        <v>262</v>
      </c>
    </row>
    <row r="75" customHeight="1" spans="1:5">
      <c r="A75" s="62" t="s">
        <v>47</v>
      </c>
      <c r="B75" s="63" t="s">
        <v>263</v>
      </c>
      <c r="C75" s="62" t="s">
        <v>264</v>
      </c>
      <c r="D75" s="67">
        <v>68786.39</v>
      </c>
      <c r="E75" s="62" t="s">
        <v>265</v>
      </c>
    </row>
    <row r="76" customHeight="1" spans="1:5">
      <c r="A76" s="62" t="s">
        <v>47</v>
      </c>
      <c r="B76" s="63" t="s">
        <v>266</v>
      </c>
      <c r="C76" s="62" t="s">
        <v>267</v>
      </c>
      <c r="D76" s="67">
        <v>737.24</v>
      </c>
      <c r="E76" s="62" t="s">
        <v>268</v>
      </c>
    </row>
    <row r="77" customHeight="1" spans="1:5">
      <c r="A77" s="62" t="s">
        <v>47</v>
      </c>
      <c r="B77" s="63" t="s">
        <v>269</v>
      </c>
      <c r="C77" s="62" t="s">
        <v>270</v>
      </c>
      <c r="D77" s="67">
        <v>89.470000000009</v>
      </c>
      <c r="E77" s="62" t="s">
        <v>271</v>
      </c>
    </row>
    <row r="78" customHeight="1" spans="1:5">
      <c r="A78" s="62" t="s">
        <v>47</v>
      </c>
      <c r="B78" s="63" t="s">
        <v>272</v>
      </c>
      <c r="C78" s="62" t="s">
        <v>273</v>
      </c>
      <c r="D78" s="67">
        <v>3863.61</v>
      </c>
      <c r="E78" s="62" t="s">
        <v>274</v>
      </c>
    </row>
    <row r="79" customHeight="1" spans="1:5">
      <c r="A79" s="62" t="s">
        <v>47</v>
      </c>
      <c r="B79" s="71" t="s">
        <v>275</v>
      </c>
      <c r="D79" s="68">
        <v>90751.5999999999</v>
      </c>
      <c r="E79" s="62" t="s">
        <v>275</v>
      </c>
    </row>
    <row r="80" customHeight="1" spans="1:5">
      <c r="A80" s="62" t="s">
        <v>47</v>
      </c>
      <c r="B80" s="71" t="s">
        <v>276</v>
      </c>
      <c r="D80" s="67">
        <v>24999999.996</v>
      </c>
      <c r="E80" s="62" t="s">
        <v>276</v>
      </c>
    </row>
    <row r="81" customHeight="1" spans="1:5">
      <c r="A81" s="62" t="s">
        <v>47</v>
      </c>
      <c r="B81" s="71" t="s">
        <v>277</v>
      </c>
      <c r="D81" s="67">
        <v>15000000</v>
      </c>
      <c r="E81" s="62" t="s">
        <v>277</v>
      </c>
    </row>
    <row r="82" customHeight="1" spans="1:5">
      <c r="B82" s="63" t="s">
        <v>278</v>
      </c>
      <c r="D82" s="67">
        <f>SUMIFS(D2:D81,$A$2:$A$81,"人民币")+SUMIFS(D2:D81,$A$2:$A$81,"美元")*7.2196+SUMIFS(D2:D81,$A$2:$A$81,"欧元")*7.6+SUMIFS(D2:D81,$A$2:$A$81,"港币")*0.9</f>
        <v>59222823.236852</v>
      </c>
    </row>
  </sheetData>
  <autoFilter xmlns:etc="http://www.wps.cn/officeDocument/2017/etCustomData" ref="A1:F8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6"/>
  <sheetViews>
    <sheetView workbookViewId="0">
      <pane ySplit="1" topLeftCell="A64" activePane="bottomLeft" state="frozen"/>
      <selection/>
      <selection pane="bottomLeft" activeCell="H104" sqref="H104"/>
    </sheetView>
  </sheetViews>
  <sheetFormatPr defaultColWidth="11.125" defaultRowHeight="13.5" outlineLevelCol="5"/>
  <cols>
    <col min="1" max="1" width="11.125" customWidth="1"/>
    <col min="2" max="2" width="20.25" customWidth="1"/>
    <col min="3" max="4" width="18.25" customWidth="1"/>
    <col min="5" max="5" width="21.25" customWidth="1"/>
    <col min="6" max="6" width="34.875" customWidth="1"/>
    <col min="7" max="16384" width="11.125" customWidth="1"/>
  </cols>
  <sheetData>
    <row r="1" spans="1:6">
      <c r="A1" s="62" t="s">
        <v>43</v>
      </c>
      <c r="B1" s="63" t="s">
        <v>44</v>
      </c>
      <c r="C1" s="62" t="s">
        <v>45</v>
      </c>
      <c r="D1" s="64">
        <v>46124</v>
      </c>
      <c r="E1" s="62"/>
      <c r="F1" s="65" t="s">
        <v>46</v>
      </c>
    </row>
    <row r="2" spans="1:6">
      <c r="A2" s="66" t="s">
        <v>47</v>
      </c>
      <c r="B2" s="63" t="s">
        <v>48</v>
      </c>
      <c r="C2" s="66" t="s">
        <v>49</v>
      </c>
      <c r="D2" s="67">
        <v>0</v>
      </c>
      <c r="E2" s="66" t="s">
        <v>50</v>
      </c>
      <c r="F2" s="62"/>
    </row>
    <row r="3" spans="1:6">
      <c r="A3" s="62" t="s">
        <v>47</v>
      </c>
      <c r="B3" s="63" t="s">
        <v>51</v>
      </c>
      <c r="C3" s="62" t="s">
        <v>52</v>
      </c>
      <c r="D3" s="67">
        <v>135256.05</v>
      </c>
      <c r="E3" s="62" t="s">
        <v>53</v>
      </c>
      <c r="F3" s="62"/>
    </row>
    <row r="4" spans="1:6">
      <c r="A4" s="62" t="s">
        <v>47</v>
      </c>
      <c r="B4" s="63" t="s">
        <v>54</v>
      </c>
      <c r="C4" s="62" t="s">
        <v>55</v>
      </c>
      <c r="D4" s="67">
        <v>1889369.59</v>
      </c>
      <c r="E4" s="62" t="s">
        <v>54</v>
      </c>
      <c r="F4" s="62"/>
    </row>
    <row r="5" spans="1:6">
      <c r="A5" s="62" t="s">
        <v>47</v>
      </c>
      <c r="B5" s="63" t="s">
        <v>56</v>
      </c>
      <c r="C5" s="62" t="s">
        <v>57</v>
      </c>
      <c r="D5" s="67">
        <v>253030.01</v>
      </c>
      <c r="E5" s="62" t="s">
        <v>56</v>
      </c>
      <c r="F5" s="62"/>
    </row>
    <row r="6" spans="1:6">
      <c r="A6" s="62" t="s">
        <v>58</v>
      </c>
      <c r="B6" s="63" t="s">
        <v>59</v>
      </c>
      <c r="C6" s="62" t="s">
        <v>60</v>
      </c>
      <c r="D6" s="67">
        <v>500.03</v>
      </c>
      <c r="E6" s="62" t="s">
        <v>61</v>
      </c>
      <c r="F6" s="62"/>
    </row>
    <row r="7" spans="1:6">
      <c r="A7" s="62" t="s">
        <v>47</v>
      </c>
      <c r="B7" s="63" t="s">
        <v>62</v>
      </c>
      <c r="C7" s="62" t="s">
        <v>63</v>
      </c>
      <c r="D7" s="67">
        <v>722152.38</v>
      </c>
      <c r="E7" s="62" t="s">
        <v>64</v>
      </c>
      <c r="F7" s="62"/>
    </row>
    <row r="8" spans="1:6">
      <c r="A8" s="62" t="s">
        <v>47</v>
      </c>
      <c r="B8" s="63" t="s">
        <v>65</v>
      </c>
      <c r="C8" s="62" t="s">
        <v>66</v>
      </c>
      <c r="D8" s="67">
        <v>299011</v>
      </c>
      <c r="E8" s="62" t="s">
        <v>67</v>
      </c>
      <c r="F8" s="62"/>
    </row>
    <row r="9" spans="1:6">
      <c r="A9" s="62" t="s">
        <v>58</v>
      </c>
      <c r="B9" s="63" t="s">
        <v>68</v>
      </c>
      <c r="C9" s="62" t="s">
        <v>69</v>
      </c>
      <c r="D9" s="67">
        <v>0.34</v>
      </c>
      <c r="E9" s="62" t="s">
        <v>70</v>
      </c>
      <c r="F9" s="62"/>
    </row>
    <row r="10" spans="1:6">
      <c r="A10" s="62" t="s">
        <v>58</v>
      </c>
      <c r="B10" s="63" t="s">
        <v>71</v>
      </c>
      <c r="C10" s="62" t="s">
        <v>72</v>
      </c>
      <c r="D10" s="67">
        <v>15986.56</v>
      </c>
      <c r="E10" s="62" t="s">
        <v>73</v>
      </c>
      <c r="F10" s="62"/>
    </row>
    <row r="11" spans="1:6">
      <c r="A11" s="62" t="s">
        <v>47</v>
      </c>
      <c r="B11" s="63" t="s">
        <v>74</v>
      </c>
      <c r="C11" s="62" t="s">
        <v>75</v>
      </c>
      <c r="D11" s="67">
        <v>386012.95</v>
      </c>
      <c r="E11" s="62" t="s">
        <v>76</v>
      </c>
      <c r="F11" s="62"/>
    </row>
    <row r="12" spans="1:6">
      <c r="A12" s="62" t="s">
        <v>47</v>
      </c>
      <c r="B12" s="63" t="s">
        <v>77</v>
      </c>
      <c r="C12" s="62" t="s">
        <v>78</v>
      </c>
      <c r="D12" s="67">
        <v>1047906.4</v>
      </c>
      <c r="E12" s="62" t="s">
        <v>79</v>
      </c>
      <c r="F12" s="62"/>
    </row>
    <row r="13" spans="1:6">
      <c r="A13" s="62" t="s">
        <v>58</v>
      </c>
      <c r="B13" s="63" t="s">
        <v>80</v>
      </c>
      <c r="C13" s="62" t="s">
        <v>81</v>
      </c>
      <c r="D13" s="68">
        <v>110050.7</v>
      </c>
      <c r="F13" s="69" t="s">
        <v>279</v>
      </c>
    </row>
    <row r="14" spans="1:6">
      <c r="A14" s="62" t="s">
        <v>83</v>
      </c>
      <c r="B14" s="63" t="s">
        <v>84</v>
      </c>
      <c r="C14" s="62" t="s">
        <v>85</v>
      </c>
      <c r="D14" s="67">
        <v>502780.26</v>
      </c>
      <c r="E14" s="62" t="s">
        <v>86</v>
      </c>
      <c r="F14" s="62"/>
    </row>
    <row r="15" spans="1:6">
      <c r="A15" s="62" t="s">
        <v>47</v>
      </c>
      <c r="B15" s="63" t="s">
        <v>87</v>
      </c>
      <c r="C15" s="62" t="s">
        <v>88</v>
      </c>
      <c r="D15" s="67">
        <v>2697.52</v>
      </c>
      <c r="E15" s="62" t="s">
        <v>87</v>
      </c>
      <c r="F15" s="62"/>
    </row>
    <row r="16" spans="1:6">
      <c r="A16" s="62" t="s">
        <v>83</v>
      </c>
      <c r="B16" s="63" t="s">
        <v>89</v>
      </c>
      <c r="C16" s="62" t="s">
        <v>90</v>
      </c>
      <c r="D16" s="67">
        <v>63282.75</v>
      </c>
      <c r="E16" s="62" t="s">
        <v>89</v>
      </c>
      <c r="F16" s="62"/>
    </row>
    <row r="17" spans="1:6">
      <c r="A17" s="62" t="s">
        <v>47</v>
      </c>
      <c r="B17" s="63" t="s">
        <v>91</v>
      </c>
      <c r="C17" s="62" t="s">
        <v>92</v>
      </c>
      <c r="D17" s="67">
        <v>8498.13</v>
      </c>
      <c r="E17" s="62" t="s">
        <v>93</v>
      </c>
      <c r="F17" s="70"/>
    </row>
    <row r="18" spans="1:6">
      <c r="A18" s="62" t="s">
        <v>47</v>
      </c>
      <c r="B18" s="63" t="s">
        <v>94</v>
      </c>
      <c r="C18" s="62" t="s">
        <v>95</v>
      </c>
      <c r="D18" s="67">
        <v>99126.29</v>
      </c>
      <c r="E18" s="62" t="s">
        <v>96</v>
      </c>
      <c r="F18" s="62"/>
    </row>
    <row r="19" spans="1:6">
      <c r="A19" s="62" t="s">
        <v>47</v>
      </c>
      <c r="B19" s="63" t="s">
        <v>97</v>
      </c>
      <c r="C19" s="62" t="s">
        <v>98</v>
      </c>
      <c r="D19" s="67">
        <v>448328.05</v>
      </c>
      <c r="E19" s="62" t="s">
        <v>99</v>
      </c>
      <c r="F19" s="62"/>
    </row>
    <row r="20" spans="1:6">
      <c r="A20" s="62" t="s">
        <v>47</v>
      </c>
      <c r="B20" s="63" t="s">
        <v>100</v>
      </c>
      <c r="C20" s="62" t="s">
        <v>101</v>
      </c>
      <c r="D20" s="67">
        <v>257419.97</v>
      </c>
      <c r="E20" s="62" t="s">
        <v>102</v>
      </c>
      <c r="F20" s="62"/>
    </row>
    <row r="21" spans="1:6">
      <c r="A21" s="62" t="s">
        <v>47</v>
      </c>
      <c r="B21" s="63" t="s">
        <v>103</v>
      </c>
      <c r="C21" s="62" t="s">
        <v>104</v>
      </c>
      <c r="D21" s="67">
        <v>24015775.88</v>
      </c>
      <c r="E21" s="62" t="s">
        <v>105</v>
      </c>
      <c r="F21" s="62"/>
    </row>
    <row r="22" spans="1:6">
      <c r="A22" s="62" t="s">
        <v>47</v>
      </c>
      <c r="B22" s="63" t="s">
        <v>106</v>
      </c>
      <c r="C22" s="62" t="s">
        <v>107</v>
      </c>
      <c r="D22" s="67">
        <v>2882.38</v>
      </c>
      <c r="E22" s="62" t="s">
        <v>108</v>
      </c>
      <c r="F22" s="62"/>
    </row>
    <row r="23" spans="1:6">
      <c r="A23" s="62" t="s">
        <v>58</v>
      </c>
      <c r="B23" s="63" t="s">
        <v>109</v>
      </c>
      <c r="C23" s="62" t="s">
        <v>110</v>
      </c>
      <c r="D23" s="67">
        <v>0</v>
      </c>
      <c r="E23" s="62" t="s">
        <v>111</v>
      </c>
      <c r="F23" s="62"/>
    </row>
    <row r="24" spans="1:6">
      <c r="A24" s="62" t="s">
        <v>47</v>
      </c>
      <c r="B24" s="63" t="s">
        <v>112</v>
      </c>
      <c r="C24" s="62" t="s">
        <v>113</v>
      </c>
      <c r="D24" s="67">
        <v>223694.38</v>
      </c>
      <c r="E24" s="62" t="s">
        <v>114</v>
      </c>
      <c r="F24" s="62"/>
    </row>
    <row r="25" spans="1:6">
      <c r="A25" s="62" t="s">
        <v>47</v>
      </c>
      <c r="B25" s="63" t="s">
        <v>115</v>
      </c>
      <c r="C25" s="62" t="s">
        <v>116</v>
      </c>
      <c r="D25" s="67">
        <v>151170.78</v>
      </c>
      <c r="E25" s="62" t="s">
        <v>117</v>
      </c>
      <c r="F25" s="62"/>
    </row>
    <row r="26" spans="1:6">
      <c r="A26" s="62" t="s">
        <v>47</v>
      </c>
      <c r="B26" s="63" t="s">
        <v>118</v>
      </c>
      <c r="C26" s="62" t="s">
        <v>119</v>
      </c>
      <c r="D26" s="67">
        <v>670497.72</v>
      </c>
      <c r="E26" s="62" t="s">
        <v>120</v>
      </c>
      <c r="F26" s="62"/>
    </row>
    <row r="27" spans="1:6">
      <c r="A27" s="62" t="s">
        <v>58</v>
      </c>
      <c r="B27" s="63" t="s">
        <v>121</v>
      </c>
      <c r="C27" s="62" t="s">
        <v>122</v>
      </c>
      <c r="D27" s="67">
        <v>0</v>
      </c>
      <c r="E27" s="62"/>
      <c r="F27" s="62"/>
    </row>
    <row r="28" spans="1:6">
      <c r="A28" s="62" t="s">
        <v>47</v>
      </c>
      <c r="B28" s="63" t="s">
        <v>123</v>
      </c>
      <c r="C28" s="62" t="s">
        <v>124</v>
      </c>
      <c r="D28" s="67">
        <v>75.88</v>
      </c>
      <c r="E28" s="62" t="s">
        <v>125</v>
      </c>
      <c r="F28" s="62"/>
    </row>
    <row r="29" spans="1:6">
      <c r="A29" s="62" t="s">
        <v>47</v>
      </c>
      <c r="B29" s="63" t="s">
        <v>126</v>
      </c>
      <c r="C29" s="62" t="s">
        <v>127</v>
      </c>
      <c r="D29" s="67">
        <v>1647.66</v>
      </c>
      <c r="E29" s="62" t="s">
        <v>128</v>
      </c>
      <c r="F29" s="62"/>
    </row>
    <row r="30" spans="1:6">
      <c r="A30" s="62" t="s">
        <v>47</v>
      </c>
      <c r="B30" s="63" t="s">
        <v>129</v>
      </c>
      <c r="C30" s="62" t="s">
        <v>130</v>
      </c>
      <c r="D30" s="67">
        <v>214719.69</v>
      </c>
      <c r="E30" s="62" t="s">
        <v>131</v>
      </c>
      <c r="F30" s="62"/>
    </row>
    <row r="31" spans="1:6">
      <c r="A31" s="62" t="s">
        <v>58</v>
      </c>
      <c r="B31" s="63" t="s">
        <v>132</v>
      </c>
      <c r="C31" s="62" t="s">
        <v>133</v>
      </c>
      <c r="D31" s="67">
        <v>0</v>
      </c>
      <c r="E31" s="62" t="s">
        <v>134</v>
      </c>
      <c r="F31" s="62"/>
    </row>
    <row r="32" spans="1:6">
      <c r="A32" s="62" t="s">
        <v>47</v>
      </c>
      <c r="B32" s="63" t="s">
        <v>135</v>
      </c>
      <c r="C32" s="62" t="s">
        <v>136</v>
      </c>
      <c r="D32" s="67">
        <v>465662.3</v>
      </c>
      <c r="E32" s="62" t="s">
        <v>137</v>
      </c>
      <c r="F32" s="62"/>
    </row>
    <row r="33" spans="1:6">
      <c r="A33" s="62" t="s">
        <v>47</v>
      </c>
      <c r="B33" s="63" t="s">
        <v>138</v>
      </c>
      <c r="C33" s="62" t="s">
        <v>139</v>
      </c>
      <c r="D33" s="67">
        <v>262418.22</v>
      </c>
      <c r="E33" s="62" t="s">
        <v>140</v>
      </c>
      <c r="F33" s="62"/>
    </row>
    <row r="34" spans="1:6">
      <c r="A34" s="62" t="s">
        <v>47</v>
      </c>
      <c r="B34" s="63" t="s">
        <v>141</v>
      </c>
      <c r="C34" s="62" t="s">
        <v>142</v>
      </c>
      <c r="D34" s="67">
        <v>599304.47</v>
      </c>
      <c r="E34" s="62" t="s">
        <v>143</v>
      </c>
      <c r="F34" s="62"/>
    </row>
    <row r="35" spans="1:6">
      <c r="A35" s="62" t="s">
        <v>47</v>
      </c>
      <c r="B35" s="63" t="s">
        <v>144</v>
      </c>
      <c r="C35" s="62" t="s">
        <v>145</v>
      </c>
      <c r="D35" s="67">
        <v>17222.07</v>
      </c>
      <c r="E35" s="62" t="s">
        <v>146</v>
      </c>
      <c r="F35" s="62"/>
    </row>
    <row r="36" spans="1:6">
      <c r="A36" s="62" t="s">
        <v>47</v>
      </c>
      <c r="B36" s="63" t="s">
        <v>147</v>
      </c>
      <c r="C36" s="62" t="s">
        <v>148</v>
      </c>
      <c r="D36" s="67">
        <v>807461.73</v>
      </c>
      <c r="E36" s="62" t="s">
        <v>149</v>
      </c>
      <c r="F36" s="62"/>
    </row>
    <row r="37" spans="1:6">
      <c r="A37" s="62" t="s">
        <v>47</v>
      </c>
      <c r="B37" s="63" t="s">
        <v>150</v>
      </c>
      <c r="C37" s="62" t="s">
        <v>151</v>
      </c>
      <c r="D37" s="67">
        <v>54629.14</v>
      </c>
      <c r="E37" s="62" t="s">
        <v>152</v>
      </c>
      <c r="F37" s="62"/>
    </row>
    <row r="38" spans="1:6">
      <c r="A38" s="62" t="s">
        <v>58</v>
      </c>
      <c r="B38" s="63" t="s">
        <v>153</v>
      </c>
      <c r="C38" s="62" t="s">
        <v>154</v>
      </c>
      <c r="D38" s="67">
        <v>54382.65</v>
      </c>
      <c r="E38" s="62" t="s">
        <v>155</v>
      </c>
      <c r="F38" s="62"/>
    </row>
    <row r="39" spans="1:6">
      <c r="A39" s="62" t="s">
        <v>47</v>
      </c>
      <c r="B39" s="63" t="s">
        <v>156</v>
      </c>
      <c r="C39" s="62" t="s">
        <v>157</v>
      </c>
      <c r="D39" s="67">
        <v>5689.91</v>
      </c>
      <c r="E39" s="62" t="s">
        <v>158</v>
      </c>
      <c r="F39" s="62"/>
    </row>
    <row r="40" spans="1:6">
      <c r="A40" s="62" t="s">
        <v>47</v>
      </c>
      <c r="B40" s="63" t="s">
        <v>159</v>
      </c>
      <c r="C40" s="62" t="s">
        <v>160</v>
      </c>
      <c r="D40" s="67">
        <v>81216.68</v>
      </c>
      <c r="E40" s="62" t="s">
        <v>161</v>
      </c>
      <c r="F40" s="62"/>
    </row>
    <row r="41" spans="1:6">
      <c r="A41" s="62" t="s">
        <v>47</v>
      </c>
      <c r="B41" s="63" t="s">
        <v>162</v>
      </c>
      <c r="C41" s="62" t="s">
        <v>163</v>
      </c>
      <c r="D41" s="67">
        <v>29953.7</v>
      </c>
      <c r="E41" s="62" t="s">
        <v>164</v>
      </c>
      <c r="F41" s="62"/>
    </row>
    <row r="42" spans="1:6">
      <c r="A42" s="62" t="s">
        <v>47</v>
      </c>
      <c r="B42" s="63" t="s">
        <v>165</v>
      </c>
      <c r="C42" s="62" t="s">
        <v>166</v>
      </c>
      <c r="D42" s="67">
        <v>355615.43</v>
      </c>
      <c r="E42" s="62" t="s">
        <v>167</v>
      </c>
      <c r="F42" s="62"/>
    </row>
    <row r="43" spans="1:6">
      <c r="A43" s="62" t="s">
        <v>47</v>
      </c>
      <c r="B43" s="63" t="s">
        <v>168</v>
      </c>
      <c r="C43" s="62" t="s">
        <v>169</v>
      </c>
      <c r="D43" s="67">
        <v>523469.66</v>
      </c>
      <c r="E43" s="62" t="s">
        <v>170</v>
      </c>
      <c r="F43" s="62"/>
    </row>
    <row r="44" spans="1:6">
      <c r="A44" s="71" t="s">
        <v>47</v>
      </c>
      <c r="B44" s="71" t="s">
        <v>171</v>
      </c>
      <c r="C44" s="71" t="s">
        <v>172</v>
      </c>
      <c r="D44" s="72">
        <v>94125.71</v>
      </c>
      <c r="E44" s="62" t="s">
        <v>173</v>
      </c>
      <c r="F44" s="71" t="s">
        <v>174</v>
      </c>
    </row>
    <row r="45" spans="1:6">
      <c r="A45" s="62" t="s">
        <v>47</v>
      </c>
      <c r="B45" s="63" t="s">
        <v>175</v>
      </c>
      <c r="C45" s="62" t="s">
        <v>176</v>
      </c>
      <c r="D45" s="67">
        <v>168595.22</v>
      </c>
      <c r="E45" s="62" t="s">
        <v>177</v>
      </c>
      <c r="F45" s="62"/>
    </row>
    <row r="46" spans="1:6">
      <c r="A46" s="62" t="s">
        <v>47</v>
      </c>
      <c r="B46" s="63" t="s">
        <v>178</v>
      </c>
      <c r="C46" s="62" t="s">
        <v>179</v>
      </c>
      <c r="D46" s="67">
        <v>72249.71</v>
      </c>
      <c r="E46" s="62" t="s">
        <v>178</v>
      </c>
      <c r="F46" s="62"/>
    </row>
    <row r="47" ht="22" customHeight="1" spans="1:6">
      <c r="A47" s="73" t="s">
        <v>47</v>
      </c>
      <c r="B47" s="73" t="s">
        <v>180</v>
      </c>
      <c r="C47" s="73" t="s">
        <v>181</v>
      </c>
      <c r="D47" s="74"/>
      <c r="E47" s="75" t="s">
        <v>182</v>
      </c>
      <c r="F47" s="62" t="s">
        <v>183</v>
      </c>
    </row>
    <row r="48" spans="1:6">
      <c r="A48" s="62" t="s">
        <v>58</v>
      </c>
      <c r="B48" s="63" t="s">
        <v>184</v>
      </c>
      <c r="C48" s="62" t="s">
        <v>185</v>
      </c>
      <c r="D48" s="67">
        <v>372119.52</v>
      </c>
      <c r="E48" s="62" t="s">
        <v>184</v>
      </c>
      <c r="F48" s="62"/>
    </row>
    <row r="49" spans="1:6">
      <c r="A49" s="62" t="s">
        <v>47</v>
      </c>
      <c r="B49" s="63" t="s">
        <v>186</v>
      </c>
      <c r="C49" s="87" t="s">
        <v>187</v>
      </c>
      <c r="D49" s="67">
        <v>30035.39</v>
      </c>
      <c r="E49" s="62" t="s">
        <v>188</v>
      </c>
      <c r="F49" s="62"/>
    </row>
    <row r="50" spans="1:6">
      <c r="A50" s="62" t="s">
        <v>47</v>
      </c>
      <c r="B50" s="63" t="s">
        <v>189</v>
      </c>
      <c r="C50" s="62" t="s">
        <v>190</v>
      </c>
      <c r="D50" s="67">
        <v>176556.41</v>
      </c>
      <c r="E50" s="62" t="s">
        <v>191</v>
      </c>
      <c r="F50" s="62"/>
    </row>
    <row r="51" spans="1:6">
      <c r="A51" s="62" t="s">
        <v>47</v>
      </c>
      <c r="B51" s="63" t="s">
        <v>192</v>
      </c>
      <c r="C51" s="62" t="s">
        <v>193</v>
      </c>
      <c r="D51" s="67">
        <v>396200.74</v>
      </c>
      <c r="E51" s="62" t="s">
        <v>194</v>
      </c>
      <c r="F51" s="62"/>
    </row>
    <row r="52" spans="1:6">
      <c r="A52" s="62" t="s">
        <v>47</v>
      </c>
      <c r="B52" s="71" t="s">
        <v>195</v>
      </c>
      <c r="C52" s="62" t="s">
        <v>196</v>
      </c>
      <c r="D52" s="67">
        <v>9188.43</v>
      </c>
      <c r="E52" s="62" t="s">
        <v>197</v>
      </c>
      <c r="F52" s="71" t="s">
        <v>198</v>
      </c>
    </row>
    <row r="53" spans="1:6">
      <c r="A53" s="62" t="s">
        <v>58</v>
      </c>
      <c r="B53" s="63" t="s">
        <v>199</v>
      </c>
      <c r="C53" s="62" t="s">
        <v>200</v>
      </c>
      <c r="D53" s="67">
        <v>230416.88</v>
      </c>
      <c r="E53" s="62" t="s">
        <v>201</v>
      </c>
      <c r="F53" s="62"/>
    </row>
    <row r="54" spans="1:6">
      <c r="A54" s="62" t="s">
        <v>58</v>
      </c>
      <c r="B54" s="63" t="s">
        <v>202</v>
      </c>
      <c r="C54" s="62" t="s">
        <v>203</v>
      </c>
      <c r="D54" s="67">
        <v>0</v>
      </c>
      <c r="E54" s="62" t="s">
        <v>204</v>
      </c>
      <c r="F54" s="62"/>
    </row>
    <row r="55" spans="1:6">
      <c r="A55" s="62" t="s">
        <v>47</v>
      </c>
      <c r="B55" s="63" t="s">
        <v>205</v>
      </c>
      <c r="C55" s="62" t="s">
        <v>206</v>
      </c>
      <c r="D55" s="67">
        <v>18052.24</v>
      </c>
      <c r="E55" s="62" t="s">
        <v>207</v>
      </c>
      <c r="F55" s="62"/>
    </row>
    <row r="56" spans="1:6">
      <c r="A56" s="62" t="s">
        <v>47</v>
      </c>
      <c r="B56" s="63" t="s">
        <v>208</v>
      </c>
      <c r="C56" s="62" t="s">
        <v>209</v>
      </c>
      <c r="D56" s="67">
        <v>474.94</v>
      </c>
      <c r="E56" s="62" t="s">
        <v>210</v>
      </c>
      <c r="F56" s="62"/>
    </row>
    <row r="57" spans="1:6">
      <c r="A57" s="62" t="s">
        <v>58</v>
      </c>
      <c r="B57" s="63" t="s">
        <v>211</v>
      </c>
      <c r="C57" s="62" t="s">
        <v>212</v>
      </c>
      <c r="D57" s="67">
        <v>0.1</v>
      </c>
      <c r="E57" s="62" t="s">
        <v>213</v>
      </c>
      <c r="F57" s="62"/>
    </row>
    <row r="58" spans="1:6">
      <c r="A58" s="62" t="s">
        <v>47</v>
      </c>
      <c r="B58" s="63" t="s">
        <v>214</v>
      </c>
      <c r="C58" s="62" t="s">
        <v>215</v>
      </c>
      <c r="D58" s="67">
        <v>9875.81</v>
      </c>
      <c r="E58" s="62" t="s">
        <v>216</v>
      </c>
      <c r="F58" s="62"/>
    </row>
    <row r="59" spans="1:6">
      <c r="A59" s="62" t="s">
        <v>58</v>
      </c>
      <c r="B59" s="63" t="s">
        <v>217</v>
      </c>
      <c r="C59" s="62" t="s">
        <v>218</v>
      </c>
      <c r="D59" s="67">
        <v>0</v>
      </c>
      <c r="E59" s="62" t="s">
        <v>219</v>
      </c>
      <c r="F59" s="62"/>
    </row>
    <row r="60" spans="1:6">
      <c r="A60" s="62" t="s">
        <v>47</v>
      </c>
      <c r="B60" s="63" t="s">
        <v>220</v>
      </c>
      <c r="C60" s="62" t="s">
        <v>221</v>
      </c>
      <c r="D60" s="67">
        <v>0</v>
      </c>
      <c r="E60" s="62" t="s">
        <v>222</v>
      </c>
      <c r="F60" s="62"/>
    </row>
    <row r="61" spans="1:6">
      <c r="A61" s="71" t="s">
        <v>58</v>
      </c>
      <c r="B61" s="71" t="s">
        <v>223</v>
      </c>
      <c r="C61" s="71" t="s">
        <v>224</v>
      </c>
      <c r="D61" s="72">
        <v>0.02</v>
      </c>
      <c r="E61" s="62" t="s">
        <v>225</v>
      </c>
      <c r="F61" s="71" t="s">
        <v>226</v>
      </c>
    </row>
    <row r="62" spans="1:6">
      <c r="A62" s="62" t="s">
        <v>58</v>
      </c>
      <c r="B62" s="63" t="s">
        <v>227</v>
      </c>
      <c r="C62" s="62" t="s">
        <v>228</v>
      </c>
      <c r="D62" s="67">
        <v>0</v>
      </c>
      <c r="E62" s="62" t="s">
        <v>227</v>
      </c>
      <c r="F62" s="62"/>
    </row>
    <row r="63" spans="1:6">
      <c r="A63" s="62" t="s">
        <v>58</v>
      </c>
      <c r="B63" s="63" t="s">
        <v>229</v>
      </c>
      <c r="C63" s="62" t="s">
        <v>230</v>
      </c>
      <c r="D63" s="67">
        <v>0</v>
      </c>
      <c r="E63" s="62" t="s">
        <v>231</v>
      </c>
      <c r="F63" s="62"/>
    </row>
    <row r="64" spans="1:6">
      <c r="A64" s="62" t="s">
        <v>58</v>
      </c>
      <c r="B64" s="63" t="s">
        <v>232</v>
      </c>
      <c r="C64" s="62" t="s">
        <v>233</v>
      </c>
      <c r="D64" s="67">
        <v>0</v>
      </c>
      <c r="E64" s="62"/>
      <c r="F64" s="62"/>
    </row>
    <row r="65" spans="1:6">
      <c r="A65" s="62" t="s">
        <v>58</v>
      </c>
      <c r="B65" s="63" t="s">
        <v>234</v>
      </c>
      <c r="C65" s="62" t="s">
        <v>235</v>
      </c>
      <c r="D65" s="67">
        <v>0</v>
      </c>
      <c r="E65" s="62" t="s">
        <v>236</v>
      </c>
      <c r="F65" s="62"/>
    </row>
    <row r="66" spans="1:6">
      <c r="A66" s="62" t="s">
        <v>47</v>
      </c>
      <c r="B66" s="63" t="s">
        <v>237</v>
      </c>
      <c r="C66" s="62" t="s">
        <v>238</v>
      </c>
      <c r="D66" s="67">
        <v>802436.62</v>
      </c>
      <c r="E66" s="62" t="s">
        <v>239</v>
      </c>
      <c r="F66" s="62"/>
    </row>
    <row r="67" spans="1:6">
      <c r="A67" s="62" t="s">
        <v>47</v>
      </c>
      <c r="B67" s="63" t="s">
        <v>240</v>
      </c>
      <c r="C67" s="62" t="s">
        <v>241</v>
      </c>
      <c r="D67" s="67">
        <v>0</v>
      </c>
      <c r="E67" s="62" t="s">
        <v>242</v>
      </c>
      <c r="F67" s="62"/>
    </row>
    <row r="68" spans="1:6">
      <c r="A68" s="62" t="s">
        <v>58</v>
      </c>
      <c r="B68" s="63" t="s">
        <v>243</v>
      </c>
      <c r="C68" s="62" t="s">
        <v>244</v>
      </c>
      <c r="D68" s="67">
        <v>0</v>
      </c>
      <c r="E68" s="62"/>
      <c r="F68" s="62"/>
    </row>
    <row r="69" spans="1:6">
      <c r="A69" s="62" t="s">
        <v>47</v>
      </c>
      <c r="B69" s="63" t="s">
        <v>245</v>
      </c>
      <c r="C69" s="62" t="s">
        <v>246</v>
      </c>
      <c r="D69" s="67">
        <v>9696.05</v>
      </c>
      <c r="E69" s="62" t="s">
        <v>247</v>
      </c>
      <c r="F69" s="62"/>
    </row>
    <row r="70" spans="1:6">
      <c r="A70" s="62" t="s">
        <v>47</v>
      </c>
      <c r="B70" s="63" t="s">
        <v>248</v>
      </c>
      <c r="C70" s="62" t="s">
        <v>249</v>
      </c>
      <c r="D70" s="67">
        <v>3010580.9</v>
      </c>
      <c r="E70" s="62" t="s">
        <v>280</v>
      </c>
      <c r="F70" s="62"/>
    </row>
    <row r="71" spans="1:6">
      <c r="A71" s="62" t="s">
        <v>47</v>
      </c>
      <c r="B71" s="63" t="s">
        <v>251</v>
      </c>
      <c r="C71" s="62" t="s">
        <v>252</v>
      </c>
      <c r="D71" s="67">
        <v>1312.04</v>
      </c>
      <c r="E71" s="62" t="s">
        <v>253</v>
      </c>
      <c r="F71" s="62"/>
    </row>
    <row r="72" spans="1:6">
      <c r="A72" s="62" t="s">
        <v>47</v>
      </c>
      <c r="B72" s="63" t="s">
        <v>254</v>
      </c>
      <c r="C72" s="62" t="s">
        <v>255</v>
      </c>
      <c r="D72" s="67">
        <v>10620.42</v>
      </c>
      <c r="E72" s="62" t="s">
        <v>256</v>
      </c>
      <c r="F72" s="62"/>
    </row>
    <row r="73" spans="1:6">
      <c r="A73" s="62" t="s">
        <v>47</v>
      </c>
      <c r="B73" s="63" t="s">
        <v>257</v>
      </c>
      <c r="C73" s="62" t="s">
        <v>258</v>
      </c>
      <c r="D73" s="67">
        <v>79702.9</v>
      </c>
      <c r="E73" s="62" t="s">
        <v>259</v>
      </c>
      <c r="F73" s="62"/>
    </row>
    <row r="74" spans="1:6">
      <c r="A74" s="62" t="s">
        <v>47</v>
      </c>
      <c r="B74" s="63" t="s">
        <v>260</v>
      </c>
      <c r="C74" s="62" t="s">
        <v>261</v>
      </c>
      <c r="D74" s="67">
        <v>2698.25</v>
      </c>
      <c r="E74" s="62" t="s">
        <v>262</v>
      </c>
      <c r="F74" s="62"/>
    </row>
    <row r="75" spans="1:6">
      <c r="A75" s="62" t="s">
        <v>47</v>
      </c>
      <c r="B75" s="63" t="s">
        <v>263</v>
      </c>
      <c r="C75" s="62" t="s">
        <v>264</v>
      </c>
      <c r="D75" s="67">
        <v>115623.49</v>
      </c>
      <c r="E75" s="62" t="s">
        <v>265</v>
      </c>
      <c r="F75" s="62"/>
    </row>
    <row r="76" spans="1:6">
      <c r="A76" s="62" t="s">
        <v>47</v>
      </c>
      <c r="B76" s="63" t="s">
        <v>266</v>
      </c>
      <c r="C76" s="62" t="s">
        <v>267</v>
      </c>
      <c r="D76" s="67">
        <v>175194.34</v>
      </c>
      <c r="E76" s="62" t="s">
        <v>268</v>
      </c>
      <c r="F76" s="62"/>
    </row>
    <row r="77" spans="1:6">
      <c r="A77" s="62" t="s">
        <v>47</v>
      </c>
      <c r="B77" s="63" t="s">
        <v>269</v>
      </c>
      <c r="C77" s="62" t="s">
        <v>270</v>
      </c>
      <c r="D77" s="67">
        <v>5636.63</v>
      </c>
      <c r="E77" s="62" t="s">
        <v>271</v>
      </c>
      <c r="F77" s="62"/>
    </row>
    <row r="78" spans="1:6">
      <c r="A78" s="62" t="s">
        <v>47</v>
      </c>
      <c r="B78" s="63" t="s">
        <v>272</v>
      </c>
      <c r="C78" s="62" t="s">
        <v>273</v>
      </c>
      <c r="D78" s="67">
        <v>3864.91</v>
      </c>
      <c r="E78" s="62" t="s">
        <v>274</v>
      </c>
      <c r="F78" s="62"/>
    </row>
    <row r="79" spans="1:6">
      <c r="A79" s="62" t="s">
        <v>47</v>
      </c>
      <c r="B79" s="63" t="s">
        <v>281</v>
      </c>
      <c r="C79" s="62" t="s">
        <v>282</v>
      </c>
      <c r="D79" s="67">
        <v>0</v>
      </c>
      <c r="E79" s="62"/>
      <c r="F79" s="62"/>
    </row>
    <row r="80" spans="1:6">
      <c r="A80" s="76" t="s">
        <v>47</v>
      </c>
      <c r="B80" s="63" t="s">
        <v>283</v>
      </c>
      <c r="C80" s="87" t="s">
        <v>284</v>
      </c>
      <c r="D80" s="67">
        <v>557903</v>
      </c>
      <c r="E80" s="62" t="s">
        <v>285</v>
      </c>
      <c r="F80" s="62"/>
    </row>
    <row r="81" spans="1:6">
      <c r="A81" s="62" t="s">
        <v>47</v>
      </c>
      <c r="B81" s="63" t="s">
        <v>275</v>
      </c>
      <c r="C81" s="62">
        <v>2222222222</v>
      </c>
      <c r="D81" s="67">
        <v>270364.6</v>
      </c>
      <c r="E81" s="62" t="s">
        <v>275</v>
      </c>
      <c r="F81" s="62"/>
    </row>
    <row r="82" spans="1:6">
      <c r="A82" s="62" t="s">
        <v>47</v>
      </c>
      <c r="B82" s="63" t="s">
        <v>276</v>
      </c>
      <c r="C82" s="62">
        <v>6666666666</v>
      </c>
      <c r="D82" s="67">
        <v>19700000</v>
      </c>
      <c r="E82" s="62" t="s">
        <v>276</v>
      </c>
      <c r="F82" s="62"/>
    </row>
    <row r="83" spans="1:6">
      <c r="A83" s="62" t="s">
        <v>47</v>
      </c>
      <c r="B83" s="63" t="s">
        <v>277</v>
      </c>
      <c r="C83" s="62">
        <v>8888888888</v>
      </c>
      <c r="D83" s="67">
        <v>29500000</v>
      </c>
      <c r="E83" s="62" t="s">
        <v>277</v>
      </c>
      <c r="F83" s="62"/>
    </row>
    <row r="84" spans="1:6">
      <c r="A84" s="62"/>
      <c r="B84" s="63" t="s">
        <v>278</v>
      </c>
      <c r="C84" s="62"/>
      <c r="D84" s="67">
        <f>SUMIFS(D2:D83,$A$2:$A$83,"人民币")+SUMIFS(D2:D83,$A$2:$A$83,"美元")*6.9152+SUMIFS(D2:D83,$A$2:$A$83,"欧元")*7.6+SUMIFS(D2:D83,$A$2:$A$83,"港币")*0.9</f>
        <v>95180121.94236</v>
      </c>
      <c r="E84" s="62"/>
      <c r="F84" s="62"/>
    </row>
    <row r="86" spans="1:6">
      <c r="B86" t="s">
        <v>286</v>
      </c>
      <c r="C86">
        <v>12345654321</v>
      </c>
    </row>
  </sheetData>
  <autoFilter xmlns:etc="http://www.wps.cn/officeDocument/2017/etCustomData" ref="A1:F84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C13" sqref="C13"/>
    </sheetView>
  </sheetViews>
  <sheetFormatPr defaultColWidth="9" defaultRowHeight="16" customHeight="1" outlineLevelRow="4" outlineLevelCol="2"/>
  <cols>
    <col min="1" max="1" width="48.625" customWidth="1"/>
    <col min="2" max="2" width="18.875" customWidth="1"/>
    <col min="3" max="3" width="25" customWidth="1"/>
    <col min="5" max="5" width="12.5"/>
  </cols>
  <sheetData>
    <row r="1" s="42" customFormat="1" customHeight="1" spans="1:3">
      <c r="A1" s="42" t="s">
        <v>287</v>
      </c>
      <c r="B1" s="42" t="s">
        <v>288</v>
      </c>
      <c r="C1" s="42" t="s">
        <v>289</v>
      </c>
    </row>
    <row r="2" customHeight="1" spans="1:3">
      <c r="A2" s="44" t="s">
        <v>290</v>
      </c>
      <c r="B2" s="42" t="str">
        <f>_xlfn.DISPIMG("ID_EBAB63C42EF14B75A34FF9DDA9CCC473",1)</f>
        <v>=DISPIMG("ID_EBAB63C42EF14B75A34FF9DDA9CCC473",1)</v>
      </c>
      <c r="C2" s="42" t="str">
        <f>_xlfn.DISPIMG("ID_A3D9D1DCC2404BB992DC55730676EF4C",1)</f>
        <v>=DISPIMG("ID_A3D9D1DCC2404BB992DC55730676EF4C",1)</v>
      </c>
    </row>
    <row r="3" customHeight="1" spans="1:3">
      <c r="A3" s="61" t="s">
        <v>291</v>
      </c>
      <c r="B3" s="42"/>
      <c r="C3" s="42"/>
    </row>
    <row r="4" customHeight="1" spans="1:3">
      <c r="A4" s="45" t="s">
        <v>292</v>
      </c>
      <c r="B4" t="str">
        <f>_xlfn.DISPIMG("ID_B9C81970578E41B5833F7074D8EF868C",1)</f>
        <v>=DISPIMG("ID_B9C81970578E41B5833F7074D8EF868C",1)</v>
      </c>
      <c r="C4" t="str">
        <f>_xlfn.DISPIMG("ID_2327F323181E47EAA2F3ADEB1770DA07",1)</f>
        <v>=DISPIMG("ID_2327F323181E47EAA2F3ADEB1770DA07",1)</v>
      </c>
    </row>
    <row r="5" customHeight="1" spans="1:3">
      <c r="A5" s="61" t="s">
        <v>293</v>
      </c>
      <c r="C5" t="str">
        <f>_xlfn.DISPIMG("ID_E9DB39949573405C8464C200869A79C0",1)</f>
        <v>=DISPIMG("ID_E9DB39949573405C8464C200869A79C0",1)</v>
      </c>
    </row>
  </sheetData>
  <mergeCells count="2">
    <mergeCell ref="B2:B3"/>
    <mergeCell ref="C2:C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pane ySplit="1" topLeftCell="A4" activePane="bottomLeft" state="frozen"/>
      <selection/>
      <selection pane="bottomLeft" activeCell="C7" sqref="C7"/>
    </sheetView>
  </sheetViews>
  <sheetFormatPr defaultColWidth="9" defaultRowHeight="13.5" outlineLevelCol="4"/>
  <cols>
    <col min="1" max="1" width="68.375" style="58" customWidth="1"/>
    <col min="2" max="2" width="23.8166666666667"/>
    <col min="3" max="3" width="20.75" customWidth="1"/>
    <col min="4" max="4" width="13.325"/>
    <col min="5" max="5" width="16.5833333333333"/>
  </cols>
  <sheetData>
    <row r="1" ht="37" customHeight="1" spans="1:5">
      <c r="A1" s="58" t="s">
        <v>4</v>
      </c>
      <c r="B1" s="42" t="s">
        <v>288</v>
      </c>
      <c r="C1" s="42" t="s">
        <v>289</v>
      </c>
    </row>
    <row r="2" ht="41" customHeight="1" spans="1:5">
      <c r="A2" s="59" t="s">
        <v>294</v>
      </c>
      <c r="B2" t="str">
        <f>_xlfn.DISPIMG("ID_031719FE39774AA5A2A79352B836F9D9",1)</f>
        <v>=DISPIMG("ID_031719FE39774AA5A2A79352B836F9D9",1)</v>
      </c>
      <c r="C2" t="str">
        <f>_xlfn.DISPIMG("ID_B4EAB486312344CDA8EDD189926783D5",1)</f>
        <v>=DISPIMG("ID_B4EAB486312344CDA8EDD189926783D5",1)</v>
      </c>
    </row>
    <row r="3" ht="41" customHeight="1" spans="1:5">
      <c r="A3" s="14" t="s">
        <v>295</v>
      </c>
      <c r="B3" t="str">
        <f>_xlfn.DISPIMG("ID_4FB56820D6BB486DAEE4FE98DC639D9C",1)</f>
        <v>=DISPIMG("ID_4FB56820D6BB486DAEE4FE98DC639D9C",1)</v>
      </c>
      <c r="C3" t="str">
        <f>_xlfn.DISPIMG("ID_67E3D46B9559439790D55694BD20E04F",1)</f>
        <v>=DISPIMG("ID_67E3D46B9559439790D55694BD20E04F",1)</v>
      </c>
    </row>
    <row r="4" ht="47" customHeight="1" spans="1:5">
      <c r="A4" s="14" t="s">
        <v>296</v>
      </c>
      <c r="C4" t="str">
        <f>_xlfn.DISPIMG("ID_561F07CE5B8D4E0890A4F0B2156FE9BE",1)</f>
        <v>=DISPIMG("ID_561F07CE5B8D4E0890A4F0B2156FE9BE",1)</v>
      </c>
    </row>
    <row r="5" ht="71" customHeight="1" spans="1:5">
      <c r="A5" s="14" t="s">
        <v>297</v>
      </c>
      <c r="B5" t="str">
        <f>_xlfn.DISPIMG("ID_31C0F2E8B7AE4013976E03701BDDA698",1)</f>
        <v>=DISPIMG("ID_31C0F2E8B7AE4013976E03701BDDA698",1)</v>
      </c>
      <c r="C5" t="str">
        <f>_xlfn.DISPIMG("ID_CE11790E6B224D35ADC06A6C997D11A1",1)</f>
        <v>=DISPIMG("ID_CE11790E6B224D35ADC06A6C997D11A1",1)</v>
      </c>
      <c r="D5" t="str">
        <f>_xlfn.DISPIMG("ID_EEB5A27D5B0347E59BB3355060BFAC04",1)</f>
        <v>=DISPIMG("ID_EEB5A27D5B0347E59BB3355060BFAC04",1)</v>
      </c>
      <c r="E5" t="str">
        <f>_xlfn.DISPIMG("ID_E2BB6413B49649B3A9B9EE3BF785A7F5",1)</f>
        <v>=DISPIMG("ID_E2BB6413B49649B3A9B9EE3BF785A7F5",1)</v>
      </c>
    </row>
    <row r="6" ht="40" customHeight="1" spans="1:5">
      <c r="A6" s="14" t="s">
        <v>298</v>
      </c>
      <c r="B6" t="str">
        <f>_xlfn.DISPIMG("ID_D1945FEFEA68400DB44AA263A02F991D",1)</f>
        <v>=DISPIMG("ID_D1945FEFEA68400DB44AA263A02F991D",1)</v>
      </c>
    </row>
    <row r="7" ht="45.4" spans="1:5">
      <c r="A7" s="14" t="s">
        <v>299</v>
      </c>
      <c r="B7" t="str">
        <f>_xlfn.DISPIMG("ID_A10AC41A2D3A4568B905A33B4EFEC8C6",1)</f>
        <v>=DISPIMG("ID_A10AC41A2D3A4568B905A33B4EFEC8C6",1)</v>
      </c>
      <c r="C7" t="str">
        <f>_xlfn.DISPIMG("ID_68A8555C503342618F36894E44320901",1)</f>
        <v>=DISPIMG("ID_68A8555C503342618F36894E44320901",1)</v>
      </c>
    </row>
    <row r="8" ht="43.05" spans="1:5">
      <c r="A8" s="14" t="s">
        <v>300</v>
      </c>
      <c r="B8" t="str">
        <f>_xlfn.DISPIMG("ID_B464F9E7637F46A480591D71CF53FB45",1)</f>
        <v>=DISPIMG("ID_B464F9E7637F46A480591D71CF53FB45",1)</v>
      </c>
      <c r="C8" t="str">
        <f>_xlfn.DISPIMG("ID_9EA1C131EB614A2E866C6775A7C181BC",1)</f>
        <v>=DISPIMG("ID_9EA1C131EB614A2E866C6775A7C181BC",1)</v>
      </c>
    </row>
    <row r="9" ht="45.3" spans="1:5">
      <c r="A9" s="14" t="s">
        <v>301</v>
      </c>
      <c r="B9" t="str">
        <f>_xlfn.DISPIMG("ID_699F0CA88B49467791731E081D47FC03",1)</f>
        <v>=DISPIMG("ID_699F0CA88B49467791731E081D47FC03",1)</v>
      </c>
      <c r="C9" t="str">
        <f>_xlfn.DISPIMG("ID_820EEE4FC9E34F6A957A1BF9FAFF08F5",1)</f>
        <v>=DISPIMG("ID_820EEE4FC9E34F6A957A1BF9FAFF08F5",1)</v>
      </c>
    </row>
    <row r="10" ht="45.05" spans="1:5">
      <c r="A10" s="14" t="s">
        <v>302</v>
      </c>
      <c r="C10" t="str">
        <f>_xlfn.DISPIMG("ID_C7A1154BB80145459BD6AC4288EAD9BB",1)</f>
        <v>=DISPIMG("ID_C7A1154BB80145459BD6AC4288EAD9BB",1)</v>
      </c>
    </row>
    <row r="11" ht="41.2" spans="1:5">
      <c r="A11" s="14" t="s">
        <v>303</v>
      </c>
      <c r="B11" t="str">
        <f>_xlfn.DISPIMG("ID_A4676FD5930E49008341DA2DF7E8EC45",1)</f>
        <v>=DISPIMG("ID_A4676FD5930E49008341DA2DF7E8EC45",1)</v>
      </c>
      <c r="C11" t="str">
        <f>_xlfn.DISPIMG("ID_965D8A34D780401E8EEFE2683EDF6F9B",1)</f>
        <v>=DISPIMG("ID_965D8A34D780401E8EEFE2683EDF6F9B",1)</v>
      </c>
      <c r="D11" t="str">
        <f>_xlfn.DISPIMG("ID_E08A923B796D41C2B0D46FE62EA2F910",1)</f>
        <v>=DISPIMG("ID_E08A923B796D41C2B0D46FE62EA2F910",1)</v>
      </c>
    </row>
    <row r="12" ht="43.1" spans="1:5">
      <c r="A12" s="14" t="s">
        <v>304</v>
      </c>
      <c r="C12" t="str">
        <f>_xlfn.DISPIMG("ID_F1A3762930CE40358B3BFFDD904E0204",1)</f>
        <v>=DISPIMG("ID_F1A3762930CE40358B3BFFDD904E0204",1)</v>
      </c>
    </row>
    <row r="13" ht="41" customHeight="1" spans="1:5">
      <c r="A13" s="60" t="s">
        <v>305</v>
      </c>
      <c r="B13" t="str">
        <f>_xlfn.DISPIMG("ID_473AA31EC0BB4D17B5D91715D65A78B4",1)</f>
        <v>=DISPIMG("ID_473AA31EC0BB4D17B5D91715D65A78B4",1)</v>
      </c>
    </row>
    <row r="14" ht="40" customHeight="1" spans="1:5">
      <c r="A14" s="14" t="s">
        <v>306</v>
      </c>
      <c r="C14" t="str">
        <f>_xlfn.DISPIMG("ID_763F3DA27C14435D949E731382D39BC3",1)</f>
        <v>=DISPIMG("ID_763F3DA27C14435D949E731382D39BC3",1)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206"/>
  <sheetViews>
    <sheetView workbookViewId="0">
      <pane ySplit="1" topLeftCell="A2" activePane="bottomLeft" state="frozen"/>
      <selection/>
      <selection pane="bottomLeft" activeCell="F215" sqref="F215"/>
    </sheetView>
  </sheetViews>
  <sheetFormatPr defaultColWidth="9" defaultRowHeight="13.5" outlineLevelCol="7"/>
  <sheetData>
    <row r="1" spans="1:8">
      <c r="A1" s="48" t="s">
        <v>307</v>
      </c>
      <c r="B1" s="49" t="s">
        <v>308</v>
      </c>
      <c r="C1" s="49" t="s">
        <v>309</v>
      </c>
      <c r="F1" s="49" t="s">
        <v>308</v>
      </c>
      <c r="G1" s="49" t="s">
        <v>309</v>
      </c>
      <c r="H1" s="50" t="s">
        <v>310</v>
      </c>
    </row>
    <row r="2" hidden="1" spans="1:8">
      <c r="A2" s="48" t="s">
        <v>311</v>
      </c>
      <c r="B2" s="49" t="s">
        <v>312</v>
      </c>
      <c r="C2" s="49" t="s">
        <v>313</v>
      </c>
      <c r="F2" s="49" t="s">
        <v>314</v>
      </c>
      <c r="G2" s="49" t="s">
        <v>313</v>
      </c>
    </row>
    <row r="3" hidden="1" spans="1:8">
      <c r="A3" s="48" t="s">
        <v>315</v>
      </c>
      <c r="B3" s="49" t="s">
        <v>312</v>
      </c>
      <c r="C3" s="49" t="s">
        <v>313</v>
      </c>
      <c r="F3" s="49" t="s">
        <v>316</v>
      </c>
      <c r="G3" s="49" t="s">
        <v>317</v>
      </c>
    </row>
    <row r="4" hidden="1" spans="1:8">
      <c r="A4" s="48" t="s">
        <v>318</v>
      </c>
      <c r="B4" s="49" t="s">
        <v>312</v>
      </c>
      <c r="C4" s="49" t="s">
        <v>313</v>
      </c>
      <c r="F4" s="49" t="s">
        <v>312</v>
      </c>
      <c r="G4" s="49" t="s">
        <v>319</v>
      </c>
    </row>
    <row r="5" hidden="1" spans="1:8">
      <c r="A5" s="48" t="s">
        <v>320</v>
      </c>
      <c r="B5" s="49" t="s">
        <v>312</v>
      </c>
      <c r="C5" s="49" t="s">
        <v>313</v>
      </c>
      <c r="D5" s="49"/>
      <c r="F5" s="49" t="s">
        <v>321</v>
      </c>
      <c r="G5" s="49" t="s">
        <v>322</v>
      </c>
    </row>
    <row r="6" hidden="1" spans="1:8">
      <c r="A6" s="48" t="s">
        <v>323</v>
      </c>
      <c r="B6" s="49" t="s">
        <v>312</v>
      </c>
      <c r="C6" s="49" t="s">
        <v>313</v>
      </c>
      <c r="D6" s="49"/>
      <c r="F6" s="49"/>
      <c r="G6" s="49" t="s">
        <v>324</v>
      </c>
    </row>
    <row r="7" hidden="1" spans="1:8">
      <c r="A7" s="48" t="s">
        <v>325</v>
      </c>
      <c r="B7" s="49" t="s">
        <v>312</v>
      </c>
      <c r="C7" s="49" t="s">
        <v>317</v>
      </c>
      <c r="D7" s="49"/>
      <c r="F7" s="49"/>
      <c r="G7" s="49" t="s">
        <v>326</v>
      </c>
    </row>
    <row r="8" hidden="1" spans="1:8">
      <c r="A8" s="48" t="s">
        <v>327</v>
      </c>
      <c r="B8" s="49" t="s">
        <v>312</v>
      </c>
      <c r="C8" s="49" t="s">
        <v>317</v>
      </c>
      <c r="D8" s="49"/>
      <c r="G8" s="49" t="s">
        <v>328</v>
      </c>
    </row>
    <row r="9" hidden="1" spans="1:8">
      <c r="A9" s="48" t="s">
        <v>329</v>
      </c>
      <c r="B9" s="49" t="s">
        <v>312</v>
      </c>
      <c r="C9" s="49" t="s">
        <v>313</v>
      </c>
      <c r="D9" s="49"/>
    </row>
    <row r="10" hidden="1" spans="1:8">
      <c r="A10" s="48" t="s">
        <v>330</v>
      </c>
      <c r="B10" s="49" t="s">
        <v>331</v>
      </c>
      <c r="C10" s="49" t="s">
        <v>319</v>
      </c>
      <c r="D10" s="49"/>
    </row>
    <row r="11" hidden="1" spans="1:8">
      <c r="A11" s="48" t="s">
        <v>332</v>
      </c>
      <c r="B11" s="49" t="s">
        <v>331</v>
      </c>
      <c r="C11" s="49" t="s">
        <v>319</v>
      </c>
      <c r="D11" s="49"/>
    </row>
    <row r="12" hidden="1" spans="1:8">
      <c r="A12" s="48" t="s">
        <v>333</v>
      </c>
      <c r="B12" s="49" t="s">
        <v>334</v>
      </c>
      <c r="C12" s="49" t="s">
        <v>319</v>
      </c>
      <c r="D12" s="49"/>
    </row>
    <row r="13" hidden="1" spans="1:8">
      <c r="A13" s="49" t="s">
        <v>335</v>
      </c>
      <c r="B13" s="49" t="s">
        <v>334</v>
      </c>
      <c r="C13" s="49" t="s">
        <v>319</v>
      </c>
      <c r="D13" s="49"/>
    </row>
    <row r="14" hidden="1" spans="1:8">
      <c r="A14" s="49" t="s">
        <v>336</v>
      </c>
      <c r="B14" s="49" t="s">
        <v>337</v>
      </c>
      <c r="C14" s="49" t="s">
        <v>319</v>
      </c>
      <c r="D14" s="49"/>
    </row>
    <row r="15" hidden="1" spans="1:8">
      <c r="A15" s="48" t="s">
        <v>338</v>
      </c>
      <c r="B15" s="48" t="s">
        <v>339</v>
      </c>
      <c r="C15" s="48" t="s">
        <v>319</v>
      </c>
      <c r="D15" s="49"/>
    </row>
    <row r="16" hidden="1" spans="1:8">
      <c r="A16" s="48" t="s">
        <v>340</v>
      </c>
      <c r="B16" s="49" t="s">
        <v>316</v>
      </c>
      <c r="C16" s="49" t="s">
        <v>322</v>
      </c>
      <c r="D16" s="49"/>
    </row>
    <row r="17" hidden="1" spans="1:4">
      <c r="A17" s="49" t="s">
        <v>341</v>
      </c>
      <c r="B17" s="49" t="s">
        <v>316</v>
      </c>
      <c r="C17" s="49" t="s">
        <v>342</v>
      </c>
      <c r="D17" s="49"/>
    </row>
    <row r="18" hidden="1" spans="1:4">
      <c r="A18" s="48" t="s">
        <v>343</v>
      </c>
      <c r="B18" s="49" t="s">
        <v>316</v>
      </c>
      <c r="C18" s="49" t="s">
        <v>319</v>
      </c>
      <c r="D18" s="49"/>
    </row>
    <row r="19" hidden="1" spans="1:4">
      <c r="A19" s="48" t="s">
        <v>344</v>
      </c>
      <c r="B19" s="49" t="s">
        <v>316</v>
      </c>
      <c r="C19" s="49" t="s">
        <v>322</v>
      </c>
      <c r="D19" s="49"/>
    </row>
    <row r="20" hidden="1" spans="1:4">
      <c r="A20" s="48" t="s">
        <v>345</v>
      </c>
      <c r="B20" s="49" t="s">
        <v>316</v>
      </c>
      <c r="C20" s="49" t="s">
        <v>324</v>
      </c>
      <c r="D20" s="49"/>
    </row>
    <row r="21" hidden="1" spans="1:4">
      <c r="A21" s="48" t="s">
        <v>346</v>
      </c>
      <c r="B21" s="49" t="s">
        <v>316</v>
      </c>
      <c r="C21" s="49" t="s">
        <v>319</v>
      </c>
      <c r="D21" s="49"/>
    </row>
    <row r="22" hidden="1" spans="1:4">
      <c r="A22" s="48" t="s">
        <v>347</v>
      </c>
      <c r="B22" s="50" t="s">
        <v>316</v>
      </c>
      <c r="C22" s="50" t="s">
        <v>324</v>
      </c>
      <c r="D22" s="49" t="s">
        <v>348</v>
      </c>
    </row>
    <row r="23" hidden="1" spans="1:4">
      <c r="A23" s="48" t="s">
        <v>349</v>
      </c>
      <c r="B23" s="49" t="s">
        <v>314</v>
      </c>
      <c r="C23" s="49" t="s">
        <v>322</v>
      </c>
      <c r="D23" s="49"/>
    </row>
    <row r="24" hidden="1" spans="1:4">
      <c r="A24" s="48" t="s">
        <v>350</v>
      </c>
      <c r="B24" s="51" t="s">
        <v>314</v>
      </c>
      <c r="C24" s="51" t="s">
        <v>319</v>
      </c>
      <c r="D24" s="49"/>
    </row>
    <row r="25" hidden="1" spans="1:4">
      <c r="A25" s="48" t="s">
        <v>351</v>
      </c>
      <c r="B25" s="49" t="s">
        <v>314</v>
      </c>
      <c r="C25" s="49" t="s">
        <v>322</v>
      </c>
      <c r="D25" s="49"/>
    </row>
    <row r="26" hidden="1" spans="1:4">
      <c r="A26" s="48" t="s">
        <v>352</v>
      </c>
      <c r="B26" s="49" t="s">
        <v>314</v>
      </c>
      <c r="C26" s="49" t="s">
        <v>322</v>
      </c>
      <c r="D26" s="49"/>
    </row>
    <row r="27" hidden="1" spans="1:4">
      <c r="A27" s="48" t="s">
        <v>353</v>
      </c>
      <c r="B27" s="49" t="s">
        <v>314</v>
      </c>
      <c r="C27" s="49" t="s">
        <v>319</v>
      </c>
      <c r="D27" s="49"/>
    </row>
    <row r="28" hidden="1" spans="1:4">
      <c r="A28" s="48" t="s">
        <v>354</v>
      </c>
      <c r="B28" s="49" t="s">
        <v>314</v>
      </c>
      <c r="C28" s="49" t="s">
        <v>324</v>
      </c>
      <c r="D28" s="49"/>
    </row>
    <row r="29" hidden="1" spans="1:4">
      <c r="A29" s="48" t="s">
        <v>355</v>
      </c>
      <c r="B29" s="49" t="s">
        <v>314</v>
      </c>
      <c r="C29" s="49" t="s">
        <v>322</v>
      </c>
      <c r="D29" s="49"/>
    </row>
    <row r="30" hidden="1" spans="1:4">
      <c r="A30" s="48" t="s">
        <v>356</v>
      </c>
      <c r="B30" s="49" t="s">
        <v>314</v>
      </c>
      <c r="C30" s="49" t="s">
        <v>322</v>
      </c>
      <c r="D30" s="49"/>
    </row>
    <row r="31" hidden="1" spans="1:4">
      <c r="A31" s="49" t="s">
        <v>357</v>
      </c>
      <c r="B31" s="49" t="s">
        <v>314</v>
      </c>
      <c r="C31" s="49" t="s">
        <v>324</v>
      </c>
      <c r="D31" s="49"/>
    </row>
    <row r="32" hidden="1" spans="1:4">
      <c r="A32" s="48" t="s">
        <v>358</v>
      </c>
      <c r="B32" s="49" t="s">
        <v>314</v>
      </c>
      <c r="C32" s="49" t="s">
        <v>319</v>
      </c>
      <c r="D32" s="49"/>
    </row>
    <row r="33" hidden="1" spans="1:4">
      <c r="A33" s="48" t="s">
        <v>359</v>
      </c>
      <c r="B33" s="49" t="s">
        <v>314</v>
      </c>
      <c r="C33" s="49" t="s">
        <v>322</v>
      </c>
      <c r="D33" s="49"/>
    </row>
    <row r="34" hidden="1" spans="1:4">
      <c r="A34" s="48" t="s">
        <v>360</v>
      </c>
      <c r="B34" s="49" t="s">
        <v>314</v>
      </c>
      <c r="C34" s="49" t="s">
        <v>326</v>
      </c>
      <c r="D34" s="49"/>
    </row>
    <row r="35" hidden="1" spans="1:4">
      <c r="A35" s="48" t="s">
        <v>361</v>
      </c>
      <c r="B35" s="49" t="s">
        <v>314</v>
      </c>
      <c r="C35" s="49" t="s">
        <v>322</v>
      </c>
      <c r="D35" s="49"/>
    </row>
    <row r="36" hidden="1" spans="1:4">
      <c r="A36" s="48" t="s">
        <v>362</v>
      </c>
      <c r="B36" s="49" t="s">
        <v>314</v>
      </c>
      <c r="C36" s="49" t="s">
        <v>322</v>
      </c>
      <c r="D36" s="49"/>
    </row>
    <row r="37" hidden="1" spans="1:4">
      <c r="A37" s="48" t="s">
        <v>363</v>
      </c>
      <c r="B37" s="49" t="s">
        <v>314</v>
      </c>
      <c r="C37" s="49" t="s">
        <v>322</v>
      </c>
    </row>
    <row r="38" ht="14" hidden="1" customHeight="1" spans="1:4">
      <c r="A38" s="48" t="s">
        <v>364</v>
      </c>
      <c r="B38" s="49" t="s">
        <v>314</v>
      </c>
      <c r="C38" s="49" t="s">
        <v>326</v>
      </c>
    </row>
    <row r="39" hidden="1" spans="1:4">
      <c r="A39" s="48" t="s">
        <v>365</v>
      </c>
      <c r="B39" s="49" t="s">
        <v>314</v>
      </c>
      <c r="C39" s="49" t="s">
        <v>319</v>
      </c>
    </row>
    <row r="40" hidden="1" spans="1:4">
      <c r="A40" s="48" t="s">
        <v>366</v>
      </c>
      <c r="B40" s="49" t="s">
        <v>314</v>
      </c>
      <c r="C40" s="49" t="s">
        <v>322</v>
      </c>
    </row>
    <row r="41" hidden="1" spans="1:4">
      <c r="A41" s="48" t="s">
        <v>367</v>
      </c>
      <c r="B41" s="49" t="s">
        <v>314</v>
      </c>
      <c r="C41" s="49" t="s">
        <v>326</v>
      </c>
    </row>
    <row r="42" hidden="1" spans="1:4">
      <c r="A42" s="48" t="s">
        <v>368</v>
      </c>
      <c r="B42" s="49" t="s">
        <v>314</v>
      </c>
      <c r="C42" s="49" t="s">
        <v>322</v>
      </c>
    </row>
    <row r="43" hidden="1" spans="1:4">
      <c r="A43" s="48" t="s">
        <v>369</v>
      </c>
      <c r="B43" s="49" t="s">
        <v>314</v>
      </c>
      <c r="C43" s="49" t="s">
        <v>322</v>
      </c>
    </row>
    <row r="44" hidden="1" spans="1:4">
      <c r="A44" s="48" t="s">
        <v>370</v>
      </c>
      <c r="B44" s="49" t="s">
        <v>314</v>
      </c>
      <c r="C44" s="49" t="s">
        <v>326</v>
      </c>
    </row>
    <row r="45" hidden="1" spans="1:4">
      <c r="A45" s="48" t="s">
        <v>371</v>
      </c>
      <c r="B45" s="49" t="s">
        <v>314</v>
      </c>
      <c r="C45" s="49" t="s">
        <v>322</v>
      </c>
    </row>
    <row r="46" hidden="1" spans="1:4">
      <c r="A46" s="48" t="s">
        <v>372</v>
      </c>
      <c r="B46" s="49" t="s">
        <v>314</v>
      </c>
      <c r="C46" s="49" t="s">
        <v>326</v>
      </c>
    </row>
    <row r="47" hidden="1" spans="1:4">
      <c r="A47" s="48" t="s">
        <v>373</v>
      </c>
      <c r="B47" s="49" t="s">
        <v>314</v>
      </c>
      <c r="C47" s="49" t="s">
        <v>326</v>
      </c>
    </row>
    <row r="48" hidden="1" spans="1:4">
      <c r="A48" s="48" t="s">
        <v>374</v>
      </c>
      <c r="B48" s="49" t="s">
        <v>314</v>
      </c>
      <c r="C48" s="49" t="s">
        <v>326</v>
      </c>
    </row>
    <row r="49" hidden="1" spans="1:4">
      <c r="A49" s="48" t="s">
        <v>375</v>
      </c>
      <c r="B49" s="49" t="s">
        <v>314</v>
      </c>
      <c r="C49" s="49" t="s">
        <v>326</v>
      </c>
    </row>
    <row r="50" hidden="1" spans="1:4">
      <c r="A50" s="48" t="s">
        <v>376</v>
      </c>
      <c r="B50" s="49" t="s">
        <v>314</v>
      </c>
      <c r="C50" s="49" t="s">
        <v>319</v>
      </c>
    </row>
    <row r="51" hidden="1" spans="1:4">
      <c r="A51" s="48" t="s">
        <v>377</v>
      </c>
      <c r="B51" s="49" t="s">
        <v>314</v>
      </c>
      <c r="C51" s="49" t="s">
        <v>319</v>
      </c>
    </row>
    <row r="52" hidden="1" spans="1:4">
      <c r="A52" s="48" t="s">
        <v>378</v>
      </c>
      <c r="B52" s="49" t="s">
        <v>314</v>
      </c>
      <c r="C52" s="49" t="s">
        <v>322</v>
      </c>
    </row>
    <row r="53" hidden="1" spans="1:4">
      <c r="A53" s="48" t="s">
        <v>379</v>
      </c>
      <c r="B53" s="49" t="s">
        <v>314</v>
      </c>
      <c r="C53" s="49" t="s">
        <v>322</v>
      </c>
    </row>
    <row r="54" hidden="1" spans="1:4">
      <c r="A54" s="48" t="s">
        <v>380</v>
      </c>
      <c r="B54" s="49" t="s">
        <v>314</v>
      </c>
      <c r="C54" s="49" t="s">
        <v>326</v>
      </c>
    </row>
    <row r="55" hidden="1" spans="1:4">
      <c r="A55" s="48" t="s">
        <v>381</v>
      </c>
      <c r="B55" s="49" t="s">
        <v>314</v>
      </c>
      <c r="C55" s="49" t="s">
        <v>322</v>
      </c>
    </row>
    <row r="56" hidden="1" spans="1:4">
      <c r="A56" s="48" t="s">
        <v>382</v>
      </c>
      <c r="B56" s="49" t="s">
        <v>314</v>
      </c>
      <c r="C56" s="49" t="s">
        <v>326</v>
      </c>
    </row>
    <row r="57" hidden="1" spans="1:4">
      <c r="A57" s="48" t="s">
        <v>383</v>
      </c>
      <c r="B57" s="50" t="s">
        <v>314</v>
      </c>
      <c r="C57" s="50" t="s">
        <v>322</v>
      </c>
      <c r="D57" s="52" t="s">
        <v>384</v>
      </c>
    </row>
    <row r="58" hidden="1" spans="1:4">
      <c r="A58" s="48" t="s">
        <v>385</v>
      </c>
      <c r="B58" s="51" t="s">
        <v>314</v>
      </c>
      <c r="C58" s="51" t="s">
        <v>319</v>
      </c>
    </row>
    <row r="59" hidden="1" spans="1:4">
      <c r="A59" s="48" t="s">
        <v>386</v>
      </c>
      <c r="B59" s="49" t="s">
        <v>314</v>
      </c>
      <c r="C59" s="49" t="s">
        <v>326</v>
      </c>
    </row>
    <row r="60" hidden="1" spans="1:4">
      <c r="A60" s="48" t="s">
        <v>387</v>
      </c>
      <c r="B60" s="49" t="s">
        <v>314</v>
      </c>
      <c r="C60" s="49" t="s">
        <v>319</v>
      </c>
    </row>
    <row r="61" hidden="1" spans="1:4">
      <c r="A61" s="48" t="s">
        <v>388</v>
      </c>
      <c r="B61" s="49" t="s">
        <v>314</v>
      </c>
      <c r="C61" s="49" t="s">
        <v>326</v>
      </c>
    </row>
    <row r="62" hidden="1" spans="1:4">
      <c r="A62" s="48" t="s">
        <v>389</v>
      </c>
      <c r="B62" s="49" t="s">
        <v>314</v>
      </c>
      <c r="C62" s="49" t="s">
        <v>322</v>
      </c>
    </row>
    <row r="63" hidden="1" spans="1:4">
      <c r="A63" s="48" t="s">
        <v>390</v>
      </c>
      <c r="B63" s="49" t="s">
        <v>314</v>
      </c>
      <c r="C63" s="49" t="s">
        <v>322</v>
      </c>
    </row>
    <row r="64" hidden="1" spans="1:4">
      <c r="A64" s="48" t="s">
        <v>391</v>
      </c>
      <c r="B64" s="49" t="s">
        <v>314</v>
      </c>
      <c r="C64" s="49" t="s">
        <v>322</v>
      </c>
    </row>
    <row r="65" hidden="1" spans="1:3">
      <c r="A65" s="48" t="s">
        <v>392</v>
      </c>
      <c r="B65" s="49" t="s">
        <v>314</v>
      </c>
      <c r="C65" s="49" t="s">
        <v>322</v>
      </c>
    </row>
    <row r="66" hidden="1" spans="1:3">
      <c r="A66" s="48" t="s">
        <v>393</v>
      </c>
      <c r="B66" s="49" t="s">
        <v>314</v>
      </c>
      <c r="C66" s="49" t="s">
        <v>322</v>
      </c>
    </row>
    <row r="67" hidden="1" spans="1:3">
      <c r="A67" s="48" t="s">
        <v>394</v>
      </c>
      <c r="B67" s="49" t="s">
        <v>314</v>
      </c>
      <c r="C67" s="49" t="s">
        <v>322</v>
      </c>
    </row>
    <row r="68" hidden="1" spans="1:3">
      <c r="A68" s="48" t="s">
        <v>395</v>
      </c>
      <c r="B68" s="49" t="s">
        <v>314</v>
      </c>
      <c r="C68" s="49" t="s">
        <v>322</v>
      </c>
    </row>
    <row r="69" hidden="1" spans="1:3">
      <c r="A69" s="48" t="s">
        <v>396</v>
      </c>
      <c r="B69" s="49" t="s">
        <v>314</v>
      </c>
      <c r="C69" s="49" t="s">
        <v>322</v>
      </c>
    </row>
    <row r="70" hidden="1" spans="1:3">
      <c r="A70" s="48" t="s">
        <v>397</v>
      </c>
      <c r="B70" s="49" t="s">
        <v>314</v>
      </c>
      <c r="C70" s="49" t="s">
        <v>322</v>
      </c>
    </row>
    <row r="71" hidden="1" spans="1:3">
      <c r="A71" s="48" t="s">
        <v>398</v>
      </c>
      <c r="B71" s="49" t="s">
        <v>314</v>
      </c>
      <c r="C71" s="49" t="s">
        <v>322</v>
      </c>
    </row>
    <row r="72" hidden="1" spans="1:3">
      <c r="A72" s="48" t="s">
        <v>399</v>
      </c>
      <c r="B72" s="49" t="s">
        <v>314</v>
      </c>
      <c r="C72" s="49" t="s">
        <v>322</v>
      </c>
    </row>
    <row r="73" hidden="1" spans="1:3">
      <c r="A73" s="48" t="s">
        <v>400</v>
      </c>
      <c r="B73" s="49" t="s">
        <v>314</v>
      </c>
      <c r="C73" s="49" t="s">
        <v>326</v>
      </c>
    </row>
    <row r="74" hidden="1" spans="1:3">
      <c r="A74" s="48" t="s">
        <v>401</v>
      </c>
      <c r="B74" s="49" t="s">
        <v>314</v>
      </c>
      <c r="C74" s="49" t="s">
        <v>322</v>
      </c>
    </row>
    <row r="75" hidden="1" spans="1:3">
      <c r="A75" s="48" t="s">
        <v>402</v>
      </c>
      <c r="B75" s="49" t="s">
        <v>314</v>
      </c>
      <c r="C75" s="49" t="s">
        <v>326</v>
      </c>
    </row>
    <row r="76" hidden="1" spans="1:3">
      <c r="A76" s="49" t="s">
        <v>403</v>
      </c>
      <c r="B76" s="49" t="s">
        <v>314</v>
      </c>
      <c r="C76" s="49" t="s">
        <v>322</v>
      </c>
    </row>
    <row r="77" hidden="1" spans="1:3">
      <c r="A77" s="48" t="s">
        <v>404</v>
      </c>
      <c r="B77" s="49" t="s">
        <v>314</v>
      </c>
      <c r="C77" s="49" t="s">
        <v>326</v>
      </c>
    </row>
    <row r="78" hidden="1" spans="1:3">
      <c r="A78" s="48" t="s">
        <v>405</v>
      </c>
      <c r="B78" s="49" t="s">
        <v>314</v>
      </c>
      <c r="C78" s="49" t="s">
        <v>322</v>
      </c>
    </row>
    <row r="79" hidden="1" spans="1:3">
      <c r="A79" s="48" t="s">
        <v>406</v>
      </c>
      <c r="B79" s="49" t="s">
        <v>314</v>
      </c>
      <c r="C79" s="49" t="s">
        <v>319</v>
      </c>
    </row>
    <row r="80" hidden="1" spans="1:3">
      <c r="A80" s="48" t="s">
        <v>407</v>
      </c>
      <c r="B80" s="49" t="s">
        <v>314</v>
      </c>
      <c r="C80" s="49" t="s">
        <v>326</v>
      </c>
    </row>
    <row r="81" hidden="1" spans="1:3">
      <c r="A81" s="48" t="s">
        <v>408</v>
      </c>
      <c r="B81" s="49" t="s">
        <v>314</v>
      </c>
      <c r="C81" s="49" t="s">
        <v>319</v>
      </c>
    </row>
    <row r="82" hidden="1" spans="1:3">
      <c r="A82" s="48" t="s">
        <v>409</v>
      </c>
      <c r="B82" s="49" t="s">
        <v>314</v>
      </c>
      <c r="C82" s="49" t="s">
        <v>326</v>
      </c>
    </row>
    <row r="83" hidden="1" spans="1:3">
      <c r="A83" s="48" t="s">
        <v>410</v>
      </c>
      <c r="B83" s="49" t="s">
        <v>314</v>
      </c>
      <c r="C83" s="49" t="s">
        <v>322</v>
      </c>
    </row>
    <row r="84" hidden="1" spans="1:3">
      <c r="A84" s="48" t="s">
        <v>411</v>
      </c>
      <c r="B84" s="49" t="s">
        <v>314</v>
      </c>
      <c r="C84" s="49" t="s">
        <v>319</v>
      </c>
    </row>
    <row r="85" hidden="1" spans="1:3">
      <c r="A85" s="48" t="s">
        <v>412</v>
      </c>
      <c r="B85" s="49" t="s">
        <v>314</v>
      </c>
      <c r="C85" s="49" t="s">
        <v>322</v>
      </c>
    </row>
    <row r="86" hidden="1" spans="1:3">
      <c r="A86" s="48" t="s">
        <v>413</v>
      </c>
      <c r="B86" s="49" t="s">
        <v>314</v>
      </c>
      <c r="C86" s="49" t="s">
        <v>326</v>
      </c>
    </row>
    <row r="87" hidden="1" spans="1:3">
      <c r="A87" s="48" t="s">
        <v>414</v>
      </c>
      <c r="B87" s="49" t="s">
        <v>314</v>
      </c>
      <c r="C87" s="49" t="s">
        <v>319</v>
      </c>
    </row>
    <row r="88" hidden="1" spans="1:3">
      <c r="A88" s="48" t="s">
        <v>415</v>
      </c>
      <c r="B88" s="49" t="s">
        <v>314</v>
      </c>
      <c r="C88" s="49" t="s">
        <v>326</v>
      </c>
    </row>
    <row r="89" hidden="1" spans="1:3">
      <c r="A89" s="48" t="s">
        <v>416</v>
      </c>
      <c r="B89" s="49" t="s">
        <v>314</v>
      </c>
      <c r="C89" s="49" t="s">
        <v>319</v>
      </c>
    </row>
    <row r="90" hidden="1" spans="1:3">
      <c r="A90" s="48" t="s">
        <v>417</v>
      </c>
      <c r="B90" s="49" t="s">
        <v>314</v>
      </c>
      <c r="C90" s="49" t="s">
        <v>319</v>
      </c>
    </row>
    <row r="91" hidden="1" spans="1:3">
      <c r="A91" s="48" t="s">
        <v>418</v>
      </c>
      <c r="B91" s="49" t="s">
        <v>314</v>
      </c>
      <c r="C91" s="49" t="s">
        <v>322</v>
      </c>
    </row>
    <row r="92" hidden="1" spans="1:3">
      <c r="A92" s="48" t="s">
        <v>419</v>
      </c>
      <c r="B92" s="49" t="s">
        <v>314</v>
      </c>
      <c r="C92" s="49" t="s">
        <v>326</v>
      </c>
    </row>
    <row r="93" hidden="1" spans="1:3">
      <c r="A93" s="48" t="s">
        <v>420</v>
      </c>
      <c r="B93" s="49" t="s">
        <v>314</v>
      </c>
      <c r="C93" s="49" t="s">
        <v>322</v>
      </c>
    </row>
    <row r="94" hidden="1" spans="1:3">
      <c r="A94" s="48" t="s">
        <v>421</v>
      </c>
      <c r="B94" s="49" t="s">
        <v>314</v>
      </c>
      <c r="C94" s="49" t="s">
        <v>322</v>
      </c>
    </row>
    <row r="95" hidden="1" spans="1:3">
      <c r="A95" s="48" t="s">
        <v>422</v>
      </c>
      <c r="B95" s="49" t="s">
        <v>314</v>
      </c>
      <c r="C95" s="49" t="s">
        <v>322</v>
      </c>
    </row>
    <row r="96" hidden="1" spans="1:3">
      <c r="A96" s="48" t="s">
        <v>423</v>
      </c>
      <c r="B96" s="49" t="s">
        <v>314</v>
      </c>
      <c r="C96" s="49" t="s">
        <v>322</v>
      </c>
    </row>
    <row r="97" hidden="1" spans="1:4">
      <c r="A97" s="48" t="s">
        <v>424</v>
      </c>
      <c r="B97" s="50" t="s">
        <v>314</v>
      </c>
      <c r="C97" s="50" t="s">
        <v>326</v>
      </c>
      <c r="D97" s="52" t="s">
        <v>425</v>
      </c>
    </row>
    <row r="98" hidden="1" spans="1:4">
      <c r="A98" s="48" t="s">
        <v>426</v>
      </c>
      <c r="B98" s="49" t="s">
        <v>314</v>
      </c>
      <c r="C98" s="49" t="s">
        <v>322</v>
      </c>
    </row>
    <row r="99" hidden="1" spans="1:4">
      <c r="A99" s="48" t="s">
        <v>427</v>
      </c>
      <c r="B99" s="49" t="s">
        <v>314</v>
      </c>
      <c r="C99" s="49" t="s">
        <v>324</v>
      </c>
    </row>
    <row r="100" hidden="1" spans="1:4">
      <c r="A100" s="48" t="s">
        <v>428</v>
      </c>
      <c r="B100" s="49" t="s">
        <v>314</v>
      </c>
      <c r="C100" s="49" t="s">
        <v>322</v>
      </c>
    </row>
    <row r="101" hidden="1" spans="1:4">
      <c r="A101" s="48" t="s">
        <v>429</v>
      </c>
      <c r="B101" s="49" t="s">
        <v>314</v>
      </c>
      <c r="C101" s="49" t="s">
        <v>319</v>
      </c>
    </row>
    <row r="102" hidden="1" spans="1:4">
      <c r="A102" s="48" t="s">
        <v>430</v>
      </c>
      <c r="B102" s="49" t="s">
        <v>314</v>
      </c>
      <c r="C102" s="49" t="s">
        <v>313</v>
      </c>
    </row>
    <row r="103" hidden="1" spans="1:4">
      <c r="A103" s="48" t="s">
        <v>431</v>
      </c>
      <c r="B103" s="49" t="s">
        <v>314</v>
      </c>
      <c r="C103" s="49" t="s">
        <v>322</v>
      </c>
    </row>
    <row r="104" hidden="1" spans="1:4">
      <c r="A104" s="48" t="s">
        <v>432</v>
      </c>
      <c r="B104" s="49" t="s">
        <v>314</v>
      </c>
      <c r="C104" s="49" t="s">
        <v>326</v>
      </c>
    </row>
    <row r="105" hidden="1" spans="1:4">
      <c r="A105" s="48" t="s">
        <v>433</v>
      </c>
      <c r="B105" s="49" t="s">
        <v>314</v>
      </c>
      <c r="C105" s="49" t="s">
        <v>319</v>
      </c>
    </row>
    <row r="106" hidden="1" spans="1:4">
      <c r="A106" s="48" t="s">
        <v>434</v>
      </c>
      <c r="B106" s="49" t="s">
        <v>314</v>
      </c>
      <c r="C106" s="49" t="s">
        <v>322</v>
      </c>
    </row>
    <row r="107" hidden="1" spans="1:4">
      <c r="A107" s="48" t="s">
        <v>435</v>
      </c>
      <c r="B107" s="49" t="s">
        <v>314</v>
      </c>
      <c r="C107" s="49" t="s">
        <v>319</v>
      </c>
    </row>
    <row r="108" hidden="1" spans="1:4">
      <c r="A108" s="48" t="s">
        <v>436</v>
      </c>
      <c r="B108" s="49" t="s">
        <v>314</v>
      </c>
      <c r="C108" s="49" t="s">
        <v>319</v>
      </c>
    </row>
    <row r="109" hidden="1" spans="1:4">
      <c r="A109" s="48" t="s">
        <v>437</v>
      </c>
      <c r="B109" s="49" t="s">
        <v>314</v>
      </c>
      <c r="C109" s="49" t="s">
        <v>326</v>
      </c>
    </row>
    <row r="110" hidden="1" spans="1:4">
      <c r="A110" s="48" t="s">
        <v>438</v>
      </c>
      <c r="B110" s="49" t="s">
        <v>314</v>
      </c>
      <c r="C110" s="49" t="s">
        <v>326</v>
      </c>
    </row>
    <row r="111" hidden="1" spans="1:4">
      <c r="A111" s="48" t="s">
        <v>439</v>
      </c>
      <c r="B111" s="49" t="s">
        <v>314</v>
      </c>
      <c r="C111" s="49" t="s">
        <v>322</v>
      </c>
    </row>
    <row r="112" hidden="1" spans="1:4">
      <c r="A112" s="48" t="s">
        <v>383</v>
      </c>
      <c r="B112" s="50" t="s">
        <v>314</v>
      </c>
      <c r="C112" s="50" t="s">
        <v>319</v>
      </c>
      <c r="D112" s="52" t="s">
        <v>440</v>
      </c>
    </row>
    <row r="113" hidden="1" spans="1:4">
      <c r="A113" s="48" t="s">
        <v>441</v>
      </c>
      <c r="B113" s="49" t="s">
        <v>314</v>
      </c>
      <c r="C113" s="49" t="s">
        <v>326</v>
      </c>
    </row>
    <row r="114" hidden="1" spans="1:4">
      <c r="A114" s="48" t="s">
        <v>442</v>
      </c>
      <c r="B114" s="49" t="s">
        <v>314</v>
      </c>
      <c r="C114" s="49" t="s">
        <v>322</v>
      </c>
    </row>
    <row r="115" hidden="1" spans="1:4">
      <c r="A115" s="48" t="s">
        <v>443</v>
      </c>
      <c r="B115" s="49" t="s">
        <v>314</v>
      </c>
      <c r="C115" s="49" t="s">
        <v>319</v>
      </c>
    </row>
    <row r="116" hidden="1" spans="1:4">
      <c r="A116" s="48" t="s">
        <v>444</v>
      </c>
      <c r="B116" s="49" t="s">
        <v>314</v>
      </c>
      <c r="C116" s="49" t="s">
        <v>319</v>
      </c>
    </row>
    <row r="117" hidden="1" spans="1:4">
      <c r="A117" s="48" t="s">
        <v>445</v>
      </c>
      <c r="B117" s="49" t="s">
        <v>314</v>
      </c>
      <c r="C117" s="49" t="s">
        <v>319</v>
      </c>
    </row>
    <row r="118" hidden="1" spans="1:4">
      <c r="A118" s="48" t="s">
        <v>446</v>
      </c>
      <c r="B118" s="49" t="s">
        <v>314</v>
      </c>
      <c r="C118" s="49" t="s">
        <v>326</v>
      </c>
    </row>
    <row r="119" hidden="1" spans="1:4">
      <c r="A119" s="48" t="s">
        <v>447</v>
      </c>
      <c r="B119" s="49" t="s">
        <v>314</v>
      </c>
      <c r="C119" s="49" t="s">
        <v>326</v>
      </c>
    </row>
    <row r="120" hidden="1" spans="1:4">
      <c r="A120" s="48" t="s">
        <v>448</v>
      </c>
      <c r="B120" s="49" t="s">
        <v>314</v>
      </c>
      <c r="C120" s="49" t="s">
        <v>326</v>
      </c>
    </row>
    <row r="121" hidden="1" spans="1:4">
      <c r="A121" s="48" t="s">
        <v>449</v>
      </c>
      <c r="B121" s="49" t="s">
        <v>314</v>
      </c>
      <c r="C121" s="49" t="s">
        <v>322</v>
      </c>
    </row>
    <row r="122" spans="1:4">
      <c r="A122" s="53" t="s">
        <v>450</v>
      </c>
      <c r="B122" s="54" t="s">
        <v>314</v>
      </c>
      <c r="C122" s="54" t="s">
        <v>326</v>
      </c>
      <c r="D122" s="55" t="s">
        <v>451</v>
      </c>
    </row>
    <row r="123" hidden="1" spans="1:4">
      <c r="A123" s="48" t="s">
        <v>452</v>
      </c>
      <c r="B123" s="49" t="s">
        <v>314</v>
      </c>
      <c r="C123" s="49" t="s">
        <v>319</v>
      </c>
    </row>
    <row r="124" hidden="1" spans="1:4">
      <c r="A124" s="48" t="s">
        <v>453</v>
      </c>
      <c r="B124" s="49" t="s">
        <v>314</v>
      </c>
      <c r="C124" s="49" t="s">
        <v>322</v>
      </c>
    </row>
    <row r="125" hidden="1" spans="1:4">
      <c r="A125" s="48" t="s">
        <v>454</v>
      </c>
      <c r="B125" s="49" t="s">
        <v>314</v>
      </c>
      <c r="C125" s="49" t="s">
        <v>322</v>
      </c>
    </row>
    <row r="126" hidden="1" spans="1:4">
      <c r="A126" s="48" t="s">
        <v>347</v>
      </c>
      <c r="B126" s="50" t="s">
        <v>314</v>
      </c>
      <c r="C126" s="50" t="s">
        <v>319</v>
      </c>
      <c r="D126" s="52" t="s">
        <v>440</v>
      </c>
    </row>
    <row r="127" hidden="1" spans="1:4">
      <c r="A127" s="48" t="s">
        <v>455</v>
      </c>
      <c r="B127" s="49" t="s">
        <v>314</v>
      </c>
      <c r="C127" s="49" t="s">
        <v>326</v>
      </c>
    </row>
    <row r="128" hidden="1" spans="1:4">
      <c r="A128" s="48" t="s">
        <v>456</v>
      </c>
      <c r="B128" s="49" t="s">
        <v>314</v>
      </c>
      <c r="C128" s="49" t="s">
        <v>322</v>
      </c>
    </row>
    <row r="129" hidden="1" spans="1:4">
      <c r="A129" s="48" t="s">
        <v>457</v>
      </c>
      <c r="B129" s="49" t="s">
        <v>314</v>
      </c>
      <c r="C129" s="49" t="s">
        <v>322</v>
      </c>
    </row>
    <row r="130" hidden="1" spans="1:4">
      <c r="A130" s="48" t="s">
        <v>458</v>
      </c>
      <c r="B130" s="49" t="s">
        <v>314</v>
      </c>
      <c r="C130" s="49" t="s">
        <v>326</v>
      </c>
    </row>
    <row r="131" hidden="1" spans="1:4">
      <c r="A131" s="48" t="s">
        <v>459</v>
      </c>
      <c r="B131" s="49" t="s">
        <v>314</v>
      </c>
      <c r="C131" s="49" t="s">
        <v>326</v>
      </c>
    </row>
    <row r="132" hidden="1" spans="1:4">
      <c r="A132" s="48" t="s">
        <v>460</v>
      </c>
      <c r="B132" s="49" t="s">
        <v>314</v>
      </c>
      <c r="C132" s="49" t="s">
        <v>322</v>
      </c>
    </row>
    <row r="133" hidden="1" spans="1:4">
      <c r="A133" s="48" t="s">
        <v>461</v>
      </c>
      <c r="B133" s="49" t="s">
        <v>314</v>
      </c>
      <c r="C133" s="49" t="s">
        <v>319</v>
      </c>
    </row>
    <row r="134" hidden="1" spans="1:4">
      <c r="A134" s="48" t="s">
        <v>462</v>
      </c>
      <c r="B134" s="49" t="s">
        <v>314</v>
      </c>
      <c r="C134" s="49" t="s">
        <v>319</v>
      </c>
    </row>
    <row r="135" hidden="1" spans="1:4">
      <c r="A135" s="48" t="s">
        <v>424</v>
      </c>
      <c r="B135" s="50" t="s">
        <v>314</v>
      </c>
      <c r="C135" s="50" t="s">
        <v>317</v>
      </c>
      <c r="D135" s="52" t="s">
        <v>348</v>
      </c>
    </row>
    <row r="136" hidden="1" spans="1:4">
      <c r="A136" s="48" t="s">
        <v>463</v>
      </c>
      <c r="B136" s="49" t="s">
        <v>314</v>
      </c>
      <c r="C136" s="49" t="s">
        <v>322</v>
      </c>
    </row>
    <row r="137" hidden="1" spans="1:4">
      <c r="A137" s="56" t="s">
        <v>464</v>
      </c>
      <c r="B137" s="57" t="s">
        <v>321</v>
      </c>
      <c r="C137" s="57" t="s">
        <v>328</v>
      </c>
    </row>
    <row r="138" hidden="1" spans="1:4">
      <c r="A138" s="56" t="s">
        <v>465</v>
      </c>
      <c r="B138" s="57" t="s">
        <v>321</v>
      </c>
      <c r="C138" s="57" t="s">
        <v>328</v>
      </c>
    </row>
    <row r="139" hidden="1" spans="1:4">
      <c r="A139" s="56" t="s">
        <v>466</v>
      </c>
      <c r="B139" s="57" t="s">
        <v>321</v>
      </c>
      <c r="C139" s="57" t="s">
        <v>328</v>
      </c>
    </row>
    <row r="140" hidden="1" spans="1:4">
      <c r="A140" s="56" t="s">
        <v>467</v>
      </c>
      <c r="B140" s="57" t="s">
        <v>321</v>
      </c>
      <c r="C140" s="57" t="s">
        <v>328</v>
      </c>
    </row>
    <row r="141" hidden="1" spans="1:4">
      <c r="A141" s="56" t="s">
        <v>468</v>
      </c>
      <c r="B141" s="57" t="s">
        <v>321</v>
      </c>
      <c r="C141" s="57" t="s">
        <v>328</v>
      </c>
    </row>
    <row r="142" hidden="1" spans="1:4">
      <c r="A142" s="56" t="s">
        <v>469</v>
      </c>
      <c r="B142" s="57" t="s">
        <v>321</v>
      </c>
      <c r="C142" s="57" t="s">
        <v>328</v>
      </c>
    </row>
    <row r="143" hidden="1" spans="1:4">
      <c r="A143" s="56" t="s">
        <v>470</v>
      </c>
      <c r="B143" s="57" t="s">
        <v>321</v>
      </c>
      <c r="C143" s="57" t="s">
        <v>328</v>
      </c>
    </row>
    <row r="144" hidden="1" spans="1:4">
      <c r="A144" s="56" t="s">
        <v>471</v>
      </c>
      <c r="B144" s="57" t="s">
        <v>321</v>
      </c>
      <c r="C144" s="57" t="s">
        <v>328</v>
      </c>
    </row>
    <row r="145" hidden="1" spans="1:3">
      <c r="A145" s="56" t="s">
        <v>472</v>
      </c>
      <c r="B145" s="57" t="s">
        <v>321</v>
      </c>
      <c r="C145" s="57" t="s">
        <v>328</v>
      </c>
    </row>
    <row r="146" hidden="1" spans="1:3">
      <c r="A146" s="56" t="s">
        <v>473</v>
      </c>
      <c r="B146" s="57" t="s">
        <v>321</v>
      </c>
      <c r="C146" s="57" t="s">
        <v>328</v>
      </c>
    </row>
    <row r="147" hidden="1" spans="1:3">
      <c r="A147" s="56" t="s">
        <v>474</v>
      </c>
      <c r="B147" s="57" t="s">
        <v>321</v>
      </c>
      <c r="C147" s="57" t="s">
        <v>328</v>
      </c>
    </row>
    <row r="148" hidden="1" spans="1:3">
      <c r="A148" s="56" t="s">
        <v>475</v>
      </c>
      <c r="B148" s="57" t="s">
        <v>321</v>
      </c>
      <c r="C148" s="57" t="s">
        <v>328</v>
      </c>
    </row>
    <row r="149" hidden="1" spans="1:3">
      <c r="A149" s="56" t="s">
        <v>476</v>
      </c>
      <c r="B149" s="57" t="s">
        <v>321</v>
      </c>
      <c r="C149" s="57" t="s">
        <v>328</v>
      </c>
    </row>
    <row r="150" hidden="1" spans="1:3">
      <c r="A150" s="56" t="s">
        <v>477</v>
      </c>
      <c r="B150" s="57" t="s">
        <v>321</v>
      </c>
      <c r="C150" s="57" t="s">
        <v>328</v>
      </c>
    </row>
    <row r="151" hidden="1" spans="1:3">
      <c r="A151" s="56" t="s">
        <v>478</v>
      </c>
      <c r="B151" s="57" t="s">
        <v>321</v>
      </c>
      <c r="C151" s="57" t="s">
        <v>328</v>
      </c>
    </row>
    <row r="152" hidden="1" spans="1:3">
      <c r="A152" s="56" t="s">
        <v>479</v>
      </c>
      <c r="B152" s="57" t="s">
        <v>321</v>
      </c>
      <c r="C152" s="57" t="s">
        <v>328</v>
      </c>
    </row>
    <row r="153" hidden="1" spans="1:3">
      <c r="A153" s="56" t="s">
        <v>480</v>
      </c>
      <c r="B153" s="57" t="s">
        <v>321</v>
      </c>
      <c r="C153" s="57" t="s">
        <v>328</v>
      </c>
    </row>
    <row r="154" hidden="1" spans="1:3">
      <c r="A154" s="56" t="s">
        <v>481</v>
      </c>
      <c r="B154" s="57" t="s">
        <v>321</v>
      </c>
      <c r="C154" s="57" t="s">
        <v>328</v>
      </c>
    </row>
    <row r="155" hidden="1" spans="1:3">
      <c r="A155" s="56" t="s">
        <v>482</v>
      </c>
      <c r="B155" s="57" t="s">
        <v>321</v>
      </c>
      <c r="C155" s="57" t="s">
        <v>328</v>
      </c>
    </row>
    <row r="156" hidden="1" spans="1:3">
      <c r="A156" s="56" t="s">
        <v>483</v>
      </c>
      <c r="B156" s="57" t="s">
        <v>321</v>
      </c>
      <c r="C156" s="57" t="s">
        <v>328</v>
      </c>
    </row>
    <row r="157" hidden="1" spans="1:3">
      <c r="A157" s="56" t="s">
        <v>484</v>
      </c>
      <c r="B157" s="57" t="s">
        <v>321</v>
      </c>
      <c r="C157" s="57" t="s">
        <v>328</v>
      </c>
    </row>
    <row r="158" hidden="1" spans="1:3">
      <c r="A158" s="56" t="s">
        <v>485</v>
      </c>
      <c r="B158" s="57" t="s">
        <v>321</v>
      </c>
      <c r="C158" s="57" t="s">
        <v>328</v>
      </c>
    </row>
    <row r="159" hidden="1" spans="1:3">
      <c r="A159" s="56" t="s">
        <v>486</v>
      </c>
      <c r="B159" s="57" t="s">
        <v>321</v>
      </c>
      <c r="C159" s="57" t="s">
        <v>328</v>
      </c>
    </row>
    <row r="160" hidden="1" spans="1:3">
      <c r="A160" s="56" t="s">
        <v>487</v>
      </c>
      <c r="B160" s="57" t="s">
        <v>321</v>
      </c>
      <c r="C160" s="57" t="s">
        <v>328</v>
      </c>
    </row>
    <row r="161" hidden="1" spans="1:3">
      <c r="A161" s="56" t="s">
        <v>488</v>
      </c>
      <c r="B161" s="57" t="s">
        <v>321</v>
      </c>
      <c r="C161" s="57" t="s">
        <v>328</v>
      </c>
    </row>
    <row r="162" hidden="1" spans="1:3">
      <c r="A162" s="56" t="s">
        <v>489</v>
      </c>
      <c r="B162" s="57" t="s">
        <v>321</v>
      </c>
      <c r="C162" s="57" t="s">
        <v>328</v>
      </c>
    </row>
    <row r="163" hidden="1" spans="1:3">
      <c r="A163" s="56" t="s">
        <v>490</v>
      </c>
      <c r="B163" s="57" t="s">
        <v>321</v>
      </c>
      <c r="C163" s="57" t="s">
        <v>328</v>
      </c>
    </row>
    <row r="164" hidden="1" spans="1:3">
      <c r="A164" s="56" t="s">
        <v>491</v>
      </c>
      <c r="B164" s="57" t="s">
        <v>321</v>
      </c>
      <c r="C164" s="57" t="s">
        <v>328</v>
      </c>
    </row>
    <row r="165" hidden="1" spans="1:3">
      <c r="A165" s="56" t="s">
        <v>492</v>
      </c>
      <c r="B165" s="57" t="s">
        <v>321</v>
      </c>
      <c r="C165" s="57" t="s">
        <v>328</v>
      </c>
    </row>
    <row r="166" hidden="1" spans="1:3">
      <c r="A166" s="56" t="s">
        <v>493</v>
      </c>
      <c r="B166" s="57" t="s">
        <v>321</v>
      </c>
      <c r="C166" s="57" t="s">
        <v>328</v>
      </c>
    </row>
    <row r="167" hidden="1" spans="1:3">
      <c r="A167" s="56" t="s">
        <v>494</v>
      </c>
      <c r="B167" s="57" t="s">
        <v>321</v>
      </c>
      <c r="C167" s="57" t="s">
        <v>328</v>
      </c>
    </row>
    <row r="168" hidden="1" spans="1:3">
      <c r="A168" s="56" t="s">
        <v>495</v>
      </c>
      <c r="B168" s="57" t="s">
        <v>321</v>
      </c>
      <c r="C168" s="57" t="s">
        <v>328</v>
      </c>
    </row>
    <row r="169" hidden="1" spans="1:3">
      <c r="A169" s="56" t="s">
        <v>496</v>
      </c>
      <c r="B169" s="57" t="s">
        <v>321</v>
      </c>
      <c r="C169" s="57" t="s">
        <v>328</v>
      </c>
    </row>
    <row r="170" hidden="1" spans="1:3">
      <c r="A170" s="56" t="s">
        <v>497</v>
      </c>
      <c r="B170" s="57" t="s">
        <v>321</v>
      </c>
      <c r="C170" s="57" t="s">
        <v>328</v>
      </c>
    </row>
    <row r="171" hidden="1" spans="1:3">
      <c r="A171" s="56" t="s">
        <v>498</v>
      </c>
      <c r="B171" s="57" t="s">
        <v>321</v>
      </c>
      <c r="C171" s="57" t="s">
        <v>328</v>
      </c>
    </row>
    <row r="172" hidden="1" spans="1:3">
      <c r="A172" s="56" t="s">
        <v>499</v>
      </c>
      <c r="B172" s="57" t="s">
        <v>321</v>
      </c>
      <c r="C172" s="57" t="s">
        <v>328</v>
      </c>
    </row>
    <row r="173" hidden="1" spans="1:3">
      <c r="A173" s="56" t="s">
        <v>500</v>
      </c>
      <c r="B173" s="57" t="s">
        <v>321</v>
      </c>
      <c r="C173" s="57" t="s">
        <v>328</v>
      </c>
    </row>
    <row r="174" hidden="1" spans="1:3">
      <c r="A174" s="56" t="s">
        <v>501</v>
      </c>
      <c r="B174" s="57" t="s">
        <v>321</v>
      </c>
      <c r="C174" s="57" t="s">
        <v>328</v>
      </c>
    </row>
    <row r="175" hidden="1" spans="1:3">
      <c r="A175" s="56" t="s">
        <v>502</v>
      </c>
      <c r="B175" s="57" t="s">
        <v>321</v>
      </c>
      <c r="C175" s="57" t="s">
        <v>328</v>
      </c>
    </row>
    <row r="176" hidden="1" spans="1:3">
      <c r="A176" s="56" t="s">
        <v>503</v>
      </c>
      <c r="B176" s="57" t="s">
        <v>321</v>
      </c>
      <c r="C176" s="57" t="s">
        <v>328</v>
      </c>
    </row>
    <row r="177" hidden="1" spans="1:3">
      <c r="A177" s="56" t="s">
        <v>504</v>
      </c>
      <c r="B177" s="57" t="s">
        <v>321</v>
      </c>
      <c r="C177" s="57" t="s">
        <v>328</v>
      </c>
    </row>
    <row r="178" hidden="1" spans="1:3">
      <c r="A178" s="56" t="s">
        <v>505</v>
      </c>
      <c r="B178" s="57" t="s">
        <v>321</v>
      </c>
      <c r="C178" s="57" t="s">
        <v>328</v>
      </c>
    </row>
    <row r="179" hidden="1" spans="1:3">
      <c r="A179" s="56" t="s">
        <v>506</v>
      </c>
      <c r="B179" s="57" t="s">
        <v>321</v>
      </c>
      <c r="C179" s="57" t="s">
        <v>328</v>
      </c>
    </row>
    <row r="180" hidden="1" spans="1:3">
      <c r="A180" s="56" t="s">
        <v>507</v>
      </c>
      <c r="B180" s="57" t="s">
        <v>321</v>
      </c>
      <c r="C180" s="57" t="s">
        <v>328</v>
      </c>
    </row>
    <row r="181" hidden="1" spans="1:3">
      <c r="A181" s="56" t="s">
        <v>508</v>
      </c>
      <c r="B181" s="57" t="s">
        <v>321</v>
      </c>
      <c r="C181" s="57" t="s">
        <v>328</v>
      </c>
    </row>
    <row r="182" hidden="1" spans="1:3">
      <c r="A182" s="56" t="s">
        <v>509</v>
      </c>
      <c r="B182" s="57" t="s">
        <v>321</v>
      </c>
      <c r="C182" s="57" t="s">
        <v>328</v>
      </c>
    </row>
    <row r="183" hidden="1" spans="1:3">
      <c r="A183" s="56" t="s">
        <v>510</v>
      </c>
      <c r="B183" s="57" t="s">
        <v>321</v>
      </c>
      <c r="C183" s="57" t="s">
        <v>328</v>
      </c>
    </row>
    <row r="184" hidden="1" spans="1:3">
      <c r="A184" s="56" t="s">
        <v>511</v>
      </c>
      <c r="B184" s="57" t="s">
        <v>321</v>
      </c>
      <c r="C184" s="57" t="s">
        <v>328</v>
      </c>
    </row>
    <row r="185" hidden="1" spans="1:3">
      <c r="A185" s="56" t="s">
        <v>512</v>
      </c>
      <c r="B185" s="57" t="s">
        <v>321</v>
      </c>
      <c r="C185" s="57" t="s">
        <v>328</v>
      </c>
    </row>
    <row r="186" hidden="1" spans="1:3">
      <c r="A186" s="56" t="s">
        <v>513</v>
      </c>
      <c r="B186" s="57" t="s">
        <v>321</v>
      </c>
      <c r="C186" s="57" t="s">
        <v>328</v>
      </c>
    </row>
    <row r="187" hidden="1" spans="1:3">
      <c r="A187" s="56" t="s">
        <v>514</v>
      </c>
      <c r="B187" s="57" t="s">
        <v>321</v>
      </c>
      <c r="C187" s="57" t="s">
        <v>328</v>
      </c>
    </row>
    <row r="188" hidden="1" spans="1:3">
      <c r="A188" s="56" t="s">
        <v>515</v>
      </c>
      <c r="B188" s="57" t="s">
        <v>321</v>
      </c>
      <c r="C188" s="57" t="s">
        <v>328</v>
      </c>
    </row>
    <row r="189" hidden="1" spans="1:3">
      <c r="A189" s="56" t="s">
        <v>516</v>
      </c>
      <c r="B189" s="57" t="s">
        <v>321</v>
      </c>
      <c r="C189" s="57" t="s">
        <v>328</v>
      </c>
    </row>
    <row r="190" hidden="1" spans="1:3">
      <c r="A190" s="56" t="s">
        <v>517</v>
      </c>
      <c r="B190" s="57" t="s">
        <v>321</v>
      </c>
      <c r="C190" s="57" t="s">
        <v>328</v>
      </c>
    </row>
    <row r="191" hidden="1" spans="1:3">
      <c r="A191" s="56" t="s">
        <v>518</v>
      </c>
      <c r="B191" s="57" t="s">
        <v>321</v>
      </c>
      <c r="C191" s="57" t="s">
        <v>328</v>
      </c>
    </row>
    <row r="192" hidden="1" spans="1:3">
      <c r="A192" s="56" t="s">
        <v>519</v>
      </c>
      <c r="B192" s="57" t="s">
        <v>321</v>
      </c>
      <c r="C192" s="57" t="s">
        <v>328</v>
      </c>
    </row>
    <row r="193" hidden="1" spans="1:3">
      <c r="A193" s="56" t="s">
        <v>520</v>
      </c>
      <c r="B193" s="57" t="s">
        <v>321</v>
      </c>
      <c r="C193" s="57" t="s">
        <v>328</v>
      </c>
    </row>
    <row r="194" hidden="1" spans="1:3">
      <c r="A194" s="56" t="s">
        <v>521</v>
      </c>
      <c r="B194" s="57" t="s">
        <v>321</v>
      </c>
      <c r="C194" s="57" t="s">
        <v>328</v>
      </c>
    </row>
    <row r="195" hidden="1" spans="1:3">
      <c r="A195" s="56" t="s">
        <v>522</v>
      </c>
      <c r="B195" s="57" t="s">
        <v>321</v>
      </c>
      <c r="C195" s="57" t="s">
        <v>328</v>
      </c>
    </row>
    <row r="196" hidden="1" spans="1:3">
      <c r="A196" s="56" t="s">
        <v>523</v>
      </c>
      <c r="B196" s="57" t="s">
        <v>321</v>
      </c>
      <c r="C196" s="57" t="s">
        <v>328</v>
      </c>
    </row>
    <row r="197" hidden="1" spans="1:3">
      <c r="A197" s="56" t="s">
        <v>524</v>
      </c>
      <c r="B197" s="57" t="s">
        <v>321</v>
      </c>
      <c r="C197" s="57" t="s">
        <v>328</v>
      </c>
    </row>
    <row r="198" hidden="1" spans="1:3">
      <c r="A198" s="56" t="s">
        <v>525</v>
      </c>
      <c r="B198" s="57" t="s">
        <v>321</v>
      </c>
      <c r="C198" s="57" t="s">
        <v>328</v>
      </c>
    </row>
    <row r="199" hidden="1" spans="1:3">
      <c r="A199" s="56" t="s">
        <v>526</v>
      </c>
      <c r="B199" s="57" t="s">
        <v>321</v>
      </c>
      <c r="C199" s="57" t="s">
        <v>328</v>
      </c>
    </row>
    <row r="200" hidden="1" spans="1:3">
      <c r="A200" s="56" t="s">
        <v>527</v>
      </c>
      <c r="B200" s="57" t="s">
        <v>321</v>
      </c>
      <c r="C200" s="57" t="s">
        <v>328</v>
      </c>
    </row>
    <row r="201" hidden="1" spans="1:3">
      <c r="A201" s="56" t="s">
        <v>528</v>
      </c>
      <c r="B201" s="57" t="s">
        <v>321</v>
      </c>
      <c r="C201" s="57" t="s">
        <v>328</v>
      </c>
    </row>
    <row r="202" hidden="1" spans="1:3">
      <c r="A202" s="56" t="s">
        <v>529</v>
      </c>
      <c r="B202" s="57" t="s">
        <v>321</v>
      </c>
      <c r="C202" s="57" t="s">
        <v>328</v>
      </c>
    </row>
    <row r="203" hidden="1" spans="1:3">
      <c r="A203" s="56" t="s">
        <v>530</v>
      </c>
      <c r="B203" s="57" t="s">
        <v>321</v>
      </c>
      <c r="C203" s="57" t="s">
        <v>328</v>
      </c>
    </row>
    <row r="204" hidden="1" spans="1:3">
      <c r="A204" s="56" t="s">
        <v>531</v>
      </c>
      <c r="B204" s="57" t="s">
        <v>321</v>
      </c>
      <c r="C204" s="57" t="s">
        <v>328</v>
      </c>
    </row>
    <row r="205" hidden="1" spans="1:3">
      <c r="A205" s="56" t="s">
        <v>532</v>
      </c>
      <c r="B205" s="57" t="s">
        <v>321</v>
      </c>
      <c r="C205" s="57" t="s">
        <v>328</v>
      </c>
    </row>
    <row r="206" hidden="1" spans="1:3">
      <c r="A206" s="56" t="s">
        <v>533</v>
      </c>
      <c r="B206" s="57" t="s">
        <v>321</v>
      </c>
      <c r="C206" s="57" t="s">
        <v>328</v>
      </c>
    </row>
  </sheetData>
  <autoFilter xmlns:etc="http://www.wps.cn/officeDocument/2017/etCustomData" ref="A1:C206" etc:filterBottomFollowUsedRange="0">
    <filterColumn colId="0">
      <customFilters>
        <customFilter operator="equal" val="KC"/>
      </customFilters>
    </filterColumn>
    <extLst/>
  </autoFilter>
  <conditionalFormatting sqref="A133:C133">
    <cfRule type="duplicateValues" dxfId="0" priority="2"/>
  </conditionalFormatting>
  <conditionalFormatting sqref="A$1:A$1048576">
    <cfRule type="duplicateValues" dxfId="0" priority="1"/>
  </conditionalFormatting>
  <conditionalFormatting sqref="A1:A132 A134:A136">
    <cfRule type="duplicateValues" dxfId="0" priority="3"/>
  </conditionalFormatting>
  <dataValidations count="1">
    <dataValidation type="list" allowBlank="1" showInputMessage="1" showErrorMessage="1" sqref="B133">
      <formula1>"操作中心-同行组,操作中心-运输组,操作中心-直客组,销售一部,销售二部,销售三部,销售四部,销售五部,义乌同行,IT信息中心,财务中心,福永,深圳,培训中心,深圳产品中心,品牌宣传部,人力行政中心,广州,杭州,美海,美空,宁波,青岛,泉州,厦门,苏州,台州,中山,客服中心,渠道部,总经办,海外仓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A10" sqref="A10"/>
    </sheetView>
  </sheetViews>
  <sheetFormatPr defaultColWidth="9" defaultRowHeight="13.5" outlineLevelCol="3"/>
  <cols>
    <col min="1" max="1" width="79.5" customWidth="1"/>
    <col min="3" max="3" width="20.4166666666667"/>
    <col min="4" max="4" width="15.2666666666667"/>
  </cols>
  <sheetData>
    <row r="1" ht="23" customHeight="1" spans="1:4">
      <c r="A1" s="42" t="s">
        <v>534</v>
      </c>
    </row>
    <row r="2" ht="34" customHeight="1" spans="1:4">
      <c r="A2" s="43" t="s">
        <v>535</v>
      </c>
      <c r="C2" t="str">
        <f>_xlfn.DISPIMG("ID_9F48F6E0E92B49BFA34511CA6E1FC5FE",1)</f>
        <v>=DISPIMG("ID_9F48F6E0E92B49BFA34511CA6E1FC5FE",1)</v>
      </c>
      <c r="D2" t="str">
        <f>_xlfn.DISPIMG("ID_428876D1ED2C4CBCBF9FD05E00AEAC31",1)</f>
        <v>=DISPIMG("ID_428876D1ED2C4CBCBF9FD05E00AEAC31",1)</v>
      </c>
    </row>
    <row r="3" ht="34" customHeight="1" spans="1:4">
      <c r="A3" s="44" t="s">
        <v>536</v>
      </c>
    </row>
    <row r="4" ht="34" customHeight="1" spans="1:4">
      <c r="A4" s="44" t="s">
        <v>537</v>
      </c>
    </row>
    <row r="5" ht="62" customHeight="1" spans="1:4">
      <c r="A5" s="45" t="s">
        <v>538</v>
      </c>
    </row>
    <row r="6" ht="36" customHeight="1" spans="1:4">
      <c r="A6" s="45" t="s">
        <v>539</v>
      </c>
    </row>
    <row r="7" ht="56" customHeight="1" spans="1:4">
      <c r="A7" s="45" t="s">
        <v>540</v>
      </c>
    </row>
    <row r="8" ht="39" customHeight="1" spans="1:4">
      <c r="A8" s="46"/>
    </row>
    <row r="9" ht="24" customHeight="1"/>
    <row r="10" ht="42" customHeight="1" spans="1:4">
      <c r="A10" s="47" t="s">
        <v>541</v>
      </c>
      <c r="C10" t="str">
        <f>_xlfn.DISPIMG("ID_B20EFC7E0753499F9750B828C89DC571",1)</f>
        <v>=DISPIMG("ID_B20EFC7E0753499F9750B828C89DC571",1)</v>
      </c>
      <c r="D10" t="str">
        <f>_xlfn.DISPIMG("ID_9F392FD1DAF04A08A57A1B0873116763",1)</f>
        <v>=DISPIMG("ID_9F392FD1DAF04A08A57A1B0873116763",1)</v>
      </c>
    </row>
    <row r="11" ht="34" customHeight="1" spans="1:4">
      <c r="A11" t="s">
        <v>542</v>
      </c>
    </row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tabSelected="1" zoomScale="90" zoomScaleNormal="90" workbookViewId="0">
      <pane ySplit="1" topLeftCell="A2" activePane="bottomLeft" state="frozen"/>
      <selection/>
      <selection pane="bottomLeft" activeCell="J11" sqref="J11"/>
    </sheetView>
  </sheetViews>
  <sheetFormatPr defaultColWidth="20" defaultRowHeight="23" customHeight="1"/>
  <cols>
    <col min="1" max="1" width="12.75" style="13" customWidth="1"/>
    <col min="2" max="2" width="11.25" style="13" customWidth="1"/>
    <col min="3" max="3" width="21" style="14" customWidth="1"/>
    <col min="4" max="4" width="30.875" style="14" customWidth="1"/>
    <col min="5" max="5" width="10.875" style="13" customWidth="1"/>
    <col min="6" max="6" width="14.75" style="13" customWidth="1"/>
    <col min="7" max="7" width="20" style="13" customWidth="1"/>
    <col min="8" max="8" width="16.75" style="13" customWidth="1"/>
    <col min="9" max="9" width="16.625" style="13" customWidth="1"/>
    <col min="10" max="10" width="26.125" style="13" customWidth="1"/>
    <col min="11" max="11" width="14.125" style="13" customWidth="1"/>
    <col min="12" max="12" width="16.625" style="13" customWidth="1"/>
    <col min="13" max="13" width="9.625" style="13" customWidth="1"/>
    <col min="14" max="16384" width="20" style="13" customWidth="1"/>
  </cols>
  <sheetData>
    <row r="1" customHeight="1" spans="1:13">
      <c r="A1" s="15" t="s">
        <v>7</v>
      </c>
      <c r="B1" s="15" t="s">
        <v>8</v>
      </c>
      <c r="C1" s="16" t="s">
        <v>9</v>
      </c>
      <c r="D1" s="16" t="s">
        <v>10</v>
      </c>
      <c r="E1" s="15" t="s">
        <v>11</v>
      </c>
      <c r="F1" s="15" t="s">
        <v>543</v>
      </c>
      <c r="G1" s="15" t="s">
        <v>12</v>
      </c>
      <c r="H1" s="15" t="s">
        <v>13</v>
      </c>
      <c r="I1" s="15" t="s">
        <v>14</v>
      </c>
      <c r="J1" s="15" t="s">
        <v>15</v>
      </c>
      <c r="K1" s="17" t="s">
        <v>544</v>
      </c>
    </row>
    <row r="2" ht="48" customHeight="1" spans="1:13">
      <c r="A2" s="18" t="s">
        <v>545</v>
      </c>
      <c r="B2" s="19" t="s">
        <v>16</v>
      </c>
      <c r="C2" s="20" t="s">
        <v>546</v>
      </c>
      <c r="D2" s="20" t="s">
        <v>547</v>
      </c>
      <c r="E2" s="19" t="s">
        <v>19</v>
      </c>
      <c r="F2" s="19"/>
      <c r="G2" s="21" t="s">
        <v>548</v>
      </c>
      <c r="H2" s="22" t="s">
        <v>549</v>
      </c>
      <c r="I2" s="22" t="s">
        <v>550</v>
      </c>
      <c r="J2" s="23" t="s">
        <v>551</v>
      </c>
      <c r="K2" s="19" t="str">
        <f>_xlfn.DISPIMG("ID_9AE0B78578AA4684B8BC595C67FCB8EE",1)</f>
        <v>=DISPIMG("ID_9AE0B78578AA4684B8BC595C67FCB8EE",1)</v>
      </c>
    </row>
    <row r="3" ht="48" customHeight="1" spans="1:13">
      <c r="A3" s="22" t="s">
        <v>552</v>
      </c>
      <c r="B3" s="19" t="s">
        <v>553</v>
      </c>
      <c r="C3" s="88" t="s">
        <v>554</v>
      </c>
      <c r="D3" s="21" t="s">
        <v>555</v>
      </c>
      <c r="E3" s="25" t="s">
        <v>19</v>
      </c>
      <c r="F3" s="25"/>
      <c r="G3" s="25" t="s">
        <v>556</v>
      </c>
      <c r="H3" s="25" t="s">
        <v>549</v>
      </c>
      <c r="I3" s="25" t="s">
        <v>550</v>
      </c>
      <c r="J3" s="24"/>
      <c r="K3" s="26" t="str">
        <f>_xlfn.DISPIMG("ID_6D9EFBC95A5248B9AF8CDADB90A015DD",1)</f>
        <v>=DISPIMG("ID_6D9EFBC95A5248B9AF8CDADB90A015DD",1)</v>
      </c>
      <c r="L3" s="13" t="str">
        <f>_xlfn.DISPIMG("ID_A063C05323304FB9A872D1F201FEC8FB",1)</f>
        <v>=DISPIMG("ID_A063C05323304FB9A872D1F201FEC8FB",1)</v>
      </c>
    </row>
    <row r="4" ht="51" customHeight="1" spans="1:13">
      <c r="A4" s="18" t="s">
        <v>545</v>
      </c>
      <c r="B4" s="19" t="s">
        <v>16</v>
      </c>
      <c r="C4" s="27" t="s">
        <v>557</v>
      </c>
      <c r="D4" s="20" t="s">
        <v>558</v>
      </c>
      <c r="E4" s="19" t="s">
        <v>19</v>
      </c>
      <c r="F4" s="19"/>
      <c r="G4" s="19"/>
      <c r="H4" s="19" t="s">
        <v>559</v>
      </c>
      <c r="I4" s="19" t="s">
        <v>560</v>
      </c>
      <c r="J4" s="27" t="s">
        <v>561</v>
      </c>
      <c r="K4" s="19"/>
    </row>
    <row r="5" ht="51" customHeight="1" spans="1:13">
      <c r="A5" s="28" t="s">
        <v>562</v>
      </c>
      <c r="B5" s="19" t="s">
        <v>553</v>
      </c>
      <c r="C5" s="27" t="s">
        <v>563</v>
      </c>
      <c r="D5" s="27" t="s">
        <v>564</v>
      </c>
      <c r="E5" s="19" t="s">
        <v>19</v>
      </c>
      <c r="F5" s="19"/>
      <c r="G5" s="19"/>
      <c r="H5" s="19" t="s">
        <v>21</v>
      </c>
      <c r="I5" s="19"/>
      <c r="J5" s="27"/>
      <c r="K5" s="19"/>
    </row>
    <row r="6" ht="50" customHeight="1" spans="1:13">
      <c r="A6" s="29" t="s">
        <v>15</v>
      </c>
      <c r="B6" s="29" t="s">
        <v>16</v>
      </c>
      <c r="C6" s="29" t="s">
        <v>565</v>
      </c>
      <c r="D6" s="29" t="s">
        <v>566</v>
      </c>
      <c r="E6" s="29" t="s">
        <v>567</v>
      </c>
      <c r="F6" s="30" t="s">
        <v>568</v>
      </c>
      <c r="G6" s="29" t="s">
        <v>569</v>
      </c>
      <c r="H6" s="29" t="s">
        <v>549</v>
      </c>
      <c r="I6" s="29" t="s">
        <v>550</v>
      </c>
      <c r="J6" s="29" t="s">
        <v>570</v>
      </c>
      <c r="K6" s="26" t="s">
        <v>571</v>
      </c>
    </row>
    <row r="7" ht="52" customHeight="1" spans="1:13">
      <c r="A7" s="22" t="s">
        <v>552</v>
      </c>
      <c r="B7" s="19" t="s">
        <v>553</v>
      </c>
      <c r="C7" s="27">
        <v>5103117</v>
      </c>
      <c r="D7" s="20" t="s">
        <v>572</v>
      </c>
      <c r="E7" s="25" t="s">
        <v>19</v>
      </c>
      <c r="F7" s="19"/>
      <c r="G7" s="25" t="s">
        <v>556</v>
      </c>
      <c r="H7" s="25" t="s">
        <v>549</v>
      </c>
      <c r="I7" s="25" t="s">
        <v>550</v>
      </c>
      <c r="J7" s="19"/>
      <c r="K7" s="19" t="str">
        <f>_xlfn.DISPIMG("ID_1BE3924192674F0496D57B3E417AC414",1)</f>
        <v>=DISPIMG("ID_1BE3924192674F0496D57B3E417AC414",1)</v>
      </c>
    </row>
    <row r="8" ht="64" customHeight="1" spans="1:13">
      <c r="A8" s="29" t="s">
        <v>573</v>
      </c>
      <c r="B8" s="31" t="s">
        <v>16</v>
      </c>
      <c r="C8" s="29" t="s">
        <v>574</v>
      </c>
      <c r="D8" s="29" t="s">
        <v>575</v>
      </c>
      <c r="E8" s="31" t="s">
        <v>576</v>
      </c>
      <c r="F8" s="31"/>
      <c r="G8" s="32"/>
      <c r="H8" s="31" t="s">
        <v>576</v>
      </c>
      <c r="I8" s="31" t="s">
        <v>276</v>
      </c>
      <c r="J8" s="27" t="s">
        <v>577</v>
      </c>
      <c r="K8" s="19" t="str">
        <f>_xlfn.DISPIMG("ID_1D0161BB7D654214A3A51A4DDE0FDB89",1)</f>
        <v>=DISPIMG("ID_1D0161BB7D654214A3A51A4DDE0FDB89",1)</v>
      </c>
    </row>
    <row r="9" ht="58" customHeight="1" spans="1:13">
      <c r="A9" s="32" t="s">
        <v>15</v>
      </c>
      <c r="B9" s="32" t="s">
        <v>16</v>
      </c>
      <c r="C9" s="33" t="s">
        <v>578</v>
      </c>
      <c r="D9" s="33" t="s">
        <v>579</v>
      </c>
      <c r="E9" s="32" t="s">
        <v>580</v>
      </c>
      <c r="F9" s="32"/>
      <c r="G9" s="32"/>
      <c r="H9" s="32" t="s">
        <v>581</v>
      </c>
      <c r="I9" s="34" t="s">
        <v>582</v>
      </c>
      <c r="J9" s="27" t="s">
        <v>583</v>
      </c>
      <c r="K9" s="35" t="str">
        <f>_xlfn.DISPIMG("ID_439FBCBA440B4ACF95C403CDE843AEFB",1)</f>
        <v>=DISPIMG("ID_439FBCBA440B4ACF95C403CDE843AEFB",1)</v>
      </c>
      <c r="L9" s="13" t="str">
        <f>_xlfn.DISPIMG("ID_76CCA42144374C9CA5B6A769C5873E1B",1)</f>
        <v>=DISPIMG("ID_76CCA42144374C9CA5B6A769C5873E1B",1)</v>
      </c>
    </row>
    <row r="10" ht="58" customHeight="1" spans="1:13">
      <c r="A10" s="32" t="s">
        <v>552</v>
      </c>
      <c r="B10" s="32" t="s">
        <v>553</v>
      </c>
      <c r="C10" s="33" t="s">
        <v>584</v>
      </c>
      <c r="D10" s="33" t="s">
        <v>585</v>
      </c>
      <c r="E10" s="32" t="s">
        <v>580</v>
      </c>
      <c r="F10" s="32"/>
      <c r="G10" s="32"/>
      <c r="H10" s="32" t="s">
        <v>581</v>
      </c>
      <c r="I10" s="34" t="s">
        <v>586</v>
      </c>
      <c r="J10" s="27"/>
      <c r="K10" s="36"/>
    </row>
    <row r="11" ht="73" customHeight="1" spans="1:13">
      <c r="A11" s="32" t="s">
        <v>552</v>
      </c>
      <c r="B11" s="37" t="s">
        <v>553</v>
      </c>
      <c r="C11" s="37" t="s">
        <v>584</v>
      </c>
      <c r="D11" s="38" t="s">
        <v>587</v>
      </c>
      <c r="E11" s="37" t="s">
        <v>580</v>
      </c>
      <c r="F11" s="37"/>
      <c r="G11" s="37"/>
      <c r="H11" s="37" t="s">
        <v>581</v>
      </c>
      <c r="I11" s="37" t="s">
        <v>586</v>
      </c>
      <c r="J11" s="39" t="s">
        <v>588</v>
      </c>
      <c r="K11" s="19" t="str">
        <f>_xlfn.DISPIMG("ID_BD23AD946A4B44648A0FA00E1F863CDF",1)</f>
        <v>=DISPIMG("ID_BD23AD946A4B44648A0FA00E1F863CDF",1)</v>
      </c>
      <c r="L11" s="40" t="s">
        <v>589</v>
      </c>
      <c r="M11" s="13" t="str">
        <f>_xlfn.DISPIMG("ID_BE3D31E98AFC4D28BC446A11267A3B52",1)</f>
        <v>=DISPIMG("ID_BE3D31E98AFC4D28BC446A11267A3B52",1)</v>
      </c>
    </row>
    <row r="12" ht="54" customHeight="1" spans="1:13">
      <c r="A12" s="28" t="s">
        <v>15</v>
      </c>
      <c r="B12" s="19" t="s">
        <v>553</v>
      </c>
      <c r="C12" s="27" t="s">
        <v>590</v>
      </c>
      <c r="D12" s="27" t="s">
        <v>591</v>
      </c>
      <c r="E12" s="19" t="s">
        <v>580</v>
      </c>
      <c r="F12" s="19"/>
      <c r="G12" s="19"/>
      <c r="H12" s="19" t="s">
        <v>581</v>
      </c>
      <c r="I12" s="19" t="s">
        <v>586</v>
      </c>
      <c r="J12" s="41" t="s">
        <v>592</v>
      </c>
      <c r="K12" s="19" t="str">
        <f>_xlfn.DISPIMG("ID_2C6FB5F6DF5645EFAA790C3F2FC79122",1)</f>
        <v>=DISPIMG("ID_2C6FB5F6DF5645EFAA790C3F2FC79122",1)</v>
      </c>
      <c r="L12" s="13" t="str">
        <f>_xlfn.DISPIMG("ID_657A81327FA3434498A998C3DBED24B3",1)</f>
        <v>=DISPIMG("ID_657A81327FA3434498A998C3DBED24B3",1)</v>
      </c>
      <c r="M12" s="13" t="str">
        <f>_xlfn.DISPIMG("ID_7E7F58CC7AF041F2A6CE69EF0924E1E3",1)</f>
        <v>=DISPIMG("ID_7E7F58CC7AF041F2A6CE69EF0924E1E3",1)</v>
      </c>
    </row>
  </sheetData>
  <autoFilter xmlns:etc="http://www.wps.cn/officeDocument/2017/etCustomData" ref="A1:J12" etc:filterBottomFollowUsedRange="0">
    <extLst/>
  </autoFilter>
  <mergeCells count="3">
    <mergeCell ref="J9:J10"/>
    <mergeCell ref="K9:K10"/>
    <mergeCell ref="L9:L10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workbookViewId="0">
      <pane ySplit="2" topLeftCell="A3" activePane="bottomLeft" state="frozen"/>
      <selection/>
      <selection pane="bottomLeft" activeCell="C34" sqref="C34"/>
    </sheetView>
  </sheetViews>
  <sheetFormatPr defaultColWidth="9" defaultRowHeight="13.5" outlineLevelCol="5"/>
  <cols>
    <col min="1" max="2" width="9" style="8"/>
    <col min="3" max="3" width="15.875" style="8" customWidth="1"/>
    <col min="4" max="5" width="9" style="8"/>
    <col min="6" max="6" width="16.75" style="8" customWidth="1"/>
    <col min="7" max="16384" width="9" style="8"/>
  </cols>
  <sheetData>
    <row r="1" s="8" customFormat="1" spans="1:6">
      <c r="A1" s="9" t="s">
        <v>12</v>
      </c>
      <c r="B1" s="9" t="s">
        <v>13</v>
      </c>
      <c r="C1" s="9" t="s">
        <v>14</v>
      </c>
      <c r="D1" s="9" t="s">
        <v>562</v>
      </c>
      <c r="F1" s="10" t="s">
        <v>593</v>
      </c>
    </row>
    <row r="2" s="8" customFormat="1" spans="1:6">
      <c r="A2" s="11" t="s">
        <v>308</v>
      </c>
      <c r="B2" s="11" t="s">
        <v>594</v>
      </c>
      <c r="C2" s="11" t="s">
        <v>595</v>
      </c>
      <c r="D2" s="11" t="s">
        <v>307</v>
      </c>
    </row>
    <row r="3" s="8" customFormat="1" spans="1:6">
      <c r="A3" s="12" t="s">
        <v>596</v>
      </c>
      <c r="B3" s="12" t="s">
        <v>21</v>
      </c>
      <c r="C3" s="12" t="s">
        <v>597</v>
      </c>
      <c r="D3" s="12" t="s">
        <v>598</v>
      </c>
    </row>
    <row r="4" s="8" customFormat="1" spans="1:6">
      <c r="A4" s="12" t="s">
        <v>337</v>
      </c>
      <c r="B4" s="12" t="s">
        <v>21</v>
      </c>
      <c r="C4" s="12" t="s">
        <v>597</v>
      </c>
      <c r="D4" s="12" t="s">
        <v>599</v>
      </c>
    </row>
    <row r="5" s="8" customFormat="1" spans="1:6">
      <c r="A5" s="12" t="s">
        <v>600</v>
      </c>
      <c r="B5" s="12" t="s">
        <v>21</v>
      </c>
      <c r="C5" s="12" t="s">
        <v>597</v>
      </c>
      <c r="D5" s="12" t="s">
        <v>601</v>
      </c>
    </row>
    <row r="6" s="8" customFormat="1" spans="1:6">
      <c r="A6" s="12" t="s">
        <v>596</v>
      </c>
      <c r="B6" s="12" t="s">
        <v>21</v>
      </c>
      <c r="C6" s="12" t="s">
        <v>602</v>
      </c>
      <c r="D6" s="12" t="s">
        <v>603</v>
      </c>
    </row>
    <row r="7" s="8" customFormat="1" spans="1:6">
      <c r="A7" s="12" t="s">
        <v>604</v>
      </c>
      <c r="B7" s="12" t="s">
        <v>21</v>
      </c>
      <c r="C7" s="12" t="s">
        <v>597</v>
      </c>
      <c r="D7" s="12" t="s">
        <v>605</v>
      </c>
    </row>
    <row r="8" s="8" customFormat="1" spans="1:6">
      <c r="A8" s="12" t="s">
        <v>600</v>
      </c>
      <c r="B8" s="12" t="s">
        <v>21</v>
      </c>
      <c r="C8" s="12" t="s">
        <v>602</v>
      </c>
      <c r="D8" s="12" t="s">
        <v>605</v>
      </c>
    </row>
    <row r="9" s="8" customFormat="1" spans="1:6">
      <c r="A9" s="12" t="s">
        <v>606</v>
      </c>
      <c r="B9" s="12" t="s">
        <v>21</v>
      </c>
      <c r="C9" s="12" t="s">
        <v>602</v>
      </c>
      <c r="D9" s="12" t="s">
        <v>607</v>
      </c>
    </row>
    <row r="10" s="8" customFormat="1" spans="1:6">
      <c r="A10" s="12" t="s">
        <v>604</v>
      </c>
      <c r="B10" s="12" t="s">
        <v>21</v>
      </c>
      <c r="C10" s="12" t="s">
        <v>602</v>
      </c>
      <c r="D10" s="12" t="s">
        <v>607</v>
      </c>
    </row>
    <row r="11" s="8" customFormat="1" spans="1:6">
      <c r="A11" s="12" t="s">
        <v>339</v>
      </c>
      <c r="B11" s="12" t="s">
        <v>21</v>
      </c>
      <c r="C11" s="12" t="s">
        <v>602</v>
      </c>
      <c r="D11" s="12" t="s">
        <v>608</v>
      </c>
    </row>
    <row r="12" s="8" customFormat="1" spans="1:6">
      <c r="A12" s="12" t="s">
        <v>609</v>
      </c>
      <c r="B12" s="12" t="s">
        <v>21</v>
      </c>
      <c r="C12" s="12" t="s">
        <v>602</v>
      </c>
      <c r="D12" s="12" t="s">
        <v>610</v>
      </c>
    </row>
    <row r="13" s="8" customFormat="1" spans="1:6">
      <c r="A13" s="11" t="s">
        <v>609</v>
      </c>
      <c r="B13" s="11" t="s">
        <v>21</v>
      </c>
      <c r="C13" s="12" t="s">
        <v>597</v>
      </c>
      <c r="D13" s="12" t="s">
        <v>611</v>
      </c>
    </row>
    <row r="14" s="8" customFormat="1" spans="1:6">
      <c r="A14" s="12" t="s">
        <v>337</v>
      </c>
      <c r="B14" s="12" t="s">
        <v>21</v>
      </c>
      <c r="C14" s="12" t="s">
        <v>597</v>
      </c>
      <c r="D14" s="12" t="s">
        <v>612</v>
      </c>
    </row>
    <row r="15" s="8" customFormat="1" spans="1:6">
      <c r="A15" s="12" t="s">
        <v>613</v>
      </c>
      <c r="B15" s="12" t="s">
        <v>21</v>
      </c>
      <c r="C15" s="12" t="s">
        <v>597</v>
      </c>
      <c r="D15" s="12" t="s">
        <v>612</v>
      </c>
    </row>
    <row r="16" s="8" customFormat="1" spans="1:6">
      <c r="A16" s="12" t="s">
        <v>613</v>
      </c>
      <c r="B16" s="12" t="s">
        <v>21</v>
      </c>
      <c r="C16" s="12" t="s">
        <v>602</v>
      </c>
      <c r="D16" s="12" t="s">
        <v>614</v>
      </c>
    </row>
    <row r="17" s="8" customFormat="1" spans="1:4">
      <c r="A17" s="12" t="s">
        <v>337</v>
      </c>
      <c r="B17" s="12" t="s">
        <v>21</v>
      </c>
      <c r="C17" s="12" t="s">
        <v>602</v>
      </c>
      <c r="D17" s="12" t="s">
        <v>615</v>
      </c>
    </row>
    <row r="18" s="8" customFormat="1" spans="1:4">
      <c r="A18" s="12" t="s">
        <v>613</v>
      </c>
      <c r="B18" s="12" t="s">
        <v>21</v>
      </c>
      <c r="C18" s="12" t="s">
        <v>597</v>
      </c>
      <c r="D18" s="12" t="s">
        <v>616</v>
      </c>
    </row>
    <row r="19" s="8" customFormat="1" spans="1:4">
      <c r="A19" s="12" t="s">
        <v>617</v>
      </c>
      <c r="B19" s="12" t="s">
        <v>21</v>
      </c>
      <c r="C19" s="12" t="s">
        <v>602</v>
      </c>
      <c r="D19" s="12" t="s">
        <v>618</v>
      </c>
    </row>
    <row r="20" s="8" customFormat="1" spans="1:4">
      <c r="A20" s="12" t="s">
        <v>619</v>
      </c>
      <c r="B20" s="12" t="s">
        <v>21</v>
      </c>
      <c r="C20" s="12" t="s">
        <v>602</v>
      </c>
      <c r="D20" s="12" t="s">
        <v>620</v>
      </c>
    </row>
    <row r="21" s="8" customFormat="1" spans="1:4">
      <c r="A21" s="12" t="s">
        <v>621</v>
      </c>
      <c r="B21" s="12" t="s">
        <v>21</v>
      </c>
      <c r="C21" s="12" t="s">
        <v>597</v>
      </c>
      <c r="D21" s="12" t="s">
        <v>358</v>
      </c>
    </row>
    <row r="22" s="8" customFormat="1" spans="1:4">
      <c r="A22" s="12" t="s">
        <v>600</v>
      </c>
      <c r="B22" s="12" t="s">
        <v>21</v>
      </c>
      <c r="C22" s="12" t="s">
        <v>597</v>
      </c>
      <c r="D22" s="12" t="s">
        <v>358</v>
      </c>
    </row>
    <row r="23" s="8" customFormat="1" spans="1:4">
      <c r="A23" s="12" t="s">
        <v>617</v>
      </c>
      <c r="B23" s="12" t="s">
        <v>21</v>
      </c>
      <c r="C23" s="12" t="s">
        <v>597</v>
      </c>
      <c r="D23" s="12" t="s">
        <v>358</v>
      </c>
    </row>
    <row r="24" s="8" customFormat="1" spans="1:4">
      <c r="A24" s="12" t="s">
        <v>619</v>
      </c>
      <c r="B24" s="12" t="s">
        <v>21</v>
      </c>
      <c r="C24" s="12" t="s">
        <v>597</v>
      </c>
      <c r="D24" s="12" t="s">
        <v>358</v>
      </c>
    </row>
    <row r="25" s="8" customFormat="1" spans="1:4">
      <c r="A25" s="12" t="s">
        <v>596</v>
      </c>
      <c r="B25" s="12" t="s">
        <v>21</v>
      </c>
      <c r="C25" s="12" t="s">
        <v>597</v>
      </c>
      <c r="D25" s="12" t="s">
        <v>622</v>
      </c>
    </row>
    <row r="26" s="8" customFormat="1" spans="1:4">
      <c r="A26" s="10" t="s">
        <v>623</v>
      </c>
      <c r="B26" s="12" t="s">
        <v>21</v>
      </c>
      <c r="C26" s="12" t="s">
        <v>624</v>
      </c>
      <c r="D26" s="12" t="s">
        <v>625</v>
      </c>
    </row>
    <row r="27" s="8" customFormat="1" spans="1:4">
      <c r="A27" s="12" t="s">
        <v>609</v>
      </c>
      <c r="B27" s="12" t="s">
        <v>21</v>
      </c>
      <c r="C27" s="12" t="s">
        <v>597</v>
      </c>
      <c r="D27" s="12" t="s">
        <v>626</v>
      </c>
    </row>
    <row r="28" s="8" customFormat="1" spans="1:4">
      <c r="A28" s="12" t="s">
        <v>339</v>
      </c>
      <c r="B28" s="12" t="s">
        <v>21</v>
      </c>
      <c r="C28" s="12" t="s">
        <v>597</v>
      </c>
      <c r="D28" s="12" t="s">
        <v>627</v>
      </c>
    </row>
    <row r="29" s="8" customFormat="1" spans="1:4">
      <c r="A29" s="12" t="s">
        <v>314</v>
      </c>
      <c r="B29" s="12" t="s">
        <v>21</v>
      </c>
      <c r="C29" s="12" t="s">
        <v>602</v>
      </c>
      <c r="D29" s="12" t="s">
        <v>628</v>
      </c>
    </row>
    <row r="30" s="8" customFormat="1" spans="1:4">
      <c r="A30" s="12" t="s">
        <v>621</v>
      </c>
      <c r="B30" s="12" t="s">
        <v>21</v>
      </c>
      <c r="C30" s="12" t="s">
        <v>602</v>
      </c>
      <c r="D30" s="12" t="s">
        <v>628</v>
      </c>
    </row>
    <row r="31" s="8" customFormat="1" spans="1:4">
      <c r="A31" s="12" t="s">
        <v>621</v>
      </c>
      <c r="B31" s="12" t="s">
        <v>21</v>
      </c>
      <c r="C31" s="12" t="s">
        <v>602</v>
      </c>
      <c r="D31" s="12" t="s">
        <v>629</v>
      </c>
    </row>
    <row r="32" s="8" customFormat="1" spans="1:4">
      <c r="A32" s="12" t="s">
        <v>604</v>
      </c>
      <c r="B32" s="12" t="s">
        <v>21</v>
      </c>
      <c r="C32" s="12" t="s">
        <v>597</v>
      </c>
      <c r="D32" s="12" t="s">
        <v>630</v>
      </c>
    </row>
    <row r="33" s="8" customFormat="1" spans="1:4">
      <c r="A33" s="12" t="s">
        <v>631</v>
      </c>
      <c r="B33" s="12" t="s">
        <v>21</v>
      </c>
      <c r="C33" s="12" t="s">
        <v>597</v>
      </c>
      <c r="D33" s="12" t="s">
        <v>632</v>
      </c>
    </row>
    <row r="34" s="8" customFormat="1" spans="1:4">
      <c r="A34" s="12" t="s">
        <v>631</v>
      </c>
      <c r="B34" s="12" t="s">
        <v>21</v>
      </c>
      <c r="C34" s="12" t="s">
        <v>602</v>
      </c>
      <c r="D34" s="12" t="s">
        <v>633</v>
      </c>
    </row>
    <row r="35" s="8" customFormat="1" spans="1:4">
      <c r="A35" s="12" t="s">
        <v>596</v>
      </c>
      <c r="B35" s="12" t="s">
        <v>21</v>
      </c>
      <c r="C35" s="12" t="s">
        <v>597</v>
      </c>
      <c r="D35" s="12" t="s">
        <v>634</v>
      </c>
    </row>
    <row r="36" s="8" customFormat="1" spans="1:4">
      <c r="A36" s="12" t="s">
        <v>604</v>
      </c>
      <c r="B36" s="12" t="s">
        <v>21</v>
      </c>
      <c r="C36" s="12" t="s">
        <v>597</v>
      </c>
      <c r="D36" s="12" t="s">
        <v>635</v>
      </c>
    </row>
    <row r="37" s="8" customFormat="1" spans="1:4">
      <c r="A37" s="12" t="s">
        <v>339</v>
      </c>
      <c r="B37" s="12" t="s">
        <v>21</v>
      </c>
      <c r="C37" s="12" t="s">
        <v>597</v>
      </c>
      <c r="D37" s="12" t="s">
        <v>636</v>
      </c>
    </row>
    <row r="38" spans="1:4">
      <c r="A38" s="10" t="s">
        <v>604</v>
      </c>
      <c r="B38" s="12" t="s">
        <v>21</v>
      </c>
      <c r="C38" s="12" t="s">
        <v>597</v>
      </c>
      <c r="D38" s="12" t="s">
        <v>637</v>
      </c>
    </row>
    <row r="39" spans="1:4">
      <c r="A39" s="12" t="s">
        <v>339</v>
      </c>
      <c r="B39" s="12" t="s">
        <v>21</v>
      </c>
      <c r="C39" s="12" t="s">
        <v>597</v>
      </c>
      <c r="D39" s="12" t="s">
        <v>638</v>
      </c>
    </row>
    <row r="40" spans="1:4">
      <c r="A40" s="12" t="s">
        <v>609</v>
      </c>
      <c r="B40" s="12" t="s">
        <v>21</v>
      </c>
      <c r="C40" s="12" t="s">
        <v>597</v>
      </c>
      <c r="D40" s="12" t="s">
        <v>639</v>
      </c>
    </row>
    <row r="41" spans="1:4">
      <c r="A41" s="12" t="s">
        <v>596</v>
      </c>
      <c r="B41" s="12" t="s">
        <v>21</v>
      </c>
      <c r="C41" s="12" t="s">
        <v>597</v>
      </c>
      <c r="D41" s="12" t="s">
        <v>640</v>
      </c>
    </row>
    <row r="42" spans="1:4">
      <c r="A42" s="12" t="s">
        <v>337</v>
      </c>
      <c r="B42" s="12" t="s">
        <v>21</v>
      </c>
      <c r="C42" s="12" t="s">
        <v>597</v>
      </c>
      <c r="D42" s="12" t="s">
        <v>641</v>
      </c>
    </row>
    <row r="43" spans="1:4">
      <c r="A43" s="12" t="s">
        <v>617</v>
      </c>
      <c r="B43" s="12" t="s">
        <v>21</v>
      </c>
      <c r="C43" s="12" t="s">
        <v>597</v>
      </c>
      <c r="D43" s="12" t="s">
        <v>642</v>
      </c>
    </row>
    <row r="44" spans="1:4">
      <c r="A44" s="12" t="s">
        <v>600</v>
      </c>
      <c r="B44" s="12" t="s">
        <v>21</v>
      </c>
      <c r="C44" s="12" t="s">
        <v>597</v>
      </c>
      <c r="D44" s="12" t="s">
        <v>642</v>
      </c>
    </row>
    <row r="45" spans="1:4">
      <c r="A45" s="12" t="s">
        <v>621</v>
      </c>
      <c r="B45" s="12" t="s">
        <v>21</v>
      </c>
      <c r="C45" s="12" t="s">
        <v>602</v>
      </c>
      <c r="D45" s="12" t="s">
        <v>643</v>
      </c>
    </row>
    <row r="46" spans="1:4">
      <c r="A46" s="12" t="s">
        <v>337</v>
      </c>
      <c r="B46" s="12" t="s">
        <v>21</v>
      </c>
      <c r="C46" s="12" t="s">
        <v>597</v>
      </c>
      <c r="D46" s="12" t="s">
        <v>644</v>
      </c>
    </row>
    <row r="47" spans="1:4">
      <c r="A47" s="12" t="s">
        <v>613</v>
      </c>
      <c r="B47" s="12" t="s">
        <v>21</v>
      </c>
      <c r="C47" s="12" t="s">
        <v>597</v>
      </c>
      <c r="D47" s="12" t="s">
        <v>644</v>
      </c>
    </row>
  </sheetData>
  <autoFilter xmlns:etc="http://www.wps.cn/officeDocument/2017/etCustomData" ref="A2:E47" etc:filterBottomFollowUsedRange="0">
    <extLst/>
  </autoFilter>
  <dataValidations count="3">
    <dataValidation type="list" allowBlank="1" showInputMessage="1" showErrorMessage="1" sqref="A3 A12 A28 A32 A5:A9 A14:A19 A21:A23 A25:A26 A35:A37">
      <formula1>"操作中心-同行组,操作中心-运输组,操作中心-直客组,销售一部,销售二部,销售三部,销售四部,销售五部,义乌同行,IT信息中心,财务中心,福永,深圳,培训中心,深圳产品中心,品牌宣传部,人力行政中心,广州,杭州,美海,美空,宁波,青岛,泉州,厦门,苏州,台州,中山,客服中心,渠道部,总经办,海外仓"</formula1>
    </dataValidation>
    <dataValidation type="list" allowBlank="1" showInputMessage="1" showErrorMessage="1" sqref="B12 B28 B5:B8 B16:B18 B25:B26 B32:B37">
      <formula1>"应收账款,应付账款,内陆成本,人力成本,税金,销售费用,管理费用,财务费用,短期借款,房租,设备,银行存款,其他应收款"</formula1>
    </dataValidation>
    <dataValidation type="list" allowBlank="1" showInputMessage="1" showErrorMessage="1" sqref="C3:C37">
      <formula1>"内陆费--快递/物流费,内陆费--提货费,内陆费--物料,内陆费--临时工,内路费--装柜费,汽车费--过桥过路,汽车费--停车费,汽车费--加油费,汽车费--保险费,汽车费--维修费,内路费--压缩包,内路费--操作费,办公费,差旅费,招待费,团建费,培训费,律师费,招聘费,水电费,物业费,员工宿舍,宣传费,通讯费,装修费,保险费,一件代发,手续费,利息,汇兑损益,工资,预支工资,提成,预支提成,社保,公积金,福利,年终奖,个税,奖金,电子设备,软件服务,仓储设备,运输设备,办公家具,分红,预支分红"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workbookViewId="0">
      <selection activeCell="B10" sqref="B10"/>
    </sheetView>
  </sheetViews>
  <sheetFormatPr defaultColWidth="17.875" defaultRowHeight="15" customHeight="1" outlineLevelCol="3"/>
  <cols>
    <col min="1" max="3" width="17.875" style="1" customWidth="1"/>
    <col min="4" max="4" width="88.375" style="1" customWidth="1"/>
    <col min="5" max="16384" width="17.875" style="1" customWidth="1"/>
  </cols>
  <sheetData>
    <row r="1" s="1" customFormat="1" customHeight="1" spans="1:4">
      <c r="A1" s="2" t="s">
        <v>308</v>
      </c>
      <c r="B1" s="2"/>
    </row>
    <row r="2" s="1" customFormat="1" customHeight="1" spans="1:4">
      <c r="A2" s="3" t="s">
        <v>339</v>
      </c>
      <c r="B2" s="2" t="s">
        <v>645</v>
      </c>
      <c r="D2" s="4" t="s">
        <v>646</v>
      </c>
    </row>
    <row r="3" s="1" customFormat="1" customHeight="1" spans="1:4">
      <c r="A3" s="3"/>
      <c r="B3" s="2" t="s">
        <v>647</v>
      </c>
      <c r="D3" s="4"/>
    </row>
    <row r="4" s="1" customFormat="1" customHeight="1" spans="1:4">
      <c r="A4" s="3"/>
      <c r="B4" s="2" t="s">
        <v>648</v>
      </c>
      <c r="D4" s="4"/>
    </row>
    <row r="5" s="1" customFormat="1" customHeight="1" spans="1:4">
      <c r="A5" s="3" t="s">
        <v>604</v>
      </c>
      <c r="B5" s="2" t="s">
        <v>649</v>
      </c>
      <c r="D5" s="4"/>
    </row>
    <row r="6" s="1" customFormat="1" customHeight="1" spans="1:4">
      <c r="A6" s="3"/>
      <c r="B6" s="2" t="s">
        <v>650</v>
      </c>
      <c r="D6" s="4"/>
    </row>
    <row r="7" s="1" customFormat="1" customHeight="1" spans="1:4">
      <c r="A7" s="3"/>
      <c r="B7" s="2" t="s">
        <v>651</v>
      </c>
    </row>
    <row r="8" s="1" customFormat="1" customHeight="1" spans="1:4">
      <c r="A8" s="3" t="s">
        <v>337</v>
      </c>
      <c r="B8" s="2" t="s">
        <v>652</v>
      </c>
    </row>
    <row r="9" s="1" customFormat="1" customHeight="1" spans="1:4">
      <c r="A9" s="3"/>
      <c r="B9" s="2" t="s">
        <v>653</v>
      </c>
    </row>
    <row r="10" s="1" customFormat="1" customHeight="1" spans="1:4">
      <c r="A10" s="3"/>
      <c r="B10" s="2" t="s">
        <v>654</v>
      </c>
    </row>
    <row r="11" s="1" customFormat="1" customHeight="1" spans="1:4">
      <c r="A11" s="5" t="s">
        <v>613</v>
      </c>
      <c r="B11" s="2" t="s">
        <v>655</v>
      </c>
    </row>
    <row r="12" s="1" customFormat="1" customHeight="1" spans="1:4">
      <c r="A12" s="3" t="s">
        <v>609</v>
      </c>
      <c r="B12" s="2" t="s">
        <v>656</v>
      </c>
    </row>
    <row r="13" s="1" customFormat="1" customHeight="1" spans="1:4">
      <c r="A13" s="3"/>
      <c r="B13" s="2" t="s">
        <v>657</v>
      </c>
    </row>
    <row r="14" s="1" customFormat="1" customHeight="1" spans="1:4">
      <c r="A14" s="3"/>
      <c r="B14" s="2" t="s">
        <v>658</v>
      </c>
    </row>
    <row r="15" s="1" customFormat="1" customHeight="1" spans="1:4">
      <c r="A15" s="5" t="s">
        <v>659</v>
      </c>
      <c r="B15" s="2" t="s">
        <v>660</v>
      </c>
    </row>
    <row r="16" s="1" customFormat="1" customHeight="1" spans="1:4">
      <c r="A16" s="3" t="s">
        <v>596</v>
      </c>
      <c r="B16" s="2" t="s">
        <v>661</v>
      </c>
    </row>
    <row r="17" s="1" customFormat="1" customHeight="1" spans="1:2">
      <c r="A17" s="3"/>
      <c r="B17" s="2" t="s">
        <v>662</v>
      </c>
    </row>
    <row r="18" s="1" customFormat="1" customHeight="1" spans="1:2">
      <c r="A18" s="5" t="s">
        <v>663</v>
      </c>
      <c r="B18" s="2" t="s">
        <v>664</v>
      </c>
    </row>
    <row r="19" s="1" customFormat="1" customHeight="1" spans="1:2">
      <c r="A19" s="5" t="s">
        <v>665</v>
      </c>
      <c r="B19" s="2"/>
    </row>
    <row r="20" s="1" customFormat="1" customHeight="1" spans="1:2">
      <c r="A20" s="5" t="s">
        <v>666</v>
      </c>
      <c r="B20" s="2"/>
    </row>
    <row r="21" s="1" customFormat="1" customHeight="1" spans="1:2">
      <c r="A21" s="5" t="s">
        <v>667</v>
      </c>
      <c r="B21" s="2"/>
    </row>
    <row r="22" s="1" customFormat="1" customHeight="1" spans="1:2">
      <c r="A22" s="3" t="s">
        <v>668</v>
      </c>
      <c r="B22" s="2" t="s">
        <v>669</v>
      </c>
    </row>
    <row r="23" s="1" customFormat="1" customHeight="1" spans="1:2">
      <c r="A23" s="3"/>
      <c r="B23" s="2" t="s">
        <v>668</v>
      </c>
    </row>
    <row r="24" s="1" customFormat="1" customHeight="1" spans="1:2">
      <c r="A24" s="3"/>
      <c r="B24" s="2" t="s">
        <v>670</v>
      </c>
    </row>
    <row r="25" s="1" customFormat="1" customHeight="1" spans="1:2">
      <c r="A25" s="5" t="s">
        <v>671</v>
      </c>
      <c r="B25" s="6"/>
    </row>
    <row r="26" s="1" customFormat="1" customHeight="1" spans="1:2">
      <c r="A26" s="3" t="s">
        <v>672</v>
      </c>
      <c r="B26" s="2" t="s">
        <v>673</v>
      </c>
    </row>
    <row r="27" s="1" customFormat="1" customHeight="1" spans="1:2">
      <c r="A27" s="3"/>
      <c r="B27" s="2" t="s">
        <v>674</v>
      </c>
    </row>
    <row r="28" s="1" customFormat="1" customHeight="1" spans="1:2">
      <c r="A28" s="3"/>
      <c r="B28" s="2" t="s">
        <v>675</v>
      </c>
    </row>
    <row r="29" s="1" customFormat="1" customHeight="1" spans="1:2">
      <c r="A29" s="5" t="s">
        <v>623</v>
      </c>
      <c r="B29" s="2" t="s">
        <v>676</v>
      </c>
    </row>
    <row r="30" s="1" customFormat="1" customHeight="1" spans="1:2">
      <c r="A30" s="5" t="s">
        <v>677</v>
      </c>
      <c r="B30" s="2" t="s">
        <v>678</v>
      </c>
    </row>
    <row r="31" s="1" customFormat="1" customHeight="1" spans="1:2">
      <c r="A31" s="5" t="s">
        <v>679</v>
      </c>
      <c r="B31" s="2" t="s">
        <v>680</v>
      </c>
    </row>
    <row r="32" s="1" customFormat="1" customHeight="1" spans="1:2">
      <c r="A32" s="7" t="s">
        <v>617</v>
      </c>
      <c r="B32" s="2" t="s">
        <v>681</v>
      </c>
    </row>
    <row r="33" s="1" customFormat="1" customHeight="1" spans="1:2">
      <c r="A33" s="7"/>
      <c r="B33" s="2" t="s">
        <v>682</v>
      </c>
    </row>
    <row r="34" s="1" customFormat="1" customHeight="1" spans="1:2">
      <c r="A34" s="7"/>
      <c r="B34" s="2" t="s">
        <v>683</v>
      </c>
    </row>
    <row r="35" s="1" customFormat="1" customHeight="1" spans="1:2">
      <c r="A35" s="5" t="s">
        <v>631</v>
      </c>
      <c r="B35" s="2" t="s">
        <v>684</v>
      </c>
    </row>
    <row r="36" s="1" customFormat="1" customHeight="1" spans="1:2">
      <c r="A36" s="5" t="s">
        <v>600</v>
      </c>
      <c r="B36" s="2" t="s">
        <v>685</v>
      </c>
    </row>
    <row r="37" s="1" customFormat="1" customHeight="1" spans="1:2">
      <c r="A37" s="5" t="s">
        <v>686</v>
      </c>
      <c r="B37" s="5" t="s">
        <v>687</v>
      </c>
    </row>
  </sheetData>
  <mergeCells count="9">
    <mergeCell ref="A2:A4"/>
    <mergeCell ref="A5:A7"/>
    <mergeCell ref="A8:A10"/>
    <mergeCell ref="A12:A14"/>
    <mergeCell ref="A16:A17"/>
    <mergeCell ref="A22:A24"/>
    <mergeCell ref="A26:A28"/>
    <mergeCell ref="A32:A34"/>
    <mergeCell ref="D2:D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Sheet1</vt:lpstr>
      <vt:lpstr>农信添加交易说明</vt:lpstr>
      <vt:lpstr>实时余额及每日余额数据来源</vt:lpstr>
      <vt:lpstr>6.17日余额</vt:lpstr>
      <vt:lpstr>4.12日余额</vt:lpstr>
      <vt:lpstr>应收欠款情况报表</vt:lpstr>
      <vt:lpstr>现金流量报表</vt:lpstr>
      <vt:lpstr>服务商汇总</vt:lpstr>
      <vt:lpstr>提现T+1到账</vt:lpstr>
      <vt:lpstr>系统认领规则</vt:lpstr>
      <vt:lpstr>内陆成本的费用类型明细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WPS_1756345879</cp:lastModifiedBy>
  <dcterms:created xsi:type="dcterms:W3CDTF">2023-05-12T11:15:00Z</dcterms:created>
  <dcterms:modified xsi:type="dcterms:W3CDTF">2026-05-11T07:30:44Z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BF8F36432BD64C2FAA9DEA78EF3AB15E_13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