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\ZhuoMian\TOP\EXCEL\"/>
    </mc:Choice>
  </mc:AlternateContent>
  <xr:revisionPtr revIDLastSave="0" documentId="13_ncr:1_{CD1B801E-A54F-434B-8BE6-0827AF8FD1E0}" xr6:coauthVersionLast="47" xr6:coauthVersionMax="47" xr10:uidLastSave="{00000000-0000-0000-0000-000000000000}"/>
  <bookViews>
    <workbookView xWindow="0" yWindow="0" windowWidth="25600" windowHeight="15280" xr2:uid="{764444DF-F527-4AA4-AD39-A34960A97D9D}"/>
  </bookViews>
  <sheets>
    <sheet name="地址自算" sheetId="1" r:id="rId1"/>
    <sheet name="automatic operation" sheetId="4" state="hidden" r:id="rId2"/>
    <sheet name="子网需求计算" sheetId="3" r:id="rId3"/>
    <sheet name="表" sheetId="2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22" i="4" l="1"/>
  <c r="AE23" i="4" s="1"/>
  <c r="AK22" i="4"/>
  <c r="AJ22" i="4"/>
  <c r="AI22" i="4"/>
  <c r="AH22" i="4"/>
  <c r="AG22" i="4"/>
  <c r="AF22" i="4"/>
  <c r="AE22" i="4"/>
  <c r="AD22" i="4"/>
  <c r="W23" i="4" s="1"/>
  <c r="AC22" i="4"/>
  <c r="AB22" i="4"/>
  <c r="AA22" i="4"/>
  <c r="Z22" i="4"/>
  <c r="Y22" i="4"/>
  <c r="X22" i="4"/>
  <c r="W22" i="4"/>
  <c r="V22" i="4"/>
  <c r="O23" i="4" s="1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AL16" i="4"/>
  <c r="AE17" i="4" s="1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W17" i="4" s="1"/>
  <c r="X16" i="4"/>
  <c r="W16" i="4"/>
  <c r="V16" i="4"/>
  <c r="O17" i="4" s="1"/>
  <c r="U16" i="4"/>
  <c r="T16" i="4"/>
  <c r="S16" i="4"/>
  <c r="R16" i="4"/>
  <c r="Q16" i="4"/>
  <c r="P16" i="4"/>
  <c r="O16" i="4"/>
  <c r="N16" i="4"/>
  <c r="M16" i="4"/>
  <c r="L16" i="4"/>
  <c r="G17" i="4" s="1"/>
  <c r="K16" i="4"/>
  <c r="J16" i="4"/>
  <c r="I16" i="4"/>
  <c r="H16" i="4"/>
  <c r="G16" i="4"/>
  <c r="O14" i="4"/>
  <c r="L11" i="4"/>
  <c r="G11" i="4"/>
  <c r="V10" i="4"/>
  <c r="AL13" i="4" s="1"/>
  <c r="AL19" i="4" s="1"/>
  <c r="Q10" i="4"/>
  <c r="Q11" i="4" s="1"/>
  <c r="L10" i="4"/>
  <c r="V13" i="4" s="1"/>
  <c r="V19" i="4" s="1"/>
  <c r="G10" i="4"/>
  <c r="N13" i="4" s="1"/>
  <c r="N19" i="4" s="1"/>
  <c r="P6" i="4"/>
  <c r="C9" i="3"/>
  <c r="D5" i="3"/>
  <c r="G10" i="1"/>
  <c r="G11" i="1" s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P6" i="1"/>
  <c r="V10" i="1"/>
  <c r="AH13" i="1" s="1"/>
  <c r="Q10" i="1"/>
  <c r="Y13" i="1" s="1"/>
  <c r="Y19" i="1" s="1"/>
  <c r="Y22" i="1" s="1"/>
  <c r="L10" i="1"/>
  <c r="P13" i="1" s="1"/>
  <c r="AE22" i="1"/>
  <c r="AF22" i="1"/>
  <c r="AG22" i="1"/>
  <c r="AH22" i="1"/>
  <c r="AI22" i="1"/>
  <c r="AJ22" i="1"/>
  <c r="AK22" i="1"/>
  <c r="AL22" i="1"/>
  <c r="D6" i="3"/>
  <c r="D7" i="3"/>
  <c r="AB2" i="3"/>
  <c r="L2" i="3"/>
  <c r="AL2" i="3"/>
  <c r="AI2" i="3"/>
  <c r="AG2" i="3"/>
  <c r="O2" i="3"/>
  <c r="AA2" i="3"/>
  <c r="K2" i="3"/>
  <c r="V2" i="3"/>
  <c r="AJ2" i="3"/>
  <c r="R2" i="3"/>
  <c r="AF2" i="3"/>
  <c r="Z2" i="3"/>
  <c r="J2" i="3"/>
  <c r="AK2" i="3"/>
  <c r="S2" i="3"/>
  <c r="Q2" i="3"/>
  <c r="AD2" i="3"/>
  <c r="Y2" i="3"/>
  <c r="I2" i="3"/>
  <c r="W2" i="3"/>
  <c r="T2" i="3"/>
  <c r="P2" i="3"/>
  <c r="AE2" i="3"/>
  <c r="M2" i="3"/>
  <c r="AN2" i="3"/>
  <c r="X2" i="3"/>
  <c r="U2" i="3"/>
  <c r="AH2" i="3"/>
  <c r="N2" i="3"/>
  <c r="AM2" i="3"/>
  <c r="AC2" i="3"/>
  <c r="Y3" i="3"/>
  <c r="AG3" i="3"/>
  <c r="Q3" i="3"/>
  <c r="I3" i="3"/>
  <c r="D8" i="3"/>
  <c r="F8" i="3"/>
  <c r="E8" i="3"/>
  <c r="G8" i="3"/>
  <c r="G6" i="4" l="1"/>
  <c r="G13" i="4"/>
  <c r="G19" i="4" s="1"/>
  <c r="G22" i="4" s="1"/>
  <c r="G23" i="4" s="1"/>
  <c r="G8" i="4" s="1"/>
  <c r="AC6" i="4" s="1"/>
  <c r="W13" i="4"/>
  <c r="W19" i="4" s="1"/>
  <c r="G14" i="4"/>
  <c r="AE14" i="4"/>
  <c r="W14" i="4"/>
  <c r="K13" i="4"/>
  <c r="K19" i="4" s="1"/>
  <c r="I13" i="4"/>
  <c r="I19" i="4" s="1"/>
  <c r="Y13" i="4"/>
  <c r="Y19" i="4" s="1"/>
  <c r="J13" i="4"/>
  <c r="J19" i="4" s="1"/>
  <c r="Z13" i="4"/>
  <c r="Z19" i="4" s="1"/>
  <c r="AA13" i="4"/>
  <c r="AA19" i="4" s="1"/>
  <c r="L13" i="4"/>
  <c r="L19" i="4" s="1"/>
  <c r="AB13" i="4"/>
  <c r="AB19" i="4" s="1"/>
  <c r="M13" i="4"/>
  <c r="M19" i="4" s="1"/>
  <c r="G20" i="4" s="1"/>
  <c r="AC13" i="4"/>
  <c r="AC19" i="4" s="1"/>
  <c r="H13" i="4"/>
  <c r="H19" i="4" s="1"/>
  <c r="X13" i="4"/>
  <c r="X19" i="4" s="1"/>
  <c r="AD13" i="4"/>
  <c r="AD19" i="4" s="1"/>
  <c r="O13" i="4"/>
  <c r="O19" i="4" s="1"/>
  <c r="AE13" i="4"/>
  <c r="AE19" i="4" s="1"/>
  <c r="P13" i="4"/>
  <c r="P19" i="4" s="1"/>
  <c r="AF13" i="4"/>
  <c r="AF19" i="4" s="1"/>
  <c r="Q13" i="4"/>
  <c r="Q19" i="4" s="1"/>
  <c r="AG13" i="4"/>
  <c r="AG19" i="4" s="1"/>
  <c r="R13" i="4"/>
  <c r="R19" i="4" s="1"/>
  <c r="AH13" i="4"/>
  <c r="AH19" i="4" s="1"/>
  <c r="S13" i="4"/>
  <c r="S19" i="4" s="1"/>
  <c r="AI13" i="4"/>
  <c r="AI19" i="4" s="1"/>
  <c r="T13" i="4"/>
  <c r="T19" i="4" s="1"/>
  <c r="AJ13" i="4"/>
  <c r="AJ19" i="4" s="1"/>
  <c r="U13" i="4"/>
  <c r="U19" i="4" s="1"/>
  <c r="O20" i="4" s="1"/>
  <c r="AK13" i="4"/>
  <c r="AK19" i="4" s="1"/>
  <c r="AE20" i="4" s="1"/>
  <c r="P8" i="4" s="1"/>
  <c r="V11" i="4"/>
  <c r="AE17" i="1"/>
  <c r="W17" i="1"/>
  <c r="G17" i="1"/>
  <c r="AH19" i="1"/>
  <c r="O17" i="1"/>
  <c r="U13" i="1"/>
  <c r="U19" i="1" s="1"/>
  <c r="U22" i="1" s="1"/>
  <c r="L11" i="1"/>
  <c r="P19" i="1"/>
  <c r="P22" i="1" s="1"/>
  <c r="O14" i="1"/>
  <c r="V13" i="1"/>
  <c r="V19" i="1" s="1"/>
  <c r="V22" i="1" s="1"/>
  <c r="T13" i="1"/>
  <c r="T19" i="1" s="1"/>
  <c r="T22" i="1" s="1"/>
  <c r="S13" i="1"/>
  <c r="S19" i="1" s="1"/>
  <c r="S22" i="1" s="1"/>
  <c r="Q13" i="1"/>
  <c r="Q19" i="1" s="1"/>
  <c r="Q22" i="1" s="1"/>
  <c r="O13" i="1"/>
  <c r="O19" i="1" s="1"/>
  <c r="O22" i="1" s="1"/>
  <c r="R13" i="1"/>
  <c r="R19" i="1" s="1"/>
  <c r="R22" i="1" s="1"/>
  <c r="AE23" i="1"/>
  <c r="W14" i="1"/>
  <c r="Q11" i="1"/>
  <c r="AD13" i="1"/>
  <c r="AD19" i="1" s="1"/>
  <c r="AB13" i="1"/>
  <c r="AB19" i="1" s="1"/>
  <c r="AB22" i="1" s="1"/>
  <c r="W13" i="1"/>
  <c r="W19" i="1" s="1"/>
  <c r="W22" i="1" s="1"/>
  <c r="Z13" i="1"/>
  <c r="Z19" i="1" s="1"/>
  <c r="Z22" i="1" s="1"/>
  <c r="X13" i="1"/>
  <c r="X19" i="1" s="1"/>
  <c r="X22" i="1" s="1"/>
  <c r="AC13" i="1"/>
  <c r="AC19" i="1" s="1"/>
  <c r="AC22" i="1" s="1"/>
  <c r="AA13" i="1"/>
  <c r="AA19" i="1" s="1"/>
  <c r="AA22" i="1" s="1"/>
  <c r="V11" i="1"/>
  <c r="AE14" i="1"/>
  <c r="AF13" i="1"/>
  <c r="AF19" i="1" s="1"/>
  <c r="AK13" i="1"/>
  <c r="AK19" i="1" s="1"/>
  <c r="AE13" i="1"/>
  <c r="AE19" i="1" s="1"/>
  <c r="AJ13" i="1"/>
  <c r="AJ19" i="1" s="1"/>
  <c r="AL13" i="1"/>
  <c r="AL19" i="1" s="1"/>
  <c r="AI13" i="1"/>
  <c r="AI19" i="1" s="1"/>
  <c r="AG13" i="1"/>
  <c r="AG19" i="1" s="1"/>
  <c r="J13" i="1"/>
  <c r="J19" i="1" s="1"/>
  <c r="J22" i="1" s="1"/>
  <c r="G14" i="1"/>
  <c r="L13" i="1"/>
  <c r="L19" i="1" s="1"/>
  <c r="L22" i="1" s="1"/>
  <c r="H13" i="1"/>
  <c r="H19" i="1" s="1"/>
  <c r="H22" i="1" s="1"/>
  <c r="I13" i="1"/>
  <c r="I19" i="1" s="1"/>
  <c r="I22" i="1" s="1"/>
  <c r="G13" i="1"/>
  <c r="G19" i="1" s="1"/>
  <c r="G22" i="1" s="1"/>
  <c r="K13" i="1"/>
  <c r="K19" i="1" s="1"/>
  <c r="K22" i="1" s="1"/>
  <c r="N13" i="1"/>
  <c r="N19" i="1" s="1"/>
  <c r="M13" i="1"/>
  <c r="M19" i="1" s="1"/>
  <c r="M22" i="1" s="1"/>
  <c r="W20" i="4" l="1"/>
  <c r="P7" i="4" s="1"/>
  <c r="G6" i="1"/>
  <c r="O23" i="1"/>
  <c r="O20" i="1"/>
  <c r="AD22" i="1"/>
  <c r="W23" i="1" s="1"/>
  <c r="W20" i="1"/>
  <c r="AE20" i="1"/>
  <c r="P8" i="1" s="1"/>
  <c r="N22" i="1"/>
  <c r="G23" i="1" s="1"/>
  <c r="G8" i="1" s="1"/>
  <c r="AC6" i="1" s="1"/>
  <c r="G20" i="1"/>
  <c r="G7" i="4" l="1"/>
  <c r="AC7" i="4" s="1"/>
  <c r="G7" i="1"/>
  <c r="AC7" i="1" s="1"/>
  <c r="P7" i="1"/>
</calcChain>
</file>

<file path=xl/sharedStrings.xml><?xml version="1.0" encoding="utf-8"?>
<sst xmlns="http://schemas.openxmlformats.org/spreadsheetml/2006/main" count="93" uniqueCount="60">
  <si>
    <t>IP第一组</t>
    <phoneticPr fontId="1" type="noConversion"/>
  </si>
  <si>
    <t>IP第二组</t>
    <phoneticPr fontId="1" type="noConversion"/>
  </si>
  <si>
    <t>IP第三组</t>
    <phoneticPr fontId="1" type="noConversion"/>
  </si>
  <si>
    <t>IP第四组</t>
    <phoneticPr fontId="1" type="noConversion"/>
  </si>
  <si>
    <t>子网掩码</t>
    <phoneticPr fontId="1" type="noConversion"/>
  </si>
  <si>
    <t>分配范围</t>
    <phoneticPr fontId="1" type="noConversion"/>
  </si>
  <si>
    <t>IP地址</t>
    <phoneticPr fontId="1" type="noConversion"/>
  </si>
  <si>
    <r>
      <t>使用</t>
    </r>
    <r>
      <rPr>
        <b/>
        <sz val="11"/>
        <color theme="1"/>
        <rFont val="等线"/>
        <family val="3"/>
        <charset val="134"/>
        <scheme val="minor"/>
      </rPr>
      <t>与运算</t>
    </r>
    <r>
      <rPr>
        <sz val="11"/>
        <color theme="1"/>
        <rFont val="等线"/>
        <family val="2"/>
        <charset val="134"/>
        <scheme val="minor"/>
      </rPr>
      <t>将</t>
    </r>
    <r>
      <rPr>
        <b/>
        <sz val="11"/>
        <color theme="1"/>
        <rFont val="等线"/>
        <family val="3"/>
        <charset val="134"/>
        <scheme val="minor"/>
      </rPr>
      <t>IP地址</t>
    </r>
    <r>
      <rPr>
        <sz val="11"/>
        <color theme="1"/>
        <rFont val="等线"/>
        <family val="2"/>
        <charset val="134"/>
        <scheme val="minor"/>
      </rPr>
      <t>和</t>
    </r>
    <r>
      <rPr>
        <b/>
        <sz val="11"/>
        <color theme="1"/>
        <rFont val="等线"/>
        <family val="3"/>
        <charset val="134"/>
        <scheme val="minor"/>
      </rPr>
      <t>子网掩码</t>
    </r>
    <r>
      <rPr>
        <sz val="11"/>
        <color theme="1"/>
        <rFont val="等线"/>
        <family val="2"/>
        <charset val="134"/>
        <scheme val="minor"/>
      </rPr>
      <t>运算为</t>
    </r>
    <r>
      <rPr>
        <b/>
        <sz val="11"/>
        <color theme="1"/>
        <rFont val="等线"/>
        <family val="3"/>
        <charset val="134"/>
        <scheme val="minor"/>
      </rPr>
      <t>网络地址</t>
    </r>
    <phoneticPr fontId="1" type="noConversion"/>
  </si>
  <si>
    <t>子网掩码位数n，右往左数n位换为1，其余不变，生成网络地址</t>
    <phoneticPr fontId="1" type="noConversion"/>
  </si>
  <si>
    <t>IF(A+B=2,1,0)</t>
    <phoneticPr fontId="1" type="noConversion"/>
  </si>
  <si>
    <t>选区A</t>
    <phoneticPr fontId="1" type="noConversion"/>
  </si>
  <si>
    <t>选区B</t>
    <phoneticPr fontId="1" type="noConversion"/>
  </si>
  <si>
    <t>表达式符号</t>
    <phoneticPr fontId="1" type="noConversion"/>
  </si>
  <si>
    <t>IP每组m</t>
    <phoneticPr fontId="1" type="noConversion"/>
  </si>
  <si>
    <t>递归数a(n,n+1,n+2)</t>
    <phoneticPr fontId="1" type="noConversion"/>
  </si>
  <si>
    <t>子网掩码位数z</t>
    <phoneticPr fontId="1" type="noConversion"/>
  </si>
  <si>
    <t>IF(z&gt;=a,1,0)</t>
    <phoneticPr fontId="1" type="noConversion"/>
  </si>
  <si>
    <t>递归选区d(n,n+1,n+2)</t>
    <phoneticPr fontId="1" type="noConversion"/>
  </si>
  <si>
    <t>d*a+d1*a1+d2*a2…</t>
    <phoneticPr fontId="1" type="noConversion"/>
  </si>
  <si>
    <t>自动运算堆</t>
    <phoneticPr fontId="1" type="noConversion"/>
  </si>
  <si>
    <t>数据生成区块</t>
    <phoneticPr fontId="1" type="noConversion"/>
  </si>
  <si>
    <t>不能使用的IP       地址</t>
    <phoneticPr fontId="1" type="noConversion"/>
  </si>
  <si>
    <t>两级IP地址</t>
    <phoneticPr fontId="1" type="noConversion"/>
  </si>
  <si>
    <t>三级IP地址</t>
    <phoneticPr fontId="1" type="noConversion"/>
  </si>
  <si>
    <t>划分子网的网络地址</t>
    <phoneticPr fontId="1" type="noConversion"/>
  </si>
  <si>
    <t>因特网部分</t>
    <phoneticPr fontId="1" type="noConversion"/>
  </si>
  <si>
    <t>网络号 net-id</t>
    <phoneticPr fontId="1" type="noConversion"/>
  </si>
  <si>
    <t>主机号 host-id</t>
    <phoneticPr fontId="1" type="noConversion"/>
  </si>
  <si>
    <t>net-id</t>
    <phoneticPr fontId="1" type="noConversion"/>
  </si>
  <si>
    <t>子网号</t>
    <phoneticPr fontId="1" type="noConversion"/>
  </si>
  <si>
    <t>主机号</t>
    <phoneticPr fontId="1" type="noConversion"/>
  </si>
  <si>
    <t>subnet-id</t>
    <phoneticPr fontId="1" type="noConversion"/>
  </si>
  <si>
    <t>host-id为全0</t>
    <phoneticPr fontId="1" type="noConversion"/>
  </si>
  <si>
    <t>00000000</t>
    <phoneticPr fontId="1" type="noConversion"/>
  </si>
  <si>
    <t>本地 部分</t>
    <phoneticPr fontId="1" type="noConversion"/>
  </si>
  <si>
    <r>
      <t>将</t>
    </r>
    <r>
      <rPr>
        <b/>
        <sz val="11"/>
        <color theme="1"/>
        <rFont val="等线"/>
        <family val="3"/>
        <charset val="134"/>
        <scheme val="minor"/>
      </rPr>
      <t>十进制子网掩码号</t>
    </r>
    <r>
      <rPr>
        <sz val="11"/>
        <color theme="1"/>
        <rFont val="等线"/>
        <family val="3"/>
        <charset val="134"/>
        <scheme val="minor"/>
      </rPr>
      <t xml:space="preserve">转换为                            </t>
    </r>
    <r>
      <rPr>
        <b/>
        <sz val="11"/>
        <color theme="1"/>
        <rFont val="等线"/>
        <family val="3"/>
        <charset val="134"/>
        <scheme val="minor"/>
      </rPr>
      <t>二进制子网掩码</t>
    </r>
    <phoneticPr fontId="1" type="noConversion"/>
  </si>
  <si>
    <r>
      <t>使用</t>
    </r>
    <r>
      <rPr>
        <b/>
        <sz val="11"/>
        <color theme="1"/>
        <rFont val="等线"/>
        <family val="3"/>
        <charset val="134"/>
        <scheme val="minor"/>
      </rPr>
      <t>按权展开法</t>
    </r>
    <r>
      <rPr>
        <sz val="11"/>
        <color theme="1"/>
        <rFont val="等线"/>
        <family val="2"/>
        <charset val="134"/>
        <scheme val="minor"/>
      </rPr>
      <t>将</t>
    </r>
    <r>
      <rPr>
        <b/>
        <sz val="11"/>
        <color theme="1"/>
        <rFont val="等线"/>
        <family val="3"/>
        <charset val="134"/>
        <scheme val="minor"/>
      </rPr>
      <t xml:space="preserve">十进制的IP地址                  </t>
    </r>
    <r>
      <rPr>
        <sz val="11"/>
        <color theme="1"/>
        <rFont val="等线"/>
        <family val="2"/>
        <charset val="134"/>
        <scheme val="minor"/>
      </rPr>
      <t>转换为</t>
    </r>
    <r>
      <rPr>
        <b/>
        <sz val="11"/>
        <color theme="1"/>
        <rFont val="等线"/>
        <family val="3"/>
        <charset val="134"/>
        <scheme val="minor"/>
      </rPr>
      <t>二进制IP地址</t>
    </r>
    <phoneticPr fontId="1" type="noConversion"/>
  </si>
  <si>
    <t>可用IP</t>
    <phoneticPr fontId="1" type="noConversion"/>
  </si>
  <si>
    <t>子网掩码号</t>
    <phoneticPr fontId="1" type="noConversion"/>
  </si>
  <si>
    <t>IP(BIN/B)</t>
    <phoneticPr fontId="1" type="noConversion"/>
  </si>
  <si>
    <t>IP(HEX/H)</t>
    <phoneticPr fontId="1" type="noConversion"/>
  </si>
  <si>
    <t>子网掩码                      （Subnet Mask）</t>
    <phoneticPr fontId="1" type="noConversion"/>
  </si>
  <si>
    <t>广播地址                     （Broadcast Address）</t>
    <phoneticPr fontId="1" type="noConversion"/>
  </si>
  <si>
    <t>网络地址                     （Network Address）</t>
    <phoneticPr fontId="1" type="noConversion"/>
  </si>
  <si>
    <t>IP地址运算拓展坞</t>
    <phoneticPr fontId="1" type="noConversion"/>
  </si>
  <si>
    <t>子网掩码运算拓展坞</t>
    <phoneticPr fontId="1" type="noConversion"/>
  </si>
  <si>
    <t>网络地址运算拓展坞</t>
    <phoneticPr fontId="1" type="noConversion"/>
  </si>
  <si>
    <t>广播地址运算拓展坞</t>
    <phoneticPr fontId="1" type="noConversion"/>
  </si>
  <si>
    <t>必须需要</t>
    <phoneticPr fontId="1" type="noConversion"/>
  </si>
  <si>
    <t>最大支持</t>
    <phoneticPr fontId="1" type="noConversion"/>
  </si>
  <si>
    <t>子网需求计算卡</t>
    <phoneticPr fontId="1" type="noConversion"/>
  </si>
  <si>
    <t>个IP预备地址</t>
    <phoneticPr fontId="1" type="noConversion"/>
  </si>
  <si>
    <t>掩码(B)</t>
    <phoneticPr fontId="1" type="noConversion"/>
  </si>
  <si>
    <t>运算拓展坞区块</t>
    <phoneticPr fontId="1" type="noConversion"/>
  </si>
  <si>
    <t>台主机</t>
    <phoneticPr fontId="1" type="noConversion"/>
  </si>
  <si>
    <t xml:space="preserve">子网内需要 </t>
    <phoneticPr fontId="1" type="noConversion"/>
  </si>
  <si>
    <t>掩码(D)</t>
    <phoneticPr fontId="1" type="noConversion"/>
  </si>
  <si>
    <t>IP Address</t>
    <phoneticPr fontId="1" type="noConversion"/>
  </si>
  <si>
    <t>子网掩码(Subnet Mask)</t>
    <phoneticPr fontId="1" type="noConversion"/>
  </si>
  <si>
    <t>自动运算堆(Fill in here)     →→→→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</si>
</sst>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0" tint="-0.499984740745262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19" xfId="0" applyNumberFormat="1" applyBorder="1" applyAlignment="1">
      <alignment vertical="center" wrapText="1"/>
    </xf>
    <xf numFmtId="49" fontId="0" fillId="0" borderId="22" xfId="0" applyNumberFormat="1" applyBorder="1" applyAlignment="1">
      <alignment vertical="center" wrapText="1"/>
    </xf>
    <xf numFmtId="49" fontId="0" fillId="0" borderId="34" xfId="0" applyNumberFormat="1" applyBorder="1" applyAlignment="1">
      <alignment vertical="center" wrapText="1"/>
    </xf>
    <xf numFmtId="49" fontId="0" fillId="0" borderId="35" xfId="0" applyNumberFormat="1" applyBorder="1" applyAlignment="1">
      <alignment vertical="center" wrapText="1"/>
    </xf>
    <xf numFmtId="0" fontId="0" fillId="0" borderId="32" xfId="0" applyBorder="1" applyAlignment="1">
      <alignment horizontal="center" vertical="center"/>
    </xf>
    <xf numFmtId="0" fontId="0" fillId="2" borderId="28" xfId="0" applyFill="1" applyBorder="1">
      <alignment vertical="center"/>
    </xf>
    <xf numFmtId="0" fontId="0" fillId="2" borderId="31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4" fillId="0" borderId="0" xfId="0" applyFont="1">
      <alignment vertical="center"/>
    </xf>
    <xf numFmtId="0" fontId="2" fillId="0" borderId="32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3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2" fillId="0" borderId="3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 wrapText="1"/>
    </xf>
    <xf numFmtId="49" fontId="0" fillId="0" borderId="22" xfId="0" applyNumberFormat="1" applyBorder="1" applyAlignment="1">
      <alignment horizontal="center" vertical="center" wrapText="1"/>
    </xf>
    <xf numFmtId="49" fontId="0" fillId="0" borderId="28" xfId="0" applyNumberFormat="1" applyBorder="1" applyAlignment="1">
      <alignment horizontal="center" vertical="center" wrapText="1"/>
    </xf>
    <xf numFmtId="49" fontId="0" fillId="0" borderId="19" xfId="0" applyNumberFormat="1" applyBorder="1" applyAlignment="1">
      <alignment horizontal="center" vertical="center" wrapText="1"/>
    </xf>
    <xf numFmtId="12" fontId="0" fillId="0" borderId="34" xfId="0" applyNumberFormat="1" applyBorder="1" applyAlignment="1">
      <alignment horizontal="center" vertical="center" wrapText="1"/>
    </xf>
    <xf numFmtId="12" fontId="0" fillId="0" borderId="35" xfId="0" applyNumberFormat="1" applyBorder="1" applyAlignment="1">
      <alignment horizontal="center" vertical="center" wrapText="1"/>
    </xf>
    <xf numFmtId="49" fontId="0" fillId="0" borderId="27" xfId="0" applyNumberFormat="1" applyBorder="1" applyAlignment="1">
      <alignment horizontal="center" vertical="center" wrapText="1"/>
    </xf>
    <xf numFmtId="49" fontId="0" fillId="0" borderId="18" xfId="0" applyNumberFormat="1" applyBorder="1" applyAlignment="1">
      <alignment horizontal="center" vertical="center" wrapText="1"/>
    </xf>
    <xf numFmtId="49" fontId="0" fillId="0" borderId="34" xfId="0" applyNumberFormat="1" applyBorder="1" applyAlignment="1">
      <alignment horizontal="center" vertical="center" wrapText="1"/>
    </xf>
    <xf numFmtId="49" fontId="0" fillId="0" borderId="35" xfId="0" applyNumberFormat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</cellXfs>
  <cellStyles count="1">
    <cellStyle name="常规" xfId="0" builtinId="0"/>
  </cellStyles>
  <dxfs count="12"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1" tint="0.14996795556505021"/>
      </font>
      <fill>
        <patternFill>
          <bgColor theme="1" tint="0.1499679555650502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1" tint="0.14996795556505021"/>
      </font>
      <fill>
        <patternFill>
          <bgColor theme="1" tint="0.1499679555650502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1" tint="0.14996795556505021"/>
      </font>
      <fill>
        <patternFill>
          <bgColor theme="1" tint="0.14996795556505021"/>
        </patternFill>
      </fill>
    </dxf>
  </dxfs>
  <tableStyles count="0" defaultTableStyle="TableStyleMedium2" defaultPivotStyle="PivotStyleLight16"/>
  <colors>
    <mruColors>
      <color rgb="FF97C777"/>
      <color rgb="FF8BFF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2890</xdr:colOff>
      <xdr:row>4</xdr:row>
      <xdr:rowOff>231227</xdr:rowOff>
    </xdr:from>
    <xdr:to>
      <xdr:col>4</xdr:col>
      <xdr:colOff>2890</xdr:colOff>
      <xdr:row>8</xdr:row>
      <xdr:rowOff>228600</xdr:rowOff>
    </xdr:to>
    <xdr:cxnSp macro="">
      <xdr:nvCxnSpPr>
        <xdr:cNvPr id="4" name="直接连接符 3">
          <a:extLst>
            <a:ext uri="{FF2B5EF4-FFF2-40B4-BE49-F238E27FC236}">
              <a16:creationId xmlns:a16="http://schemas.microsoft.com/office/drawing/2014/main" id="{18EA8132-2EA0-4EFD-A07D-230D588C2468}"/>
            </a:ext>
          </a:extLst>
        </xdr:cNvPr>
        <xdr:cNvCxnSpPr/>
      </xdr:nvCxnSpPr>
      <xdr:spPr>
        <a:xfrm>
          <a:off x="7092118" y="3032234"/>
          <a:ext cx="0" cy="943304"/>
        </a:xfrm>
        <a:prstGeom prst="line">
          <a:avLst/>
        </a:prstGeom>
        <a:ln/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6F09D-9007-4A99-A7E4-351C4949D1AB}">
  <dimension ref="B1:AR24"/>
  <sheetViews>
    <sheetView tabSelected="1" zoomScale="85" zoomScaleNormal="85" workbookViewId="0">
      <selection activeCell="AS8" sqref="AS8"/>
    </sheetView>
  </sheetViews>
  <sheetFormatPr defaultRowHeight="14" x14ac:dyDescent="0.3"/>
  <cols>
    <col min="3" max="5" width="5.9140625" customWidth="1"/>
    <col min="6" max="6" width="4.75" style="1" customWidth="1"/>
    <col min="7" max="38" width="2.75" style="1" customWidth="1"/>
    <col min="39" max="39" width="8.9140625" style="1" customWidth="1"/>
    <col min="40" max="44" width="8.9140625" customWidth="1"/>
  </cols>
  <sheetData>
    <row r="1" spans="2:44" ht="24.65" customHeight="1" x14ac:dyDescent="0.3"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</row>
    <row r="2" spans="2:44" ht="24.65" customHeight="1" thickBot="1" x14ac:dyDescent="0.35">
      <c r="B2" s="18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6"/>
      <c r="AO2" s="26"/>
      <c r="AP2" s="26"/>
      <c r="AQ2" s="24"/>
      <c r="AR2" s="21"/>
    </row>
    <row r="3" spans="2:44" ht="30.5" customHeight="1" x14ac:dyDescent="0.3">
      <c r="B3" s="19"/>
      <c r="C3" s="42" t="s">
        <v>59</v>
      </c>
      <c r="D3" s="43"/>
      <c r="E3" s="43"/>
      <c r="F3" s="44"/>
      <c r="G3" s="36" t="s">
        <v>57</v>
      </c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8"/>
      <c r="AA3" s="125" t="s">
        <v>58</v>
      </c>
      <c r="AB3" s="126"/>
      <c r="AC3" s="126"/>
      <c r="AD3" s="126"/>
      <c r="AE3" s="127"/>
      <c r="AF3" s="9"/>
      <c r="AG3" s="9"/>
      <c r="AH3" s="9"/>
      <c r="AI3" s="9"/>
      <c r="AJ3" s="9"/>
      <c r="AK3" s="9"/>
      <c r="AL3" s="10"/>
      <c r="AM3" s="25"/>
      <c r="AN3" s="18" t="s">
        <v>15</v>
      </c>
      <c r="AO3" s="24"/>
      <c r="AP3" s="100" t="s">
        <v>12</v>
      </c>
      <c r="AQ3" s="25"/>
      <c r="AR3" s="22"/>
    </row>
    <row r="4" spans="2:44" ht="25.75" customHeight="1" thickBot="1" x14ac:dyDescent="0.35">
      <c r="B4" s="19"/>
      <c r="C4" s="45"/>
      <c r="D4" s="46"/>
      <c r="E4" s="46"/>
      <c r="F4" s="47"/>
      <c r="G4" s="28">
        <v>10</v>
      </c>
      <c r="H4" s="29"/>
      <c r="I4" s="29"/>
      <c r="J4" s="29"/>
      <c r="K4" s="51"/>
      <c r="L4" s="28">
        <v>10</v>
      </c>
      <c r="M4" s="29"/>
      <c r="N4" s="29"/>
      <c r="O4" s="29"/>
      <c r="P4" s="51"/>
      <c r="Q4" s="28">
        <v>10</v>
      </c>
      <c r="R4" s="29"/>
      <c r="S4" s="29"/>
      <c r="T4" s="29"/>
      <c r="U4" s="51"/>
      <c r="V4" s="28">
        <v>10</v>
      </c>
      <c r="W4" s="29"/>
      <c r="X4" s="29"/>
      <c r="Y4" s="29"/>
      <c r="Z4" s="51"/>
      <c r="AA4" s="28">
        <v>1</v>
      </c>
      <c r="AB4" s="29"/>
      <c r="AC4" s="29"/>
      <c r="AD4" s="29"/>
      <c r="AE4" s="51"/>
      <c r="AF4" s="28"/>
      <c r="AG4" s="29"/>
      <c r="AH4" s="29"/>
      <c r="AI4" s="29"/>
      <c r="AJ4" s="29"/>
      <c r="AK4" s="29"/>
      <c r="AL4" s="30"/>
      <c r="AM4" s="25"/>
      <c r="AN4" s="19" t="s">
        <v>13</v>
      </c>
      <c r="AO4" s="25"/>
      <c r="AP4" s="103"/>
      <c r="AQ4" s="25"/>
      <c r="AR4" s="22"/>
    </row>
    <row r="5" spans="2:44" ht="25.75" customHeight="1" thickBot="1" x14ac:dyDescent="0.35">
      <c r="B5" s="19"/>
      <c r="C5" s="60" t="s">
        <v>20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2"/>
      <c r="AM5" s="25"/>
      <c r="AN5" s="19" t="s">
        <v>14</v>
      </c>
      <c r="AO5" s="25"/>
      <c r="AP5" s="103"/>
      <c r="AQ5" s="25"/>
      <c r="AR5" s="22"/>
    </row>
    <row r="6" spans="2:44" ht="28" customHeight="1" x14ac:dyDescent="0.3">
      <c r="B6" s="19"/>
      <c r="C6" s="48" t="s">
        <v>41</v>
      </c>
      <c r="D6" s="49"/>
      <c r="E6" s="49"/>
      <c r="F6" s="50"/>
      <c r="G6" s="58" t="str">
        <f>G17&amp;"."&amp;O17&amp;"."&amp;W17&amp;"."&amp;AE17</f>
        <v>128.0.0.0</v>
      </c>
      <c r="H6" s="31"/>
      <c r="I6" s="31"/>
      <c r="J6" s="31"/>
      <c r="K6" s="59"/>
      <c r="L6" s="55" t="s">
        <v>6</v>
      </c>
      <c r="M6" s="56"/>
      <c r="N6" s="56"/>
      <c r="O6" s="57"/>
      <c r="P6" s="58" t="str">
        <f>G4&amp;"."&amp;L4&amp;"."&amp;Q4&amp;"."&amp;V4</f>
        <v>10.10.10.10</v>
      </c>
      <c r="Q6" s="31"/>
      <c r="R6" s="31"/>
      <c r="S6" s="31"/>
      <c r="T6" s="31"/>
      <c r="U6" s="31"/>
      <c r="V6" s="31"/>
      <c r="W6" s="31"/>
      <c r="X6" s="31"/>
      <c r="Y6" s="59"/>
      <c r="Z6" s="66" t="s">
        <v>21</v>
      </c>
      <c r="AA6" s="43"/>
      <c r="AB6" s="44"/>
      <c r="AC6" s="58" t="str">
        <f>G8</f>
        <v>127.255.255.255</v>
      </c>
      <c r="AD6" s="31"/>
      <c r="AE6" s="31"/>
      <c r="AF6" s="31"/>
      <c r="AG6" s="31"/>
      <c r="AH6" s="59"/>
      <c r="AI6" s="63"/>
      <c r="AJ6" s="64"/>
      <c r="AK6" s="64"/>
      <c r="AL6" s="65"/>
      <c r="AM6" s="25"/>
      <c r="AN6" s="19" t="s">
        <v>10</v>
      </c>
      <c r="AO6" s="25"/>
      <c r="AP6" s="103"/>
      <c r="AQ6" s="25"/>
      <c r="AR6" s="22"/>
    </row>
    <row r="7" spans="2:44" ht="28" customHeight="1" x14ac:dyDescent="0.3">
      <c r="B7" s="19"/>
      <c r="C7" s="39" t="s">
        <v>43</v>
      </c>
      <c r="D7" s="40"/>
      <c r="E7" s="40"/>
      <c r="F7" s="41"/>
      <c r="G7" s="32" t="str">
        <f>G20&amp;"."&amp;O20&amp;"."&amp;W20&amp;"."&amp;AE20</f>
        <v>0.0.0.0</v>
      </c>
      <c r="H7" s="26"/>
      <c r="I7" s="26"/>
      <c r="J7" s="26"/>
      <c r="K7" s="33"/>
      <c r="L7" s="52" t="s">
        <v>5</v>
      </c>
      <c r="M7" s="53"/>
      <c r="N7" s="53"/>
      <c r="O7" s="54"/>
      <c r="P7" s="32" t="str">
        <f>G20&amp;"."&amp;O20&amp;"."&amp;W20&amp;"."&amp;AE20+1&amp;"到"&amp;G23&amp;"."&amp;O23&amp;"."&amp;W23&amp;"."&amp;AE23-1</f>
        <v>0.0.0.1到127.255.255.254</v>
      </c>
      <c r="Q7" s="26"/>
      <c r="R7" s="26"/>
      <c r="S7" s="26"/>
      <c r="T7" s="26"/>
      <c r="U7" s="26"/>
      <c r="V7" s="26"/>
      <c r="W7" s="26"/>
      <c r="X7" s="26"/>
      <c r="Y7" s="33"/>
      <c r="Z7" s="67"/>
      <c r="AA7" s="68"/>
      <c r="AB7" s="69"/>
      <c r="AC7" s="32" t="str">
        <f>G7</f>
        <v>0.0.0.0</v>
      </c>
      <c r="AD7" s="26"/>
      <c r="AE7" s="26"/>
      <c r="AF7" s="26"/>
      <c r="AG7" s="26"/>
      <c r="AH7" s="33"/>
      <c r="AI7" s="20"/>
      <c r="AJ7" s="17"/>
      <c r="AK7" s="17"/>
      <c r="AL7" s="35"/>
      <c r="AM7" s="25"/>
      <c r="AN7" s="19" t="s">
        <v>11</v>
      </c>
      <c r="AO7" s="25"/>
      <c r="AP7" s="103"/>
      <c r="AQ7" s="25"/>
      <c r="AR7" s="22"/>
    </row>
    <row r="8" spans="2:44" ht="28" customHeight="1" thickBot="1" x14ac:dyDescent="0.35">
      <c r="B8" s="19"/>
      <c r="C8" s="94" t="s">
        <v>42</v>
      </c>
      <c r="D8" s="95"/>
      <c r="E8" s="95"/>
      <c r="F8" s="96"/>
      <c r="G8" s="77" t="str">
        <f>G23&amp;"."&amp;O23&amp;"."&amp;W23&amp;"."&amp;AE23</f>
        <v>127.255.255.255</v>
      </c>
      <c r="H8" s="27"/>
      <c r="I8" s="27"/>
      <c r="J8" s="27"/>
      <c r="K8" s="78"/>
      <c r="L8" s="88" t="s">
        <v>37</v>
      </c>
      <c r="M8" s="89"/>
      <c r="N8" s="89"/>
      <c r="O8" s="90"/>
      <c r="P8" s="77" t="str">
        <f>AE23-AE20-1&amp;"个"</f>
        <v>254个</v>
      </c>
      <c r="Q8" s="27"/>
      <c r="R8" s="27"/>
      <c r="S8" s="27"/>
      <c r="T8" s="27"/>
      <c r="U8" s="27"/>
      <c r="V8" s="27"/>
      <c r="W8" s="27"/>
      <c r="X8" s="27"/>
      <c r="Y8" s="78"/>
      <c r="Z8" s="88"/>
      <c r="AA8" s="89"/>
      <c r="AB8" s="90"/>
      <c r="AC8" s="77"/>
      <c r="AD8" s="27"/>
      <c r="AE8" s="27"/>
      <c r="AF8" s="27"/>
      <c r="AG8" s="27"/>
      <c r="AH8" s="27"/>
      <c r="AI8" s="27"/>
      <c r="AJ8" s="27"/>
      <c r="AK8" s="27"/>
      <c r="AL8" s="87"/>
      <c r="AM8" s="25"/>
      <c r="AN8" s="20" t="s">
        <v>17</v>
      </c>
      <c r="AO8" s="17"/>
      <c r="AP8" s="23"/>
      <c r="AQ8" s="25"/>
      <c r="AR8" s="22"/>
    </row>
    <row r="9" spans="2:44" ht="25.75" customHeight="1" x14ac:dyDescent="0.3">
      <c r="B9" s="19"/>
      <c r="C9" s="91" t="s">
        <v>53</v>
      </c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3"/>
      <c r="AM9" s="25"/>
      <c r="AN9" s="26"/>
      <c r="AO9" s="26"/>
      <c r="AP9" s="26"/>
      <c r="AQ9" s="17"/>
      <c r="AR9" s="22"/>
    </row>
    <row r="10" spans="2:44" ht="25.75" customHeight="1" x14ac:dyDescent="0.3">
      <c r="B10" s="19"/>
      <c r="C10" s="76" t="s">
        <v>39</v>
      </c>
      <c r="D10" s="53"/>
      <c r="E10" s="53"/>
      <c r="F10" s="54"/>
      <c r="G10" s="32" t="str">
        <f>DEC2BIN(G4,8)</f>
        <v>00001010</v>
      </c>
      <c r="H10" s="26"/>
      <c r="I10" s="26"/>
      <c r="J10" s="26"/>
      <c r="K10" s="33"/>
      <c r="L10" s="32" t="str">
        <f>DEC2BIN(L4,8)</f>
        <v>00001010</v>
      </c>
      <c r="M10" s="26"/>
      <c r="N10" s="26"/>
      <c r="O10" s="26"/>
      <c r="P10" s="33"/>
      <c r="Q10" s="32" t="str">
        <f>DEC2BIN(Q4,8)</f>
        <v>00001010</v>
      </c>
      <c r="R10" s="26"/>
      <c r="S10" s="26"/>
      <c r="T10" s="26"/>
      <c r="U10" s="33"/>
      <c r="V10" s="32" t="str">
        <f>DEC2BIN(V4,8)</f>
        <v>00001010</v>
      </c>
      <c r="W10" s="26"/>
      <c r="X10" s="26"/>
      <c r="Y10" s="26"/>
      <c r="Z10" s="33"/>
      <c r="AA10" s="18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34"/>
      <c r="AM10" s="25"/>
      <c r="AN10" s="98" t="s">
        <v>36</v>
      </c>
      <c r="AO10" s="99"/>
      <c r="AP10" s="99"/>
      <c r="AQ10" s="100"/>
      <c r="AR10" s="22"/>
    </row>
    <row r="11" spans="2:44" ht="25.75" customHeight="1" x14ac:dyDescent="0.3">
      <c r="B11" s="19"/>
      <c r="C11" s="76" t="s">
        <v>40</v>
      </c>
      <c r="D11" s="53"/>
      <c r="E11" s="53"/>
      <c r="F11" s="54"/>
      <c r="G11" s="32" t="str">
        <f>BIN2HEX(G10,2)</f>
        <v>0A</v>
      </c>
      <c r="H11" s="26"/>
      <c r="I11" s="26"/>
      <c r="J11" s="26"/>
      <c r="K11" s="33"/>
      <c r="L11" s="32" t="str">
        <f t="shared" ref="L11" si="0">BIN2HEX(L10,2)</f>
        <v>0A</v>
      </c>
      <c r="M11" s="26"/>
      <c r="N11" s="26"/>
      <c r="O11" s="26"/>
      <c r="P11" s="33"/>
      <c r="Q11" s="32" t="str">
        <f t="shared" ref="Q11" si="1">BIN2HEX(Q10,2)</f>
        <v>0A</v>
      </c>
      <c r="R11" s="26"/>
      <c r="S11" s="26"/>
      <c r="T11" s="26"/>
      <c r="U11" s="33"/>
      <c r="V11" s="32" t="str">
        <f t="shared" ref="V11" si="2">BIN2HEX(V10,2)</f>
        <v>0A</v>
      </c>
      <c r="W11" s="26"/>
      <c r="X11" s="26"/>
      <c r="Y11" s="26"/>
      <c r="Z11" s="33"/>
      <c r="AA11" s="20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35"/>
      <c r="AM11" s="25"/>
      <c r="AN11" s="101"/>
      <c r="AO11" s="102"/>
      <c r="AP11" s="102"/>
      <c r="AQ11" s="103"/>
      <c r="AR11" s="22"/>
    </row>
    <row r="12" spans="2:44" ht="15.65" customHeight="1" x14ac:dyDescent="0.3">
      <c r="B12" s="19"/>
      <c r="C12" s="76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97"/>
      <c r="AM12" s="25"/>
      <c r="AN12" s="101"/>
      <c r="AO12" s="102"/>
      <c r="AP12" s="102"/>
      <c r="AQ12" s="103"/>
      <c r="AR12" s="22"/>
    </row>
    <row r="13" spans="2:44" ht="14.15" customHeight="1" x14ac:dyDescent="0.3">
      <c r="B13" s="19"/>
      <c r="C13" s="70" t="s">
        <v>44</v>
      </c>
      <c r="D13" s="71"/>
      <c r="E13" s="71"/>
      <c r="F13" s="72"/>
      <c r="G13" s="8" t="str">
        <f>MID($G$10,1,1)</f>
        <v>0</v>
      </c>
      <c r="H13" s="8" t="str">
        <f>MID($G$10,2,1)</f>
        <v>0</v>
      </c>
      <c r="I13" s="8" t="str">
        <f>MID($G$10,3,1)</f>
        <v>0</v>
      </c>
      <c r="J13" s="8" t="str">
        <f>MID($G$10,4,1)</f>
        <v>0</v>
      </c>
      <c r="K13" s="8" t="str">
        <f>MID($G$10,5,1)</f>
        <v>1</v>
      </c>
      <c r="L13" s="8" t="str">
        <f>MID($G$10,6,1)</f>
        <v>0</v>
      </c>
      <c r="M13" s="8" t="str">
        <f>MID($G$10,7,1)</f>
        <v>1</v>
      </c>
      <c r="N13" s="8" t="str">
        <f>MID($G$10,8,1)</f>
        <v>0</v>
      </c>
      <c r="O13" s="8" t="str">
        <f>MID($L$10,1,1)</f>
        <v>0</v>
      </c>
      <c r="P13" s="8" t="str">
        <f>MID($L$10,2,1)</f>
        <v>0</v>
      </c>
      <c r="Q13" s="8" t="str">
        <f>MID($L$10,3,1)</f>
        <v>0</v>
      </c>
      <c r="R13" s="8" t="str">
        <f>MID($L$10,4,1)</f>
        <v>0</v>
      </c>
      <c r="S13" s="8" t="str">
        <f>MID($L$10,5,1)</f>
        <v>1</v>
      </c>
      <c r="T13" s="8" t="str">
        <f>MID($L$10,6,1)</f>
        <v>0</v>
      </c>
      <c r="U13" s="8" t="str">
        <f>MID($L$10,7,1)</f>
        <v>1</v>
      </c>
      <c r="V13" s="8" t="str">
        <f>MID($L$10,8,1)</f>
        <v>0</v>
      </c>
      <c r="W13" s="8" t="str">
        <f>MID($Q$10,1,1)</f>
        <v>0</v>
      </c>
      <c r="X13" s="8" t="str">
        <f>MID($Q$10,2,1)</f>
        <v>0</v>
      </c>
      <c r="Y13" s="8" t="str">
        <f>MID($Q$10,3,1)</f>
        <v>0</v>
      </c>
      <c r="Z13" s="8" t="str">
        <f>MID($Q$10,4,1)</f>
        <v>0</v>
      </c>
      <c r="AA13" s="8" t="str">
        <f>MID($Q$10,5,1)</f>
        <v>1</v>
      </c>
      <c r="AB13" s="8" t="str">
        <f>MID($Q$10,6,1)</f>
        <v>0</v>
      </c>
      <c r="AC13" s="8" t="str">
        <f>MID($Q$10,7,1)</f>
        <v>1</v>
      </c>
      <c r="AD13" s="8" t="str">
        <f>MID($Q$10,8,1)</f>
        <v>0</v>
      </c>
      <c r="AE13" s="8" t="str">
        <f>MID($V$10,1,1)</f>
        <v>0</v>
      </c>
      <c r="AF13" s="8" t="str">
        <f>MID($V$10,2,1)</f>
        <v>0</v>
      </c>
      <c r="AG13" s="8" t="str">
        <f>MID($V$10,3,1)</f>
        <v>0</v>
      </c>
      <c r="AH13" s="8" t="str">
        <f>MID($V$10,4,1)</f>
        <v>0</v>
      </c>
      <c r="AI13" s="8" t="str">
        <f>MID($V$10,5,1)</f>
        <v>1</v>
      </c>
      <c r="AJ13" s="8" t="str">
        <f>MID($V$10,6,1)</f>
        <v>0</v>
      </c>
      <c r="AK13" s="8" t="str">
        <f>MID($V$10,7,1)</f>
        <v>1</v>
      </c>
      <c r="AL13" s="2" t="str">
        <f>MID($V$10,8,1)</f>
        <v>0</v>
      </c>
      <c r="AM13" s="25"/>
      <c r="AN13" s="101"/>
      <c r="AO13" s="102"/>
      <c r="AP13" s="102"/>
      <c r="AQ13" s="103"/>
      <c r="AR13" s="22"/>
    </row>
    <row r="14" spans="2:44" ht="14.15" customHeight="1" x14ac:dyDescent="0.3">
      <c r="B14" s="19"/>
      <c r="C14" s="73"/>
      <c r="D14" s="74"/>
      <c r="E14" s="74"/>
      <c r="F14" s="75"/>
      <c r="G14" s="32">
        <f>BIN2DEC(G10)</f>
        <v>10</v>
      </c>
      <c r="H14" s="26"/>
      <c r="I14" s="26"/>
      <c r="J14" s="26"/>
      <c r="K14" s="26"/>
      <c r="L14" s="26"/>
      <c r="M14" s="26"/>
      <c r="N14" s="33"/>
      <c r="O14" s="32">
        <f>BIN2DEC(L10)</f>
        <v>10</v>
      </c>
      <c r="P14" s="26"/>
      <c r="Q14" s="26"/>
      <c r="R14" s="26"/>
      <c r="S14" s="26"/>
      <c r="T14" s="26"/>
      <c r="U14" s="26"/>
      <c r="V14" s="33"/>
      <c r="W14" s="32">
        <f>BIN2DEC(Q10)</f>
        <v>10</v>
      </c>
      <c r="X14" s="26"/>
      <c r="Y14" s="26"/>
      <c r="Z14" s="26"/>
      <c r="AA14" s="26"/>
      <c r="AB14" s="26"/>
      <c r="AC14" s="26"/>
      <c r="AD14" s="33"/>
      <c r="AE14" s="32">
        <f>BIN2DEC(V10)</f>
        <v>10</v>
      </c>
      <c r="AF14" s="26"/>
      <c r="AG14" s="26"/>
      <c r="AH14" s="26"/>
      <c r="AI14" s="26"/>
      <c r="AJ14" s="26"/>
      <c r="AK14" s="26"/>
      <c r="AL14" s="33"/>
      <c r="AM14" s="25"/>
      <c r="AN14" s="104" t="s">
        <v>18</v>
      </c>
      <c r="AO14" s="105"/>
      <c r="AP14" s="105"/>
      <c r="AQ14" s="106"/>
      <c r="AR14" s="22"/>
    </row>
    <row r="15" spans="2:44" ht="13.75" customHeight="1" x14ac:dyDescent="0.3">
      <c r="B15" s="19"/>
      <c r="C15" s="8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82"/>
      <c r="AM15" s="25"/>
      <c r="AN15" s="98" t="s">
        <v>35</v>
      </c>
      <c r="AO15" s="99"/>
      <c r="AP15" s="99"/>
      <c r="AQ15" s="100"/>
      <c r="AR15" s="22"/>
    </row>
    <row r="16" spans="2:44" ht="14.15" customHeight="1" x14ac:dyDescent="0.3">
      <c r="B16" s="19"/>
      <c r="C16" s="70" t="s">
        <v>45</v>
      </c>
      <c r="D16" s="71"/>
      <c r="E16" s="71"/>
      <c r="F16" s="72"/>
      <c r="G16" s="8">
        <f>IF($AA$4&gt;=1,1,0)</f>
        <v>1</v>
      </c>
      <c r="H16" s="8">
        <f>IF($AA$4&gt;=2,1,0)</f>
        <v>0</v>
      </c>
      <c r="I16" s="8">
        <f>IF($AA$4&gt;=3,1,0)</f>
        <v>0</v>
      </c>
      <c r="J16" s="8">
        <f>IF($AA$4&gt;=4,1,0)</f>
        <v>0</v>
      </c>
      <c r="K16" s="8">
        <f>IF($AA$4&gt;=5,1,0)</f>
        <v>0</v>
      </c>
      <c r="L16" s="8">
        <f>IF($AA$4&gt;=6,1,0)</f>
        <v>0</v>
      </c>
      <c r="M16" s="8">
        <f>IF($AA$4&gt;=7,1,0)</f>
        <v>0</v>
      </c>
      <c r="N16" s="8">
        <f>IF($AA$4&gt;=8,1,0)</f>
        <v>0</v>
      </c>
      <c r="O16" s="8">
        <f>IF($AA$4&gt;=9,1,0)</f>
        <v>0</v>
      </c>
      <c r="P16" s="8">
        <f>IF($AA$4&gt;=10,1,0)</f>
        <v>0</v>
      </c>
      <c r="Q16" s="8">
        <f>IF($AA$4&gt;=11,1,0)</f>
        <v>0</v>
      </c>
      <c r="R16" s="8">
        <f>IF($AA$4&gt;=12,1,0)</f>
        <v>0</v>
      </c>
      <c r="S16" s="8">
        <f>IF($AA$4&gt;=13,1,0)</f>
        <v>0</v>
      </c>
      <c r="T16" s="8">
        <f>IF($AA$4&gt;=14,1,0)</f>
        <v>0</v>
      </c>
      <c r="U16" s="8">
        <f>IF($AA$4&gt;=15,1,0)</f>
        <v>0</v>
      </c>
      <c r="V16" s="8">
        <f>IF($AA$4&gt;=16,1,0)</f>
        <v>0</v>
      </c>
      <c r="W16" s="8">
        <f>IF($AA$4&gt;=17,1,0)</f>
        <v>0</v>
      </c>
      <c r="X16" s="8">
        <f>IF($AA$4&gt;=18,1,0)</f>
        <v>0</v>
      </c>
      <c r="Y16" s="8">
        <f>IF($AA$4&gt;=19,1,0)</f>
        <v>0</v>
      </c>
      <c r="Z16" s="8">
        <f>IF($AA$4&gt;=20,1,0)</f>
        <v>0</v>
      </c>
      <c r="AA16" s="8">
        <f>IF($AA$4&gt;=21,1,0)</f>
        <v>0</v>
      </c>
      <c r="AB16" s="8">
        <f>IF($AA$4&gt;=22,1,0)</f>
        <v>0</v>
      </c>
      <c r="AC16" s="8">
        <f>IF($AA$4&gt;=23,1,0)</f>
        <v>0</v>
      </c>
      <c r="AD16" s="8">
        <f>IF($AA$4&gt;=24,1,0)</f>
        <v>0</v>
      </c>
      <c r="AE16" s="8">
        <f>IF($AA$4&gt;=25,1,0)</f>
        <v>0</v>
      </c>
      <c r="AF16" s="8">
        <f>IF($AA$4&gt;=26,1,0)</f>
        <v>0</v>
      </c>
      <c r="AG16" s="8">
        <f>IF($AA$4&gt;=27,1,0)</f>
        <v>0</v>
      </c>
      <c r="AH16" s="8">
        <f>IF($AA$4&gt;=28,1,0)</f>
        <v>0</v>
      </c>
      <c r="AI16" s="8">
        <f>IF($AA$4&gt;=29,1,0)</f>
        <v>0</v>
      </c>
      <c r="AJ16" s="8">
        <f>IF($AA$4&gt;=30,1,0)</f>
        <v>0</v>
      </c>
      <c r="AK16" s="8">
        <f>IF($AA$4&gt;=31,1,0)</f>
        <v>0</v>
      </c>
      <c r="AL16" s="8">
        <f>IF($AA$4&gt;=32,1,0)</f>
        <v>0</v>
      </c>
      <c r="AM16" s="25"/>
      <c r="AN16" s="101"/>
      <c r="AO16" s="102"/>
      <c r="AP16" s="102"/>
      <c r="AQ16" s="103"/>
      <c r="AR16" s="22"/>
    </row>
    <row r="17" spans="2:44" ht="14.15" customHeight="1" x14ac:dyDescent="0.3">
      <c r="B17" s="19"/>
      <c r="C17" s="73"/>
      <c r="D17" s="74"/>
      <c r="E17" s="74"/>
      <c r="F17" s="75"/>
      <c r="G17" s="32">
        <f>N16*1+M16*2+L16*4+K16*8+J16*16+I16*32+H16*64+G16*128</f>
        <v>128</v>
      </c>
      <c r="H17" s="26"/>
      <c r="I17" s="26"/>
      <c r="J17" s="26"/>
      <c r="K17" s="26"/>
      <c r="L17" s="26"/>
      <c r="M17" s="26"/>
      <c r="N17" s="33"/>
      <c r="O17" s="32">
        <f t="shared" ref="O17" si="3">V16*1+U16*2+T16*4+S16*8+R16*16+Q16*32+P16*64+O16*128</f>
        <v>0</v>
      </c>
      <c r="P17" s="26"/>
      <c r="Q17" s="26"/>
      <c r="R17" s="26"/>
      <c r="S17" s="26"/>
      <c r="T17" s="26"/>
      <c r="U17" s="26"/>
      <c r="V17" s="33"/>
      <c r="W17" s="32">
        <f t="shared" ref="W17" si="4">AD16*1+AC16*2+AB16*4+AA16*8+Z16*16+Y16*32+X16*64+W16*128</f>
        <v>0</v>
      </c>
      <c r="X17" s="26"/>
      <c r="Y17" s="26"/>
      <c r="Z17" s="26"/>
      <c r="AA17" s="26"/>
      <c r="AB17" s="26"/>
      <c r="AC17" s="26"/>
      <c r="AD17" s="33"/>
      <c r="AE17" s="32">
        <f>AL16*1+AK16*2+AJ16*4+AI16*8+AH16*16+AG16*32+AF16*64+AE16*128</f>
        <v>0</v>
      </c>
      <c r="AF17" s="26"/>
      <c r="AG17" s="26"/>
      <c r="AH17" s="26"/>
      <c r="AI17" s="26"/>
      <c r="AJ17" s="26"/>
      <c r="AK17" s="26"/>
      <c r="AL17" s="82"/>
      <c r="AM17" s="25"/>
      <c r="AN17" s="104" t="s">
        <v>16</v>
      </c>
      <c r="AO17" s="105"/>
      <c r="AP17" s="105"/>
      <c r="AQ17" s="106"/>
      <c r="AR17" s="22"/>
    </row>
    <row r="18" spans="2:44" ht="13.75" customHeight="1" x14ac:dyDescent="0.3">
      <c r="B18" s="19"/>
      <c r="C18" s="79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1"/>
      <c r="AM18" s="25"/>
      <c r="AN18" s="98" t="s">
        <v>7</v>
      </c>
      <c r="AO18" s="99"/>
      <c r="AP18" s="99"/>
      <c r="AQ18" s="100"/>
      <c r="AR18" s="22"/>
    </row>
    <row r="19" spans="2:44" ht="14.15" customHeight="1" x14ac:dyDescent="0.3">
      <c r="B19" s="19"/>
      <c r="C19" s="70" t="s">
        <v>46</v>
      </c>
      <c r="D19" s="71"/>
      <c r="E19" s="71"/>
      <c r="F19" s="72"/>
      <c r="G19" s="8">
        <f>IF(G13+G16=2,1,0)</f>
        <v>0</v>
      </c>
      <c r="H19" s="8">
        <f t="shared" ref="H19:AD19" si="5">IF(H13+H16=2,1,0)</f>
        <v>0</v>
      </c>
      <c r="I19" s="8">
        <f t="shared" si="5"/>
        <v>0</v>
      </c>
      <c r="J19" s="8">
        <f t="shared" si="5"/>
        <v>0</v>
      </c>
      <c r="K19" s="8">
        <f t="shared" si="5"/>
        <v>0</v>
      </c>
      <c r="L19" s="8">
        <f t="shared" si="5"/>
        <v>0</v>
      </c>
      <c r="M19" s="8">
        <f t="shared" si="5"/>
        <v>0</v>
      </c>
      <c r="N19" s="8">
        <f t="shared" si="5"/>
        <v>0</v>
      </c>
      <c r="O19" s="8">
        <f t="shared" si="5"/>
        <v>0</v>
      </c>
      <c r="P19" s="8">
        <f t="shared" si="5"/>
        <v>0</v>
      </c>
      <c r="Q19" s="8">
        <f t="shared" si="5"/>
        <v>0</v>
      </c>
      <c r="R19" s="8">
        <f t="shared" si="5"/>
        <v>0</v>
      </c>
      <c r="S19" s="8">
        <f t="shared" si="5"/>
        <v>0</v>
      </c>
      <c r="T19" s="8">
        <f t="shared" si="5"/>
        <v>0</v>
      </c>
      <c r="U19" s="8">
        <f t="shared" si="5"/>
        <v>0</v>
      </c>
      <c r="V19" s="8">
        <f t="shared" si="5"/>
        <v>0</v>
      </c>
      <c r="W19" s="8">
        <f t="shared" si="5"/>
        <v>0</v>
      </c>
      <c r="X19" s="8">
        <f t="shared" si="5"/>
        <v>0</v>
      </c>
      <c r="Y19" s="8">
        <f t="shared" si="5"/>
        <v>0</v>
      </c>
      <c r="Z19" s="8">
        <f t="shared" si="5"/>
        <v>0</v>
      </c>
      <c r="AA19" s="8">
        <f t="shared" si="5"/>
        <v>0</v>
      </c>
      <c r="AB19" s="8">
        <f t="shared" si="5"/>
        <v>0</v>
      </c>
      <c r="AC19" s="8">
        <f t="shared" si="5"/>
        <v>0</v>
      </c>
      <c r="AD19" s="8">
        <f t="shared" si="5"/>
        <v>0</v>
      </c>
      <c r="AE19" s="8">
        <f t="shared" ref="AE19:AL19" si="6">IF(AE13+AE16=2,1,0)</f>
        <v>0</v>
      </c>
      <c r="AF19" s="8">
        <f t="shared" si="6"/>
        <v>0</v>
      </c>
      <c r="AG19" s="8">
        <f t="shared" si="6"/>
        <v>0</v>
      </c>
      <c r="AH19" s="8">
        <f t="shared" si="6"/>
        <v>0</v>
      </c>
      <c r="AI19" s="8">
        <f t="shared" si="6"/>
        <v>0</v>
      </c>
      <c r="AJ19" s="8">
        <f t="shared" si="6"/>
        <v>0</v>
      </c>
      <c r="AK19" s="8">
        <f t="shared" si="6"/>
        <v>0</v>
      </c>
      <c r="AL19" s="2">
        <f t="shared" si="6"/>
        <v>0</v>
      </c>
      <c r="AM19" s="25"/>
      <c r="AN19" s="101"/>
      <c r="AO19" s="102"/>
      <c r="AP19" s="102"/>
      <c r="AQ19" s="103"/>
      <c r="AR19" s="22"/>
    </row>
    <row r="20" spans="2:44" ht="14.15" customHeight="1" x14ac:dyDescent="0.3">
      <c r="B20" s="19"/>
      <c r="C20" s="73"/>
      <c r="D20" s="74"/>
      <c r="E20" s="74"/>
      <c r="F20" s="75"/>
      <c r="G20" s="32">
        <f>N19*1+M19*2+L19*4+K19*8+J19*16+I19*32+H19*64+G19*128</f>
        <v>0</v>
      </c>
      <c r="H20" s="26"/>
      <c r="I20" s="26"/>
      <c r="J20" s="26"/>
      <c r="K20" s="26"/>
      <c r="L20" s="26"/>
      <c r="M20" s="26"/>
      <c r="N20" s="33"/>
      <c r="O20" s="32">
        <f>V19*1+U19*2+T19*4+S19*8+R19*16+Q19*32+P19*64+O19*128</f>
        <v>0</v>
      </c>
      <c r="P20" s="26"/>
      <c r="Q20" s="26"/>
      <c r="R20" s="26"/>
      <c r="S20" s="26"/>
      <c r="T20" s="26"/>
      <c r="U20" s="26"/>
      <c r="V20" s="33"/>
      <c r="W20" s="32">
        <f>AD19*1+AC19*2+AB19*4+AA19*8+Z19*16+Y19*32+X19*64+W19*128</f>
        <v>0</v>
      </c>
      <c r="X20" s="26"/>
      <c r="Y20" s="26"/>
      <c r="Z20" s="26"/>
      <c r="AA20" s="26"/>
      <c r="AB20" s="26"/>
      <c r="AC20" s="26"/>
      <c r="AD20" s="33"/>
      <c r="AE20" s="32">
        <f>AL19*1+AK19*2+AJ19*4+AI19*8+AH19*16+AG19*32+AF19*64+AE19*128</f>
        <v>0</v>
      </c>
      <c r="AF20" s="26"/>
      <c r="AG20" s="26"/>
      <c r="AH20" s="26"/>
      <c r="AI20" s="26"/>
      <c r="AJ20" s="26"/>
      <c r="AK20" s="26"/>
      <c r="AL20" s="82"/>
      <c r="AM20" s="25"/>
      <c r="AN20" s="104" t="s">
        <v>9</v>
      </c>
      <c r="AO20" s="105"/>
      <c r="AP20" s="105"/>
      <c r="AQ20" s="106"/>
      <c r="AR20" s="22"/>
    </row>
    <row r="21" spans="2:44" ht="14.15" customHeight="1" x14ac:dyDescent="0.3">
      <c r="B21" s="19"/>
      <c r="C21" s="8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82"/>
      <c r="AM21" s="25"/>
      <c r="AN21" s="98" t="s">
        <v>8</v>
      </c>
      <c r="AO21" s="99"/>
      <c r="AP21" s="99"/>
      <c r="AQ21" s="100"/>
      <c r="AR21" s="22"/>
    </row>
    <row r="22" spans="2:44" ht="14.15" customHeight="1" x14ac:dyDescent="0.3">
      <c r="B22" s="19"/>
      <c r="C22" s="70" t="s">
        <v>47</v>
      </c>
      <c r="D22" s="71"/>
      <c r="E22" s="71"/>
      <c r="F22" s="72"/>
      <c r="G22" s="8">
        <f>IF($AA$4&gt;=1,G19,1)</f>
        <v>0</v>
      </c>
      <c r="H22" s="8">
        <f>IF($AA$4&gt;=2,H19,1)</f>
        <v>1</v>
      </c>
      <c r="I22" s="8">
        <f>IF($AA$4&gt;=3,I19,1)</f>
        <v>1</v>
      </c>
      <c r="J22" s="8">
        <f>IF($AA$4&gt;=4,J19,1)</f>
        <v>1</v>
      </c>
      <c r="K22" s="8">
        <f>IF($AA$4&gt;=5,K19,1)</f>
        <v>1</v>
      </c>
      <c r="L22" s="8">
        <f>IF($AA$4&gt;=6,L19,1)</f>
        <v>1</v>
      </c>
      <c r="M22" s="8">
        <f>IF($AA$4&gt;=7,M19,1)</f>
        <v>1</v>
      </c>
      <c r="N22" s="8">
        <f>IF($AA$4&gt;=8,N19,1)</f>
        <v>1</v>
      </c>
      <c r="O22" s="8">
        <f>IF($AA$4&gt;=9,O19,1)</f>
        <v>1</v>
      </c>
      <c r="P22" s="8">
        <f>IF($AA$4&gt;=10,P19,1)</f>
        <v>1</v>
      </c>
      <c r="Q22" s="8">
        <f>IF($AA$4&gt;=11,Q19,1)</f>
        <v>1</v>
      </c>
      <c r="R22" s="8">
        <f>IF($AA$4&gt;=12,R19,1)</f>
        <v>1</v>
      </c>
      <c r="S22" s="8">
        <f>IF($AA$4&gt;=13,S19,1)</f>
        <v>1</v>
      </c>
      <c r="T22" s="8">
        <f>IF($AA$4&gt;=14,T19,1)</f>
        <v>1</v>
      </c>
      <c r="U22" s="8">
        <f>IF($AA$4&gt;=15,U19,1)</f>
        <v>1</v>
      </c>
      <c r="V22" s="8">
        <f>IF($AA$4&gt;=16,V19,1)</f>
        <v>1</v>
      </c>
      <c r="W22" s="8">
        <f>IF($AA$4&gt;=17,W19,1)</f>
        <v>1</v>
      </c>
      <c r="X22" s="8">
        <f>IF($AA$4&gt;=18,X19,1)</f>
        <v>1</v>
      </c>
      <c r="Y22" s="8">
        <f>IF($AA$4&gt;=19,Y19,1)</f>
        <v>1</v>
      </c>
      <c r="Z22" s="8">
        <f>IF($AA$4&gt;=20,Z19,1)</f>
        <v>1</v>
      </c>
      <c r="AA22" s="8">
        <f>IF($AA$4&gt;=21,AA19,1)</f>
        <v>1</v>
      </c>
      <c r="AB22" s="8">
        <f>IF($AA$4&gt;=22,AB19,1)</f>
        <v>1</v>
      </c>
      <c r="AC22" s="8">
        <f>IF($AA$4&gt;=23,AC19,1)</f>
        <v>1</v>
      </c>
      <c r="AD22" s="8">
        <f>IF($AA$4&gt;=24,AD19,1)</f>
        <v>1</v>
      </c>
      <c r="AE22" s="8">
        <f>IF($AA$4&gt;=25,AE19,1)</f>
        <v>1</v>
      </c>
      <c r="AF22" s="8">
        <f>IF($AA$4&gt;=26,AF19,1)</f>
        <v>1</v>
      </c>
      <c r="AG22" s="8">
        <f>IF($AA$4&gt;=27,AG19,1)</f>
        <v>1</v>
      </c>
      <c r="AH22" s="8">
        <f>IF($AA$4&gt;=28,AH19,1)</f>
        <v>1</v>
      </c>
      <c r="AI22" s="8">
        <f>IF($AA$4&gt;=29,AI19,1)</f>
        <v>1</v>
      </c>
      <c r="AJ22" s="8">
        <f>IF($AA$4&gt;=30,AJ19,1)</f>
        <v>1</v>
      </c>
      <c r="AK22" s="8">
        <f>IF($AA$4&gt;=31,AK19,1)</f>
        <v>1</v>
      </c>
      <c r="AL22" s="2">
        <f>IF($AA$4&gt;=32,AL19,1)</f>
        <v>1</v>
      </c>
      <c r="AM22" s="25"/>
      <c r="AN22" s="101"/>
      <c r="AO22" s="102"/>
      <c r="AP22" s="102"/>
      <c r="AQ22" s="103"/>
      <c r="AR22" s="22"/>
    </row>
    <row r="23" spans="2:44" ht="14.5" customHeight="1" thickBot="1" x14ac:dyDescent="0.35">
      <c r="B23" s="19"/>
      <c r="C23" s="83"/>
      <c r="D23" s="84"/>
      <c r="E23" s="84"/>
      <c r="F23" s="85"/>
      <c r="G23" s="77">
        <f>N22*1+M22*2+L22*4+K22*8+J22*16+I22*32+H22*64+G22*128</f>
        <v>127</v>
      </c>
      <c r="H23" s="27"/>
      <c r="I23" s="27"/>
      <c r="J23" s="27"/>
      <c r="K23" s="27"/>
      <c r="L23" s="27"/>
      <c r="M23" s="27"/>
      <c r="N23" s="78"/>
      <c r="O23" s="77">
        <f>V22*1+U22*2+T22*4+S22*8+R22*16+Q22*32+P22*64+O22*128</f>
        <v>255</v>
      </c>
      <c r="P23" s="27"/>
      <c r="Q23" s="27"/>
      <c r="R23" s="27"/>
      <c r="S23" s="27"/>
      <c r="T23" s="27"/>
      <c r="U23" s="27"/>
      <c r="V23" s="78"/>
      <c r="W23" s="77">
        <f>AD22*1+AC22*2+AB22*4+AA22*8+Z22*16+Y22*32+X22*64+W22*128</f>
        <v>255</v>
      </c>
      <c r="X23" s="27"/>
      <c r="Y23" s="27"/>
      <c r="Z23" s="27"/>
      <c r="AA23" s="27"/>
      <c r="AB23" s="27"/>
      <c r="AC23" s="27"/>
      <c r="AD23" s="78"/>
      <c r="AE23" s="77">
        <f>AL22*1+AK22*2+AJ22*4+AI22*8+AH22*16+AG22*32+AF22*64+AE22*128</f>
        <v>255</v>
      </c>
      <c r="AF23" s="27"/>
      <c r="AG23" s="27"/>
      <c r="AH23" s="27"/>
      <c r="AI23" s="27"/>
      <c r="AJ23" s="27"/>
      <c r="AK23" s="27"/>
      <c r="AL23" s="87"/>
      <c r="AM23" s="25"/>
      <c r="AN23" s="104"/>
      <c r="AO23" s="105"/>
      <c r="AP23" s="105"/>
      <c r="AQ23" s="106"/>
      <c r="AR23" s="22"/>
    </row>
    <row r="24" spans="2:44" ht="25.4" customHeight="1" x14ac:dyDescent="0.3">
      <c r="B24" s="20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17"/>
      <c r="AN24" s="26"/>
      <c r="AO24" s="26"/>
      <c r="AP24" s="26"/>
      <c r="AQ24" s="26"/>
      <c r="AR24" s="23"/>
    </row>
  </sheetData>
  <mergeCells count="88">
    <mergeCell ref="C12:AL12"/>
    <mergeCell ref="AN21:AQ23"/>
    <mergeCell ref="AP3:AP7"/>
    <mergeCell ref="AN18:AQ19"/>
    <mergeCell ref="AN20:AQ20"/>
    <mergeCell ref="AN15:AQ16"/>
    <mergeCell ref="AN17:AQ17"/>
    <mergeCell ref="AN10:AQ13"/>
    <mergeCell ref="AN14:AQ14"/>
    <mergeCell ref="C15:AL15"/>
    <mergeCell ref="AE14:AL14"/>
    <mergeCell ref="W14:AD14"/>
    <mergeCell ref="O14:V14"/>
    <mergeCell ref="G14:N14"/>
    <mergeCell ref="G11:K11"/>
    <mergeCell ref="L11:P11"/>
    <mergeCell ref="Q10:U10"/>
    <mergeCell ref="V10:Z10"/>
    <mergeCell ref="AN8:AP8"/>
    <mergeCell ref="L8:O8"/>
    <mergeCell ref="P8:Y8"/>
    <mergeCell ref="AC8:AL8"/>
    <mergeCell ref="AN9:AP9"/>
    <mergeCell ref="C9:AL9"/>
    <mergeCell ref="C8:F8"/>
    <mergeCell ref="G8:K8"/>
    <mergeCell ref="Z8:AB8"/>
    <mergeCell ref="C10:F10"/>
    <mergeCell ref="AE20:AL20"/>
    <mergeCell ref="C19:F20"/>
    <mergeCell ref="AE23:AL23"/>
    <mergeCell ref="W23:AD23"/>
    <mergeCell ref="O23:V23"/>
    <mergeCell ref="C13:F14"/>
    <mergeCell ref="G10:K10"/>
    <mergeCell ref="L10:P10"/>
    <mergeCell ref="C11:F11"/>
    <mergeCell ref="G23:N23"/>
    <mergeCell ref="C18:AL18"/>
    <mergeCell ref="AE17:AL17"/>
    <mergeCell ref="W17:AD17"/>
    <mergeCell ref="O17:V17"/>
    <mergeCell ref="G17:N17"/>
    <mergeCell ref="C16:F17"/>
    <mergeCell ref="C22:F23"/>
    <mergeCell ref="C21:AL21"/>
    <mergeCell ref="W20:AD20"/>
    <mergeCell ref="O20:V20"/>
    <mergeCell ref="G20:N20"/>
    <mergeCell ref="AN3:AO3"/>
    <mergeCell ref="AN4:AO4"/>
    <mergeCell ref="AN5:AO5"/>
    <mergeCell ref="AN6:AO6"/>
    <mergeCell ref="P6:Y6"/>
    <mergeCell ref="Z6:AB7"/>
    <mergeCell ref="AA4:AE4"/>
    <mergeCell ref="AA3:AE3"/>
    <mergeCell ref="AN7:AO7"/>
    <mergeCell ref="G3:Z3"/>
    <mergeCell ref="C3:F4"/>
    <mergeCell ref="C6:F6"/>
    <mergeCell ref="G4:K4"/>
    <mergeCell ref="L4:P4"/>
    <mergeCell ref="L7:O7"/>
    <mergeCell ref="L6:O6"/>
    <mergeCell ref="P7:Y7"/>
    <mergeCell ref="G7:K7"/>
    <mergeCell ref="G6:K6"/>
    <mergeCell ref="C5:AL5"/>
    <mergeCell ref="Q4:U4"/>
    <mergeCell ref="V4:Z4"/>
    <mergeCell ref="AC6:AH6"/>
    <mergeCell ref="AC7:AH7"/>
    <mergeCell ref="AI6:AL7"/>
    <mergeCell ref="B1:AR1"/>
    <mergeCell ref="B2:B24"/>
    <mergeCell ref="AR2:AR24"/>
    <mergeCell ref="AQ2:AQ9"/>
    <mergeCell ref="AN2:AP2"/>
    <mergeCell ref="AM2:AM24"/>
    <mergeCell ref="C2:AL2"/>
    <mergeCell ref="AF4:AL4"/>
    <mergeCell ref="AN24:AQ24"/>
    <mergeCell ref="C24:AL24"/>
    <mergeCell ref="Q11:U11"/>
    <mergeCell ref="V11:Z11"/>
    <mergeCell ref="AA10:AL11"/>
    <mergeCell ref="C7:F7"/>
  </mergeCells>
  <phoneticPr fontId="1" type="noConversion"/>
  <conditionalFormatting sqref="G13:AL13 G16:AL16 G19:AL19 G22:AL22">
    <cfRule type="containsText" dxfId="11" priority="1" operator="containsText" text="1">
      <formula>NOT(ISERROR(SEARCH("1",G13)))</formula>
    </cfRule>
    <cfRule type="containsText" dxfId="10" priority="2" operator="containsText" text="0">
      <formula>NOT(ISERROR(SEARCH("0",G13)))</formula>
    </cfRule>
    <cfRule type="containsText" dxfId="9" priority="3" operator="containsText" text="0">
      <formula>NOT(ISERROR(SEARCH("0",G13)))</formula>
    </cfRule>
    <cfRule type="containsText" dxfId="8" priority="4" operator="containsText" text="1">
      <formula>NOT(ISERROR(SEARCH("1",G13)))</formula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92D28-6754-42DA-A4BE-4418F1A264C5}">
  <dimension ref="B1:AR24"/>
  <sheetViews>
    <sheetView zoomScale="85" zoomScaleNormal="85" workbookViewId="0">
      <selection activeCell="C6" sqref="C6:F6"/>
    </sheetView>
  </sheetViews>
  <sheetFormatPr defaultRowHeight="14" x14ac:dyDescent="0.3"/>
  <cols>
    <col min="3" max="5" width="5.9140625" customWidth="1"/>
    <col min="6" max="6" width="4.75" style="1" customWidth="1"/>
    <col min="7" max="38" width="2.75" style="1" customWidth="1"/>
    <col min="39" max="39" width="8.9140625" style="1" customWidth="1"/>
    <col min="40" max="44" width="8.9140625" customWidth="1"/>
  </cols>
  <sheetData>
    <row r="1" spans="2:44" ht="24.65" customHeight="1" x14ac:dyDescent="0.3"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</row>
    <row r="2" spans="2:44" ht="24.65" customHeight="1" thickBot="1" x14ac:dyDescent="0.35">
      <c r="B2" s="18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6"/>
      <c r="AO2" s="26"/>
      <c r="AP2" s="26"/>
      <c r="AQ2" s="24"/>
      <c r="AR2" s="21"/>
    </row>
    <row r="3" spans="2:44" ht="27.65" customHeight="1" x14ac:dyDescent="0.3">
      <c r="B3" s="19"/>
      <c r="C3" s="42" t="s">
        <v>19</v>
      </c>
      <c r="D3" s="43"/>
      <c r="E3" s="43"/>
      <c r="F3" s="44"/>
      <c r="G3" s="36" t="s">
        <v>0</v>
      </c>
      <c r="H3" s="37"/>
      <c r="I3" s="37"/>
      <c r="J3" s="37"/>
      <c r="K3" s="38"/>
      <c r="L3" s="36" t="s">
        <v>1</v>
      </c>
      <c r="M3" s="37"/>
      <c r="N3" s="37"/>
      <c r="O3" s="37"/>
      <c r="P3" s="38"/>
      <c r="Q3" s="36" t="s">
        <v>2</v>
      </c>
      <c r="R3" s="37"/>
      <c r="S3" s="37"/>
      <c r="T3" s="37"/>
      <c r="U3" s="38"/>
      <c r="V3" s="36" t="s">
        <v>3</v>
      </c>
      <c r="W3" s="37"/>
      <c r="X3" s="37"/>
      <c r="Y3" s="37"/>
      <c r="Z3" s="38"/>
      <c r="AA3" s="36" t="s">
        <v>38</v>
      </c>
      <c r="AB3" s="37"/>
      <c r="AC3" s="37"/>
      <c r="AD3" s="37"/>
      <c r="AE3" s="38"/>
      <c r="AF3" s="9"/>
      <c r="AG3" s="9"/>
      <c r="AH3" s="9"/>
      <c r="AI3" s="9"/>
      <c r="AJ3" s="9"/>
      <c r="AK3" s="9"/>
      <c r="AL3" s="10"/>
      <c r="AM3" s="25"/>
      <c r="AN3" s="18" t="s">
        <v>15</v>
      </c>
      <c r="AO3" s="24"/>
      <c r="AP3" s="100" t="s">
        <v>12</v>
      </c>
      <c r="AQ3" s="25"/>
      <c r="AR3" s="22"/>
    </row>
    <row r="4" spans="2:44" ht="25.75" customHeight="1" thickBot="1" x14ac:dyDescent="0.35">
      <c r="B4" s="19"/>
      <c r="C4" s="45"/>
      <c r="D4" s="46"/>
      <c r="E4" s="46"/>
      <c r="F4" s="47"/>
      <c r="G4" s="28">
        <v>10</v>
      </c>
      <c r="H4" s="29"/>
      <c r="I4" s="29"/>
      <c r="J4" s="29"/>
      <c r="K4" s="51"/>
      <c r="L4" s="28">
        <v>10</v>
      </c>
      <c r="M4" s="29"/>
      <c r="N4" s="29"/>
      <c r="O4" s="29"/>
      <c r="P4" s="51"/>
      <c r="Q4" s="28">
        <v>10</v>
      </c>
      <c r="R4" s="29"/>
      <c r="S4" s="29"/>
      <c r="T4" s="29"/>
      <c r="U4" s="51"/>
      <c r="V4" s="28">
        <v>10</v>
      </c>
      <c r="W4" s="29"/>
      <c r="X4" s="29"/>
      <c r="Y4" s="29"/>
      <c r="Z4" s="51"/>
      <c r="AA4" s="28">
        <v>1</v>
      </c>
      <c r="AB4" s="29"/>
      <c r="AC4" s="29"/>
      <c r="AD4" s="29"/>
      <c r="AE4" s="51"/>
      <c r="AF4" s="28"/>
      <c r="AG4" s="29"/>
      <c r="AH4" s="29"/>
      <c r="AI4" s="29"/>
      <c r="AJ4" s="29"/>
      <c r="AK4" s="29"/>
      <c r="AL4" s="30"/>
      <c r="AM4" s="25"/>
      <c r="AN4" s="19" t="s">
        <v>13</v>
      </c>
      <c r="AO4" s="25"/>
      <c r="AP4" s="103"/>
      <c r="AQ4" s="25"/>
      <c r="AR4" s="22"/>
    </row>
    <row r="5" spans="2:44" ht="25.75" customHeight="1" thickBot="1" x14ac:dyDescent="0.35">
      <c r="B5" s="19"/>
      <c r="C5" s="60" t="s">
        <v>20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2"/>
      <c r="AM5" s="25"/>
      <c r="AN5" s="19" t="s">
        <v>14</v>
      </c>
      <c r="AO5" s="25"/>
      <c r="AP5" s="103"/>
      <c r="AQ5" s="25"/>
      <c r="AR5" s="22"/>
    </row>
    <row r="6" spans="2:44" ht="28" customHeight="1" x14ac:dyDescent="0.3">
      <c r="B6" s="19"/>
      <c r="C6" s="48" t="s">
        <v>41</v>
      </c>
      <c r="D6" s="49"/>
      <c r="E6" s="49"/>
      <c r="F6" s="50"/>
      <c r="G6" s="58" t="str">
        <f>G17&amp;"."&amp;O17&amp;"."&amp;W17&amp;"."&amp;AE17</f>
        <v>128.0.0.0</v>
      </c>
      <c r="H6" s="31"/>
      <c r="I6" s="31"/>
      <c r="J6" s="31"/>
      <c r="K6" s="59"/>
      <c r="L6" s="55" t="s">
        <v>6</v>
      </c>
      <c r="M6" s="56"/>
      <c r="N6" s="56"/>
      <c r="O6" s="57"/>
      <c r="P6" s="58" t="str">
        <f>G4&amp;"."&amp;L4&amp;"."&amp;Q4&amp;"."&amp;V4</f>
        <v>10.10.10.10</v>
      </c>
      <c r="Q6" s="31"/>
      <c r="R6" s="31"/>
      <c r="S6" s="31"/>
      <c r="T6" s="31"/>
      <c r="U6" s="31"/>
      <c r="V6" s="31"/>
      <c r="W6" s="31"/>
      <c r="X6" s="31"/>
      <c r="Y6" s="59"/>
      <c r="Z6" s="66" t="s">
        <v>21</v>
      </c>
      <c r="AA6" s="43"/>
      <c r="AB6" s="44"/>
      <c r="AC6" s="58" t="str">
        <f>G8</f>
        <v>127.255.255.255</v>
      </c>
      <c r="AD6" s="31"/>
      <c r="AE6" s="31"/>
      <c r="AF6" s="31"/>
      <c r="AG6" s="31"/>
      <c r="AH6" s="59"/>
      <c r="AI6" s="63"/>
      <c r="AJ6" s="64"/>
      <c r="AK6" s="64"/>
      <c r="AL6" s="65"/>
      <c r="AM6" s="25"/>
      <c r="AN6" s="19" t="s">
        <v>10</v>
      </c>
      <c r="AO6" s="25"/>
      <c r="AP6" s="103"/>
      <c r="AQ6" s="25"/>
      <c r="AR6" s="22"/>
    </row>
    <row r="7" spans="2:44" ht="28" customHeight="1" x14ac:dyDescent="0.3">
      <c r="B7" s="19"/>
      <c r="C7" s="39" t="s">
        <v>43</v>
      </c>
      <c r="D7" s="40"/>
      <c r="E7" s="40"/>
      <c r="F7" s="41"/>
      <c r="G7" s="32" t="str">
        <f>G20&amp;"."&amp;O20&amp;"."&amp;W20&amp;"."&amp;AE20</f>
        <v>0.0.0.0</v>
      </c>
      <c r="H7" s="26"/>
      <c r="I7" s="26"/>
      <c r="J7" s="26"/>
      <c r="K7" s="33"/>
      <c r="L7" s="52" t="s">
        <v>5</v>
      </c>
      <c r="M7" s="53"/>
      <c r="N7" s="53"/>
      <c r="O7" s="54"/>
      <c r="P7" s="32" t="str">
        <f>G20&amp;"."&amp;O20&amp;"."&amp;W20&amp;"."&amp;AE20+1&amp;"到"&amp;G23&amp;"."&amp;O23&amp;"."&amp;W23&amp;"."&amp;AE23-1</f>
        <v>0.0.0.1到127.255.255.254</v>
      </c>
      <c r="Q7" s="26"/>
      <c r="R7" s="26"/>
      <c r="S7" s="26"/>
      <c r="T7" s="26"/>
      <c r="U7" s="26"/>
      <c r="V7" s="26"/>
      <c r="W7" s="26"/>
      <c r="X7" s="26"/>
      <c r="Y7" s="33"/>
      <c r="Z7" s="67"/>
      <c r="AA7" s="68"/>
      <c r="AB7" s="69"/>
      <c r="AC7" s="32" t="str">
        <f>G7</f>
        <v>0.0.0.0</v>
      </c>
      <c r="AD7" s="26"/>
      <c r="AE7" s="26"/>
      <c r="AF7" s="26"/>
      <c r="AG7" s="26"/>
      <c r="AH7" s="33"/>
      <c r="AI7" s="20"/>
      <c r="AJ7" s="17"/>
      <c r="AK7" s="17"/>
      <c r="AL7" s="35"/>
      <c r="AM7" s="25"/>
      <c r="AN7" s="19" t="s">
        <v>11</v>
      </c>
      <c r="AO7" s="25"/>
      <c r="AP7" s="103"/>
      <c r="AQ7" s="25"/>
      <c r="AR7" s="22"/>
    </row>
    <row r="8" spans="2:44" ht="28" customHeight="1" thickBot="1" x14ac:dyDescent="0.35">
      <c r="B8" s="19"/>
      <c r="C8" s="94" t="s">
        <v>42</v>
      </c>
      <c r="D8" s="95"/>
      <c r="E8" s="95"/>
      <c r="F8" s="96"/>
      <c r="G8" s="77" t="str">
        <f>G23&amp;"."&amp;O23&amp;"."&amp;W23&amp;"."&amp;AE23</f>
        <v>127.255.255.255</v>
      </c>
      <c r="H8" s="27"/>
      <c r="I8" s="27"/>
      <c r="J8" s="27"/>
      <c r="K8" s="78"/>
      <c r="L8" s="88" t="s">
        <v>37</v>
      </c>
      <c r="M8" s="89"/>
      <c r="N8" s="89"/>
      <c r="O8" s="90"/>
      <c r="P8" s="77" t="str">
        <f>AE23-AE20-1&amp;"个"</f>
        <v>254个</v>
      </c>
      <c r="Q8" s="27"/>
      <c r="R8" s="27"/>
      <c r="S8" s="27"/>
      <c r="T8" s="27"/>
      <c r="U8" s="27"/>
      <c r="V8" s="27"/>
      <c r="W8" s="27"/>
      <c r="X8" s="27"/>
      <c r="Y8" s="78"/>
      <c r="Z8" s="88"/>
      <c r="AA8" s="89"/>
      <c r="AB8" s="90"/>
      <c r="AC8" s="77"/>
      <c r="AD8" s="27"/>
      <c r="AE8" s="27"/>
      <c r="AF8" s="27"/>
      <c r="AG8" s="27"/>
      <c r="AH8" s="27"/>
      <c r="AI8" s="27"/>
      <c r="AJ8" s="27"/>
      <c r="AK8" s="27"/>
      <c r="AL8" s="87"/>
      <c r="AM8" s="25"/>
      <c r="AN8" s="20" t="s">
        <v>17</v>
      </c>
      <c r="AO8" s="17"/>
      <c r="AP8" s="23"/>
      <c r="AQ8" s="25"/>
      <c r="AR8" s="22"/>
    </row>
    <row r="9" spans="2:44" ht="25.75" customHeight="1" x14ac:dyDescent="0.3">
      <c r="B9" s="19"/>
      <c r="C9" s="91" t="s">
        <v>53</v>
      </c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3"/>
      <c r="AM9" s="25"/>
      <c r="AN9" s="26"/>
      <c r="AO9" s="26"/>
      <c r="AP9" s="26"/>
      <c r="AQ9" s="17"/>
      <c r="AR9" s="22"/>
    </row>
    <row r="10" spans="2:44" ht="25.75" customHeight="1" x14ac:dyDescent="0.3">
      <c r="B10" s="19"/>
      <c r="C10" s="76" t="s">
        <v>39</v>
      </c>
      <c r="D10" s="53"/>
      <c r="E10" s="53"/>
      <c r="F10" s="54"/>
      <c r="G10" s="32" t="str">
        <f>DEC2BIN(G4,8)</f>
        <v>00001010</v>
      </c>
      <c r="H10" s="26"/>
      <c r="I10" s="26"/>
      <c r="J10" s="26"/>
      <c r="K10" s="33"/>
      <c r="L10" s="32" t="str">
        <f>DEC2BIN(L4,8)</f>
        <v>00001010</v>
      </c>
      <c r="M10" s="26"/>
      <c r="N10" s="26"/>
      <c r="O10" s="26"/>
      <c r="P10" s="33"/>
      <c r="Q10" s="32" t="str">
        <f>DEC2BIN(Q4,8)</f>
        <v>00001010</v>
      </c>
      <c r="R10" s="26"/>
      <c r="S10" s="26"/>
      <c r="T10" s="26"/>
      <c r="U10" s="33"/>
      <c r="V10" s="32" t="str">
        <f>DEC2BIN(V4,8)</f>
        <v>00001010</v>
      </c>
      <c r="W10" s="26"/>
      <c r="X10" s="26"/>
      <c r="Y10" s="26"/>
      <c r="Z10" s="33"/>
      <c r="AA10" s="18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34"/>
      <c r="AM10" s="25"/>
      <c r="AN10" s="98" t="s">
        <v>36</v>
      </c>
      <c r="AO10" s="99"/>
      <c r="AP10" s="99"/>
      <c r="AQ10" s="100"/>
      <c r="AR10" s="22"/>
    </row>
    <row r="11" spans="2:44" ht="25.75" customHeight="1" x14ac:dyDescent="0.3">
      <c r="B11" s="19"/>
      <c r="C11" s="76" t="s">
        <v>40</v>
      </c>
      <c r="D11" s="53"/>
      <c r="E11" s="53"/>
      <c r="F11" s="54"/>
      <c r="G11" s="32" t="str">
        <f>BIN2HEX(G10,2)</f>
        <v>0A</v>
      </c>
      <c r="H11" s="26"/>
      <c r="I11" s="26"/>
      <c r="J11" s="26"/>
      <c r="K11" s="33"/>
      <c r="L11" s="32" t="str">
        <f t="shared" ref="L11" si="0">BIN2HEX(L10,2)</f>
        <v>0A</v>
      </c>
      <c r="M11" s="26"/>
      <c r="N11" s="26"/>
      <c r="O11" s="26"/>
      <c r="P11" s="33"/>
      <c r="Q11" s="32" t="str">
        <f t="shared" ref="Q11" si="1">BIN2HEX(Q10,2)</f>
        <v>0A</v>
      </c>
      <c r="R11" s="26"/>
      <c r="S11" s="26"/>
      <c r="T11" s="26"/>
      <c r="U11" s="33"/>
      <c r="V11" s="32" t="str">
        <f t="shared" ref="V11" si="2">BIN2HEX(V10,2)</f>
        <v>0A</v>
      </c>
      <c r="W11" s="26"/>
      <c r="X11" s="26"/>
      <c r="Y11" s="26"/>
      <c r="Z11" s="33"/>
      <c r="AA11" s="20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35"/>
      <c r="AM11" s="25"/>
      <c r="AN11" s="101"/>
      <c r="AO11" s="102"/>
      <c r="AP11" s="102"/>
      <c r="AQ11" s="103"/>
      <c r="AR11" s="22"/>
    </row>
    <row r="12" spans="2:44" ht="15.65" customHeight="1" x14ac:dyDescent="0.3">
      <c r="B12" s="19"/>
      <c r="C12" s="76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97"/>
      <c r="AM12" s="25"/>
      <c r="AN12" s="101"/>
      <c r="AO12" s="102"/>
      <c r="AP12" s="102"/>
      <c r="AQ12" s="103"/>
      <c r="AR12" s="22"/>
    </row>
    <row r="13" spans="2:44" ht="14.15" customHeight="1" x14ac:dyDescent="0.3">
      <c r="B13" s="19"/>
      <c r="C13" s="70" t="s">
        <v>44</v>
      </c>
      <c r="D13" s="71"/>
      <c r="E13" s="71"/>
      <c r="F13" s="72"/>
      <c r="G13" s="8" t="str">
        <f>MID($G$10,1,1)</f>
        <v>0</v>
      </c>
      <c r="H13" s="8" t="str">
        <f>MID($G$10,2,1)</f>
        <v>0</v>
      </c>
      <c r="I13" s="8" t="str">
        <f>MID($G$10,3,1)</f>
        <v>0</v>
      </c>
      <c r="J13" s="8" t="str">
        <f>MID($G$10,4,1)</f>
        <v>0</v>
      </c>
      <c r="K13" s="8" t="str">
        <f>MID($G$10,5,1)</f>
        <v>1</v>
      </c>
      <c r="L13" s="8" t="str">
        <f>MID($G$10,6,1)</f>
        <v>0</v>
      </c>
      <c r="M13" s="8" t="str">
        <f>MID($G$10,7,1)</f>
        <v>1</v>
      </c>
      <c r="N13" s="8" t="str">
        <f>MID($G$10,8,1)</f>
        <v>0</v>
      </c>
      <c r="O13" s="8" t="str">
        <f>MID($L$10,1,1)</f>
        <v>0</v>
      </c>
      <c r="P13" s="8" t="str">
        <f>MID($L$10,2,1)</f>
        <v>0</v>
      </c>
      <c r="Q13" s="8" t="str">
        <f>MID($L$10,3,1)</f>
        <v>0</v>
      </c>
      <c r="R13" s="8" t="str">
        <f>MID($L$10,4,1)</f>
        <v>0</v>
      </c>
      <c r="S13" s="8" t="str">
        <f>MID($L$10,5,1)</f>
        <v>1</v>
      </c>
      <c r="T13" s="8" t="str">
        <f>MID($L$10,6,1)</f>
        <v>0</v>
      </c>
      <c r="U13" s="8" t="str">
        <f>MID($L$10,7,1)</f>
        <v>1</v>
      </c>
      <c r="V13" s="8" t="str">
        <f>MID($L$10,8,1)</f>
        <v>0</v>
      </c>
      <c r="W13" s="8" t="str">
        <f>MID($Q$10,1,1)</f>
        <v>0</v>
      </c>
      <c r="X13" s="8" t="str">
        <f>MID($Q$10,2,1)</f>
        <v>0</v>
      </c>
      <c r="Y13" s="8" t="str">
        <f>MID($Q$10,3,1)</f>
        <v>0</v>
      </c>
      <c r="Z13" s="8" t="str">
        <f>MID($Q$10,4,1)</f>
        <v>0</v>
      </c>
      <c r="AA13" s="8" t="str">
        <f>MID($Q$10,5,1)</f>
        <v>1</v>
      </c>
      <c r="AB13" s="8" t="str">
        <f>MID($Q$10,6,1)</f>
        <v>0</v>
      </c>
      <c r="AC13" s="8" t="str">
        <f>MID($Q$10,7,1)</f>
        <v>1</v>
      </c>
      <c r="AD13" s="8" t="str">
        <f>MID($Q$10,8,1)</f>
        <v>0</v>
      </c>
      <c r="AE13" s="8" t="str">
        <f>MID($V$10,1,1)</f>
        <v>0</v>
      </c>
      <c r="AF13" s="8" t="str">
        <f>MID($V$10,2,1)</f>
        <v>0</v>
      </c>
      <c r="AG13" s="8" t="str">
        <f>MID($V$10,3,1)</f>
        <v>0</v>
      </c>
      <c r="AH13" s="8" t="str">
        <f>MID($V$10,4,1)</f>
        <v>0</v>
      </c>
      <c r="AI13" s="8" t="str">
        <f>MID($V$10,5,1)</f>
        <v>1</v>
      </c>
      <c r="AJ13" s="8" t="str">
        <f>MID($V$10,6,1)</f>
        <v>0</v>
      </c>
      <c r="AK13" s="8" t="str">
        <f>MID($V$10,7,1)</f>
        <v>1</v>
      </c>
      <c r="AL13" s="2" t="str">
        <f>MID($V$10,8,1)</f>
        <v>0</v>
      </c>
      <c r="AM13" s="25"/>
      <c r="AN13" s="101"/>
      <c r="AO13" s="102"/>
      <c r="AP13" s="102"/>
      <c r="AQ13" s="103"/>
      <c r="AR13" s="22"/>
    </row>
    <row r="14" spans="2:44" ht="14.15" customHeight="1" x14ac:dyDescent="0.3">
      <c r="B14" s="19"/>
      <c r="C14" s="73"/>
      <c r="D14" s="74"/>
      <c r="E14" s="74"/>
      <c r="F14" s="75"/>
      <c r="G14" s="32">
        <f>BIN2DEC(G10)</f>
        <v>10</v>
      </c>
      <c r="H14" s="26"/>
      <c r="I14" s="26"/>
      <c r="J14" s="26"/>
      <c r="K14" s="26"/>
      <c r="L14" s="26"/>
      <c r="M14" s="26"/>
      <c r="N14" s="33"/>
      <c r="O14" s="32">
        <f>BIN2DEC(L10)</f>
        <v>10</v>
      </c>
      <c r="P14" s="26"/>
      <c r="Q14" s="26"/>
      <c r="R14" s="26"/>
      <c r="S14" s="26"/>
      <c r="T14" s="26"/>
      <c r="U14" s="26"/>
      <c r="V14" s="33"/>
      <c r="W14" s="32">
        <f>BIN2DEC(Q10)</f>
        <v>10</v>
      </c>
      <c r="X14" s="26"/>
      <c r="Y14" s="26"/>
      <c r="Z14" s="26"/>
      <c r="AA14" s="26"/>
      <c r="AB14" s="26"/>
      <c r="AC14" s="26"/>
      <c r="AD14" s="33"/>
      <c r="AE14" s="32">
        <f>BIN2DEC(V10)</f>
        <v>10</v>
      </c>
      <c r="AF14" s="26"/>
      <c r="AG14" s="26"/>
      <c r="AH14" s="26"/>
      <c r="AI14" s="26"/>
      <c r="AJ14" s="26"/>
      <c r="AK14" s="26"/>
      <c r="AL14" s="33"/>
      <c r="AM14" s="25"/>
      <c r="AN14" s="104" t="s">
        <v>18</v>
      </c>
      <c r="AO14" s="105"/>
      <c r="AP14" s="105"/>
      <c r="AQ14" s="106"/>
      <c r="AR14" s="22"/>
    </row>
    <row r="15" spans="2:44" ht="13.75" customHeight="1" x14ac:dyDescent="0.3">
      <c r="B15" s="19"/>
      <c r="C15" s="8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82"/>
      <c r="AM15" s="25"/>
      <c r="AN15" s="98" t="s">
        <v>35</v>
      </c>
      <c r="AO15" s="99"/>
      <c r="AP15" s="99"/>
      <c r="AQ15" s="100"/>
      <c r="AR15" s="22"/>
    </row>
    <row r="16" spans="2:44" ht="14.15" customHeight="1" x14ac:dyDescent="0.3">
      <c r="B16" s="19"/>
      <c r="C16" s="70" t="s">
        <v>45</v>
      </c>
      <c r="D16" s="71"/>
      <c r="E16" s="71"/>
      <c r="F16" s="72"/>
      <c r="G16" s="8">
        <f>IF($AA$4&gt;=1,1,0)</f>
        <v>1</v>
      </c>
      <c r="H16" s="8">
        <f>IF($AA$4&gt;=2,1,0)</f>
        <v>0</v>
      </c>
      <c r="I16" s="8">
        <f>IF($AA$4&gt;=3,1,0)</f>
        <v>0</v>
      </c>
      <c r="J16" s="8">
        <f>IF($AA$4&gt;=4,1,0)</f>
        <v>0</v>
      </c>
      <c r="K16" s="8">
        <f>IF($AA$4&gt;=5,1,0)</f>
        <v>0</v>
      </c>
      <c r="L16" s="8">
        <f>IF($AA$4&gt;=6,1,0)</f>
        <v>0</v>
      </c>
      <c r="M16" s="8">
        <f>IF($AA$4&gt;=7,1,0)</f>
        <v>0</v>
      </c>
      <c r="N16" s="8">
        <f>IF($AA$4&gt;=8,1,0)</f>
        <v>0</v>
      </c>
      <c r="O16" s="8">
        <f>IF($AA$4&gt;=9,1,0)</f>
        <v>0</v>
      </c>
      <c r="P16" s="8">
        <f>IF($AA$4&gt;=10,1,0)</f>
        <v>0</v>
      </c>
      <c r="Q16" s="8">
        <f>IF($AA$4&gt;=11,1,0)</f>
        <v>0</v>
      </c>
      <c r="R16" s="8">
        <f>IF($AA$4&gt;=12,1,0)</f>
        <v>0</v>
      </c>
      <c r="S16" s="8">
        <f>IF($AA$4&gt;=13,1,0)</f>
        <v>0</v>
      </c>
      <c r="T16" s="8">
        <f>IF($AA$4&gt;=14,1,0)</f>
        <v>0</v>
      </c>
      <c r="U16" s="8">
        <f>IF($AA$4&gt;=15,1,0)</f>
        <v>0</v>
      </c>
      <c r="V16" s="8">
        <f>IF($AA$4&gt;=16,1,0)</f>
        <v>0</v>
      </c>
      <c r="W16" s="8">
        <f>IF($AA$4&gt;=17,1,0)</f>
        <v>0</v>
      </c>
      <c r="X16" s="8">
        <f>IF($AA$4&gt;=18,1,0)</f>
        <v>0</v>
      </c>
      <c r="Y16" s="8">
        <f>IF($AA$4&gt;=19,1,0)</f>
        <v>0</v>
      </c>
      <c r="Z16" s="8">
        <f>IF($AA$4&gt;=20,1,0)</f>
        <v>0</v>
      </c>
      <c r="AA16" s="8">
        <f>IF($AA$4&gt;=21,1,0)</f>
        <v>0</v>
      </c>
      <c r="AB16" s="8">
        <f>IF($AA$4&gt;=22,1,0)</f>
        <v>0</v>
      </c>
      <c r="AC16" s="8">
        <f>IF($AA$4&gt;=23,1,0)</f>
        <v>0</v>
      </c>
      <c r="AD16" s="8">
        <f>IF($AA$4&gt;=24,1,0)</f>
        <v>0</v>
      </c>
      <c r="AE16" s="8">
        <f>IF($AA$4&gt;=25,1,0)</f>
        <v>0</v>
      </c>
      <c r="AF16" s="8">
        <f>IF($AA$4&gt;=26,1,0)</f>
        <v>0</v>
      </c>
      <c r="AG16" s="8">
        <f>IF($AA$4&gt;=27,1,0)</f>
        <v>0</v>
      </c>
      <c r="AH16" s="8">
        <f>IF($AA$4&gt;=28,1,0)</f>
        <v>0</v>
      </c>
      <c r="AI16" s="8">
        <f>IF($AA$4&gt;=29,1,0)</f>
        <v>0</v>
      </c>
      <c r="AJ16" s="8">
        <f>IF($AA$4&gt;=30,1,0)</f>
        <v>0</v>
      </c>
      <c r="AK16" s="8">
        <f>IF($AA$4&gt;=31,1,0)</f>
        <v>0</v>
      </c>
      <c r="AL16" s="8">
        <f>IF($AA$4&gt;=32,1,0)</f>
        <v>0</v>
      </c>
      <c r="AM16" s="25"/>
      <c r="AN16" s="101"/>
      <c r="AO16" s="102"/>
      <c r="AP16" s="102"/>
      <c r="AQ16" s="103"/>
      <c r="AR16" s="22"/>
    </row>
    <row r="17" spans="2:44" ht="14.15" customHeight="1" x14ac:dyDescent="0.3">
      <c r="B17" s="19"/>
      <c r="C17" s="73"/>
      <c r="D17" s="74"/>
      <c r="E17" s="74"/>
      <c r="F17" s="75"/>
      <c r="G17" s="32">
        <f>N16*1+M16*2+L16*4+K16*8+J16*16+I16*32+H16*64+G16*128</f>
        <v>128</v>
      </c>
      <c r="H17" s="26"/>
      <c r="I17" s="26"/>
      <c r="J17" s="26"/>
      <c r="K17" s="26"/>
      <c r="L17" s="26"/>
      <c r="M17" s="26"/>
      <c r="N17" s="33"/>
      <c r="O17" s="32">
        <f t="shared" ref="O17" si="3">V16*1+U16*2+T16*4+S16*8+R16*16+Q16*32+P16*64+O16*128</f>
        <v>0</v>
      </c>
      <c r="P17" s="26"/>
      <c r="Q17" s="26"/>
      <c r="R17" s="26"/>
      <c r="S17" s="26"/>
      <c r="T17" s="26"/>
      <c r="U17" s="26"/>
      <c r="V17" s="33"/>
      <c r="W17" s="32">
        <f t="shared" ref="W17" si="4">AD16*1+AC16*2+AB16*4+AA16*8+Z16*16+Y16*32+X16*64+W16*128</f>
        <v>0</v>
      </c>
      <c r="X17" s="26"/>
      <c r="Y17" s="26"/>
      <c r="Z17" s="26"/>
      <c r="AA17" s="26"/>
      <c r="AB17" s="26"/>
      <c r="AC17" s="26"/>
      <c r="AD17" s="33"/>
      <c r="AE17" s="32">
        <f>AL16*1+AK16*2+AJ16*4+AI16*8+AH16*16+AG16*32+AF16*64+AE16*128</f>
        <v>0</v>
      </c>
      <c r="AF17" s="26"/>
      <c r="AG17" s="26"/>
      <c r="AH17" s="26"/>
      <c r="AI17" s="26"/>
      <c r="AJ17" s="26"/>
      <c r="AK17" s="26"/>
      <c r="AL17" s="82"/>
      <c r="AM17" s="25"/>
      <c r="AN17" s="104" t="s">
        <v>16</v>
      </c>
      <c r="AO17" s="105"/>
      <c r="AP17" s="105"/>
      <c r="AQ17" s="106"/>
      <c r="AR17" s="22"/>
    </row>
    <row r="18" spans="2:44" ht="13.75" customHeight="1" x14ac:dyDescent="0.3">
      <c r="B18" s="19"/>
      <c r="C18" s="79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1"/>
      <c r="AM18" s="25"/>
      <c r="AN18" s="98" t="s">
        <v>7</v>
      </c>
      <c r="AO18" s="99"/>
      <c r="AP18" s="99"/>
      <c r="AQ18" s="100"/>
      <c r="AR18" s="22"/>
    </row>
    <row r="19" spans="2:44" ht="14.15" customHeight="1" x14ac:dyDescent="0.3">
      <c r="B19" s="19"/>
      <c r="C19" s="70" t="s">
        <v>46</v>
      </c>
      <c r="D19" s="71"/>
      <c r="E19" s="71"/>
      <c r="F19" s="72"/>
      <c r="G19" s="8">
        <f>IF(G13+G16=2,1,0)</f>
        <v>0</v>
      </c>
      <c r="H19" s="8">
        <f t="shared" ref="H19:AL19" si="5">IF(H13+H16=2,1,0)</f>
        <v>0</v>
      </c>
      <c r="I19" s="8">
        <f t="shared" si="5"/>
        <v>0</v>
      </c>
      <c r="J19" s="8">
        <f t="shared" si="5"/>
        <v>0</v>
      </c>
      <c r="K19" s="8">
        <f t="shared" si="5"/>
        <v>0</v>
      </c>
      <c r="L19" s="8">
        <f t="shared" si="5"/>
        <v>0</v>
      </c>
      <c r="M19" s="8">
        <f t="shared" si="5"/>
        <v>0</v>
      </c>
      <c r="N19" s="8">
        <f t="shared" si="5"/>
        <v>0</v>
      </c>
      <c r="O19" s="8">
        <f t="shared" si="5"/>
        <v>0</v>
      </c>
      <c r="P19" s="8">
        <f t="shared" si="5"/>
        <v>0</v>
      </c>
      <c r="Q19" s="8">
        <f t="shared" si="5"/>
        <v>0</v>
      </c>
      <c r="R19" s="8">
        <f t="shared" si="5"/>
        <v>0</v>
      </c>
      <c r="S19" s="8">
        <f t="shared" si="5"/>
        <v>0</v>
      </c>
      <c r="T19" s="8">
        <f t="shared" si="5"/>
        <v>0</v>
      </c>
      <c r="U19" s="8">
        <f t="shared" si="5"/>
        <v>0</v>
      </c>
      <c r="V19" s="8">
        <f t="shared" si="5"/>
        <v>0</v>
      </c>
      <c r="W19" s="8">
        <f t="shared" si="5"/>
        <v>0</v>
      </c>
      <c r="X19" s="8">
        <f t="shared" si="5"/>
        <v>0</v>
      </c>
      <c r="Y19" s="8">
        <f t="shared" si="5"/>
        <v>0</v>
      </c>
      <c r="Z19" s="8">
        <f t="shared" si="5"/>
        <v>0</v>
      </c>
      <c r="AA19" s="8">
        <f t="shared" si="5"/>
        <v>0</v>
      </c>
      <c r="AB19" s="8">
        <f t="shared" si="5"/>
        <v>0</v>
      </c>
      <c r="AC19" s="8">
        <f t="shared" si="5"/>
        <v>0</v>
      </c>
      <c r="AD19" s="8">
        <f t="shared" si="5"/>
        <v>0</v>
      </c>
      <c r="AE19" s="8">
        <f t="shared" si="5"/>
        <v>0</v>
      </c>
      <c r="AF19" s="8">
        <f t="shared" si="5"/>
        <v>0</v>
      </c>
      <c r="AG19" s="8">
        <f t="shared" si="5"/>
        <v>0</v>
      </c>
      <c r="AH19" s="8">
        <f t="shared" si="5"/>
        <v>0</v>
      </c>
      <c r="AI19" s="8">
        <f t="shared" si="5"/>
        <v>0</v>
      </c>
      <c r="AJ19" s="8">
        <f t="shared" si="5"/>
        <v>0</v>
      </c>
      <c r="AK19" s="8">
        <f t="shared" si="5"/>
        <v>0</v>
      </c>
      <c r="AL19" s="2">
        <f t="shared" si="5"/>
        <v>0</v>
      </c>
      <c r="AM19" s="25"/>
      <c r="AN19" s="101"/>
      <c r="AO19" s="102"/>
      <c r="AP19" s="102"/>
      <c r="AQ19" s="103"/>
      <c r="AR19" s="22"/>
    </row>
    <row r="20" spans="2:44" ht="14.15" customHeight="1" x14ac:dyDescent="0.3">
      <c r="B20" s="19"/>
      <c r="C20" s="73"/>
      <c r="D20" s="74"/>
      <c r="E20" s="74"/>
      <c r="F20" s="75"/>
      <c r="G20" s="32">
        <f>N19*1+M19*2+L19*4+K19*8+J19*16+I19*32+H19*64+G19*128</f>
        <v>0</v>
      </c>
      <c r="H20" s="26"/>
      <c r="I20" s="26"/>
      <c r="J20" s="26"/>
      <c r="K20" s="26"/>
      <c r="L20" s="26"/>
      <c r="M20" s="26"/>
      <c r="N20" s="33"/>
      <c r="O20" s="32">
        <f>V19*1+U19*2+T19*4+S19*8+R19*16+Q19*32+P19*64+O19*128</f>
        <v>0</v>
      </c>
      <c r="P20" s="26"/>
      <c r="Q20" s="26"/>
      <c r="R20" s="26"/>
      <c r="S20" s="26"/>
      <c r="T20" s="26"/>
      <c r="U20" s="26"/>
      <c r="V20" s="33"/>
      <c r="W20" s="32">
        <f>AD19*1+AC19*2+AB19*4+AA19*8+Z19*16+Y19*32+X19*64+W19*128</f>
        <v>0</v>
      </c>
      <c r="X20" s="26"/>
      <c r="Y20" s="26"/>
      <c r="Z20" s="26"/>
      <c r="AA20" s="26"/>
      <c r="AB20" s="26"/>
      <c r="AC20" s="26"/>
      <c r="AD20" s="33"/>
      <c r="AE20" s="32">
        <f>AL19*1+AK19*2+AJ19*4+AI19*8+AH19*16+AG19*32+AF19*64+AE19*128</f>
        <v>0</v>
      </c>
      <c r="AF20" s="26"/>
      <c r="AG20" s="26"/>
      <c r="AH20" s="26"/>
      <c r="AI20" s="26"/>
      <c r="AJ20" s="26"/>
      <c r="AK20" s="26"/>
      <c r="AL20" s="82"/>
      <c r="AM20" s="25"/>
      <c r="AN20" s="104" t="s">
        <v>9</v>
      </c>
      <c r="AO20" s="105"/>
      <c r="AP20" s="105"/>
      <c r="AQ20" s="106"/>
      <c r="AR20" s="22"/>
    </row>
    <row r="21" spans="2:44" ht="14.15" customHeight="1" x14ac:dyDescent="0.3">
      <c r="B21" s="19"/>
      <c r="C21" s="8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82"/>
      <c r="AM21" s="25"/>
      <c r="AN21" s="98" t="s">
        <v>8</v>
      </c>
      <c r="AO21" s="99"/>
      <c r="AP21" s="99"/>
      <c r="AQ21" s="100"/>
      <c r="AR21" s="22"/>
    </row>
    <row r="22" spans="2:44" ht="14.15" customHeight="1" x14ac:dyDescent="0.3">
      <c r="B22" s="19"/>
      <c r="C22" s="70" t="s">
        <v>47</v>
      </c>
      <c r="D22" s="71"/>
      <c r="E22" s="71"/>
      <c r="F22" s="72"/>
      <c r="G22" s="8">
        <f>IF($AA$4&gt;=1,G19,1)</f>
        <v>0</v>
      </c>
      <c r="H22" s="8">
        <f>IF($AA$4&gt;=2,H19,1)</f>
        <v>1</v>
      </c>
      <c r="I22" s="8">
        <f>IF($AA$4&gt;=3,I19,1)</f>
        <v>1</v>
      </c>
      <c r="J22" s="8">
        <f>IF($AA$4&gt;=4,J19,1)</f>
        <v>1</v>
      </c>
      <c r="K22" s="8">
        <f>IF($AA$4&gt;=5,K19,1)</f>
        <v>1</v>
      </c>
      <c r="L22" s="8">
        <f>IF($AA$4&gt;=6,L19,1)</f>
        <v>1</v>
      </c>
      <c r="M22" s="8">
        <f>IF($AA$4&gt;=7,M19,1)</f>
        <v>1</v>
      </c>
      <c r="N22" s="8">
        <f>IF($AA$4&gt;=8,N19,1)</f>
        <v>1</v>
      </c>
      <c r="O22" s="8">
        <f>IF($AA$4&gt;=9,O19,1)</f>
        <v>1</v>
      </c>
      <c r="P22" s="8">
        <f>IF($AA$4&gt;=10,P19,1)</f>
        <v>1</v>
      </c>
      <c r="Q22" s="8">
        <f>IF($AA$4&gt;=11,Q19,1)</f>
        <v>1</v>
      </c>
      <c r="R22" s="8">
        <f>IF($AA$4&gt;=12,R19,1)</f>
        <v>1</v>
      </c>
      <c r="S22" s="8">
        <f>IF($AA$4&gt;=13,S19,1)</f>
        <v>1</v>
      </c>
      <c r="T22" s="8">
        <f>IF($AA$4&gt;=14,T19,1)</f>
        <v>1</v>
      </c>
      <c r="U22" s="8">
        <f>IF($AA$4&gt;=15,U19,1)</f>
        <v>1</v>
      </c>
      <c r="V22" s="8">
        <f>IF($AA$4&gt;=16,V19,1)</f>
        <v>1</v>
      </c>
      <c r="W22" s="8">
        <f>IF($AA$4&gt;=17,W19,1)</f>
        <v>1</v>
      </c>
      <c r="X22" s="8">
        <f>IF($AA$4&gt;=18,X19,1)</f>
        <v>1</v>
      </c>
      <c r="Y22" s="8">
        <f>IF($AA$4&gt;=19,Y19,1)</f>
        <v>1</v>
      </c>
      <c r="Z22" s="8">
        <f>IF($AA$4&gt;=20,Z19,1)</f>
        <v>1</v>
      </c>
      <c r="AA22" s="8">
        <f>IF($AA$4&gt;=21,AA19,1)</f>
        <v>1</v>
      </c>
      <c r="AB22" s="8">
        <f>IF($AA$4&gt;=22,AB19,1)</f>
        <v>1</v>
      </c>
      <c r="AC22" s="8">
        <f>IF($AA$4&gt;=23,AC19,1)</f>
        <v>1</v>
      </c>
      <c r="AD22" s="8">
        <f>IF($AA$4&gt;=24,AD19,1)</f>
        <v>1</v>
      </c>
      <c r="AE22" s="8">
        <f>IF($AA$4&gt;=25,AE19,1)</f>
        <v>1</v>
      </c>
      <c r="AF22" s="8">
        <f>IF($AA$4&gt;=26,AF19,1)</f>
        <v>1</v>
      </c>
      <c r="AG22" s="8">
        <f>IF($AA$4&gt;=27,AG19,1)</f>
        <v>1</v>
      </c>
      <c r="AH22" s="8">
        <f>IF($AA$4&gt;=28,AH19,1)</f>
        <v>1</v>
      </c>
      <c r="AI22" s="8">
        <f>IF($AA$4&gt;=29,AI19,1)</f>
        <v>1</v>
      </c>
      <c r="AJ22" s="8">
        <f>IF($AA$4&gt;=30,AJ19,1)</f>
        <v>1</v>
      </c>
      <c r="AK22" s="8">
        <f>IF($AA$4&gt;=31,AK19,1)</f>
        <v>1</v>
      </c>
      <c r="AL22" s="2">
        <f>IF($AA$4&gt;=32,AL19,1)</f>
        <v>1</v>
      </c>
      <c r="AM22" s="25"/>
      <c r="AN22" s="101"/>
      <c r="AO22" s="102"/>
      <c r="AP22" s="102"/>
      <c r="AQ22" s="103"/>
      <c r="AR22" s="22"/>
    </row>
    <row r="23" spans="2:44" ht="14.5" customHeight="1" thickBot="1" x14ac:dyDescent="0.35">
      <c r="B23" s="19"/>
      <c r="C23" s="83"/>
      <c r="D23" s="84"/>
      <c r="E23" s="84"/>
      <c r="F23" s="85"/>
      <c r="G23" s="77">
        <f>N22*1+M22*2+L22*4+K22*8+J22*16+I22*32+H22*64+G22*128</f>
        <v>127</v>
      </c>
      <c r="H23" s="27"/>
      <c r="I23" s="27"/>
      <c r="J23" s="27"/>
      <c r="K23" s="27"/>
      <c r="L23" s="27"/>
      <c r="M23" s="27"/>
      <c r="N23" s="78"/>
      <c r="O23" s="77">
        <f>V22*1+U22*2+T22*4+S22*8+R22*16+Q22*32+P22*64+O22*128</f>
        <v>255</v>
      </c>
      <c r="P23" s="27"/>
      <c r="Q23" s="27"/>
      <c r="R23" s="27"/>
      <c r="S23" s="27"/>
      <c r="T23" s="27"/>
      <c r="U23" s="27"/>
      <c r="V23" s="78"/>
      <c r="W23" s="77">
        <f>AD22*1+AC22*2+AB22*4+AA22*8+Z22*16+Y22*32+X22*64+W22*128</f>
        <v>255</v>
      </c>
      <c r="X23" s="27"/>
      <c r="Y23" s="27"/>
      <c r="Z23" s="27"/>
      <c r="AA23" s="27"/>
      <c r="AB23" s="27"/>
      <c r="AC23" s="27"/>
      <c r="AD23" s="78"/>
      <c r="AE23" s="77">
        <f>AL22*1+AK22*2+AJ22*4+AI22*8+AH22*16+AG22*32+AF22*64+AE22*128</f>
        <v>255</v>
      </c>
      <c r="AF23" s="27"/>
      <c r="AG23" s="27"/>
      <c r="AH23" s="27"/>
      <c r="AI23" s="27"/>
      <c r="AJ23" s="27"/>
      <c r="AK23" s="27"/>
      <c r="AL23" s="87"/>
      <c r="AM23" s="25"/>
      <c r="AN23" s="104"/>
      <c r="AO23" s="105"/>
      <c r="AP23" s="105"/>
      <c r="AQ23" s="106"/>
      <c r="AR23" s="22"/>
    </row>
    <row r="24" spans="2:44" ht="25.4" customHeight="1" x14ac:dyDescent="0.3">
      <c r="B24" s="20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17"/>
      <c r="AN24" s="26"/>
      <c r="AO24" s="26"/>
      <c r="AP24" s="26"/>
      <c r="AQ24" s="26"/>
      <c r="AR24" s="23"/>
    </row>
  </sheetData>
  <mergeCells count="91">
    <mergeCell ref="C24:AL24"/>
    <mergeCell ref="AN24:AQ24"/>
    <mergeCell ref="C21:AL21"/>
    <mergeCell ref="AN21:AQ23"/>
    <mergeCell ref="C22:F23"/>
    <mergeCell ref="G23:N23"/>
    <mergeCell ref="O23:V23"/>
    <mergeCell ref="W23:AD23"/>
    <mergeCell ref="AE23:AL23"/>
    <mergeCell ref="C18:AL18"/>
    <mergeCell ref="AN18:AQ19"/>
    <mergeCell ref="C19:F20"/>
    <mergeCell ref="G20:N20"/>
    <mergeCell ref="O20:V20"/>
    <mergeCell ref="W20:AD20"/>
    <mergeCell ref="AE20:AL20"/>
    <mergeCell ref="AN20:AQ20"/>
    <mergeCell ref="C15:AL15"/>
    <mergeCell ref="AN15:AQ16"/>
    <mergeCell ref="C16:F17"/>
    <mergeCell ref="G17:N17"/>
    <mergeCell ref="O17:V17"/>
    <mergeCell ref="W17:AD17"/>
    <mergeCell ref="AE17:AL17"/>
    <mergeCell ref="AN17:AQ17"/>
    <mergeCell ref="C13:F14"/>
    <mergeCell ref="G14:N14"/>
    <mergeCell ref="O14:V14"/>
    <mergeCell ref="W14:AD14"/>
    <mergeCell ref="AE14:AL14"/>
    <mergeCell ref="AN14:AQ14"/>
    <mergeCell ref="C11:F11"/>
    <mergeCell ref="G11:K11"/>
    <mergeCell ref="L11:P11"/>
    <mergeCell ref="Q11:U11"/>
    <mergeCell ref="V11:Z11"/>
    <mergeCell ref="C12:AL12"/>
    <mergeCell ref="AN8:AP8"/>
    <mergeCell ref="C9:AL9"/>
    <mergeCell ref="AN9:AP9"/>
    <mergeCell ref="C10:F10"/>
    <mergeCell ref="G10:K10"/>
    <mergeCell ref="L10:P10"/>
    <mergeCell ref="Q10:U10"/>
    <mergeCell ref="V10:Z10"/>
    <mergeCell ref="AA10:AL11"/>
    <mergeCell ref="AN10:AQ13"/>
    <mergeCell ref="C8:F8"/>
    <mergeCell ref="G8:K8"/>
    <mergeCell ref="L8:O8"/>
    <mergeCell ref="P8:Y8"/>
    <mergeCell ref="Z8:AB8"/>
    <mergeCell ref="AC8:AL8"/>
    <mergeCell ref="AI6:AL7"/>
    <mergeCell ref="AN6:AO6"/>
    <mergeCell ref="C7:F7"/>
    <mergeCell ref="G7:K7"/>
    <mergeCell ref="L7:O7"/>
    <mergeCell ref="P7:Y7"/>
    <mergeCell ref="AC7:AH7"/>
    <mergeCell ref="AN7:AO7"/>
    <mergeCell ref="AF4:AL4"/>
    <mergeCell ref="AN4:AO4"/>
    <mergeCell ref="C5:AL5"/>
    <mergeCell ref="AN5:AO5"/>
    <mergeCell ref="C6:F6"/>
    <mergeCell ref="G6:K6"/>
    <mergeCell ref="L6:O6"/>
    <mergeCell ref="P6:Y6"/>
    <mergeCell ref="Z6:AB7"/>
    <mergeCell ref="AC6:AH6"/>
    <mergeCell ref="Q3:U3"/>
    <mergeCell ref="V3:Z3"/>
    <mergeCell ref="AA3:AE3"/>
    <mergeCell ref="AN3:AO3"/>
    <mergeCell ref="AP3:AP7"/>
    <mergeCell ref="G4:K4"/>
    <mergeCell ref="L4:P4"/>
    <mergeCell ref="Q4:U4"/>
    <mergeCell ref="V4:Z4"/>
    <mergeCell ref="AA4:AE4"/>
    <mergeCell ref="B1:AR1"/>
    <mergeCell ref="B2:B24"/>
    <mergeCell ref="C2:AL2"/>
    <mergeCell ref="AM2:AM24"/>
    <mergeCell ref="AN2:AP2"/>
    <mergeCell ref="AQ2:AQ9"/>
    <mergeCell ref="AR2:AR24"/>
    <mergeCell ref="C3:F4"/>
    <mergeCell ref="G3:K3"/>
    <mergeCell ref="L3:P3"/>
  </mergeCells>
  <phoneticPr fontId="1" type="noConversion"/>
  <conditionalFormatting sqref="G13:AL13 G16:AL16 G19:AL19 G22:AL22">
    <cfRule type="containsText" dxfId="3" priority="1" operator="containsText" text="1">
      <formula>NOT(ISERROR(SEARCH("1",G13)))</formula>
    </cfRule>
    <cfRule type="containsText" dxfId="2" priority="2" operator="containsText" text="0">
      <formula>NOT(ISERROR(SEARCH("0",G13)))</formula>
    </cfRule>
    <cfRule type="containsText" dxfId="1" priority="3" operator="containsText" text="0">
      <formula>NOT(ISERROR(SEARCH("0",G13)))</formula>
    </cfRule>
    <cfRule type="containsText" dxfId="0" priority="4" operator="containsText" text="1">
      <formula>NOT(ISERROR(SEARCH("1",G13)))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5FD27-AAB2-4D4F-8DF6-70A4FD84D647}">
  <dimension ref="B1:AN10"/>
  <sheetViews>
    <sheetView zoomScale="145" zoomScaleNormal="145" workbookViewId="0">
      <selection activeCell="AP4" sqref="AP4"/>
    </sheetView>
  </sheetViews>
  <sheetFormatPr defaultColWidth="8.1640625" defaultRowHeight="14" x14ac:dyDescent="0.3"/>
  <cols>
    <col min="2" max="2" width="6.33203125" customWidth="1"/>
    <col min="3" max="3" width="11" customWidth="1"/>
    <col min="4" max="7" width="5.83203125" customWidth="1"/>
    <col min="8" max="8" width="5.58203125" customWidth="1"/>
    <col min="9" max="40" width="3" hidden="1" customWidth="1"/>
  </cols>
  <sheetData>
    <row r="1" spans="2:40" ht="34.5" customHeight="1" thickBot="1" x14ac:dyDescent="0.35"/>
    <row r="2" spans="2:40" ht="23.15" customHeight="1" x14ac:dyDescent="0.3">
      <c r="B2" s="114"/>
      <c r="C2" s="64"/>
      <c r="D2" s="64"/>
      <c r="E2" s="64"/>
      <c r="F2" s="64"/>
      <c r="G2" s="64"/>
      <c r="H2" s="65"/>
      <c r="I2" s="11">
        <f>IF(D7&gt;=1,1,0)</f>
        <v>1</v>
      </c>
      <c r="J2" s="8">
        <f>IF(D7&gt;=2,1,0)</f>
        <v>1</v>
      </c>
      <c r="K2" s="8">
        <f>IF(D7&gt;=3,1,0)</f>
        <v>1</v>
      </c>
      <c r="L2" s="8">
        <f>IF(D7&gt;=4,1,0)</f>
        <v>1</v>
      </c>
      <c r="M2" s="8">
        <f>IF(D7&gt;=5,1,0)</f>
        <v>1</v>
      </c>
      <c r="N2" s="8">
        <f>IF(D7&gt;=6,1,0)</f>
        <v>1</v>
      </c>
      <c r="O2" s="8">
        <f>IF(D7&gt;=7,1,0)</f>
        <v>1</v>
      </c>
      <c r="P2" s="8">
        <f>IF(D7&gt;=8,1,0)</f>
        <v>1</v>
      </c>
      <c r="Q2" s="8">
        <f>IF(D7&gt;=9,1,0)</f>
        <v>1</v>
      </c>
      <c r="R2" s="8">
        <f>IF(D7&gt;=10,1,0)</f>
        <v>1</v>
      </c>
      <c r="S2" s="8">
        <f>IF(D7&gt;=11,1,0)</f>
        <v>1</v>
      </c>
      <c r="T2" s="8">
        <f>IF(D7&gt;=12,1,0)</f>
        <v>1</v>
      </c>
      <c r="U2" s="8">
        <f>IF(D7&gt;=13,1,0)</f>
        <v>1</v>
      </c>
      <c r="V2" s="8">
        <f>IF(D7&gt;=14,1,0)</f>
        <v>1</v>
      </c>
      <c r="W2" s="8">
        <f>IF(D7&gt;=15,1,0)</f>
        <v>1</v>
      </c>
      <c r="X2" s="8">
        <f>IF(D7&gt;=16,1,0)</f>
        <v>1</v>
      </c>
      <c r="Y2" s="8">
        <f>IF(D7&gt;=17,1,0)</f>
        <v>1</v>
      </c>
      <c r="Z2" s="8">
        <f>IF(D7&gt;=18,1,0)</f>
        <v>1</v>
      </c>
      <c r="AA2" s="8">
        <f>IF(D7&gt;=19,1,0)</f>
        <v>1</v>
      </c>
      <c r="AB2" s="8">
        <f>IF(D7&gt;=20,1,0)</f>
        <v>1</v>
      </c>
      <c r="AC2" s="8">
        <f>IF(D7&gt;=21,1,0)</f>
        <v>1</v>
      </c>
      <c r="AD2" s="8">
        <f>IF(D7&gt;=22,1,0)</f>
        <v>1</v>
      </c>
      <c r="AE2" s="8">
        <f>IF(D7&gt;=23,1,0)</f>
        <v>1</v>
      </c>
      <c r="AF2" s="8">
        <f>IF(D7&gt;=24,1,0)</f>
        <v>1</v>
      </c>
      <c r="AG2" s="8">
        <f>IF(D7&gt;=25,1,0)</f>
        <v>1</v>
      </c>
      <c r="AH2" s="8">
        <f>IF(D7&gt;=26,1,0)</f>
        <v>1</v>
      </c>
      <c r="AI2" s="8">
        <f>IF(D7&gt;=27,1,0)</f>
        <v>1</v>
      </c>
      <c r="AJ2" s="8">
        <f>IF(D7&gt;=28,1,0)</f>
        <v>1</v>
      </c>
      <c r="AK2" s="8">
        <f>IF(D7&gt;=29,1,0)</f>
        <v>0</v>
      </c>
      <c r="AL2" s="8">
        <f>IF(D7&gt;=30,1,0)</f>
        <v>0</v>
      </c>
      <c r="AM2" s="8">
        <f>IF(D7&gt;=31,1,0)</f>
        <v>0</v>
      </c>
      <c r="AN2" s="8">
        <f>IF(D7&gt;=32,1,0)</f>
        <v>0</v>
      </c>
    </row>
    <row r="3" spans="2:40" ht="23.15" customHeight="1" x14ac:dyDescent="0.3">
      <c r="B3" s="111"/>
      <c r="C3" s="74" t="s">
        <v>50</v>
      </c>
      <c r="D3" s="74"/>
      <c r="E3" s="74"/>
      <c r="F3" s="74"/>
      <c r="G3" s="74"/>
      <c r="H3" s="112"/>
      <c r="I3" s="86">
        <f>P2*1+O2*2+N2*4+M2*8+L2*16+K2*32+J2*64+I2*128</f>
        <v>255</v>
      </c>
      <c r="J3" s="26"/>
      <c r="K3" s="26"/>
      <c r="L3" s="26"/>
      <c r="M3" s="26"/>
      <c r="N3" s="26"/>
      <c r="O3" s="26"/>
      <c r="P3" s="33"/>
      <c r="Q3" s="32">
        <f t="shared" ref="Q3" si="0">X2*1+W2*2+V2*4+U2*8+T2*16+S2*32+R2*64+Q2*128</f>
        <v>255</v>
      </c>
      <c r="R3" s="26"/>
      <c r="S3" s="26"/>
      <c r="T3" s="26"/>
      <c r="U3" s="26"/>
      <c r="V3" s="26"/>
      <c r="W3" s="26"/>
      <c r="X3" s="33"/>
      <c r="Y3" s="32">
        <f t="shared" ref="Y3" si="1">AF2*1+AE2*2+AD2*4+AC2*8+AB2*16+AA2*32+Z2*64+Y2*128</f>
        <v>255</v>
      </c>
      <c r="Z3" s="26"/>
      <c r="AA3" s="26"/>
      <c r="AB3" s="26"/>
      <c r="AC3" s="26"/>
      <c r="AD3" s="26"/>
      <c r="AE3" s="26"/>
      <c r="AF3" s="33"/>
      <c r="AG3" s="32">
        <f>AN2*1+AM2*2+AL2*4+AK2*8+AJ2*16+AI2*32+AH2*64+AG2*128</f>
        <v>240</v>
      </c>
      <c r="AH3" s="26"/>
      <c r="AI3" s="26"/>
      <c r="AJ3" s="26"/>
      <c r="AK3" s="26"/>
      <c r="AL3" s="26"/>
      <c r="AM3" s="26"/>
      <c r="AN3" s="33"/>
    </row>
    <row r="4" spans="2:40" ht="27" customHeight="1" x14ac:dyDescent="0.3">
      <c r="B4" s="111"/>
      <c r="C4" s="16" t="s">
        <v>55</v>
      </c>
      <c r="D4" s="12">
        <v>14</v>
      </c>
      <c r="E4" s="110" t="s">
        <v>54</v>
      </c>
      <c r="F4" s="110"/>
      <c r="G4" s="110"/>
      <c r="H4" s="112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</row>
    <row r="5" spans="2:40" ht="22.5" hidden="1" customHeight="1" x14ac:dyDescent="0.3">
      <c r="B5" s="111"/>
      <c r="C5" s="8" t="s">
        <v>48</v>
      </c>
      <c r="D5" s="8">
        <f>D4+2</f>
        <v>16</v>
      </c>
      <c r="E5" s="109" t="s">
        <v>51</v>
      </c>
      <c r="F5" s="109"/>
      <c r="G5" s="109"/>
      <c r="H5" s="112"/>
    </row>
    <row r="6" spans="2:40" ht="22.5" hidden="1" customHeight="1" x14ac:dyDescent="0.3">
      <c r="B6" s="111"/>
      <c r="C6" s="8" t="s">
        <v>49</v>
      </c>
      <c r="D6" s="8">
        <f>IF(D5&lt;=2,2,IF(D5&lt;=4,4,IF(D5&lt;=8,8,IF(D5&lt;=16,16,IF(D5&lt;=32,32,IF(D5&lt;=64,64,IF(D5&lt;=128,128,IF(D5&lt;=256,256))))))))</f>
        <v>16</v>
      </c>
      <c r="E6" s="109" t="s">
        <v>51</v>
      </c>
      <c r="F6" s="109"/>
      <c r="G6" s="109"/>
      <c r="H6" s="112"/>
    </row>
    <row r="7" spans="2:40" ht="22.5" customHeight="1" x14ac:dyDescent="0.3">
      <c r="B7" s="111"/>
      <c r="C7" s="14" t="s">
        <v>56</v>
      </c>
      <c r="D7" s="108">
        <f>IF(D6&lt;=2,31,IF(D6&lt;=4,30,IF(D6&lt;=8,29,IF(D6&lt;=16,28,IF(D6&lt;=32,27,IF(D6&lt;=64,26,IF(D6&lt;=128,25,IF(D6&lt;=256,24))))))))</f>
        <v>28</v>
      </c>
      <c r="E7" s="108"/>
      <c r="F7" s="108"/>
      <c r="G7" s="108"/>
      <c r="H7" s="112"/>
    </row>
    <row r="8" spans="2:40" ht="22.5" customHeight="1" x14ac:dyDescent="0.3">
      <c r="B8" s="111"/>
      <c r="C8" s="14" t="s">
        <v>52</v>
      </c>
      <c r="D8" s="15">
        <f>I3</f>
        <v>255</v>
      </c>
      <c r="E8" s="15">
        <f>Q3</f>
        <v>255</v>
      </c>
      <c r="F8" s="15">
        <f>Y3</f>
        <v>255</v>
      </c>
      <c r="G8" s="15">
        <f>AG3</f>
        <v>240</v>
      </c>
      <c r="H8" s="112"/>
    </row>
    <row r="9" spans="2:40" ht="22.5" customHeight="1" x14ac:dyDescent="0.3">
      <c r="B9" s="111"/>
      <c r="C9" s="113" t="str">
        <f>IF(D4&gt;=255,"！超出254个主机，需要另建子网！","未超出254个主机，无需另建子网")</f>
        <v>未超出254个主机，无需另建子网</v>
      </c>
      <c r="D9" s="113"/>
      <c r="E9" s="113"/>
      <c r="F9" s="113"/>
      <c r="G9" s="113"/>
      <c r="H9" s="112"/>
    </row>
    <row r="10" spans="2:40" ht="23.5" customHeight="1" thickBot="1" x14ac:dyDescent="0.35">
      <c r="B10" s="107"/>
      <c r="C10" s="29"/>
      <c r="D10" s="29"/>
      <c r="E10" s="29"/>
      <c r="F10" s="29"/>
      <c r="G10" s="29"/>
      <c r="H10" s="30"/>
    </row>
  </sheetData>
  <mergeCells count="14">
    <mergeCell ref="B2:H2"/>
    <mergeCell ref="C3:G3"/>
    <mergeCell ref="I3:P3"/>
    <mergeCell ref="Q3:X3"/>
    <mergeCell ref="Y3:AF3"/>
    <mergeCell ref="AG3:AN3"/>
    <mergeCell ref="B10:H10"/>
    <mergeCell ref="D7:G7"/>
    <mergeCell ref="E6:G6"/>
    <mergeCell ref="E5:G5"/>
    <mergeCell ref="E4:G4"/>
    <mergeCell ref="B3:B9"/>
    <mergeCell ref="H3:H9"/>
    <mergeCell ref="C9:G9"/>
  </mergeCells>
  <phoneticPr fontId="1" type="noConversion"/>
  <conditionalFormatting sqref="I2:AN2">
    <cfRule type="containsText" dxfId="7" priority="1" operator="containsText" text="1">
      <formula>NOT(ISERROR(SEARCH("1",I2)))</formula>
    </cfRule>
    <cfRule type="containsText" dxfId="6" priority="2" operator="containsText" text="0">
      <formula>NOT(ISERROR(SEARCH("0",I2)))</formula>
    </cfRule>
    <cfRule type="containsText" dxfId="5" priority="3" operator="containsText" text="0">
      <formula>NOT(ISERROR(SEARCH("0",I2)))</formula>
    </cfRule>
    <cfRule type="containsText" dxfId="4" priority="4" operator="containsText" text="1">
      <formula>NOT(ISERROR(SEARCH("1",I2)))</formula>
    </cfRule>
  </conditionalFormatting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27D9C-014F-4737-889B-E9036E11F293}">
  <dimension ref="B1:E9"/>
  <sheetViews>
    <sheetView zoomScale="115" zoomScaleNormal="115" workbookViewId="0">
      <selection activeCell="K7" sqref="K7"/>
    </sheetView>
  </sheetViews>
  <sheetFormatPr defaultRowHeight="14" x14ac:dyDescent="0.3"/>
  <cols>
    <col min="2" max="2" width="11.1640625" style="3" customWidth="1"/>
    <col min="3" max="3" width="19" style="3" customWidth="1"/>
    <col min="4" max="4" width="12.9140625" style="3" customWidth="1"/>
    <col min="5" max="5" width="12.25" style="3" customWidth="1"/>
  </cols>
  <sheetData>
    <row r="1" spans="2:5" ht="14.5" thickBot="1" x14ac:dyDescent="0.35"/>
    <row r="2" spans="2:5" ht="18.649999999999999" customHeight="1" x14ac:dyDescent="0.3">
      <c r="B2" s="121" t="s">
        <v>22</v>
      </c>
      <c r="C2" s="6" t="s">
        <v>25</v>
      </c>
      <c r="D2" s="117" t="s">
        <v>34</v>
      </c>
      <c r="E2" s="115"/>
    </row>
    <row r="3" spans="2:5" ht="18.649999999999999" customHeight="1" thickBot="1" x14ac:dyDescent="0.35">
      <c r="B3" s="122"/>
      <c r="C3" s="7" t="s">
        <v>26</v>
      </c>
      <c r="D3" s="118" t="s">
        <v>27</v>
      </c>
      <c r="E3" s="116"/>
    </row>
    <row r="4" spans="2:5" ht="18.649999999999999" customHeight="1" x14ac:dyDescent="0.3">
      <c r="B4" s="121" t="s">
        <v>23</v>
      </c>
      <c r="C4" s="6" t="s">
        <v>25</v>
      </c>
      <c r="D4" s="117" t="s">
        <v>34</v>
      </c>
      <c r="E4" s="115"/>
    </row>
    <row r="5" spans="2:5" ht="18.649999999999999" customHeight="1" thickBot="1" x14ac:dyDescent="0.35">
      <c r="B5" s="122"/>
      <c r="C5" s="7" t="s">
        <v>28</v>
      </c>
      <c r="D5" s="4" t="s">
        <v>29</v>
      </c>
      <c r="E5" s="5" t="s">
        <v>30</v>
      </c>
    </row>
    <row r="6" spans="2:5" ht="18.649999999999999" customHeight="1" x14ac:dyDescent="0.3">
      <c r="B6" s="121" t="s">
        <v>4</v>
      </c>
      <c r="C6" s="119">
        <v>111111111111111</v>
      </c>
      <c r="D6" s="117">
        <v>11111111</v>
      </c>
      <c r="E6" s="115" t="s">
        <v>33</v>
      </c>
    </row>
    <row r="7" spans="2:5" ht="18.649999999999999" customHeight="1" thickBot="1" x14ac:dyDescent="0.35">
      <c r="B7" s="122"/>
      <c r="C7" s="120"/>
      <c r="D7" s="118"/>
      <c r="E7" s="116"/>
    </row>
    <row r="8" spans="2:5" ht="18.649999999999999" customHeight="1" x14ac:dyDescent="0.3">
      <c r="B8" s="121" t="s">
        <v>24</v>
      </c>
      <c r="C8" s="123" t="s">
        <v>28</v>
      </c>
      <c r="D8" s="117" t="s">
        <v>31</v>
      </c>
      <c r="E8" s="115" t="s">
        <v>32</v>
      </c>
    </row>
    <row r="9" spans="2:5" ht="18.649999999999999" customHeight="1" thickBot="1" x14ac:dyDescent="0.35">
      <c r="B9" s="122"/>
      <c r="C9" s="124"/>
      <c r="D9" s="118"/>
      <c r="E9" s="116"/>
    </row>
  </sheetData>
  <mergeCells count="13">
    <mergeCell ref="B4:B5"/>
    <mergeCell ref="B2:B3"/>
    <mergeCell ref="D4:E4"/>
    <mergeCell ref="D2:E2"/>
    <mergeCell ref="D3:E3"/>
    <mergeCell ref="E6:E7"/>
    <mergeCell ref="D6:D7"/>
    <mergeCell ref="C6:C7"/>
    <mergeCell ref="B8:B9"/>
    <mergeCell ref="B6:B7"/>
    <mergeCell ref="E8:E9"/>
    <mergeCell ref="D8:D9"/>
    <mergeCell ref="C8:C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地址自算</vt:lpstr>
      <vt:lpstr>automatic operation</vt:lpstr>
      <vt:lpstr>子网需求计算</vt:lpstr>
      <vt:lpstr>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朱俊桦</dc:creator>
  <cp:lastModifiedBy>roky Adiand</cp:lastModifiedBy>
  <cp:lastPrinted>2021-12-14T06:45:50Z</cp:lastPrinted>
  <dcterms:created xsi:type="dcterms:W3CDTF">2021-12-14T04:55:35Z</dcterms:created>
  <dcterms:modified xsi:type="dcterms:W3CDTF">2023-09-01T05:48:35Z</dcterms:modified>
  <cp:contentStatus/>
</cp:coreProperties>
</file>