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"/>
    </mc:Choice>
  </mc:AlternateContent>
  <xr:revisionPtr revIDLastSave="0" documentId="8_{8ED68766-9C51-40BD-86EA-BA082369416F}" xr6:coauthVersionLast="36" xr6:coauthVersionMax="36" xr10:uidLastSave="{00000000-0000-0000-0000-000000000000}"/>
  <bookViews>
    <workbookView xWindow="0" yWindow="0" windowWidth="28800" windowHeight="12225" xr2:uid="{E2378200-E6E5-44D3-BDB9-66C0EC8A1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L23" i="1"/>
  <c r="M6" i="1"/>
  <c r="O8" i="1"/>
  <c r="N8" i="1"/>
  <c r="M8" i="1"/>
  <c r="O7" i="1"/>
  <c r="N7" i="1"/>
  <c r="M7" i="1"/>
  <c r="O6" i="1"/>
  <c r="N6" i="1"/>
  <c r="H19" i="1"/>
  <c r="H33" i="1"/>
  <c r="F35" i="1" l="1"/>
  <c r="H35" i="1" s="1"/>
  <c r="F34" i="1"/>
  <c r="H34" i="1" s="1"/>
  <c r="F32" i="1"/>
  <c r="H32" i="1" s="1"/>
  <c r="F31" i="1"/>
  <c r="H31" i="1" s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l="1"/>
  <c r="H36" i="1" s="1"/>
  <c r="F37" i="1"/>
  <c r="H37" i="1" s="1"/>
  <c r="F36" i="1"/>
</calcChain>
</file>

<file path=xl/sharedStrings.xml><?xml version="1.0" encoding="utf-8"?>
<sst xmlns="http://schemas.openxmlformats.org/spreadsheetml/2006/main" count="135" uniqueCount="32">
  <si>
    <t>NOMBRE</t>
  </si>
  <si>
    <t>PRODUCTO</t>
  </si>
  <si>
    <t>ZONA DE VENTA</t>
  </si>
  <si>
    <t>UNIDADES</t>
  </si>
  <si>
    <t>PRECIO</t>
  </si>
  <si>
    <t>TOTAL</t>
  </si>
  <si>
    <t>FECHA DE LA VENTA</t>
  </si>
  <si>
    <t>JUAN</t>
  </si>
  <si>
    <t>TV</t>
  </si>
  <si>
    <t>NORTE</t>
  </si>
  <si>
    <t>MARIA</t>
  </si>
  <si>
    <t>ORDENADOR</t>
  </si>
  <si>
    <t>SUR</t>
  </si>
  <si>
    <t>EVA</t>
  </si>
  <si>
    <t>IMPRESORA</t>
  </si>
  <si>
    <t>PEDRO</t>
  </si>
  <si>
    <t>NRTE</t>
  </si>
  <si>
    <t>1) REVISA ERRORES EN LA COLUMNA DE CIUDAD DE VENTAS</t>
  </si>
  <si>
    <t>2)RELLENA EL CUADRO SUPERIOR CON LA SUMA DE LOS TOTALES</t>
  </si>
  <si>
    <t>3)CREA UN COLUMNA NUEVA CON EL IVA DE LOS TOTALES (21%)</t>
  </si>
  <si>
    <t xml:space="preserve">4)PON LA FILA DE TOTALIZACIÓN </t>
  </si>
  <si>
    <t>5)PARA QUE SIRVEN LOS SEGMENTADORES EN EL LAS TABLAS??</t>
  </si>
  <si>
    <t>6)REVISA SI TODOS LOS TOTALES SON CORRECTOS.</t>
  </si>
  <si>
    <t>7)RELLENA EL CUADRO SUPERIOR CON LA SUMA DE LOS TOTALES</t>
  </si>
  <si>
    <t>IVA</t>
  </si>
  <si>
    <t>TOTALIZACIÓN</t>
  </si>
  <si>
    <t>6)</t>
  </si>
  <si>
    <t>LOS SEGMENTADORES SE UTILIZAN PARA FILTRAR DATOS EN UNA TABLA, MEJORAN MUCHO LA USABILIDAD DE CARA AL USUARIO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</si>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</sst>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0" fontId="0" fillId="0" borderId="1" xfId="0" applyBorder="1"/>
    <xf numFmtId="0" fontId="1" fillId="0" borderId="2" xfId="0" applyFont="1" applyFill="1" applyBorder="1"/>
    <xf numFmtId="14" fontId="1" fillId="0" borderId="3" xfId="0" applyNumberFormat="1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164" fontId="1" fillId="0" borderId="8" xfId="0" applyNumberFormat="1" applyFont="1" applyFill="1" applyBorder="1"/>
    <xf numFmtId="14" fontId="1" fillId="0" borderId="9" xfId="0" applyNumberFormat="1" applyFont="1" applyFill="1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9" xfId="0" applyFont="1" applyFill="1" applyBorder="1"/>
    <xf numFmtId="164" fontId="1" fillId="0" borderId="5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3" borderId="0" xfId="0" applyFill="1"/>
    <xf numFmtId="164" fontId="0" fillId="3" borderId="0" xfId="0" applyNumberFormat="1" applyFill="1"/>
    <xf numFmtId="0" fontId="1" fillId="0" borderId="3" xfId="0" applyFont="1" applyFill="1" applyBorder="1"/>
    <xf numFmtId="0" fontId="0" fillId="0" borderId="3" xfId="0" applyBorder="1"/>
    <xf numFmtId="0" fontId="0" fillId="0" borderId="8" xfId="0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3901B-F3E4-4C2D-8911-85FC113F8114}" name="Tabla2" displayName="Tabla2" ref="A1:H36" totalsRowCount="1" headerRowDxfId="15" dataDxfId="16" headerRowBorderDxfId="25" tableBorderDxfId="26" totalsRowBorderDxfId="24">
  <autoFilter ref="A1:H35" xr:uid="{4F73BB55-BAFF-43CE-A36B-E603E74BFCD8}"/>
  <tableColumns count="8">
    <tableColumn id="1" xr3:uid="{5BE2F330-CEAC-4804-B518-38C94A48C222}" name="NOMBRE" totalsRowLabel="TOTALIZACIÓN" dataDxfId="23" totalsRowDxfId="13"/>
    <tableColumn id="2" xr3:uid="{4D032639-3BEC-45E4-B675-31C5008B1708}" name="PRODUCTO" dataDxfId="22" totalsRowDxfId="12"/>
    <tableColumn id="3" xr3:uid="{B1ECCEBA-BEF4-4939-B5C9-D6C9976E05D6}" name="ZONA DE VENTA" dataDxfId="21" totalsRowDxfId="11"/>
    <tableColumn id="4" xr3:uid="{D9C7C94F-37C0-4EBB-959C-D2103EC0F2AB}" name="UNIDADES" dataDxfId="20" totalsRowDxfId="10"/>
    <tableColumn id="5" xr3:uid="{F48FC8E7-A789-4115-BCE0-08BAC45C4284}" name="PRECIO" dataDxfId="19" totalsRowDxfId="9"/>
    <tableColumn id="6" xr3:uid="{97D849FC-697B-4A50-95A9-34A8F54C0BB1}" name="TOTAL" totalsRowFunction="sum" dataDxfId="18" totalsRowDxfId="8">
      <calculatedColumnFormula>D2*E2</calculatedColumnFormula>
    </tableColumn>
    <tableColumn id="7" xr3:uid="{A5E04F74-D562-4D39-9984-ADF2754D458D}" name="FECHA DE LA VENTA" dataDxfId="17" totalsRowDxfId="7"/>
    <tableColumn id="8" xr3:uid="{2350CF73-3059-4041-A8F7-25345B4487DF}" name="IVA" totalsRowFunction="sum" dataDxfId="14" totalsRowDxfId="6">
      <calculatedColumnFormula>Tabla2[[#This Row],[TOTAL]]*21/100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99AFAA-78BE-41EE-A681-60622AC7AAC9}" name="Tabla4" displayName="Tabla4" ref="L4:O8" totalsRowShown="0" headerRowDxfId="0" tableBorderDxfId="5">
  <autoFilter ref="L4:O8" xr:uid="{0C195A84-1EB3-4EAD-B5C5-707A306CD11D}"/>
  <tableColumns count="4">
    <tableColumn id="1" xr3:uid="{F2314AFC-91A3-4982-94C1-4D333E4A6235}" name="Columna1" dataDxfId="4"/>
    <tableColumn id="2" xr3:uid="{906D4638-22B5-42A5-A25B-312A9BD2C485}" name="Columna2" dataDxfId="3"/>
    <tableColumn id="3" xr3:uid="{86545460-58D3-45E0-8E86-47EF7971E146}" name="Columna3" dataDxfId="2"/>
    <tableColumn id="4" xr3:uid="{498790A1-DB55-4496-86CF-1262DFDD669D}" name="Columna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98C2-9438-4012-834C-AE7B1D232D88}">
  <dimension ref="A1:P37"/>
  <sheetViews>
    <sheetView tabSelected="1" zoomScale="85" zoomScaleNormal="85" workbookViewId="0">
      <selection activeCell="M18" sqref="M18"/>
    </sheetView>
  </sheetViews>
  <sheetFormatPr baseColWidth="10" defaultRowHeight="15" x14ac:dyDescent="0.25"/>
  <cols>
    <col min="2" max="2" width="12.7109375" bestFit="1" customWidth="1"/>
    <col min="3" max="3" width="16.7109375" customWidth="1"/>
    <col min="4" max="4" width="11.7109375" customWidth="1"/>
    <col min="6" max="6" width="12.42578125" bestFit="1" customWidth="1"/>
    <col min="7" max="7" width="19.85546875" customWidth="1"/>
    <col min="13" max="13" width="11.140625" customWidth="1"/>
    <col min="14" max="14" width="12.7109375" bestFit="1" customWidth="1"/>
    <col min="15" max="15" width="11.7109375" bestFit="1" customWidth="1"/>
  </cols>
  <sheetData>
    <row r="1" spans="1:1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24</v>
      </c>
    </row>
    <row r="2" spans="1:16" x14ac:dyDescent="0.25">
      <c r="A2" s="4" t="s">
        <v>7</v>
      </c>
      <c r="B2" s="1" t="s">
        <v>8</v>
      </c>
      <c r="C2" s="1" t="s">
        <v>9</v>
      </c>
      <c r="D2" s="2">
        <v>10</v>
      </c>
      <c r="E2" s="2">
        <v>399</v>
      </c>
      <c r="F2" s="2">
        <f>D2*E2</f>
        <v>3990</v>
      </c>
      <c r="G2" s="5">
        <v>41309</v>
      </c>
      <c r="H2" s="15">
        <f>Tabla2[[#This Row],[TOTAL]]*21/100</f>
        <v>837.9</v>
      </c>
    </row>
    <row r="3" spans="1:16" x14ac:dyDescent="0.25">
      <c r="A3" s="4" t="s">
        <v>10</v>
      </c>
      <c r="B3" s="1" t="s">
        <v>11</v>
      </c>
      <c r="C3" s="1" t="s">
        <v>12</v>
      </c>
      <c r="D3" s="2">
        <v>12</v>
      </c>
      <c r="E3" s="2">
        <v>299</v>
      </c>
      <c r="F3" s="2">
        <f t="shared" ref="F3:F35" si="0">D3*E3</f>
        <v>3588</v>
      </c>
      <c r="G3" s="5">
        <v>41332</v>
      </c>
      <c r="H3" s="2">
        <f>Tabla2[[#This Row],[TOTAL]]*21/100</f>
        <v>753.48</v>
      </c>
    </row>
    <row r="4" spans="1:16" x14ac:dyDescent="0.25">
      <c r="A4" s="4" t="s">
        <v>13</v>
      </c>
      <c r="B4" s="1" t="s">
        <v>14</v>
      </c>
      <c r="C4" s="1" t="s">
        <v>9</v>
      </c>
      <c r="D4" s="2">
        <v>14</v>
      </c>
      <c r="E4" s="2">
        <v>99</v>
      </c>
      <c r="F4" s="2">
        <f t="shared" si="0"/>
        <v>1386</v>
      </c>
      <c r="G4" s="5">
        <v>41356</v>
      </c>
      <c r="H4" s="2">
        <f>Tabla2[[#This Row],[TOTAL]]*21/100</f>
        <v>291.06</v>
      </c>
      <c r="L4" t="s">
        <v>28</v>
      </c>
      <c r="M4" s="1" t="s">
        <v>29</v>
      </c>
      <c r="N4" s="1" t="s">
        <v>30</v>
      </c>
      <c r="O4" s="20" t="s">
        <v>31</v>
      </c>
    </row>
    <row r="5" spans="1:16" x14ac:dyDescent="0.25">
      <c r="A5" s="4" t="s">
        <v>15</v>
      </c>
      <c r="B5" s="1" t="s">
        <v>8</v>
      </c>
      <c r="C5" s="1" t="s">
        <v>12</v>
      </c>
      <c r="D5" s="2">
        <v>16</v>
      </c>
      <c r="E5" s="2">
        <v>399</v>
      </c>
      <c r="F5" s="2">
        <f t="shared" si="0"/>
        <v>6384</v>
      </c>
      <c r="G5" s="5">
        <v>41398</v>
      </c>
      <c r="H5" s="2">
        <f>Tabla2[[#This Row],[TOTAL]]*21/100</f>
        <v>1340.64</v>
      </c>
      <c r="M5" s="1" t="s">
        <v>8</v>
      </c>
      <c r="N5" s="1" t="s">
        <v>11</v>
      </c>
      <c r="O5" s="20" t="s">
        <v>14</v>
      </c>
    </row>
    <row r="6" spans="1:16" x14ac:dyDescent="0.25">
      <c r="A6" s="4" t="s">
        <v>7</v>
      </c>
      <c r="B6" s="1" t="s">
        <v>11</v>
      </c>
      <c r="C6" s="1" t="s">
        <v>9</v>
      </c>
      <c r="D6" s="2">
        <v>18</v>
      </c>
      <c r="E6" s="2">
        <v>299</v>
      </c>
      <c r="F6" s="2">
        <f t="shared" si="0"/>
        <v>5382</v>
      </c>
      <c r="G6" s="5">
        <v>41421</v>
      </c>
      <c r="H6" s="2">
        <f>Tabla2[[#This Row],[TOTAL]]*21/100</f>
        <v>1130.22</v>
      </c>
      <c r="L6" s="1" t="s">
        <v>7</v>
      </c>
      <c r="M6" s="3">
        <f>SUMIFS(Tabla2[TOTAL],Tabla2[NOMBRE], "=JUAN", Tabla2[PRODUCTO], "=TV")</f>
        <v>15162</v>
      </c>
      <c r="N6" s="3">
        <f>SUMIFS(Tabla2[TOTAL],Tabla2[NOMBRE], "=JUAN", Tabla2[PRODUCTO], "=ORDENADOR")</f>
        <v>13754</v>
      </c>
      <c r="O6" s="21">
        <f>SUMIFS(Tabla2[TOTAL],Tabla2[NOMBRE], "=JUAN", Tabla2[PRODUCTO], "=IMPRESORA")</f>
        <v>3762</v>
      </c>
    </row>
    <row r="7" spans="1:16" x14ac:dyDescent="0.25">
      <c r="A7" s="4" t="s">
        <v>10</v>
      </c>
      <c r="B7" s="1" t="s">
        <v>14</v>
      </c>
      <c r="C7" s="1" t="s">
        <v>12</v>
      </c>
      <c r="D7" s="2">
        <v>20</v>
      </c>
      <c r="E7" s="2">
        <v>99</v>
      </c>
      <c r="F7" s="2">
        <f t="shared" si="0"/>
        <v>1980</v>
      </c>
      <c r="G7" s="5">
        <v>41450</v>
      </c>
      <c r="H7" s="2">
        <f>Tabla2[[#This Row],[TOTAL]]*21/100</f>
        <v>415.8</v>
      </c>
      <c r="L7" s="1" t="s">
        <v>10</v>
      </c>
      <c r="M7" s="3">
        <f>SUMIFS(Tabla2[TOTAL],Tabla2[NOMBRE], "=MARIA", Tabla2[PRODUCTO], "=TV")</f>
        <v>17556</v>
      </c>
      <c r="N7" s="3">
        <f>SUMIFS(Tabla2[TOTAL],Tabla2[NOMBRE], "=MARIA", Tabla2[PRODUCTO], "=ORDENADOR")</f>
        <v>13156</v>
      </c>
      <c r="O7" s="21">
        <f>SUMIFS(Tabla2[TOTAL],Tabla2[NOMBRE], "=MARIA", Tabla2[PRODUCTO], "=IMPRESORA")</f>
        <v>3982</v>
      </c>
    </row>
    <row r="8" spans="1:16" x14ac:dyDescent="0.25">
      <c r="A8" s="4" t="s">
        <v>13</v>
      </c>
      <c r="B8" s="1" t="s">
        <v>8</v>
      </c>
      <c r="C8" s="1" t="s">
        <v>9</v>
      </c>
      <c r="D8" s="2">
        <v>22</v>
      </c>
      <c r="E8" s="2">
        <v>399</v>
      </c>
      <c r="F8" s="2">
        <f t="shared" si="0"/>
        <v>8778</v>
      </c>
      <c r="G8" s="5">
        <v>41448</v>
      </c>
      <c r="H8" s="2">
        <f>Tabla2[[#This Row],[TOTAL]]*21/100</f>
        <v>1843.38</v>
      </c>
      <c r="L8" s="7" t="s">
        <v>13</v>
      </c>
      <c r="M8" s="22">
        <f>SUMIFS(Tabla2[TOTAL],Tabla2[NOMBRE], "=EVA", Tabla2[PRODUCTO], "=TV")</f>
        <v>23142</v>
      </c>
      <c r="N8" s="22">
        <f>SUMIFS(Tabla2[TOTAL],Tabla2[NOMBRE], "=EVA", Tabla2[PRODUCTO], "=ORDENADOR")</f>
        <v>10764</v>
      </c>
      <c r="O8" s="10">
        <f>SUMIFS(Tabla2[TOTAL],Tabla2[NOMBRE], "=EVA", Tabla2[PRODUCTO], "=IMPRESORA")</f>
        <v>4950</v>
      </c>
    </row>
    <row r="9" spans="1:16" x14ac:dyDescent="0.25">
      <c r="A9" s="4" t="s">
        <v>15</v>
      </c>
      <c r="B9" s="1" t="s">
        <v>11</v>
      </c>
      <c r="C9" s="1" t="s">
        <v>12</v>
      </c>
      <c r="D9" s="2">
        <v>24</v>
      </c>
      <c r="E9" s="2">
        <v>299</v>
      </c>
      <c r="F9" s="2">
        <f t="shared" si="0"/>
        <v>7176</v>
      </c>
      <c r="G9" s="5">
        <v>41309</v>
      </c>
      <c r="H9" s="2">
        <f>Tabla2[[#This Row],[TOTAL]]*21/100</f>
        <v>1506.96</v>
      </c>
    </row>
    <row r="10" spans="1:16" x14ac:dyDescent="0.25">
      <c r="A10" s="4" t="s">
        <v>7</v>
      </c>
      <c r="B10" s="1" t="s">
        <v>14</v>
      </c>
      <c r="C10" s="1" t="s">
        <v>9</v>
      </c>
      <c r="D10" s="2">
        <v>10</v>
      </c>
      <c r="E10" s="2">
        <v>99</v>
      </c>
      <c r="F10" s="2">
        <f t="shared" si="0"/>
        <v>990</v>
      </c>
      <c r="G10" s="5">
        <v>41334</v>
      </c>
      <c r="H10" s="2">
        <f>Tabla2[[#This Row],[TOTAL]]*21/100</f>
        <v>207.9</v>
      </c>
      <c r="J10" t="s">
        <v>17</v>
      </c>
    </row>
    <row r="11" spans="1:16" x14ac:dyDescent="0.25">
      <c r="A11" s="4" t="s">
        <v>10</v>
      </c>
      <c r="B11" s="1" t="s">
        <v>8</v>
      </c>
      <c r="C11" s="1" t="s">
        <v>12</v>
      </c>
      <c r="D11" s="2">
        <v>12</v>
      </c>
      <c r="E11" s="2">
        <v>399</v>
      </c>
      <c r="F11" s="2">
        <f t="shared" si="0"/>
        <v>4788</v>
      </c>
      <c r="G11" s="5">
        <v>41354</v>
      </c>
      <c r="H11" s="2">
        <f>Tabla2[[#This Row],[TOTAL]]*21/100</f>
        <v>1005.48</v>
      </c>
      <c r="J11" t="s">
        <v>18</v>
      </c>
    </row>
    <row r="12" spans="1:16" x14ac:dyDescent="0.25">
      <c r="A12" s="4" t="s">
        <v>13</v>
      </c>
      <c r="B12" s="1" t="s">
        <v>11</v>
      </c>
      <c r="C12" s="1" t="s">
        <v>9</v>
      </c>
      <c r="D12" s="2">
        <v>14</v>
      </c>
      <c r="E12" s="2">
        <v>299</v>
      </c>
      <c r="F12" s="2">
        <f t="shared" si="0"/>
        <v>4186</v>
      </c>
      <c r="G12" s="5">
        <v>41275</v>
      </c>
      <c r="H12" s="2">
        <f>Tabla2[[#This Row],[TOTAL]]*21/100</f>
        <v>879.06</v>
      </c>
      <c r="J12" t="s">
        <v>19</v>
      </c>
    </row>
    <row r="13" spans="1:16" x14ac:dyDescent="0.25">
      <c r="A13" s="4" t="s">
        <v>15</v>
      </c>
      <c r="B13" s="1" t="s">
        <v>14</v>
      </c>
      <c r="C13" s="1" t="s">
        <v>12</v>
      </c>
      <c r="D13" s="2">
        <v>16</v>
      </c>
      <c r="E13" s="2">
        <v>99</v>
      </c>
      <c r="F13" s="2">
        <f t="shared" si="0"/>
        <v>1584</v>
      </c>
      <c r="G13" s="5">
        <v>41444</v>
      </c>
      <c r="H13" s="2">
        <f>Tabla2[[#This Row],[TOTAL]]*21/100</f>
        <v>332.64</v>
      </c>
      <c r="J13" t="s">
        <v>20</v>
      </c>
    </row>
    <row r="14" spans="1:16" x14ac:dyDescent="0.25">
      <c r="A14" s="4" t="s">
        <v>7</v>
      </c>
      <c r="B14" s="1" t="s">
        <v>8</v>
      </c>
      <c r="C14" s="1" t="s">
        <v>9</v>
      </c>
      <c r="D14" s="2">
        <v>18</v>
      </c>
      <c r="E14" s="2">
        <v>399</v>
      </c>
      <c r="F14" s="2">
        <f t="shared" si="0"/>
        <v>7182</v>
      </c>
      <c r="G14" s="5">
        <v>41392</v>
      </c>
      <c r="H14" s="2">
        <f>Tabla2[[#This Row],[TOTAL]]*21/100</f>
        <v>1508.22</v>
      </c>
      <c r="J14" t="s">
        <v>21</v>
      </c>
      <c r="P14" t="s">
        <v>27</v>
      </c>
    </row>
    <row r="15" spans="1:16" x14ac:dyDescent="0.25">
      <c r="A15" s="4" t="s">
        <v>10</v>
      </c>
      <c r="B15" s="1" t="s">
        <v>11</v>
      </c>
      <c r="C15" s="1" t="s">
        <v>12</v>
      </c>
      <c r="D15" s="2">
        <v>20</v>
      </c>
      <c r="E15" s="2">
        <v>299</v>
      </c>
      <c r="F15" s="2">
        <f t="shared" si="0"/>
        <v>5980</v>
      </c>
      <c r="G15" s="5">
        <v>41344</v>
      </c>
      <c r="H15" s="2">
        <f>Tabla2[[#This Row],[TOTAL]]*21/100</f>
        <v>1255.8</v>
      </c>
      <c r="J15" t="s">
        <v>22</v>
      </c>
    </row>
    <row r="16" spans="1:16" x14ac:dyDescent="0.25">
      <c r="A16" s="4" t="s">
        <v>13</v>
      </c>
      <c r="B16" s="1" t="s">
        <v>14</v>
      </c>
      <c r="C16" s="1" t="s">
        <v>9</v>
      </c>
      <c r="D16" s="2">
        <v>22</v>
      </c>
      <c r="E16" s="2">
        <v>99</v>
      </c>
      <c r="F16" s="2">
        <f t="shared" si="0"/>
        <v>2178</v>
      </c>
      <c r="G16" s="5">
        <v>41329</v>
      </c>
      <c r="H16" s="2">
        <f>Tabla2[[#This Row],[TOTAL]]*21/100</f>
        <v>457.38</v>
      </c>
    </row>
    <row r="17" spans="1:13" x14ac:dyDescent="0.25">
      <c r="A17" s="4" t="s">
        <v>15</v>
      </c>
      <c r="B17" s="1" t="s">
        <v>8</v>
      </c>
      <c r="C17" s="1" t="s">
        <v>12</v>
      </c>
      <c r="D17" s="2">
        <v>24</v>
      </c>
      <c r="E17" s="2">
        <v>399</v>
      </c>
      <c r="F17" s="2">
        <f t="shared" si="0"/>
        <v>9576</v>
      </c>
      <c r="G17" s="5">
        <v>41433</v>
      </c>
      <c r="H17" s="2">
        <f>Tabla2[[#This Row],[TOTAL]]*21/100</f>
        <v>2010.96</v>
      </c>
    </row>
    <row r="18" spans="1:13" x14ac:dyDescent="0.25">
      <c r="A18" s="4" t="s">
        <v>7</v>
      </c>
      <c r="B18" s="1" t="s">
        <v>11</v>
      </c>
      <c r="C18" s="1" t="s">
        <v>9</v>
      </c>
      <c r="D18" s="2">
        <v>10</v>
      </c>
      <c r="E18" s="2">
        <v>299</v>
      </c>
      <c r="F18" s="2">
        <f t="shared" si="0"/>
        <v>2990</v>
      </c>
      <c r="G18" s="5">
        <v>41415</v>
      </c>
      <c r="H18" s="2">
        <f>Tabla2[[#This Row],[TOTAL]]*21/100</f>
        <v>627.9</v>
      </c>
    </row>
    <row r="19" spans="1:13" x14ac:dyDescent="0.25">
      <c r="A19" s="4" t="s">
        <v>10</v>
      </c>
      <c r="B19" s="1" t="s">
        <v>14</v>
      </c>
      <c r="C19" s="1" t="s">
        <v>12</v>
      </c>
      <c r="D19" s="2">
        <v>12</v>
      </c>
      <c r="E19" s="2">
        <v>99</v>
      </c>
      <c r="F19" s="2">
        <v>22</v>
      </c>
      <c r="G19" s="5">
        <v>41368</v>
      </c>
      <c r="H19" s="2">
        <f>Tabla2[[#This Row],[TOTAL]]*21/100</f>
        <v>4.62</v>
      </c>
    </row>
    <row r="20" spans="1:13" x14ac:dyDescent="0.25">
      <c r="A20" s="4" t="s">
        <v>13</v>
      </c>
      <c r="B20" s="1" t="s">
        <v>8</v>
      </c>
      <c r="C20" s="1" t="s">
        <v>9</v>
      </c>
      <c r="D20" s="2">
        <v>14</v>
      </c>
      <c r="E20" s="2">
        <v>399</v>
      </c>
      <c r="F20" s="2">
        <f t="shared" si="0"/>
        <v>5586</v>
      </c>
      <c r="G20" s="5">
        <v>41407</v>
      </c>
      <c r="H20" s="2">
        <f>Tabla2[[#This Row],[TOTAL]]*21/100</f>
        <v>1173.06</v>
      </c>
    </row>
    <row r="21" spans="1:13" x14ac:dyDescent="0.25">
      <c r="A21" s="4" t="s">
        <v>15</v>
      </c>
      <c r="B21" s="1" t="s">
        <v>11</v>
      </c>
      <c r="C21" s="1" t="s">
        <v>12</v>
      </c>
      <c r="D21" s="2">
        <v>16</v>
      </c>
      <c r="E21" s="2">
        <v>299</v>
      </c>
      <c r="F21" s="2">
        <f t="shared" si="0"/>
        <v>4784</v>
      </c>
      <c r="G21" s="5">
        <v>41336</v>
      </c>
      <c r="H21" s="2">
        <f>Tabla2[[#This Row],[TOTAL]]*21/100</f>
        <v>1004.64</v>
      </c>
      <c r="L21" s="1" t="s">
        <v>8</v>
      </c>
      <c r="M21" s="1" t="s">
        <v>8</v>
      </c>
    </row>
    <row r="22" spans="1:13" x14ac:dyDescent="0.25">
      <c r="A22" s="4" t="s">
        <v>7</v>
      </c>
      <c r="B22" s="1" t="s">
        <v>14</v>
      </c>
      <c r="C22" s="1" t="s">
        <v>9</v>
      </c>
      <c r="D22" s="2">
        <v>18</v>
      </c>
      <c r="E22" s="2">
        <v>99</v>
      </c>
      <c r="F22" s="2">
        <f t="shared" si="0"/>
        <v>1782</v>
      </c>
      <c r="G22" s="5">
        <v>41411</v>
      </c>
      <c r="H22" s="2">
        <f>Tabla2[[#This Row],[TOTAL]]*21/100</f>
        <v>374.22</v>
      </c>
      <c r="L22" s="3" t="s">
        <v>9</v>
      </c>
      <c r="M22" s="3" t="s">
        <v>12</v>
      </c>
    </row>
    <row r="23" spans="1:13" x14ac:dyDescent="0.25">
      <c r="A23" s="4" t="s">
        <v>10</v>
      </c>
      <c r="B23" s="1" t="s">
        <v>8</v>
      </c>
      <c r="C23" s="1" t="s">
        <v>12</v>
      </c>
      <c r="D23" s="2">
        <v>20</v>
      </c>
      <c r="E23" s="2">
        <v>399</v>
      </c>
      <c r="F23" s="2">
        <f t="shared" si="0"/>
        <v>7980</v>
      </c>
      <c r="G23" s="5">
        <v>41380</v>
      </c>
      <c r="H23" s="2">
        <f>Tabla2[[#This Row],[TOTAL]]*21/100</f>
        <v>1675.8</v>
      </c>
      <c r="K23" s="1" t="s">
        <v>7</v>
      </c>
      <c r="L23" s="3">
        <f>SUMIFS(Tabla2[TOTAL],Tabla2[NOMBRE], "=JUAN", Tabla2[PRODUCTO], "=TV", Tabla2[ZONA DE VENTA],"=NORTE")</f>
        <v>15162</v>
      </c>
      <c r="M23" s="3">
        <f>SUMIFS(Tabla2[TOTAL],Tabla2[NOMBRE], "=JUAN", Tabla2[PRODUCTO], "=TV", Tabla2[ZONA DE VENTA],"=sur")</f>
        <v>0</v>
      </c>
    </row>
    <row r="24" spans="1:13" x14ac:dyDescent="0.25">
      <c r="A24" s="4" t="s">
        <v>13</v>
      </c>
      <c r="B24" s="1" t="s">
        <v>11</v>
      </c>
      <c r="C24" s="1" t="s">
        <v>9</v>
      </c>
      <c r="D24" s="2">
        <v>22</v>
      </c>
      <c r="E24" s="2">
        <v>299</v>
      </c>
      <c r="F24" s="2">
        <f t="shared" si="0"/>
        <v>6578</v>
      </c>
      <c r="G24" s="5">
        <v>41438</v>
      </c>
      <c r="H24" s="2">
        <f>Tabla2[[#This Row],[TOTAL]]*21/100</f>
        <v>1381.38</v>
      </c>
      <c r="J24" t="s">
        <v>23</v>
      </c>
    </row>
    <row r="25" spans="1:13" x14ac:dyDescent="0.25">
      <c r="A25" s="4" t="s">
        <v>15</v>
      </c>
      <c r="B25" s="1" t="s">
        <v>14</v>
      </c>
      <c r="C25" s="1" t="s">
        <v>12</v>
      </c>
      <c r="D25" s="2">
        <v>24</v>
      </c>
      <c r="E25" s="2">
        <v>99</v>
      </c>
      <c r="F25" s="2">
        <f t="shared" si="0"/>
        <v>2376</v>
      </c>
      <c r="G25" s="5">
        <v>41433</v>
      </c>
      <c r="H25" s="2">
        <f>Tabla2[[#This Row],[TOTAL]]*21/100</f>
        <v>498.96</v>
      </c>
    </row>
    <row r="26" spans="1:13" x14ac:dyDescent="0.25">
      <c r="A26" s="4" t="s">
        <v>7</v>
      </c>
      <c r="B26" s="1" t="s">
        <v>8</v>
      </c>
      <c r="C26" s="1" t="s">
        <v>9</v>
      </c>
      <c r="D26" s="2">
        <v>10</v>
      </c>
      <c r="E26" s="2">
        <v>399</v>
      </c>
      <c r="F26" s="2">
        <f t="shared" si="0"/>
        <v>3990</v>
      </c>
      <c r="G26" s="5">
        <v>41368</v>
      </c>
      <c r="H26" s="2">
        <f>Tabla2[[#This Row],[TOTAL]]*21/100</f>
        <v>837.9</v>
      </c>
    </row>
    <row r="27" spans="1:13" x14ac:dyDescent="0.25">
      <c r="A27" s="4" t="s">
        <v>10</v>
      </c>
      <c r="B27" s="1" t="s">
        <v>11</v>
      </c>
      <c r="C27" s="1" t="s">
        <v>12</v>
      </c>
      <c r="D27" s="2">
        <v>12</v>
      </c>
      <c r="E27" s="2">
        <v>299</v>
      </c>
      <c r="F27" s="2">
        <f t="shared" si="0"/>
        <v>3588</v>
      </c>
      <c r="G27" s="5">
        <v>41372</v>
      </c>
      <c r="H27" s="2">
        <f>Tabla2[[#This Row],[TOTAL]]*21/100</f>
        <v>753.48</v>
      </c>
    </row>
    <row r="28" spans="1:13" x14ac:dyDescent="0.25">
      <c r="A28" s="4" t="s">
        <v>13</v>
      </c>
      <c r="B28" s="1" t="s">
        <v>14</v>
      </c>
      <c r="C28" s="1" t="s">
        <v>9</v>
      </c>
      <c r="D28" s="2">
        <v>14</v>
      </c>
      <c r="E28" s="2">
        <v>99</v>
      </c>
      <c r="F28" s="2">
        <f t="shared" si="0"/>
        <v>1386</v>
      </c>
      <c r="G28" s="5">
        <v>41311</v>
      </c>
      <c r="H28" s="2">
        <f>Tabla2[[#This Row],[TOTAL]]*21/100</f>
        <v>291.06</v>
      </c>
    </row>
    <row r="29" spans="1:13" x14ac:dyDescent="0.25">
      <c r="A29" s="4" t="s">
        <v>15</v>
      </c>
      <c r="B29" s="1" t="s">
        <v>8</v>
      </c>
      <c r="C29" s="1" t="s">
        <v>12</v>
      </c>
      <c r="D29" s="2">
        <v>16</v>
      </c>
      <c r="E29" s="2">
        <v>399</v>
      </c>
      <c r="F29" s="2">
        <f t="shared" si="0"/>
        <v>6384</v>
      </c>
      <c r="G29" s="5">
        <v>41395</v>
      </c>
      <c r="H29" s="2">
        <f>Tabla2[[#This Row],[TOTAL]]*21/100</f>
        <v>1340.64</v>
      </c>
    </row>
    <row r="30" spans="1:13" x14ac:dyDescent="0.25">
      <c r="A30" s="4" t="s">
        <v>7</v>
      </c>
      <c r="B30" s="1" t="s">
        <v>11</v>
      </c>
      <c r="C30" s="16" t="s">
        <v>16</v>
      </c>
      <c r="D30" s="2">
        <v>18</v>
      </c>
      <c r="E30" s="2">
        <v>299</v>
      </c>
      <c r="F30" s="2">
        <f t="shared" si="0"/>
        <v>5382</v>
      </c>
      <c r="G30" s="5">
        <v>41339</v>
      </c>
      <c r="H30" s="2">
        <f>Tabla2[[#This Row],[TOTAL]]*21/100</f>
        <v>1130.22</v>
      </c>
    </row>
    <row r="31" spans="1:13" x14ac:dyDescent="0.25">
      <c r="A31" s="4" t="s">
        <v>10</v>
      </c>
      <c r="B31" s="1" t="s">
        <v>14</v>
      </c>
      <c r="C31" s="1" t="s">
        <v>12</v>
      </c>
      <c r="D31" s="2">
        <v>20</v>
      </c>
      <c r="E31" s="2">
        <v>99</v>
      </c>
      <c r="F31" s="2">
        <f t="shared" si="0"/>
        <v>1980</v>
      </c>
      <c r="G31" s="5">
        <v>41341</v>
      </c>
      <c r="H31" s="2">
        <f>Tabla2[[#This Row],[TOTAL]]*21/100</f>
        <v>415.8</v>
      </c>
    </row>
    <row r="32" spans="1:13" x14ac:dyDescent="0.25">
      <c r="A32" s="4" t="s">
        <v>13</v>
      </c>
      <c r="B32" s="1" t="s">
        <v>8</v>
      </c>
      <c r="C32" s="1" t="s">
        <v>9</v>
      </c>
      <c r="D32" s="2">
        <v>22</v>
      </c>
      <c r="E32" s="2">
        <v>399</v>
      </c>
      <c r="F32" s="2">
        <f t="shared" si="0"/>
        <v>8778</v>
      </c>
      <c r="G32" s="5">
        <v>41437</v>
      </c>
      <c r="H32" s="2">
        <f>Tabla2[[#This Row],[TOTAL]]*21/100</f>
        <v>1843.38</v>
      </c>
    </row>
    <row r="33" spans="1:8" x14ac:dyDescent="0.25">
      <c r="A33" s="4" t="s">
        <v>15</v>
      </c>
      <c r="B33" s="1" t="s">
        <v>11</v>
      </c>
      <c r="C33" s="1" t="s">
        <v>12</v>
      </c>
      <c r="D33" s="2">
        <v>24</v>
      </c>
      <c r="E33" s="2">
        <v>299</v>
      </c>
      <c r="F33" s="2">
        <v>22</v>
      </c>
      <c r="G33" s="5">
        <v>41376</v>
      </c>
      <c r="H33" s="2">
        <f>Tabla2[[#This Row],[TOTAL]]*21/100</f>
        <v>4.62</v>
      </c>
    </row>
    <row r="34" spans="1:8" x14ac:dyDescent="0.25">
      <c r="A34" s="4" t="s">
        <v>7</v>
      </c>
      <c r="B34" s="1" t="s">
        <v>14</v>
      </c>
      <c r="C34" s="1" t="s">
        <v>9</v>
      </c>
      <c r="D34" s="2">
        <v>10</v>
      </c>
      <c r="E34" s="2">
        <v>99</v>
      </c>
      <c r="F34" s="2">
        <f t="shared" si="0"/>
        <v>990</v>
      </c>
      <c r="G34" s="5">
        <v>41327</v>
      </c>
      <c r="H34" s="2">
        <f>Tabla2[[#This Row],[TOTAL]]*21/100</f>
        <v>207.9</v>
      </c>
    </row>
    <row r="35" spans="1:8" x14ac:dyDescent="0.25">
      <c r="A35" s="6" t="s">
        <v>10</v>
      </c>
      <c r="B35" s="7" t="s">
        <v>8</v>
      </c>
      <c r="C35" s="7" t="s">
        <v>12</v>
      </c>
      <c r="D35" s="8">
        <v>12</v>
      </c>
      <c r="E35" s="8">
        <v>399</v>
      </c>
      <c r="F35" s="8">
        <f t="shared" si="0"/>
        <v>4788</v>
      </c>
      <c r="G35" s="9">
        <v>41280</v>
      </c>
      <c r="H35" s="8">
        <f>Tabla2[[#This Row],[TOTAL]]*21/100</f>
        <v>1005.48</v>
      </c>
    </row>
    <row r="36" spans="1:8" x14ac:dyDescent="0.25">
      <c r="A36" s="6" t="s">
        <v>25</v>
      </c>
      <c r="B36" s="7"/>
      <c r="C36" s="7"/>
      <c r="D36" s="7"/>
      <c r="E36" s="7"/>
      <c r="F36" s="8">
        <f>SUBTOTAL(109,Tabla2[TOTAL])</f>
        <v>144514</v>
      </c>
      <c r="G36" s="14"/>
      <c r="H36" s="8">
        <f>SUBTOTAL(109,Tabla2[IVA])</f>
        <v>30347.940000000002</v>
      </c>
    </row>
    <row r="37" spans="1:8" x14ac:dyDescent="0.25">
      <c r="E37" t="s">
        <v>26</v>
      </c>
      <c r="F37" s="17">
        <f>SUBTOTAL(109,Tabla2[TOTAL])</f>
        <v>144514</v>
      </c>
      <c r="G37" s="18"/>
      <c r="H37" s="19">
        <f>F37/100*21</f>
        <v>30347.940000000002</v>
      </c>
    </row>
  </sheetData>
  <dataValidations disablePrompts="1" count="1">
    <dataValidation type="custom" allowBlank="1" showInputMessage="1" showErrorMessage="1" errorTitle="error" error="O NORTE O SUR" sqref="C2:C35" xr:uid="{7E0D1C2D-1C57-4187-B0F5-C2496C6ACAD0}">
      <formula1>OR(C2="NORTE", C2="SUR")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2024-10-15T07:33:01Z</dcterms:created>
  <dcterms:modified xsi:type="dcterms:W3CDTF">2024-10-15T08:18:40Z</dcterms:modified>
</cp:coreProperties>
</file>