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 activeTab="1"/>
  </bookViews>
  <sheets>
    <sheet name="总表" sheetId="2" r:id="rId1"/>
    <sheet name="店铺经营详情" sheetId="1" r:id="rId2"/>
    <sheet name="钻展" sheetId="4" r:id="rId3"/>
    <sheet name="直通车" sheetId="3" r:id="rId4"/>
    <sheet name="淘客" sheetId="6" r:id="rId5"/>
    <sheet name="客服" sheetId="7" r:id="rId6"/>
  </sheets>
  <definedNames>
    <definedName name="_xlnm._FilterDatabase" localSheetId="1" hidden="1">店铺经营详情!$A$2:$AW$2</definedName>
    <definedName name="_xlnm._FilterDatabase" localSheetId="0" hidden="1">总表!$C$2:$AL$36</definedName>
    <definedName name="_xlnm._FilterDatabase" localSheetId="2" hidden="1">钻展!$A$1:$T$32</definedName>
  </definedNames>
  <calcPr calcId="144525" concurrentCalc="0"/>
</workbook>
</file>

<file path=xl/sharedStrings.xml><?xml version="1.0" encoding="utf-8"?>
<sst xmlns="http://schemas.openxmlformats.org/spreadsheetml/2006/main" count="126">
  <si>
    <t>星期</t>
  </si>
  <si>
    <r>
      <rPr>
        <sz val="9"/>
        <color theme="1"/>
        <rFont val="DengXian"/>
        <charset val="134"/>
      </rPr>
      <t xml:space="preserve">   </t>
    </r>
    <r>
      <rPr>
        <b/>
        <sz val="9"/>
        <color theme="1"/>
        <rFont val="DengXian"/>
        <charset val="134"/>
      </rPr>
      <t>指标</t>
    </r>
    <r>
      <rPr>
        <sz val="9"/>
        <color theme="1"/>
        <rFont val="DengXian"/>
        <charset val="134"/>
      </rPr>
      <t xml:space="preserve">
</t>
    </r>
    <r>
      <rPr>
        <b/>
        <sz val="9"/>
        <color theme="1"/>
        <rFont val="DengXian"/>
        <charset val="134"/>
      </rPr>
      <t>日期</t>
    </r>
  </si>
  <si>
    <t>店铺经营情况</t>
  </si>
  <si>
    <t>钻展</t>
  </si>
  <si>
    <t>直通车</t>
  </si>
  <si>
    <t>淘客</t>
  </si>
  <si>
    <t>付费</t>
  </si>
  <si>
    <t>浏览量</t>
  </si>
  <si>
    <t>天猫搜索</t>
  </si>
  <si>
    <t>无线搜索</t>
  </si>
  <si>
    <t>访客数</t>
  </si>
  <si>
    <t>回访客占比</t>
  </si>
  <si>
    <t>跳失率</t>
  </si>
  <si>
    <t>下单件数</t>
  </si>
  <si>
    <t>人均成交件数</t>
  </si>
  <si>
    <t>付款金额</t>
  </si>
  <si>
    <t>客单价</t>
  </si>
  <si>
    <t>收藏量</t>
  </si>
  <si>
    <t>成交回头客占比</t>
  </si>
  <si>
    <t>全店成交转化率</t>
  </si>
  <si>
    <t>付费占比</t>
  </si>
  <si>
    <t>UV</t>
  </si>
  <si>
    <t>消耗 (元)</t>
  </si>
  <si>
    <t>CTR</t>
  </si>
  <si>
    <t>CPC</t>
  </si>
  <si>
    <t>加购数</t>
  </si>
  <si>
    <t>预算</t>
  </si>
  <si>
    <t>消耗率</t>
  </si>
  <si>
    <t>ROI</t>
  </si>
  <si>
    <t>花费</t>
  </si>
  <si>
    <t>点击量</t>
  </si>
  <si>
    <t>PPC</t>
  </si>
  <si>
    <t>成交金额</t>
  </si>
  <si>
    <t>成交笔数</t>
  </si>
  <si>
    <t>转化率</t>
  </si>
  <si>
    <t>成交</t>
  </si>
  <si>
    <t>总额</t>
  </si>
  <si>
    <t xml:space="preserve"> 汇总</t>
  </si>
  <si>
    <t>平均值</t>
  </si>
  <si>
    <t>注意事项</t>
  </si>
  <si>
    <t>1.表格第一个工作表是锁死的，后面的表格可以删除数据不可以删除和添加行和列！否则影响总表数据显示！
2.如果有的数据指标自己家店铺没有数据，需要清零。
3.红色的标注是有公式项，请勿删除和覆盖；
4.表格内容比较多，建议团队协作完成。
5.表格名称请修改成自己的店铺名称；</t>
  </si>
  <si>
    <t>时间</t>
  </si>
  <si>
    <t>全部终端</t>
  </si>
  <si>
    <t>PC端</t>
  </si>
  <si>
    <t>无线端</t>
  </si>
  <si>
    <t>销售数据</t>
  </si>
  <si>
    <t>其他</t>
  </si>
  <si>
    <t>推广数据</t>
  </si>
  <si>
    <t>访客数较前一天变化量</t>
  </si>
  <si>
    <t>老访客数占比</t>
  </si>
  <si>
    <t>访问深度</t>
  </si>
  <si>
    <t>停留时长</t>
  </si>
  <si>
    <t>被浏览商品数</t>
  </si>
  <si>
    <t>商品详情页访客数</t>
  </si>
  <si>
    <t>DSR服务</t>
  </si>
  <si>
    <t>DSR描述</t>
  </si>
  <si>
    <t>DSR物流</t>
  </si>
  <si>
    <t>淘宝搜索</t>
  </si>
  <si>
    <t>店铺首页平均停留时长(秒)</t>
  </si>
  <si>
    <t>老访客数</t>
  </si>
  <si>
    <t>支付转化率</t>
  </si>
  <si>
    <t>无线端跳失率</t>
  </si>
  <si>
    <t>无线下单金额</t>
  </si>
  <si>
    <t>无线下单买家</t>
  </si>
  <si>
    <t>无线端下单转化率</t>
  </si>
  <si>
    <t>无线端支付金额占比</t>
  </si>
  <si>
    <t>无线端支付买家数占比</t>
  </si>
  <si>
    <t>无线端访客数占比</t>
  </si>
  <si>
    <t>无线端客单价</t>
  </si>
  <si>
    <t>无线端老访客数</t>
  </si>
  <si>
    <t>无线端人均停留时长(秒)</t>
  </si>
  <si>
    <t>下单买家数</t>
  </si>
  <si>
    <t>下单金额</t>
  </si>
  <si>
    <t>下单商品件数</t>
  </si>
  <si>
    <t>新买家数</t>
  </si>
  <si>
    <t>支付金额</t>
  </si>
  <si>
    <t>支付金额较前一天变化量</t>
  </si>
  <si>
    <t>支付买家数</t>
  </si>
  <si>
    <t>人均支付商品件数</t>
  </si>
  <si>
    <t xml:space="preserve"> 申请退款金额</t>
  </si>
  <si>
    <t xml:space="preserve">申请退款买家数 </t>
  </si>
  <si>
    <t>商品收藏次数</t>
  </si>
  <si>
    <t xml:space="preserve"> 店铺收藏次数</t>
  </si>
  <si>
    <t>老买家数占比</t>
  </si>
  <si>
    <t>下单转化率</t>
  </si>
  <si>
    <t>刷金额</t>
  </si>
  <si>
    <t>刷件数</t>
  </si>
  <si>
    <t>实际成交额</t>
  </si>
  <si>
    <t>每日店铺动作</t>
  </si>
  <si>
    <t>直费用</t>
  </si>
  <si>
    <t>直点击量</t>
  </si>
  <si>
    <t>直ROI</t>
  </si>
  <si>
    <t>钻费用</t>
  </si>
  <si>
    <t>钻点击量</t>
  </si>
  <si>
    <t>钻ROI</t>
  </si>
  <si>
    <t>淘客费用</t>
  </si>
  <si>
    <t>淘客UV</t>
  </si>
  <si>
    <t>报名聚划算</t>
  </si>
  <si>
    <t>参加折800</t>
  </si>
  <si>
    <t>修改主推款标题</t>
  </si>
  <si>
    <t>月度平均值</t>
  </si>
  <si>
    <t>/</t>
  </si>
  <si>
    <t>月度综合值</t>
  </si>
  <si>
    <t xml:space="preserve">日期 </t>
  </si>
  <si>
    <t>展现</t>
  </si>
  <si>
    <t xml:space="preserve">点击 </t>
  </si>
  <si>
    <t>CPM</t>
  </si>
  <si>
    <t>宝贝收藏数</t>
  </si>
  <si>
    <t>宝贝收藏成本</t>
  </si>
  <si>
    <t>店铺收藏数</t>
  </si>
  <si>
    <t>店铺收藏成本</t>
  </si>
  <si>
    <t>顾客订单数</t>
  </si>
  <si>
    <t>销售额</t>
  </si>
  <si>
    <t>当日ROI</t>
  </si>
  <si>
    <t>日期</t>
  </si>
  <si>
    <t>展现量</t>
  </si>
  <si>
    <t>总成交金额</t>
  </si>
  <si>
    <t>总成交笔数</t>
  </si>
  <si>
    <t>总收藏</t>
  </si>
  <si>
    <t>总加购</t>
  </si>
  <si>
    <t>高于8分词占比</t>
  </si>
  <si>
    <t>询单数</t>
  </si>
  <si>
    <t>询单率</t>
  </si>
  <si>
    <t>下单数</t>
  </si>
  <si>
    <t>询单转化率</t>
  </si>
  <si>
    <t>响应时间</t>
  </si>
</sst>
</file>

<file path=xl/styles.xml><?xml version="1.0" encoding="utf-8"?>
<styleSheet xmlns="http://schemas.openxmlformats.org/spreadsheetml/2006/main">
  <numFmts count="12">
    <numFmt numFmtId="176" formatCode="0_);[Red]\(0\)"/>
    <numFmt numFmtId="177" formatCode="0.00_ "/>
    <numFmt numFmtId="178" formatCode="0.00_);[Red]\(0.00\)"/>
    <numFmt numFmtId="179" formatCode="0.0_ "/>
    <numFmt numFmtId="180" formatCode="0.0%"/>
    <numFmt numFmtId="42" formatCode="_ &quot;￥&quot;* #,##0_ ;_ &quot;￥&quot;* \-#,##0_ ;_ &quot;￥&quot;* &quot;-&quot;_ ;_ @_ "/>
    <numFmt numFmtId="181" formatCode="_(\¥* #,##0.00_);_(\¥* \(#,##0.00\);_(\¥* &quot;-&quot;??_);_(@_)"/>
    <numFmt numFmtId="182" formatCode="m&quot;月&quot;d&quot;日&quot;;@"/>
    <numFmt numFmtId="41" formatCode="_ * #,##0_ ;_ * \-#,##0_ ;_ * &quot;-&quot;_ ;_ @_ "/>
    <numFmt numFmtId="183" formatCode="0_ "/>
    <numFmt numFmtId="184" formatCode="_(* #,##0.00_);_(* \(#,##0.00\);_(* &quot;-&quot;??_);_(@_)"/>
    <numFmt numFmtId="185" formatCode="0.0_);[Red]\(0.0\)"/>
  </numFmts>
  <fonts count="43">
    <font>
      <sz val="11"/>
      <color theme="1"/>
      <name val="DengXian"/>
      <charset val="134"/>
      <scheme val="minor"/>
    </font>
    <font>
      <sz val="11"/>
      <name val="微软雅黑 Light"/>
      <charset val="136"/>
    </font>
    <font>
      <b/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FF0000"/>
      <name val="微软雅黑 Light"/>
      <charset val="136"/>
    </font>
    <font>
      <b/>
      <sz val="11"/>
      <name val="微软雅黑 Light"/>
      <charset val="136"/>
    </font>
    <font>
      <sz val="11"/>
      <color theme="1"/>
      <name val="微软雅黑"/>
      <charset val="136"/>
    </font>
    <font>
      <sz val="11"/>
      <name val="微软雅黑"/>
      <charset val="136"/>
    </font>
    <font>
      <u/>
      <sz val="11"/>
      <color theme="1"/>
      <name val="DengXian"/>
      <charset val="134"/>
      <scheme val="minor"/>
    </font>
    <font>
      <sz val="11"/>
      <color rgb="FFFF0000"/>
      <name val="微软雅黑"/>
      <charset val="136"/>
    </font>
    <font>
      <sz val="11"/>
      <color theme="1"/>
      <name val="Microsoft YaHei"/>
      <charset val="134"/>
    </font>
    <font>
      <b/>
      <sz val="11"/>
      <color theme="1"/>
      <name val="Microsoft YaHei"/>
      <charset val="134"/>
    </font>
    <font>
      <sz val="11"/>
      <name val="Microsoft YaHei"/>
      <charset val="134"/>
    </font>
    <font>
      <sz val="10"/>
      <name val="Microsoft YaHei"/>
      <charset val="134"/>
    </font>
    <font>
      <sz val="10"/>
      <color rgb="FFFF0000"/>
      <name val="Microsoft YaHei"/>
      <charset val="134"/>
    </font>
    <font>
      <b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b/>
      <sz val="13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0"/>
      <color rgb="FFC00000"/>
      <name val="DengXian"/>
      <charset val="134"/>
      <scheme val="minor"/>
    </font>
    <font>
      <b/>
      <sz val="12"/>
      <color rgb="FFC0000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name val="Arial"/>
      <charset val="134"/>
    </font>
    <font>
      <sz val="9"/>
      <name val="宋体"/>
      <charset val="134"/>
    </font>
    <font>
      <sz val="11"/>
      <color theme="0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sz val="11"/>
      <color rgb="FFFF000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i/>
      <sz val="11"/>
      <color rgb="FF7F7F7F"/>
      <name val="DengXian"/>
      <charset val="134"/>
      <scheme val="minor"/>
    </font>
    <font>
      <sz val="11"/>
      <color rgb="FFFA7D00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b/>
      <sz val="18"/>
      <color theme="3"/>
      <name val="DengXian Light"/>
      <charset val="134"/>
      <scheme val="major"/>
    </font>
    <font>
      <sz val="11"/>
      <color rgb="FF9C6500"/>
      <name val="DengXian"/>
      <charset val="134"/>
      <scheme val="minor"/>
    </font>
    <font>
      <sz val="11"/>
      <color rgb="FF3F3F76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134"/>
      <scheme val="minor"/>
    </font>
    <font>
      <u/>
      <sz val="11"/>
      <color rgb="FF0000FF"/>
      <name val="DengXian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5EB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5">
    <border>
      <left/>
      <right/>
      <top/>
      <bottom/>
      <diagonal/>
    </border>
    <border>
      <left style="thin">
        <color theme="4" tint="0.599993896298105"/>
      </left>
      <right style="thin">
        <color theme="4" tint="0.599993896298105"/>
      </right>
      <top style="thin">
        <color theme="4" tint="0.599993896298105"/>
      </top>
      <bottom style="thin">
        <color theme="4" tint="0.599993896298105"/>
      </bottom>
      <diagonal/>
    </border>
    <border>
      <left style="thin">
        <color theme="4" tint="0.599993896298105"/>
      </left>
      <right style="dotted">
        <color auto="1"/>
      </right>
      <top/>
      <bottom/>
      <diagonal/>
    </border>
    <border>
      <left style="thin">
        <color theme="4" tint="0.599993896298105"/>
      </left>
      <right style="dotted">
        <color auto="1"/>
      </right>
      <top/>
      <bottom style="thin">
        <color theme="4" tint="0.599993896298105"/>
      </bottom>
      <diagonal/>
    </border>
    <border>
      <left/>
      <right style="dotted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4" tint="0.599993896298105"/>
      </left>
      <right style="thin">
        <color theme="4" tint="0.599993896298105"/>
      </right>
      <top/>
      <bottom style="thin">
        <color theme="4" tint="0.599993896298105"/>
      </bottom>
      <diagonal/>
    </border>
    <border>
      <left/>
      <right style="thin">
        <color theme="4" tint="0.599993896298105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dotted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 diagonalDown="1">
      <left style="medium">
        <color auto="1"/>
      </left>
      <right style="medium">
        <color auto="1"/>
      </right>
      <top/>
      <bottom style="thick">
        <color auto="1"/>
      </bottom>
      <diagonal style="dotted">
        <color auto="1"/>
      </diagonal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42" fontId="35" fillId="0" borderId="0" applyFont="0" applyFill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9" fillId="41" borderId="90" applyNumberFormat="0" applyAlignment="0" applyProtection="0">
      <alignment vertical="center"/>
    </xf>
    <xf numFmtId="181" fontId="0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184" fontId="0" fillId="0" borderId="0" applyFont="0" applyFill="0" applyBorder="0" applyAlignment="0" applyProtection="0"/>
    <xf numFmtId="0" fontId="25" fillId="1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0" fillId="40" borderId="91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89" applyNumberFormat="0" applyFill="0" applyAlignment="0" applyProtection="0">
      <alignment vertical="center"/>
    </xf>
    <xf numFmtId="0" fontId="40" fillId="0" borderId="93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8" fillId="0" borderId="94" applyNumberFormat="0" applyFill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6" fillId="26" borderId="86" applyNumberFormat="0" applyAlignment="0" applyProtection="0">
      <alignment vertical="center"/>
    </xf>
    <xf numFmtId="0" fontId="36" fillId="26" borderId="90" applyNumberFormat="0" applyAlignment="0" applyProtection="0">
      <alignment vertical="center"/>
    </xf>
    <xf numFmtId="0" fontId="31" fillId="32" borderId="87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33" fillId="0" borderId="88" applyNumberFormat="0" applyFill="0" applyAlignment="0" applyProtection="0">
      <alignment vertical="center"/>
    </xf>
    <xf numFmtId="0" fontId="2" fillId="0" borderId="92" applyNumberFormat="0" applyFill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</cellStyleXfs>
  <cellXfs count="36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178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176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10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58" fontId="0" fillId="0" borderId="2" xfId="0" applyNumberFormat="1" applyBorder="1" applyAlignment="1" applyProtection="1">
      <alignment horizontal="left" vertical="center"/>
      <protection locked="0"/>
    </xf>
    <xf numFmtId="178" fontId="0" fillId="0" borderId="0" xfId="0" applyNumberFormat="1" applyBorder="1" applyAlignment="1" applyProtection="1">
      <alignment horizontal="left" vertical="center"/>
      <protection locked="0"/>
    </xf>
    <xf numFmtId="176" fontId="0" fillId="0" borderId="0" xfId="0" applyNumberFormat="1" applyBorder="1" applyAlignment="1" applyProtection="1">
      <alignment horizontal="left" vertical="center"/>
      <protection locked="0"/>
    </xf>
    <xf numFmtId="9" fontId="0" fillId="0" borderId="0" xfId="11" applyFont="1" applyBorder="1" applyAlignment="1" applyProtection="1">
      <alignment horizontal="left" vertical="center"/>
      <protection locked="0"/>
    </xf>
    <xf numFmtId="10" fontId="0" fillId="0" borderId="0" xfId="0" applyNumberFormat="1" applyBorder="1" applyAlignment="1" applyProtection="1">
      <alignment horizontal="left" vertical="center"/>
      <protection locked="0"/>
    </xf>
    <xf numFmtId="58" fontId="0" fillId="0" borderId="3" xfId="0" applyNumberFormat="1" applyBorder="1" applyAlignment="1" applyProtection="1">
      <alignment horizontal="left" vertical="center"/>
      <protection locked="0"/>
    </xf>
    <xf numFmtId="58" fontId="0" fillId="0" borderId="4" xfId="0" applyNumberFormat="1" applyBorder="1" applyAlignment="1" applyProtection="1">
      <alignment horizontal="left" vertical="center"/>
      <protection locked="0"/>
    </xf>
    <xf numFmtId="178" fontId="0" fillId="0" borderId="0" xfId="0" applyNumberFormat="1" applyAlignment="1" applyProtection="1">
      <alignment horizontal="left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10" fontId="0" fillId="0" borderId="0" xfId="0" applyNumberFormat="1" applyAlignment="1" applyProtection="1">
      <alignment horizontal="left" vertical="center"/>
      <protection locked="0"/>
    </xf>
    <xf numFmtId="58" fontId="2" fillId="3" borderId="1" xfId="0" applyNumberFormat="1" applyFont="1" applyFill="1" applyBorder="1" applyAlignment="1" applyProtection="1">
      <alignment horizontal="left" vertical="center"/>
      <protection hidden="1"/>
    </xf>
    <xf numFmtId="178" fontId="3" fillId="3" borderId="1" xfId="0" applyNumberFormat="1" applyFont="1" applyFill="1" applyBorder="1" applyAlignment="1" applyProtection="1">
      <alignment horizontal="left" vertical="center"/>
      <protection hidden="1"/>
    </xf>
    <xf numFmtId="58" fontId="3" fillId="3" borderId="1" xfId="0" applyNumberFormat="1" applyFont="1" applyFill="1" applyBorder="1" applyAlignment="1" applyProtection="1">
      <alignment horizontal="left" vertical="center"/>
      <protection hidden="1"/>
    </xf>
    <xf numFmtId="9" fontId="3" fillId="3" borderId="1" xfId="11" applyFont="1" applyFill="1" applyBorder="1" applyAlignment="1" applyProtection="1">
      <alignment horizontal="left" vertical="center"/>
      <protection hidden="1"/>
    </xf>
    <xf numFmtId="10" fontId="3" fillId="3" borderId="1" xfId="0" applyNumberFormat="1" applyFont="1" applyFill="1" applyBorder="1" applyAlignment="1" applyProtection="1">
      <alignment horizontal="left" vertical="center"/>
      <protection hidden="1"/>
    </xf>
    <xf numFmtId="176" fontId="3" fillId="3" borderId="1" xfId="0" applyNumberFormat="1" applyFont="1" applyFill="1" applyBorder="1" applyAlignment="1" applyProtection="1">
      <alignment horizontal="left" vertical="center"/>
      <protection hidden="1"/>
    </xf>
    <xf numFmtId="10" fontId="0" fillId="0" borderId="0" xfId="0" applyNumberFormat="1">
      <alignment vertical="center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Alignment="1" applyProtection="1">
      <alignment horizontal="center" vertical="center" wrapText="1"/>
      <protection hidden="1"/>
    </xf>
    <xf numFmtId="10" fontId="3" fillId="3" borderId="0" xfId="0" applyNumberFormat="1" applyFont="1" applyFill="1" applyBorder="1" applyAlignment="1" applyProtection="1">
      <alignment horizontal="center" vertical="center" wrapText="1"/>
      <protection hidden="1"/>
    </xf>
    <xf numFmtId="58" fontId="0" fillId="0" borderId="5" xfId="0" applyNumberFormat="1" applyBorder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184" fontId="0" fillId="0" borderId="0" xfId="8" applyFont="1" applyBorder="1" applyAlignment="1">
      <alignment horizontal="center" vertical="center"/>
    </xf>
    <xf numFmtId="58" fontId="0" fillId="0" borderId="6" xfId="0" applyNumberFormat="1" applyBorder="1" applyProtection="1">
      <alignment vertical="center"/>
      <protection locked="0"/>
    </xf>
    <xf numFmtId="58" fontId="2" fillId="3" borderId="1" xfId="0" applyNumberFormat="1" applyFont="1" applyFill="1" applyBorder="1" applyAlignment="1" applyProtection="1">
      <alignment horizontal="center" vertical="center"/>
      <protection hidden="1"/>
    </xf>
    <xf numFmtId="0" fontId="0" fillId="3" borderId="1" xfId="0" applyFont="1" applyFill="1" applyBorder="1" applyAlignment="1" applyProtection="1">
      <alignment horizontal="center" vertical="center"/>
      <protection hidden="1"/>
    </xf>
    <xf numFmtId="10" fontId="0" fillId="3" borderId="1" xfId="0" applyNumberFormat="1" applyFont="1" applyFill="1" applyBorder="1" applyAlignment="1">
      <alignment horizontal="center" vertical="center"/>
    </xf>
    <xf numFmtId="58" fontId="2" fillId="3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Alignment="1" applyProtection="1">
      <alignment horizontal="center" vertical="center"/>
    </xf>
    <xf numFmtId="178" fontId="0" fillId="0" borderId="0" xfId="0" applyNumberFormat="1">
      <alignment vertical="center"/>
    </xf>
    <xf numFmtId="176" fontId="3" fillId="3" borderId="1" xfId="4" applyNumberFormat="1" applyFont="1" applyFill="1" applyBorder="1" applyAlignment="1" applyProtection="1">
      <alignment horizontal="left" vertical="center"/>
      <protection hidden="1"/>
    </xf>
    <xf numFmtId="178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176" fontId="0" fillId="0" borderId="8" xfId="0" applyNumberFormat="1" applyBorder="1" applyAlignment="1" applyProtection="1">
      <alignment horizontal="left" vertical="center"/>
      <protection locked="0"/>
    </xf>
    <xf numFmtId="9" fontId="0" fillId="0" borderId="0" xfId="11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center" vertical="center"/>
    </xf>
    <xf numFmtId="0" fontId="0" fillId="0" borderId="0" xfId="0" applyAlignment="1"/>
    <xf numFmtId="10" fontId="0" fillId="0" borderId="0" xfId="0" applyNumberFormat="1" applyAlignment="1"/>
    <xf numFmtId="177" fontId="0" fillId="0" borderId="0" xfId="0" applyNumberFormat="1" applyAlignment="1"/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10" fontId="7" fillId="3" borderId="0" xfId="0" applyNumberFormat="1" applyFont="1" applyFill="1" applyAlignment="1" applyProtection="1">
      <alignment horizontal="center" vertical="center" wrapText="1"/>
      <protection hidden="1"/>
    </xf>
    <xf numFmtId="0" fontId="0" fillId="0" borderId="0" xfId="0" applyAlignment="1" applyProtection="1">
      <protection hidden="1"/>
    </xf>
    <xf numFmtId="14" fontId="0" fillId="0" borderId="0" xfId="0" applyNumberFormat="1" applyAlignment="1" applyProtection="1">
      <protection locked="0"/>
    </xf>
    <xf numFmtId="3" fontId="0" fillId="0" borderId="0" xfId="0" applyNumberFormat="1" applyAlignment="1" applyProtection="1">
      <protection locked="0"/>
    </xf>
    <xf numFmtId="0" fontId="0" fillId="0" borderId="0" xfId="0" applyNumberFormat="1" applyAlignment="1" applyProtection="1">
      <protection locked="0"/>
    </xf>
    <xf numFmtId="10" fontId="0" fillId="0" borderId="0" xfId="0" applyNumberFormat="1" applyAlignment="1" applyProtection="1">
      <protection locked="0"/>
    </xf>
    <xf numFmtId="0" fontId="0" fillId="3" borderId="9" xfId="0" applyFill="1" applyBorder="1" applyAlignment="1" applyProtection="1">
      <alignment horizontal="center"/>
      <protection hidden="1"/>
    </xf>
    <xf numFmtId="0" fontId="2" fillId="3" borderId="9" xfId="0" applyFont="1" applyFill="1" applyBorder="1" applyAlignment="1" applyProtection="1">
      <alignment horizontal="left"/>
      <protection hidden="1"/>
    </xf>
    <xf numFmtId="183" fontId="8" fillId="3" borderId="9" xfId="0" applyNumberFormat="1" applyFont="1" applyFill="1" applyBorder="1" applyAlignment="1" applyProtection="1">
      <alignment horizontal="center"/>
      <protection hidden="1"/>
    </xf>
    <xf numFmtId="180" fontId="8" fillId="3" borderId="9" xfId="0" applyNumberFormat="1" applyFont="1" applyFill="1" applyBorder="1" applyAlignment="1" applyProtection="1">
      <alignment horizontal="center"/>
      <protection hidden="1"/>
    </xf>
    <xf numFmtId="179" fontId="8" fillId="3" borderId="9" xfId="0" applyNumberFormat="1" applyFont="1" applyFill="1" applyBorder="1" applyAlignment="1" applyProtection="1">
      <alignment horizontal="center"/>
      <protection hidden="1"/>
    </xf>
    <xf numFmtId="0" fontId="3" fillId="3" borderId="9" xfId="0" applyFont="1" applyFill="1" applyBorder="1" applyAlignment="1" applyProtection="1">
      <alignment horizontal="left"/>
      <protection hidden="1"/>
    </xf>
    <xf numFmtId="3" fontId="3" fillId="3" borderId="9" xfId="0" applyNumberFormat="1" applyFont="1" applyFill="1" applyBorder="1" applyAlignment="1" applyProtection="1">
      <alignment horizontal="left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2" fontId="0" fillId="0" borderId="0" xfId="0" applyNumberFormat="1" applyAlignment="1" applyProtection="1"/>
    <xf numFmtId="9" fontId="0" fillId="0" borderId="0" xfId="11" applyFont="1" applyAlignment="1" applyProtection="1">
      <protection locked="0"/>
    </xf>
    <xf numFmtId="0" fontId="0" fillId="0" borderId="0" xfId="0" applyNumberFormat="1" applyAlignment="1" applyProtection="1"/>
    <xf numFmtId="10" fontId="9" fillId="2" borderId="0" xfId="0" applyNumberFormat="1" applyFont="1" applyFill="1" applyAlignment="1" applyProtection="1">
      <alignment horizontal="center" vertical="center" wrapText="1"/>
      <protection hidden="1"/>
    </xf>
    <xf numFmtId="0" fontId="7" fillId="4" borderId="0" xfId="0" applyFont="1" applyFill="1" applyAlignment="1" applyProtection="1">
      <alignment horizontal="center" vertical="center" wrapText="1"/>
      <protection hidden="1"/>
    </xf>
    <xf numFmtId="0" fontId="9" fillId="2" borderId="0" xfId="0" applyFont="1" applyFill="1" applyAlignment="1" applyProtection="1">
      <alignment horizontal="center" vertical="center" wrapText="1"/>
      <protection hidden="1"/>
    </xf>
    <xf numFmtId="177" fontId="9" fillId="5" borderId="0" xfId="0" applyNumberFormat="1" applyFont="1" applyFill="1" applyAlignment="1" applyProtection="1">
      <alignment horizontal="center" vertical="center" wrapText="1"/>
      <protection hidden="1"/>
    </xf>
    <xf numFmtId="10" fontId="0" fillId="6" borderId="0" xfId="0" applyNumberFormat="1" applyFill="1" applyAlignment="1" applyProtection="1">
      <protection hidden="1"/>
    </xf>
    <xf numFmtId="0" fontId="0" fillId="0" borderId="0" xfId="0" applyFill="1" applyBorder="1" applyAlignment="1" applyProtection="1">
      <alignment vertical="center" wrapText="1"/>
      <protection locked="0"/>
    </xf>
    <xf numFmtId="9" fontId="0" fillId="6" borderId="0" xfId="11" applyFont="1" applyFill="1" applyBorder="1" applyAlignment="1" applyProtection="1">
      <alignment vertical="center" wrapText="1"/>
    </xf>
    <xf numFmtId="177" fontId="0" fillId="6" borderId="0" xfId="0" applyNumberFormat="1" applyFill="1" applyAlignment="1" applyProtection="1">
      <protection hidden="1"/>
    </xf>
    <xf numFmtId="10" fontId="0" fillId="0" borderId="0" xfId="0" applyNumberFormat="1" applyAlignment="1" applyProtection="1">
      <protection hidden="1"/>
    </xf>
    <xf numFmtId="0" fontId="0" fillId="0" borderId="0" xfId="0" applyAlignment="1" applyProtection="1">
      <protection locked="0"/>
    </xf>
    <xf numFmtId="10" fontId="8" fillId="3" borderId="9" xfId="0" applyNumberFormat="1" applyFont="1" applyFill="1" applyBorder="1" applyAlignment="1" applyProtection="1">
      <alignment horizontal="center"/>
      <protection hidden="1"/>
    </xf>
    <xf numFmtId="9" fontId="8" fillId="3" borderId="9" xfId="11" applyFont="1" applyFill="1" applyBorder="1" applyAlignment="1" applyProtection="1">
      <alignment horizontal="center"/>
      <protection hidden="1"/>
    </xf>
    <xf numFmtId="177" fontId="8" fillId="3" borderId="9" xfId="0" applyNumberFormat="1" applyFont="1" applyFill="1" applyBorder="1" applyAlignment="1" applyProtection="1">
      <protection hidden="1"/>
    </xf>
    <xf numFmtId="183" fontId="0" fillId="0" borderId="0" xfId="0" applyNumberFormat="1" applyAlignment="1"/>
    <xf numFmtId="0" fontId="10" fillId="0" borderId="0" xfId="0" applyFont="1" applyAlignment="1">
      <alignment horizontal="center" vertical="center" wrapText="1"/>
    </xf>
    <xf numFmtId="182" fontId="10" fillId="0" borderId="0" xfId="0" applyNumberFormat="1" applyFont="1">
      <alignment vertical="center"/>
    </xf>
    <xf numFmtId="0" fontId="10" fillId="0" borderId="0" xfId="0" applyFont="1">
      <alignment vertical="center"/>
    </xf>
    <xf numFmtId="182" fontId="10" fillId="0" borderId="0" xfId="0" applyNumberFormat="1" applyFont="1" applyAlignment="1" applyProtection="1">
      <alignment horizontal="center" vertical="center" wrapText="1"/>
      <protection hidden="1"/>
    </xf>
    <xf numFmtId="0" fontId="11" fillId="7" borderId="9" xfId="0" applyFont="1" applyFill="1" applyBorder="1" applyAlignment="1">
      <alignment horizontal="center" vertical="center"/>
    </xf>
    <xf numFmtId="0" fontId="10" fillId="2" borderId="0" xfId="0" applyFont="1" applyFill="1" applyAlignment="1" applyProtection="1">
      <alignment horizontal="center" vertical="center" wrapText="1"/>
      <protection hidden="1"/>
    </xf>
    <xf numFmtId="0" fontId="10" fillId="8" borderId="0" xfId="0" applyFont="1" applyFill="1" applyAlignment="1" applyProtection="1">
      <alignment horizontal="center" vertical="center" wrapText="1"/>
      <protection hidden="1"/>
    </xf>
    <xf numFmtId="182" fontId="10" fillId="0" borderId="0" xfId="0" applyNumberFormat="1" applyFont="1" applyProtection="1">
      <alignment vertical="center"/>
      <protection locked="0"/>
    </xf>
    <xf numFmtId="176" fontId="10" fillId="0" borderId="0" xfId="0" applyNumberFormat="1" applyFont="1" applyFill="1" applyBorder="1" applyAlignment="1"/>
    <xf numFmtId="9" fontId="10" fillId="0" borderId="0" xfId="11" applyFont="1" applyFill="1" applyBorder="1" applyAlignment="1"/>
    <xf numFmtId="9" fontId="10" fillId="0" borderId="0" xfId="11" applyNumberFormat="1" applyFont="1" applyFill="1" applyBorder="1" applyAlignment="1"/>
    <xf numFmtId="178" fontId="10" fillId="0" borderId="0" xfId="0" applyNumberFormat="1" applyFont="1" applyFill="1" applyBorder="1" applyAlignment="1"/>
    <xf numFmtId="182" fontId="11" fillId="3" borderId="10" xfId="0" applyNumberFormat="1" applyFont="1" applyFill="1" applyBorder="1" applyAlignment="1" applyProtection="1">
      <alignment horizontal="center" vertical="center"/>
      <protection hidden="1"/>
    </xf>
    <xf numFmtId="183" fontId="10" fillId="3" borderId="11" xfId="0" applyNumberFormat="1" applyFont="1" applyFill="1" applyBorder="1" applyAlignment="1" applyProtection="1">
      <alignment horizontal="center" vertical="center"/>
      <protection hidden="1"/>
    </xf>
    <xf numFmtId="183" fontId="10" fillId="3" borderId="12" xfId="0" applyNumberFormat="1" applyFont="1" applyFill="1" applyBorder="1" applyAlignment="1" applyProtection="1">
      <alignment horizontal="center" vertical="center"/>
      <protection hidden="1"/>
    </xf>
    <xf numFmtId="9" fontId="10" fillId="3" borderId="12" xfId="11" applyFont="1" applyFill="1" applyBorder="1" applyAlignment="1" applyProtection="1">
      <alignment horizontal="center" vertical="center"/>
      <protection hidden="1"/>
    </xf>
    <xf numFmtId="178" fontId="10" fillId="3" borderId="12" xfId="11" applyNumberFormat="1" applyFont="1" applyFill="1" applyBorder="1" applyAlignment="1" applyProtection="1">
      <alignment horizontal="center" vertical="center"/>
      <protection hidden="1"/>
    </xf>
    <xf numFmtId="177" fontId="10" fillId="3" borderId="12" xfId="0" applyNumberFormat="1" applyFont="1" applyFill="1" applyBorder="1" applyAlignment="1" applyProtection="1">
      <alignment horizontal="center" vertical="center"/>
      <protection hidden="1"/>
    </xf>
    <xf numFmtId="176" fontId="11" fillId="3" borderId="11" xfId="0" applyNumberFormat="1" applyFont="1" applyFill="1" applyBorder="1" applyAlignment="1" applyProtection="1">
      <alignment horizontal="center" vertical="center"/>
      <protection hidden="1"/>
    </xf>
    <xf numFmtId="176" fontId="11" fillId="3" borderId="12" xfId="0" applyNumberFormat="1" applyFont="1" applyFill="1" applyBorder="1" applyAlignment="1" applyProtection="1">
      <alignment horizontal="center" vertical="center"/>
      <protection hidden="1"/>
    </xf>
    <xf numFmtId="0" fontId="11" fillId="3" borderId="12" xfId="0" applyFont="1" applyFill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 vertical="center" wrapText="1"/>
      <protection hidden="1"/>
    </xf>
    <xf numFmtId="0" fontId="12" fillId="10" borderId="0" xfId="0" applyNumberFormat="1" applyFont="1" applyFill="1" applyBorder="1" applyAlignment="1">
      <alignment horizontal="center" vertical="center" wrapText="1"/>
    </xf>
    <xf numFmtId="0" fontId="12" fillId="4" borderId="0" xfId="0" applyNumberFormat="1" applyFont="1" applyFill="1" applyBorder="1" applyAlignment="1">
      <alignment horizontal="center" vertical="center" wrapText="1"/>
    </xf>
    <xf numFmtId="0" fontId="12" fillId="11" borderId="0" xfId="0" applyNumberFormat="1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12" fillId="12" borderId="0" xfId="0" applyNumberFormat="1" applyFont="1" applyFill="1" applyBorder="1" applyAlignment="1">
      <alignment horizontal="center" vertical="center" wrapText="1"/>
    </xf>
    <xf numFmtId="9" fontId="10" fillId="0" borderId="0" xfId="11" applyFont="1" applyAlignment="1">
      <alignment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0" fillId="13" borderId="0" xfId="0" applyFont="1" applyFill="1" applyAlignment="1" applyProtection="1">
      <alignment horizontal="center" vertical="center" wrapText="1"/>
      <protection hidden="1"/>
    </xf>
    <xf numFmtId="176" fontId="12" fillId="0" borderId="0" xfId="0" applyNumberFormat="1" applyFont="1" applyFill="1" applyBorder="1" applyAlignment="1">
      <alignment horizontal="center" vertical="center"/>
    </xf>
    <xf numFmtId="10" fontId="10" fillId="0" borderId="0" xfId="11" applyNumberFormat="1" applyFont="1" applyFill="1" applyBorder="1" applyAlignment="1"/>
    <xf numFmtId="179" fontId="10" fillId="3" borderId="12" xfId="0" applyNumberFormat="1" applyFont="1" applyFill="1" applyBorder="1" applyAlignment="1" applyProtection="1">
      <alignment horizontal="center" vertical="center"/>
      <protection hidden="1"/>
    </xf>
    <xf numFmtId="180" fontId="10" fillId="3" borderId="12" xfId="0" applyNumberFormat="1" applyFont="1" applyFill="1" applyBorder="1" applyAlignment="1" applyProtection="1">
      <alignment horizontal="center" vertical="center"/>
      <protection hidden="1"/>
    </xf>
    <xf numFmtId="0" fontId="11" fillId="7" borderId="15" xfId="0" applyFont="1" applyFill="1" applyBorder="1" applyAlignment="1">
      <alignment horizontal="center" vertical="center"/>
    </xf>
    <xf numFmtId="0" fontId="10" fillId="14" borderId="0" xfId="0" applyFont="1" applyFill="1" applyAlignment="1" applyProtection="1">
      <alignment horizontal="center" vertical="center" wrapText="1"/>
      <protection hidden="1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15" borderId="9" xfId="0" applyFont="1" applyFill="1" applyBorder="1" applyAlignment="1" applyProtection="1">
      <alignment horizontal="center" vertical="center" wrapText="1"/>
      <protection locked="0"/>
    </xf>
    <xf numFmtId="49" fontId="14" fillId="16" borderId="9" xfId="0" applyNumberFormat="1" applyFont="1" applyFill="1" applyBorder="1" applyAlignment="1" applyProtection="1">
      <alignment horizontal="center" vertical="center" wrapText="1"/>
      <protection locked="0"/>
    </xf>
    <xf numFmtId="178" fontId="10" fillId="6" borderId="0" xfId="0" applyNumberFormat="1" applyFont="1" applyFill="1" applyProtection="1">
      <alignment vertical="center"/>
    </xf>
    <xf numFmtId="178" fontId="10" fillId="0" borderId="0" xfId="0" applyNumberFormat="1" applyFont="1">
      <alignment vertical="center"/>
    </xf>
    <xf numFmtId="180" fontId="10" fillId="3" borderId="16" xfId="0" applyNumberFormat="1" applyFont="1" applyFill="1" applyBorder="1" applyAlignment="1" applyProtection="1">
      <alignment horizontal="center" vertical="center"/>
      <protection hidden="1"/>
    </xf>
    <xf numFmtId="178" fontId="14" fillId="16" borderId="9" xfId="0" applyNumberFormat="1" applyFont="1" applyFill="1" applyBorder="1" applyAlignment="1" applyProtection="1">
      <alignment horizontal="center" vertical="center" wrapText="1"/>
      <protection locked="0"/>
    </xf>
    <xf numFmtId="49" fontId="14" fillId="17" borderId="9" xfId="0" applyNumberFormat="1" applyFont="1" applyFill="1" applyBorder="1" applyAlignment="1" applyProtection="1">
      <alignment horizontal="center" vertical="center" wrapText="1"/>
      <protection locked="0"/>
    </xf>
    <xf numFmtId="176" fontId="14" fillId="17" borderId="9" xfId="0" applyNumberFormat="1" applyFont="1" applyFill="1" applyBorder="1" applyAlignment="1" applyProtection="1">
      <alignment horizontal="center" vertical="center" wrapText="1"/>
      <protection locked="0"/>
    </xf>
    <xf numFmtId="178" fontId="14" fillId="17" borderId="9" xfId="0" applyNumberFormat="1" applyFont="1" applyFill="1" applyBorder="1" applyAlignment="1" applyProtection="1">
      <alignment horizontal="center" vertical="center" wrapText="1"/>
      <protection locked="0"/>
    </xf>
    <xf numFmtId="9" fontId="0" fillId="0" borderId="0" xfId="11" applyFont="1" applyAlignment="1">
      <alignment vertical="center"/>
    </xf>
    <xf numFmtId="179" fontId="0" fillId="0" borderId="0" xfId="0" applyNumberFormat="1" applyAlignment="1">
      <alignment horizontal="left" vertical="center"/>
    </xf>
    <xf numFmtId="183" fontId="0" fillId="0" borderId="0" xfId="0" applyNumberFormat="1">
      <alignment vertical="center"/>
    </xf>
    <xf numFmtId="183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5" fillId="0" borderId="17" xfId="0" applyFont="1" applyBorder="1" applyAlignment="1" applyProtection="1">
      <alignment horizontal="center" vertical="center"/>
      <protection hidden="1"/>
    </xf>
    <xf numFmtId="0" fontId="16" fillId="0" borderId="18" xfId="0" applyFont="1" applyBorder="1" applyAlignment="1" applyProtection="1">
      <alignment horizontal="center" vertical="center" wrapText="1"/>
      <protection hidden="1"/>
    </xf>
    <xf numFmtId="0" fontId="17" fillId="2" borderId="19" xfId="0" applyFont="1" applyFill="1" applyBorder="1" applyAlignment="1" applyProtection="1">
      <alignment horizontal="center" vertical="center"/>
      <protection hidden="1"/>
    </xf>
    <xf numFmtId="0" fontId="17" fillId="2" borderId="20" xfId="0" applyFont="1" applyFill="1" applyBorder="1" applyAlignment="1" applyProtection="1">
      <alignment horizontal="center" vertical="center"/>
      <protection hidden="1"/>
    </xf>
    <xf numFmtId="0" fontId="16" fillId="0" borderId="21" xfId="0" applyFont="1" applyBorder="1" applyAlignment="1" applyProtection="1">
      <alignment horizontal="center" vertical="center"/>
      <protection hidden="1"/>
    </xf>
    <xf numFmtId="0" fontId="16" fillId="0" borderId="22" xfId="0" applyFont="1" applyBorder="1" applyAlignment="1" applyProtection="1">
      <alignment horizontal="center" vertical="center" wrapText="1"/>
      <protection hidden="1"/>
    </xf>
    <xf numFmtId="0" fontId="18" fillId="0" borderId="23" xfId="0" applyFont="1" applyFill="1" applyBorder="1" applyAlignment="1" applyProtection="1">
      <alignment horizontal="center" vertical="center" wrapText="1"/>
      <protection hidden="1"/>
    </xf>
    <xf numFmtId="0" fontId="16" fillId="18" borderId="24" xfId="0" applyFont="1" applyFill="1" applyBorder="1" applyAlignment="1" applyProtection="1">
      <alignment horizontal="center" vertical="center" wrapText="1"/>
      <protection hidden="1"/>
    </xf>
    <xf numFmtId="0" fontId="16" fillId="0" borderId="24" xfId="0" applyFont="1" applyFill="1" applyBorder="1" applyAlignment="1" applyProtection="1">
      <alignment horizontal="center" vertical="center" wrapText="1"/>
      <protection hidden="1"/>
    </xf>
    <xf numFmtId="9" fontId="18" fillId="3" borderId="24" xfId="1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alignment vertical="center"/>
      <protection hidden="1"/>
    </xf>
    <xf numFmtId="58" fontId="3" fillId="0" borderId="25" xfId="0" applyNumberFormat="1" applyFont="1" applyBorder="1" applyProtection="1">
      <alignment vertical="center"/>
      <protection hidden="1"/>
    </xf>
    <xf numFmtId="0" fontId="0" fillId="0" borderId="26" xfId="0" applyBorder="1" applyAlignment="1" applyProtection="1">
      <alignment horizontal="left" vertical="center"/>
      <protection hidden="1"/>
    </xf>
    <xf numFmtId="0" fontId="0" fillId="0" borderId="27" xfId="0" applyBorder="1" applyAlignment="1" applyProtection="1">
      <alignment horizontal="left" vertical="center"/>
      <protection hidden="1"/>
    </xf>
    <xf numFmtId="0" fontId="0" fillId="0" borderId="28" xfId="0" applyBorder="1" applyAlignment="1" applyProtection="1">
      <alignment horizontal="left" vertical="center"/>
      <protection hidden="1"/>
    </xf>
    <xf numFmtId="180" fontId="0" fillId="0" borderId="28" xfId="0" applyNumberFormat="1" applyBorder="1" applyAlignment="1" applyProtection="1">
      <alignment horizontal="left" vertical="center"/>
      <protection hidden="1"/>
    </xf>
    <xf numFmtId="9" fontId="0" fillId="0" borderId="28" xfId="11" applyFont="1" applyBorder="1" applyAlignment="1" applyProtection="1">
      <alignment horizontal="left" vertical="center"/>
      <protection hidden="1"/>
    </xf>
    <xf numFmtId="0" fontId="0" fillId="0" borderId="29" xfId="0" applyBorder="1" applyProtection="1">
      <alignment vertical="center"/>
      <protection hidden="1"/>
    </xf>
    <xf numFmtId="58" fontId="0" fillId="0" borderId="29" xfId="0" applyNumberFormat="1" applyBorder="1" applyProtection="1">
      <alignment vertical="center"/>
      <protection hidden="1"/>
    </xf>
    <xf numFmtId="0" fontId="0" fillId="0" borderId="30" xfId="0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0" fillId="0" borderId="32" xfId="0" applyBorder="1" applyAlignment="1" applyProtection="1">
      <alignment horizontal="left" vertical="center"/>
      <protection hidden="1"/>
    </xf>
    <xf numFmtId="180" fontId="0" fillId="0" borderId="32" xfId="0" applyNumberFormat="1" applyBorder="1" applyAlignment="1" applyProtection="1">
      <alignment horizontal="left" vertical="center"/>
      <protection hidden="1"/>
    </xf>
    <xf numFmtId="9" fontId="0" fillId="0" borderId="32" xfId="11" applyFont="1" applyBorder="1" applyAlignment="1" applyProtection="1">
      <alignment horizontal="left" vertical="center"/>
      <protection hidden="1"/>
    </xf>
    <xf numFmtId="0" fontId="0" fillId="0" borderId="33" xfId="0" applyBorder="1" applyProtection="1">
      <alignment vertical="center"/>
      <protection hidden="1"/>
    </xf>
    <xf numFmtId="58" fontId="0" fillId="0" borderId="33" xfId="0" applyNumberFormat="1" applyBorder="1" applyProtection="1">
      <alignment vertical="center"/>
      <protection hidden="1"/>
    </xf>
    <xf numFmtId="0" fontId="0" fillId="0" borderId="34" xfId="0" applyBorder="1" applyAlignment="1" applyProtection="1">
      <alignment horizontal="left" vertical="center"/>
      <protection hidden="1"/>
    </xf>
    <xf numFmtId="0" fontId="0" fillId="0" borderId="35" xfId="0" applyBorder="1" applyAlignment="1" applyProtection="1">
      <alignment horizontal="left" vertical="center"/>
      <protection hidden="1"/>
    </xf>
    <xf numFmtId="0" fontId="0" fillId="0" borderId="36" xfId="0" applyBorder="1" applyAlignment="1" applyProtection="1">
      <alignment horizontal="left" vertical="center"/>
      <protection hidden="1"/>
    </xf>
    <xf numFmtId="180" fontId="0" fillId="0" borderId="35" xfId="0" applyNumberFormat="1" applyBorder="1" applyAlignment="1" applyProtection="1">
      <alignment horizontal="left" vertical="center"/>
      <protection hidden="1"/>
    </xf>
    <xf numFmtId="9" fontId="0" fillId="0" borderId="35" xfId="11" applyFont="1" applyBorder="1" applyAlignment="1" applyProtection="1">
      <alignment horizontal="left" vertical="center"/>
      <protection hidden="1"/>
    </xf>
    <xf numFmtId="0" fontId="0" fillId="0" borderId="37" xfId="0" applyBorder="1" applyProtection="1">
      <alignment vertical="center"/>
      <protection hidden="1"/>
    </xf>
    <xf numFmtId="58" fontId="3" fillId="0" borderId="37" xfId="0" applyNumberFormat="1" applyFont="1" applyBorder="1" applyProtection="1">
      <alignment vertical="center"/>
      <protection hidden="1"/>
    </xf>
    <xf numFmtId="0" fontId="0" fillId="0" borderId="38" xfId="0" applyBorder="1" applyAlignment="1" applyProtection="1">
      <alignment horizontal="left" vertical="center"/>
      <protection hidden="1"/>
    </xf>
    <xf numFmtId="0" fontId="0" fillId="0" borderId="39" xfId="0" applyBorder="1" applyAlignment="1" applyProtection="1">
      <alignment horizontal="left" vertical="center"/>
      <protection hidden="1"/>
    </xf>
    <xf numFmtId="0" fontId="0" fillId="0" borderId="40" xfId="0" applyBorder="1" applyAlignment="1" applyProtection="1">
      <alignment horizontal="left" vertical="center"/>
      <protection hidden="1"/>
    </xf>
    <xf numFmtId="180" fontId="0" fillId="0" borderId="41" xfId="0" applyNumberFormat="1" applyBorder="1" applyAlignment="1" applyProtection="1">
      <alignment horizontal="left" vertical="center"/>
      <protection hidden="1"/>
    </xf>
    <xf numFmtId="9" fontId="0" fillId="0" borderId="41" xfId="11" applyFont="1" applyBorder="1" applyAlignment="1" applyProtection="1">
      <alignment horizontal="left" vertical="center"/>
      <protection hidden="1"/>
    </xf>
    <xf numFmtId="9" fontId="0" fillId="0" borderId="40" xfId="11" applyFont="1" applyBorder="1" applyAlignment="1" applyProtection="1">
      <alignment horizontal="left" vertical="center"/>
      <protection hidden="1"/>
    </xf>
    <xf numFmtId="0" fontId="0" fillId="0" borderId="42" xfId="0" applyBorder="1" applyProtection="1">
      <alignment vertical="center"/>
      <protection hidden="1"/>
    </xf>
    <xf numFmtId="58" fontId="0" fillId="0" borderId="43" xfId="0" applyNumberFormat="1" applyBorder="1" applyProtection="1">
      <alignment vertical="center"/>
      <protection hidden="1"/>
    </xf>
    <xf numFmtId="0" fontId="0" fillId="0" borderId="44" xfId="0" applyBorder="1" applyAlignment="1" applyProtection="1">
      <alignment horizontal="left" vertical="center"/>
      <protection hidden="1"/>
    </xf>
    <xf numFmtId="0" fontId="0" fillId="0" borderId="45" xfId="0" applyBorder="1" applyAlignment="1" applyProtection="1">
      <alignment horizontal="left" vertical="center"/>
      <protection hidden="1"/>
    </xf>
    <xf numFmtId="0" fontId="0" fillId="0" borderId="46" xfId="0" applyBorder="1" applyAlignment="1" applyProtection="1">
      <alignment horizontal="left" vertical="center"/>
      <protection hidden="1"/>
    </xf>
    <xf numFmtId="180" fontId="0" fillId="0" borderId="45" xfId="0" applyNumberFormat="1" applyBorder="1" applyAlignment="1" applyProtection="1">
      <alignment horizontal="left" vertical="center"/>
      <protection hidden="1"/>
    </xf>
    <xf numFmtId="9" fontId="0" fillId="0" borderId="45" xfId="11" applyFont="1" applyBorder="1" applyAlignment="1" applyProtection="1">
      <alignment horizontal="left" vertical="center"/>
      <protection hidden="1"/>
    </xf>
    <xf numFmtId="0" fontId="19" fillId="2" borderId="13" xfId="0" applyFont="1" applyFill="1" applyBorder="1" applyAlignment="1" applyProtection="1">
      <alignment horizontal="center" vertical="center"/>
      <protection hidden="1"/>
    </xf>
    <xf numFmtId="0" fontId="20" fillId="2" borderId="47" xfId="0" applyFont="1" applyFill="1" applyBorder="1" applyAlignment="1" applyProtection="1">
      <alignment vertical="center"/>
      <protection hidden="1"/>
    </xf>
    <xf numFmtId="183" fontId="16" fillId="0" borderId="48" xfId="0" applyNumberFormat="1" applyFont="1" applyBorder="1" applyAlignment="1" applyProtection="1">
      <alignment horizontal="center" vertical="center"/>
      <protection hidden="1"/>
    </xf>
    <xf numFmtId="183" fontId="16" fillId="0" borderId="49" xfId="0" applyNumberFormat="1" applyFont="1" applyBorder="1" applyAlignment="1" applyProtection="1">
      <alignment horizontal="center" vertical="center"/>
      <protection hidden="1"/>
    </xf>
    <xf numFmtId="183" fontId="16" fillId="19" borderId="50" xfId="0" applyNumberFormat="1" applyFont="1" applyFill="1" applyBorder="1" applyAlignment="1" applyProtection="1">
      <alignment horizontal="center" vertical="center"/>
      <protection hidden="1"/>
    </xf>
    <xf numFmtId="180" fontId="16" fillId="0" borderId="51" xfId="0" applyNumberFormat="1" applyFont="1" applyBorder="1" applyAlignment="1" applyProtection="1">
      <alignment horizontal="center" vertical="center"/>
      <protection hidden="1"/>
    </xf>
    <xf numFmtId="9" fontId="16" fillId="0" borderId="50" xfId="11" applyFont="1" applyFill="1" applyBorder="1" applyAlignment="1" applyProtection="1">
      <alignment horizontal="center" vertical="center"/>
      <protection hidden="1"/>
    </xf>
    <xf numFmtId="0" fontId="19" fillId="2" borderId="52" xfId="0" applyFont="1" applyFill="1" applyBorder="1" applyAlignment="1" applyProtection="1">
      <alignment horizontal="center" vertical="center"/>
      <protection hidden="1"/>
    </xf>
    <xf numFmtId="0" fontId="21" fillId="2" borderId="53" xfId="0" applyFont="1" applyFill="1" applyBorder="1" applyAlignment="1" applyProtection="1">
      <alignment vertical="center"/>
      <protection hidden="1"/>
    </xf>
    <xf numFmtId="183" fontId="22" fillId="0" borderId="54" xfId="0" applyNumberFormat="1" applyFont="1" applyBorder="1" applyAlignment="1" applyProtection="1">
      <alignment horizontal="center" vertical="center"/>
      <protection hidden="1"/>
    </xf>
    <xf numFmtId="183" fontId="22" fillId="19" borderId="55" xfId="0" applyNumberFormat="1" applyFont="1" applyFill="1" applyBorder="1" applyAlignment="1" applyProtection="1">
      <alignment horizontal="center" vertical="center"/>
      <protection hidden="1"/>
    </xf>
    <xf numFmtId="180" fontId="22" fillId="0" borderId="55" xfId="0" applyNumberFormat="1" applyFont="1" applyBorder="1" applyAlignment="1" applyProtection="1">
      <alignment horizontal="center" vertical="center"/>
      <protection hidden="1"/>
    </xf>
    <xf numFmtId="9" fontId="22" fillId="3" borderId="55" xfId="11" applyFont="1" applyFill="1" applyBorder="1" applyAlignment="1" applyProtection="1">
      <alignment horizontal="center" vertical="center"/>
      <protection hidden="1"/>
    </xf>
    <xf numFmtId="0" fontId="0" fillId="20" borderId="20" xfId="0" applyFill="1" applyBorder="1" applyAlignment="1" applyProtection="1">
      <alignment vertical="center"/>
      <protection locked="0"/>
    </xf>
    <xf numFmtId="0" fontId="2" fillId="20" borderId="20" xfId="0" applyFont="1" applyFill="1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17" fillId="2" borderId="56" xfId="0" applyFont="1" applyFill="1" applyBorder="1" applyAlignment="1" applyProtection="1">
      <alignment horizontal="center" vertical="center"/>
      <protection hidden="1"/>
    </xf>
    <xf numFmtId="0" fontId="18" fillId="0" borderId="24" xfId="0" applyFont="1" applyFill="1" applyBorder="1" applyAlignment="1" applyProtection="1">
      <alignment horizontal="center" vertical="center" wrapText="1"/>
      <protection hidden="1"/>
    </xf>
    <xf numFmtId="179" fontId="18" fillId="19" borderId="24" xfId="0" applyNumberFormat="1" applyFont="1" applyFill="1" applyBorder="1" applyAlignment="1" applyProtection="1">
      <alignment horizontal="center" vertical="center" wrapText="1"/>
      <protection hidden="1"/>
    </xf>
    <xf numFmtId="183" fontId="18" fillId="3" borderId="24" xfId="0" applyNumberFormat="1" applyFont="1" applyFill="1" applyBorder="1" applyAlignment="1" applyProtection="1">
      <alignment horizontal="center" vertical="center" wrapText="1"/>
      <protection hidden="1"/>
    </xf>
    <xf numFmtId="183" fontId="16" fillId="0" borderId="24" xfId="0" applyNumberFormat="1" applyFont="1" applyFill="1" applyBorder="1" applyAlignment="1" applyProtection="1">
      <alignment horizontal="center" vertical="center" wrapText="1"/>
      <protection hidden="1"/>
    </xf>
    <xf numFmtId="183" fontId="16" fillId="0" borderId="24" xfId="0" applyNumberFormat="1" applyFont="1" applyFill="1" applyBorder="1" applyAlignment="1" applyProtection="1">
      <alignment vertical="center" wrapText="1"/>
      <protection hidden="1"/>
    </xf>
    <xf numFmtId="0" fontId="16" fillId="21" borderId="24" xfId="0" applyFont="1" applyFill="1" applyBorder="1" applyAlignment="1" applyProtection="1">
      <alignment horizontal="center" vertical="center" wrapText="1"/>
      <protection hidden="1"/>
    </xf>
    <xf numFmtId="0" fontId="16" fillId="19" borderId="24" xfId="0" applyFont="1" applyFill="1" applyBorder="1" applyAlignment="1" applyProtection="1">
      <alignment horizontal="center" vertical="center" wrapText="1"/>
      <protection hidden="1"/>
    </xf>
    <xf numFmtId="10" fontId="16" fillId="21" borderId="57" xfId="0" applyNumberFormat="1" applyFont="1" applyFill="1" applyBorder="1" applyAlignment="1" applyProtection="1">
      <alignment horizontal="center" vertical="center" wrapText="1"/>
      <protection hidden="1"/>
    </xf>
    <xf numFmtId="179" fontId="0" fillId="0" borderId="28" xfId="0" applyNumberFormat="1" applyBorder="1" applyAlignment="1" applyProtection="1">
      <alignment horizontal="left" vertical="center"/>
      <protection hidden="1"/>
    </xf>
    <xf numFmtId="183" fontId="0" fillId="0" borderId="28" xfId="0" applyNumberFormat="1" applyBorder="1" applyAlignment="1" applyProtection="1">
      <alignment horizontal="left" vertical="center"/>
      <protection hidden="1"/>
    </xf>
    <xf numFmtId="183" fontId="0" fillId="0" borderId="28" xfId="0" applyNumberFormat="1" applyBorder="1" applyAlignment="1" applyProtection="1">
      <alignment horizontal="center" vertical="center"/>
      <protection hidden="1"/>
    </xf>
    <xf numFmtId="180" fontId="0" fillId="0" borderId="58" xfId="0" applyNumberFormat="1" applyBorder="1" applyAlignment="1" applyProtection="1">
      <alignment horizontal="center" vertical="center"/>
      <protection hidden="1"/>
    </xf>
    <xf numFmtId="179" fontId="0" fillId="0" borderId="32" xfId="0" applyNumberFormat="1" applyBorder="1" applyAlignment="1" applyProtection="1">
      <alignment horizontal="left" vertical="center"/>
      <protection hidden="1"/>
    </xf>
    <xf numFmtId="183" fontId="0" fillId="0" borderId="32" xfId="0" applyNumberFormat="1" applyBorder="1" applyAlignment="1" applyProtection="1">
      <alignment horizontal="left" vertical="center"/>
      <protection hidden="1"/>
    </xf>
    <xf numFmtId="183" fontId="0" fillId="0" borderId="32" xfId="0" applyNumberFormat="1" applyBorder="1" applyAlignment="1" applyProtection="1">
      <alignment horizontal="center" vertical="center"/>
      <protection hidden="1"/>
    </xf>
    <xf numFmtId="180" fontId="0" fillId="0" borderId="59" xfId="0" applyNumberFormat="1" applyBorder="1" applyAlignment="1" applyProtection="1">
      <alignment horizontal="center" vertical="center"/>
      <protection hidden="1"/>
    </xf>
    <xf numFmtId="183" fontId="0" fillId="0" borderId="60" xfId="0" applyNumberFormat="1" applyBorder="1" applyAlignment="1" applyProtection="1">
      <alignment horizontal="left" vertical="center"/>
      <protection hidden="1"/>
    </xf>
    <xf numFmtId="179" fontId="0" fillId="0" borderId="35" xfId="0" applyNumberFormat="1" applyBorder="1" applyAlignment="1" applyProtection="1">
      <alignment horizontal="left" vertical="center"/>
      <protection hidden="1"/>
    </xf>
    <xf numFmtId="183" fontId="0" fillId="0" borderId="61" xfId="0" applyNumberFormat="1" applyBorder="1" applyAlignment="1" applyProtection="1">
      <alignment horizontal="left" vertical="center"/>
      <protection hidden="1"/>
    </xf>
    <xf numFmtId="183" fontId="0" fillId="0" borderId="35" xfId="0" applyNumberFormat="1" applyBorder="1" applyAlignment="1" applyProtection="1">
      <alignment horizontal="left" vertical="center"/>
      <protection hidden="1"/>
    </xf>
    <xf numFmtId="183" fontId="0" fillId="0" borderId="35" xfId="0" applyNumberFormat="1" applyBorder="1" applyAlignment="1" applyProtection="1">
      <alignment horizontal="center" vertical="center"/>
      <protection hidden="1"/>
    </xf>
    <xf numFmtId="180" fontId="0" fillId="0" borderId="62" xfId="0" applyNumberFormat="1" applyBorder="1" applyAlignment="1" applyProtection="1">
      <alignment horizontal="center" vertical="center"/>
      <protection hidden="1"/>
    </xf>
    <xf numFmtId="183" fontId="0" fillId="0" borderId="41" xfId="0" applyNumberFormat="1" applyFont="1" applyBorder="1" applyAlignment="1" applyProtection="1">
      <alignment horizontal="left" vertical="center"/>
      <protection hidden="1"/>
    </xf>
    <xf numFmtId="179" fontId="0" fillId="0" borderId="32" xfId="0" applyNumberFormat="1" applyFont="1" applyBorder="1" applyAlignment="1" applyProtection="1">
      <alignment horizontal="left" vertical="center"/>
      <protection hidden="1"/>
    </xf>
    <xf numFmtId="183" fontId="0" fillId="0" borderId="41" xfId="0" applyNumberFormat="1" applyBorder="1" applyAlignment="1" applyProtection="1">
      <alignment horizontal="left" vertical="center"/>
      <protection hidden="1"/>
    </xf>
    <xf numFmtId="183" fontId="0" fillId="0" borderId="40" xfId="0" applyNumberFormat="1" applyBorder="1" applyAlignment="1" applyProtection="1">
      <alignment horizontal="left" vertical="center"/>
      <protection hidden="1"/>
    </xf>
    <xf numFmtId="183" fontId="0" fillId="0" borderId="40" xfId="0" applyNumberFormat="1" applyBorder="1" applyAlignment="1" applyProtection="1">
      <alignment horizontal="center" vertical="center"/>
      <protection hidden="1"/>
    </xf>
    <xf numFmtId="180" fontId="0" fillId="0" borderId="40" xfId="0" applyNumberFormat="1" applyBorder="1" applyAlignment="1" applyProtection="1">
      <alignment horizontal="left" vertical="center"/>
      <protection hidden="1"/>
    </xf>
    <xf numFmtId="180" fontId="0" fillId="0" borderId="63" xfId="0" applyNumberFormat="1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79" fontId="0" fillId="0" borderId="40" xfId="0" applyNumberFormat="1" applyBorder="1" applyAlignment="1" applyProtection="1">
      <alignment horizontal="left" vertical="center"/>
      <protection hidden="1"/>
    </xf>
    <xf numFmtId="179" fontId="0" fillId="0" borderId="45" xfId="0" applyNumberFormat="1" applyBorder="1" applyAlignment="1" applyProtection="1">
      <alignment horizontal="left" vertical="center"/>
      <protection hidden="1"/>
    </xf>
    <xf numFmtId="183" fontId="0" fillId="0" borderId="45" xfId="0" applyNumberFormat="1" applyBorder="1" applyAlignment="1" applyProtection="1">
      <alignment horizontal="left" vertical="center"/>
      <protection hidden="1"/>
    </xf>
    <xf numFmtId="183" fontId="0" fillId="0" borderId="45" xfId="0" applyNumberFormat="1" applyBorder="1" applyAlignment="1" applyProtection="1">
      <alignment horizontal="center" vertical="center"/>
      <protection hidden="1"/>
    </xf>
    <xf numFmtId="180" fontId="0" fillId="0" borderId="64" xfId="0" applyNumberFormat="1" applyBorder="1" applyAlignment="1" applyProtection="1">
      <alignment horizontal="center" vertical="center"/>
      <protection hidden="1"/>
    </xf>
    <xf numFmtId="183" fontId="16" fillId="0" borderId="51" xfId="0" applyNumberFormat="1" applyFont="1" applyBorder="1" applyAlignment="1" applyProtection="1">
      <alignment horizontal="center" vertical="center"/>
      <protection hidden="1"/>
    </xf>
    <xf numFmtId="179" fontId="16" fillId="0" borderId="50" xfId="0" applyNumberFormat="1" applyFont="1" applyFill="1" applyBorder="1" applyAlignment="1" applyProtection="1">
      <alignment horizontal="center" vertical="center"/>
      <protection hidden="1"/>
    </xf>
    <xf numFmtId="183" fontId="16" fillId="3" borderId="51" xfId="0" applyNumberFormat="1" applyFont="1" applyFill="1" applyBorder="1" applyAlignment="1" applyProtection="1">
      <alignment horizontal="center" vertical="center"/>
      <protection hidden="1"/>
    </xf>
    <xf numFmtId="183" fontId="16" fillId="0" borderId="50" xfId="0" applyNumberFormat="1" applyFont="1" applyBorder="1" applyAlignment="1" applyProtection="1">
      <alignment horizontal="center" vertical="center"/>
      <protection hidden="1"/>
    </xf>
    <xf numFmtId="180" fontId="16" fillId="0" borderId="50" xfId="0" applyNumberFormat="1" applyFont="1" applyFill="1" applyBorder="1" applyAlignment="1" applyProtection="1">
      <alignment horizontal="center" vertical="center"/>
      <protection hidden="1"/>
    </xf>
    <xf numFmtId="180" fontId="16" fillId="0" borderId="65" xfId="0" applyNumberFormat="1" applyFont="1" applyBorder="1" applyAlignment="1" applyProtection="1">
      <alignment horizontal="center" vertical="center"/>
      <protection hidden="1"/>
    </xf>
    <xf numFmtId="183" fontId="22" fillId="0" borderId="55" xfId="0" applyNumberFormat="1" applyFont="1" applyBorder="1" applyAlignment="1" applyProtection="1">
      <alignment horizontal="center" vertical="center"/>
      <protection hidden="1"/>
    </xf>
    <xf numFmtId="179" fontId="22" fillId="19" borderId="55" xfId="0" applyNumberFormat="1" applyFont="1" applyFill="1" applyBorder="1" applyAlignment="1" applyProtection="1">
      <alignment horizontal="center" vertical="center"/>
      <protection hidden="1"/>
    </xf>
    <xf numFmtId="183" fontId="22" fillId="3" borderId="55" xfId="0" applyNumberFormat="1" applyFont="1" applyFill="1" applyBorder="1" applyAlignment="1" applyProtection="1">
      <alignment horizontal="center" vertical="center"/>
      <protection hidden="1"/>
    </xf>
    <xf numFmtId="180" fontId="22" fillId="21" borderId="55" xfId="0" applyNumberFormat="1" applyFont="1" applyFill="1" applyBorder="1" applyAlignment="1" applyProtection="1">
      <alignment horizontal="center" vertical="center"/>
      <protection hidden="1"/>
    </xf>
    <xf numFmtId="180" fontId="22" fillId="19" borderId="55" xfId="0" applyNumberFormat="1" applyFont="1" applyFill="1" applyBorder="1" applyAlignment="1" applyProtection="1">
      <alignment horizontal="center" vertical="center"/>
      <protection hidden="1"/>
    </xf>
    <xf numFmtId="180" fontId="0" fillId="0" borderId="66" xfId="0" applyNumberFormat="1" applyBorder="1" applyAlignment="1" applyProtection="1">
      <alignment horizontal="center" vertical="center"/>
      <protection hidden="1"/>
    </xf>
    <xf numFmtId="0" fontId="17" fillId="18" borderId="19" xfId="0" applyFont="1" applyFill="1" applyBorder="1" applyAlignment="1" applyProtection="1">
      <alignment horizontal="center" vertical="center"/>
      <protection hidden="1"/>
    </xf>
    <xf numFmtId="0" fontId="17" fillId="18" borderId="20" xfId="0" applyFont="1" applyFill="1" applyBorder="1" applyAlignment="1" applyProtection="1">
      <alignment horizontal="center" vertical="center"/>
      <protection hidden="1"/>
    </xf>
    <xf numFmtId="0" fontId="23" fillId="0" borderId="67" xfId="0" applyFont="1" applyFill="1" applyBorder="1" applyAlignment="1" applyProtection="1">
      <alignment horizontal="center" vertical="center" wrapText="1"/>
      <protection hidden="1"/>
    </xf>
    <xf numFmtId="176" fontId="23" fillId="0" borderId="24" xfId="0" applyNumberFormat="1" applyFont="1" applyFill="1" applyBorder="1" applyAlignment="1" applyProtection="1">
      <alignment horizontal="center" vertical="center" wrapText="1"/>
      <protection hidden="1"/>
    </xf>
    <xf numFmtId="10" fontId="23" fillId="19" borderId="2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68" xfId="0" applyFont="1" applyFill="1" applyBorder="1" applyAlignment="1" applyProtection="1">
      <alignment horizontal="center" vertical="center" wrapText="1"/>
      <protection hidden="1"/>
    </xf>
    <xf numFmtId="0" fontId="24" fillId="0" borderId="68" xfId="0" applyNumberFormat="1" applyFont="1" applyFill="1" applyBorder="1" applyAlignment="1" applyProtection="1">
      <alignment horizontal="center" vertical="center" wrapText="1"/>
      <protection hidden="1"/>
    </xf>
    <xf numFmtId="180" fontId="24" fillId="0" borderId="6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Alignment="1" applyProtection="1">
      <alignment horizontal="right" vertical="center"/>
      <protection hidden="1"/>
    </xf>
    <xf numFmtId="176" fontId="0" fillId="0" borderId="28" xfId="0" applyNumberFormat="1" applyBorder="1" applyAlignment="1" applyProtection="1">
      <alignment horizontal="right" vertical="center"/>
      <protection hidden="1"/>
    </xf>
    <xf numFmtId="180" fontId="0" fillId="0" borderId="28" xfId="0" applyNumberFormat="1" applyBorder="1" applyAlignment="1" applyProtection="1">
      <alignment horizontal="right" vertical="center"/>
      <protection hidden="1"/>
    </xf>
    <xf numFmtId="179" fontId="0" fillId="0" borderId="28" xfId="0" applyNumberFormat="1" applyBorder="1" applyAlignment="1" applyProtection="1">
      <alignment horizontal="right" vertical="center"/>
      <protection hidden="1"/>
    </xf>
    <xf numFmtId="183" fontId="0" fillId="0" borderId="28" xfId="0" applyNumberFormat="1" applyBorder="1" applyAlignment="1" applyProtection="1">
      <alignment horizontal="right" vertical="center"/>
      <protection hidden="1"/>
    </xf>
    <xf numFmtId="0" fontId="0" fillId="0" borderId="28" xfId="0" applyNumberFormat="1" applyBorder="1" applyAlignment="1" applyProtection="1">
      <alignment horizontal="right" vertical="center"/>
      <protection hidden="1"/>
    </xf>
    <xf numFmtId="0" fontId="0" fillId="0" borderId="30" xfId="0" applyBorder="1" applyAlignment="1" applyProtection="1">
      <alignment horizontal="right" vertical="center"/>
      <protection hidden="1"/>
    </xf>
    <xf numFmtId="176" fontId="0" fillId="0" borderId="32" xfId="0" applyNumberFormat="1" applyBorder="1" applyAlignment="1" applyProtection="1">
      <alignment horizontal="right" vertical="center"/>
      <protection hidden="1"/>
    </xf>
    <xf numFmtId="180" fontId="0" fillId="0" borderId="32" xfId="0" applyNumberFormat="1" applyBorder="1" applyAlignment="1" applyProtection="1">
      <alignment horizontal="right" vertical="center"/>
      <protection hidden="1"/>
    </xf>
    <xf numFmtId="179" fontId="0" fillId="0" borderId="32" xfId="0" applyNumberFormat="1" applyBorder="1" applyAlignment="1" applyProtection="1">
      <alignment horizontal="right" vertical="center"/>
      <protection hidden="1"/>
    </xf>
    <xf numFmtId="183" fontId="0" fillId="0" borderId="32" xfId="0" applyNumberFormat="1" applyBorder="1" applyAlignment="1" applyProtection="1">
      <alignment horizontal="right" vertical="center"/>
      <protection hidden="1"/>
    </xf>
    <xf numFmtId="0" fontId="0" fillId="0" borderId="32" xfId="0" applyNumberFormat="1" applyBorder="1" applyAlignment="1" applyProtection="1">
      <alignment horizontal="right" vertical="center"/>
      <protection hidden="1"/>
    </xf>
    <xf numFmtId="0" fontId="0" fillId="0" borderId="34" xfId="0" applyBorder="1" applyAlignment="1" applyProtection="1">
      <alignment horizontal="right" vertical="center"/>
      <protection hidden="1"/>
    </xf>
    <xf numFmtId="176" fontId="0" fillId="0" borderId="35" xfId="0" applyNumberFormat="1" applyBorder="1" applyAlignment="1" applyProtection="1">
      <alignment horizontal="right" vertical="center"/>
      <protection hidden="1"/>
    </xf>
    <xf numFmtId="180" fontId="0" fillId="0" borderId="35" xfId="0" applyNumberFormat="1" applyBorder="1" applyAlignment="1" applyProtection="1">
      <alignment horizontal="right" vertical="center"/>
      <protection hidden="1"/>
    </xf>
    <xf numFmtId="179" fontId="0" fillId="0" borderId="35" xfId="0" applyNumberFormat="1" applyBorder="1" applyAlignment="1" applyProtection="1">
      <alignment horizontal="right" vertical="center"/>
      <protection hidden="1"/>
    </xf>
    <xf numFmtId="183" fontId="0" fillId="0" borderId="35" xfId="0" applyNumberFormat="1" applyBorder="1" applyAlignment="1" applyProtection="1">
      <alignment horizontal="right" vertical="center"/>
      <protection hidden="1"/>
    </xf>
    <xf numFmtId="0" fontId="0" fillId="0" borderId="35" xfId="0" applyNumberFormat="1" applyBorder="1" applyAlignment="1" applyProtection="1">
      <alignment horizontal="right" vertical="center"/>
      <protection hidden="1"/>
    </xf>
    <xf numFmtId="0" fontId="0" fillId="0" borderId="69" xfId="0" applyBorder="1" applyAlignment="1" applyProtection="1">
      <alignment horizontal="right" vertical="center"/>
      <protection hidden="1"/>
    </xf>
    <xf numFmtId="176" fontId="0" fillId="0" borderId="40" xfId="0" applyNumberFormat="1" applyBorder="1" applyAlignment="1" applyProtection="1">
      <alignment horizontal="right" vertical="center"/>
      <protection hidden="1"/>
    </xf>
    <xf numFmtId="180" fontId="0" fillId="0" borderId="40" xfId="0" applyNumberFormat="1" applyBorder="1" applyAlignment="1" applyProtection="1">
      <alignment horizontal="right" vertical="center"/>
      <protection hidden="1"/>
    </xf>
    <xf numFmtId="179" fontId="0" fillId="0" borderId="40" xfId="0" applyNumberFormat="1" applyBorder="1" applyAlignment="1" applyProtection="1">
      <alignment horizontal="right" vertical="center"/>
      <protection hidden="1"/>
    </xf>
    <xf numFmtId="183" fontId="0" fillId="0" borderId="41" xfId="0" applyNumberFormat="1" applyBorder="1" applyAlignment="1" applyProtection="1">
      <alignment horizontal="right" vertical="center"/>
      <protection hidden="1"/>
    </xf>
    <xf numFmtId="179" fontId="0" fillId="0" borderId="41" xfId="0" applyNumberFormat="1" applyBorder="1" applyAlignment="1" applyProtection="1">
      <alignment horizontal="right" vertical="center"/>
      <protection hidden="1"/>
    </xf>
    <xf numFmtId="0" fontId="0" fillId="0" borderId="40" xfId="0" applyNumberFormat="1" applyBorder="1" applyAlignment="1" applyProtection="1">
      <alignment horizontal="right" vertical="center"/>
      <protection hidden="1"/>
    </xf>
    <xf numFmtId="0" fontId="0" fillId="0" borderId="44" xfId="0" applyBorder="1" applyAlignment="1" applyProtection="1">
      <alignment horizontal="right" vertical="center"/>
      <protection hidden="1"/>
    </xf>
    <xf numFmtId="176" fontId="0" fillId="0" borderId="45" xfId="0" applyNumberFormat="1" applyBorder="1" applyAlignment="1" applyProtection="1">
      <alignment horizontal="right" vertical="center"/>
      <protection hidden="1"/>
    </xf>
    <xf numFmtId="180" fontId="0" fillId="0" borderId="45" xfId="0" applyNumberFormat="1" applyBorder="1" applyAlignment="1" applyProtection="1">
      <alignment horizontal="right" vertical="center"/>
      <protection hidden="1"/>
    </xf>
    <xf numFmtId="179" fontId="0" fillId="0" borderId="45" xfId="0" applyNumberFormat="1" applyBorder="1" applyAlignment="1" applyProtection="1">
      <alignment horizontal="right" vertical="center"/>
      <protection hidden="1"/>
    </xf>
    <xf numFmtId="183" fontId="0" fillId="0" borderId="45" xfId="0" applyNumberFormat="1" applyBorder="1" applyAlignment="1" applyProtection="1">
      <alignment horizontal="right" vertical="center"/>
      <protection hidden="1"/>
    </xf>
    <xf numFmtId="0" fontId="0" fillId="0" borderId="45" xfId="0" applyNumberFormat="1" applyBorder="1" applyAlignment="1" applyProtection="1">
      <alignment horizontal="right" vertical="center"/>
      <protection hidden="1"/>
    </xf>
    <xf numFmtId="183" fontId="16" fillId="3" borderId="70" xfId="0" applyNumberFormat="1" applyFont="1" applyFill="1" applyBorder="1" applyAlignment="1" applyProtection="1">
      <alignment horizontal="center" vertical="center"/>
      <protection hidden="1"/>
    </xf>
    <xf numFmtId="176" fontId="16" fillId="22" borderId="50" xfId="0" applyNumberFormat="1" applyFont="1" applyFill="1" applyBorder="1" applyAlignment="1" applyProtection="1">
      <alignment horizontal="center" vertical="center"/>
      <protection hidden="1"/>
    </xf>
    <xf numFmtId="179" fontId="16" fillId="0" borderId="50" xfId="0" applyNumberFormat="1" applyFont="1" applyBorder="1" applyAlignment="1" applyProtection="1">
      <alignment horizontal="center" vertical="center"/>
      <protection hidden="1"/>
    </xf>
    <xf numFmtId="179" fontId="16" fillId="0" borderId="71" xfId="0" applyNumberFormat="1" applyFont="1" applyBorder="1" applyAlignment="1" applyProtection="1">
      <alignment horizontal="center" vertical="center"/>
      <protection hidden="1"/>
    </xf>
    <xf numFmtId="0" fontId="16" fillId="0" borderId="72" xfId="0" applyNumberFormat="1" applyFont="1" applyBorder="1" applyAlignment="1" applyProtection="1">
      <alignment horizontal="center" vertical="center"/>
      <protection hidden="1"/>
    </xf>
    <xf numFmtId="180" fontId="16" fillId="0" borderId="72" xfId="0" applyNumberFormat="1" applyFont="1" applyBorder="1" applyAlignment="1" applyProtection="1">
      <alignment horizontal="center" vertical="center"/>
      <protection hidden="1"/>
    </xf>
    <xf numFmtId="183" fontId="22" fillId="0" borderId="73" xfId="0" applyNumberFormat="1" applyFont="1" applyBorder="1" applyAlignment="1" applyProtection="1">
      <alignment horizontal="center" vertical="center"/>
      <protection hidden="1"/>
    </xf>
    <xf numFmtId="176" fontId="22" fillId="0" borderId="55" xfId="0" applyNumberFormat="1" applyFont="1" applyBorder="1" applyAlignment="1" applyProtection="1">
      <alignment horizontal="center" vertical="center"/>
      <protection hidden="1"/>
    </xf>
    <xf numFmtId="179" fontId="22" fillId="0" borderId="55" xfId="0" applyNumberFormat="1" applyFont="1" applyBorder="1" applyAlignment="1" applyProtection="1">
      <alignment horizontal="center" vertical="center"/>
      <protection hidden="1"/>
    </xf>
    <xf numFmtId="179" fontId="22" fillId="0" borderId="74" xfId="0" applyNumberFormat="1" applyFont="1" applyBorder="1" applyAlignment="1" applyProtection="1">
      <alignment horizontal="center" vertical="center"/>
      <protection hidden="1"/>
    </xf>
    <xf numFmtId="0" fontId="22" fillId="0" borderId="74" xfId="0" applyNumberFormat="1" applyFont="1" applyBorder="1" applyAlignment="1" applyProtection="1">
      <alignment horizontal="center" vertical="center"/>
      <protection hidden="1"/>
    </xf>
    <xf numFmtId="180" fontId="22" fillId="0" borderId="74" xfId="0" applyNumberFormat="1" applyFont="1" applyBorder="1" applyAlignment="1" applyProtection="1">
      <alignment horizontal="center" vertical="center"/>
      <protection hidden="1"/>
    </xf>
    <xf numFmtId="0" fontId="17" fillId="18" borderId="56" xfId="0" applyFont="1" applyFill="1" applyBorder="1" applyAlignment="1" applyProtection="1">
      <alignment horizontal="center" vertical="center"/>
      <protection hidden="1"/>
    </xf>
    <xf numFmtId="0" fontId="17" fillId="21" borderId="19" xfId="0" applyFont="1" applyFill="1" applyBorder="1" applyAlignment="1" applyProtection="1">
      <alignment horizontal="center" vertical="center"/>
      <protection hidden="1"/>
    </xf>
    <xf numFmtId="0" fontId="17" fillId="21" borderId="20" xfId="0" applyFont="1" applyFill="1" applyBorder="1" applyAlignment="1" applyProtection="1">
      <alignment horizontal="center" vertical="center"/>
      <protection hidden="1"/>
    </xf>
    <xf numFmtId="177" fontId="18" fillId="21" borderId="57" xfId="0" applyNumberFormat="1" applyFont="1" applyFill="1" applyBorder="1" applyAlignment="1" applyProtection="1">
      <alignment horizontal="center" vertical="center"/>
      <protection hidden="1"/>
    </xf>
    <xf numFmtId="0" fontId="16" fillId="0" borderId="67" xfId="0" applyFont="1" applyFill="1" applyBorder="1" applyAlignment="1" applyProtection="1">
      <alignment horizontal="center" vertical="center" wrapText="1"/>
      <protection hidden="1"/>
    </xf>
    <xf numFmtId="0" fontId="18" fillId="21" borderId="24" xfId="0" applyFont="1" applyFill="1" applyBorder="1" applyAlignment="1" applyProtection="1">
      <alignment horizontal="center" vertical="center" wrapText="1"/>
      <protection hidden="1"/>
    </xf>
    <xf numFmtId="179" fontId="0" fillId="0" borderId="58" xfId="0" applyNumberFormat="1" applyBorder="1" applyAlignment="1" applyProtection="1">
      <alignment horizontal="right" vertical="center"/>
      <protection hidden="1"/>
    </xf>
    <xf numFmtId="176" fontId="0" fillId="0" borderId="26" xfId="0" applyNumberFormat="1" applyBorder="1" applyAlignment="1" applyProtection="1">
      <alignment horizontal="left" vertical="center"/>
      <protection hidden="1"/>
    </xf>
    <xf numFmtId="179" fontId="0" fillId="0" borderId="59" xfId="0" applyNumberFormat="1" applyBorder="1" applyAlignment="1" applyProtection="1">
      <alignment horizontal="right" vertical="center"/>
      <protection hidden="1"/>
    </xf>
    <xf numFmtId="176" fontId="0" fillId="0" borderId="30" xfId="0" applyNumberFormat="1" applyBorder="1" applyAlignment="1" applyProtection="1">
      <alignment horizontal="left" vertical="center"/>
      <protection hidden="1"/>
    </xf>
    <xf numFmtId="179" fontId="0" fillId="0" borderId="62" xfId="0" applyNumberFormat="1" applyBorder="1" applyAlignment="1" applyProtection="1">
      <alignment horizontal="right" vertical="center"/>
      <protection hidden="1"/>
    </xf>
    <xf numFmtId="176" fontId="0" fillId="0" borderId="34" xfId="0" applyNumberFormat="1" applyBorder="1" applyAlignment="1" applyProtection="1">
      <alignment horizontal="left" vertical="center"/>
      <protection hidden="1"/>
    </xf>
    <xf numFmtId="179" fontId="0" fillId="0" borderId="63" xfId="0" applyNumberFormat="1" applyBorder="1" applyAlignment="1" applyProtection="1">
      <alignment horizontal="right" vertical="center"/>
      <protection hidden="1"/>
    </xf>
    <xf numFmtId="176" fontId="0" fillId="0" borderId="38" xfId="0" applyNumberFormat="1" applyBorder="1" applyAlignment="1" applyProtection="1">
      <alignment horizontal="left" vertical="center"/>
      <protection hidden="1"/>
    </xf>
    <xf numFmtId="176" fontId="0" fillId="0" borderId="40" xfId="0" applyNumberFormat="1" applyBorder="1" applyAlignment="1" applyProtection="1">
      <alignment horizontal="left" vertical="center"/>
      <protection hidden="1"/>
    </xf>
    <xf numFmtId="185" fontId="0" fillId="0" borderId="40" xfId="0" applyNumberFormat="1" applyBorder="1" applyAlignment="1" applyProtection="1">
      <alignment horizontal="left" vertical="center"/>
      <protection hidden="1"/>
    </xf>
    <xf numFmtId="176" fontId="0" fillId="0" borderId="32" xfId="0" applyNumberFormat="1" applyBorder="1" applyAlignment="1" applyProtection="1">
      <alignment horizontal="left" vertical="center"/>
      <protection hidden="1"/>
    </xf>
    <xf numFmtId="185" fontId="0" fillId="0" borderId="32" xfId="0" applyNumberFormat="1" applyBorder="1" applyAlignment="1" applyProtection="1">
      <alignment horizontal="left" vertical="center"/>
      <protection hidden="1"/>
    </xf>
    <xf numFmtId="179" fontId="0" fillId="0" borderId="64" xfId="0" applyNumberFormat="1" applyBorder="1" applyAlignment="1" applyProtection="1">
      <alignment horizontal="right" vertical="center"/>
      <protection hidden="1"/>
    </xf>
    <xf numFmtId="176" fontId="0" fillId="0" borderId="44" xfId="0" applyNumberFormat="1" applyBorder="1" applyAlignment="1" applyProtection="1">
      <alignment horizontal="left" vertical="center"/>
      <protection hidden="1"/>
    </xf>
    <xf numFmtId="176" fontId="0" fillId="0" borderId="45" xfId="0" applyNumberFormat="1" applyBorder="1" applyAlignment="1" applyProtection="1">
      <alignment horizontal="left" vertical="center"/>
      <protection hidden="1"/>
    </xf>
    <xf numFmtId="185" fontId="0" fillId="0" borderId="45" xfId="0" applyNumberFormat="1" applyBorder="1" applyAlignment="1" applyProtection="1">
      <alignment horizontal="left" vertical="center"/>
      <protection hidden="1"/>
    </xf>
    <xf numFmtId="179" fontId="16" fillId="0" borderId="65" xfId="0" applyNumberFormat="1" applyFont="1" applyFill="1" applyBorder="1" applyAlignment="1" applyProtection="1">
      <alignment horizontal="center" vertical="center"/>
      <protection hidden="1"/>
    </xf>
    <xf numFmtId="176" fontId="16" fillId="3" borderId="75" xfId="0" applyNumberFormat="1" applyFont="1" applyFill="1" applyBorder="1" applyAlignment="1" applyProtection="1">
      <alignment horizontal="center" vertical="center"/>
      <protection hidden="1"/>
    </xf>
    <xf numFmtId="179" fontId="22" fillId="21" borderId="66" xfId="0" applyNumberFormat="1" applyFont="1" applyFill="1" applyBorder="1" applyAlignment="1" applyProtection="1">
      <alignment horizontal="center" vertical="center"/>
      <protection hidden="1"/>
    </xf>
    <xf numFmtId="176" fontId="22" fillId="0" borderId="73" xfId="0" applyNumberFormat="1" applyFont="1" applyBorder="1" applyAlignment="1" applyProtection="1">
      <alignment horizontal="center" vertical="center"/>
      <protection hidden="1"/>
    </xf>
    <xf numFmtId="179" fontId="22" fillId="21" borderId="55" xfId="0" applyNumberFormat="1" applyFont="1" applyFill="1" applyBorder="1" applyAlignment="1" applyProtection="1">
      <alignment horizontal="center" vertical="center"/>
      <protection hidden="1"/>
    </xf>
    <xf numFmtId="0" fontId="17" fillId="21" borderId="56" xfId="0" applyFont="1" applyFill="1" applyBorder="1" applyAlignment="1" applyProtection="1">
      <alignment horizontal="center" vertical="center"/>
      <protection hidden="1"/>
    </xf>
    <xf numFmtId="0" fontId="17" fillId="19" borderId="19" xfId="0" applyFont="1" applyFill="1" applyBorder="1" applyAlignment="1" applyProtection="1">
      <alignment horizontal="center" vertical="center"/>
      <protection hidden="1"/>
    </xf>
    <xf numFmtId="0" fontId="17" fillId="19" borderId="20" xfId="0" applyFont="1" applyFill="1" applyBorder="1" applyAlignment="1" applyProtection="1">
      <alignment horizontal="center" vertical="center"/>
      <protection hidden="1"/>
    </xf>
    <xf numFmtId="0" fontId="17" fillId="19" borderId="56" xfId="0" applyFont="1" applyFill="1" applyBorder="1" applyAlignment="1" applyProtection="1">
      <alignment horizontal="center" vertical="center"/>
      <protection hidden="1"/>
    </xf>
    <xf numFmtId="176" fontId="17" fillId="4" borderId="76" xfId="0" applyNumberFormat="1" applyFont="1" applyFill="1" applyBorder="1" applyAlignment="1" applyProtection="1">
      <alignment horizontal="center" vertical="center"/>
      <protection hidden="1"/>
    </xf>
    <xf numFmtId="0" fontId="16" fillId="2" borderId="57" xfId="0" applyFont="1" applyFill="1" applyBorder="1" applyAlignment="1" applyProtection="1">
      <alignment horizontal="center" vertical="center" wrapText="1"/>
      <protection hidden="1"/>
    </xf>
    <xf numFmtId="0" fontId="16" fillId="23" borderId="57" xfId="0" applyFont="1" applyFill="1" applyBorder="1" applyAlignment="1" applyProtection="1">
      <alignment horizontal="center" vertical="center" wrapText="1"/>
      <protection hidden="1"/>
    </xf>
    <xf numFmtId="176" fontId="16" fillId="0" borderId="77" xfId="0" applyNumberFormat="1" applyFont="1" applyFill="1" applyBorder="1" applyAlignment="1" applyProtection="1">
      <alignment horizontal="center" vertical="center" wrapText="1"/>
      <protection hidden="1"/>
    </xf>
    <xf numFmtId="185" fontId="0" fillId="0" borderId="28" xfId="0" applyNumberFormat="1" applyBorder="1" applyAlignment="1" applyProtection="1">
      <alignment horizontal="left" vertical="center"/>
      <protection hidden="1"/>
    </xf>
    <xf numFmtId="40" fontId="0" fillId="0" borderId="58" xfId="0" applyNumberFormat="1" applyBorder="1" applyAlignment="1" applyProtection="1">
      <alignment horizontal="center" vertical="center"/>
      <protection hidden="1"/>
    </xf>
    <xf numFmtId="183" fontId="0" fillId="0" borderId="26" xfId="0" applyNumberFormat="1" applyBorder="1" applyAlignment="1" applyProtection="1">
      <alignment horizontal="right" vertical="center"/>
      <protection hidden="1"/>
    </xf>
    <xf numFmtId="176" fontId="0" fillId="0" borderId="78" xfId="0" applyNumberFormat="1" applyBorder="1" applyProtection="1">
      <alignment vertical="center"/>
      <protection hidden="1"/>
    </xf>
    <xf numFmtId="40" fontId="0" fillId="0" borderId="59" xfId="0" applyNumberFormat="1" applyBorder="1" applyAlignment="1" applyProtection="1">
      <alignment horizontal="center" vertical="center"/>
      <protection hidden="1"/>
    </xf>
    <xf numFmtId="183" fontId="0" fillId="0" borderId="30" xfId="0" applyNumberFormat="1" applyBorder="1" applyAlignment="1" applyProtection="1">
      <alignment horizontal="right" vertical="center"/>
      <protection hidden="1"/>
    </xf>
    <xf numFmtId="176" fontId="0" fillId="0" borderId="79" xfId="0" applyNumberFormat="1" applyBorder="1" applyProtection="1">
      <alignment vertical="center"/>
      <protection hidden="1"/>
    </xf>
    <xf numFmtId="185" fontId="0" fillId="0" borderId="35" xfId="0" applyNumberFormat="1" applyBorder="1" applyAlignment="1" applyProtection="1">
      <alignment horizontal="left" vertical="center"/>
      <protection hidden="1"/>
    </xf>
    <xf numFmtId="40" fontId="0" fillId="0" borderId="62" xfId="0" applyNumberFormat="1" applyBorder="1" applyAlignment="1" applyProtection="1">
      <alignment horizontal="center" vertical="center"/>
      <protection hidden="1"/>
    </xf>
    <xf numFmtId="183" fontId="0" fillId="0" borderId="34" xfId="0" applyNumberFormat="1" applyBorder="1" applyAlignment="1" applyProtection="1">
      <alignment horizontal="right" vertical="center"/>
      <protection hidden="1"/>
    </xf>
    <xf numFmtId="176" fontId="0" fillId="0" borderId="80" xfId="0" applyNumberFormat="1" applyBorder="1" applyProtection="1">
      <alignment vertical="center"/>
      <protection hidden="1"/>
    </xf>
    <xf numFmtId="40" fontId="0" fillId="0" borderId="63" xfId="0" applyNumberFormat="1" applyBorder="1" applyAlignment="1" applyProtection="1">
      <alignment horizontal="center" vertical="center"/>
      <protection hidden="1"/>
    </xf>
    <xf numFmtId="183" fontId="0" fillId="0" borderId="38" xfId="0" applyNumberFormat="1" applyBorder="1" applyAlignment="1" applyProtection="1">
      <alignment horizontal="right" vertical="center"/>
      <protection hidden="1"/>
    </xf>
    <xf numFmtId="183" fontId="0" fillId="0" borderId="40" xfId="0" applyNumberFormat="1" applyBorder="1" applyAlignment="1" applyProtection="1">
      <alignment horizontal="right" vertical="center"/>
      <protection hidden="1"/>
    </xf>
    <xf numFmtId="176" fontId="0" fillId="0" borderId="81" xfId="0" applyNumberFormat="1" applyBorder="1" applyProtection="1">
      <alignment vertical="center"/>
      <protection hidden="1"/>
    </xf>
    <xf numFmtId="40" fontId="0" fillId="0" borderId="64" xfId="0" applyNumberFormat="1" applyBorder="1" applyAlignment="1" applyProtection="1">
      <alignment horizontal="center" vertical="center"/>
      <protection hidden="1"/>
    </xf>
    <xf numFmtId="183" fontId="0" fillId="0" borderId="44" xfId="0" applyNumberFormat="1" applyBorder="1" applyAlignment="1" applyProtection="1">
      <alignment horizontal="right" vertical="center"/>
      <protection hidden="1"/>
    </xf>
    <xf numFmtId="176" fontId="0" fillId="0" borderId="82" xfId="0" applyNumberFormat="1" applyBorder="1" applyProtection="1">
      <alignment vertical="center"/>
      <protection hidden="1"/>
    </xf>
    <xf numFmtId="185" fontId="16" fillId="0" borderId="50" xfId="0" applyNumberFormat="1" applyFont="1" applyFill="1" applyBorder="1" applyAlignment="1" applyProtection="1">
      <alignment horizontal="center" vertical="center"/>
      <protection hidden="1"/>
    </xf>
    <xf numFmtId="40" fontId="16" fillId="0" borderId="65" xfId="0" applyNumberFormat="1" applyFont="1" applyFill="1" applyBorder="1" applyAlignment="1" applyProtection="1">
      <alignment horizontal="center" vertical="center"/>
      <protection hidden="1"/>
    </xf>
    <xf numFmtId="183" fontId="16" fillId="3" borderId="75" xfId="0" applyNumberFormat="1" applyFont="1" applyFill="1" applyBorder="1" applyAlignment="1" applyProtection="1">
      <alignment horizontal="center" vertical="center"/>
      <protection hidden="1"/>
    </xf>
    <xf numFmtId="176" fontId="16" fillId="0" borderId="83" xfId="0" applyNumberFormat="1" applyFont="1" applyBorder="1" applyProtection="1">
      <alignment vertical="center"/>
      <protection hidden="1"/>
    </xf>
    <xf numFmtId="185" fontId="22" fillId="21" borderId="55" xfId="0" applyNumberFormat="1" applyFont="1" applyFill="1" applyBorder="1" applyAlignment="1" applyProtection="1">
      <alignment horizontal="center" vertical="center"/>
      <protection hidden="1"/>
    </xf>
    <xf numFmtId="40" fontId="22" fillId="2" borderId="66" xfId="0" applyNumberFormat="1" applyFont="1" applyFill="1" applyBorder="1" applyAlignment="1" applyProtection="1">
      <alignment horizontal="center" vertical="center"/>
      <protection hidden="1"/>
    </xf>
    <xf numFmtId="176" fontId="0" fillId="0" borderId="84" xfId="0" applyNumberFormat="1" applyBorder="1" applyProtection="1">
      <alignment vertical="center"/>
      <protection hidden="1"/>
    </xf>
    <xf numFmtId="0" fontId="0" fillId="0" borderId="85" xfId="0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5EBB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M34" totalsRowShown="0">
  <tableColumns count="13">
    <tableColumn id="1" name="日期"/>
    <tableColumn id="2" name="花费"/>
    <tableColumn id="3" name="展现量"/>
    <tableColumn id="4" name="点击量"/>
    <tableColumn id="5" name="PPC"/>
    <tableColumn id="6" name="CTR"/>
    <tableColumn id="7" name="总成交金额"/>
    <tableColumn id="8" name="总成交笔数"/>
    <tableColumn id="9" name="总收藏"/>
    <tableColumn id="10" name="总加购"/>
    <tableColumn id="11" name="转化率"/>
    <tableColumn id="12" name="ROI"/>
    <tableColumn id="13" name="高于8分词占比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E34" totalsRowShown="0">
  <tableColumns count="5">
    <tableColumn id="1" name="日期"/>
    <tableColumn id="2" name="花费"/>
    <tableColumn id="3" name="成交"/>
    <tableColumn id="4" name="淘客UV"/>
    <tableColumn id="5" name="ROI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1:G34" totalsRowShown="0">
  <tableColumns count="7">
    <tableColumn id="1" name="日期"/>
    <tableColumn id="2" name="访客数"/>
    <tableColumn id="3" name="询单数"/>
    <tableColumn id="4" name="询单率"/>
    <tableColumn id="5" name="下单数"/>
    <tableColumn id="6" name="询单转化率"/>
    <tableColumn id="7" name="响应时间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AL36"/>
  <sheetViews>
    <sheetView showZeros="0" workbookViewId="0">
      <pane xSplit="2" ySplit="2" topLeftCell="L3" activePane="bottomRight" state="frozen"/>
      <selection/>
      <selection pane="topRight"/>
      <selection pane="bottomLeft"/>
      <selection pane="bottomRight" activeCell="C36" sqref="C36:AL36"/>
    </sheetView>
  </sheetViews>
  <sheetFormatPr defaultColWidth="8.83333333333333" defaultRowHeight="13.5"/>
  <cols>
    <col min="1" max="1" width="5.16666666666667" customWidth="1"/>
    <col min="2" max="2" width="9.33333333333333" customWidth="1"/>
    <col min="3" max="5" width="7.33333333333333" customWidth="1"/>
    <col min="6" max="7" width="6.66666666666667" customWidth="1"/>
    <col min="8" max="8" width="6.16666666666667" style="129" customWidth="1"/>
    <col min="9" max="9" width="6.66666666666667" customWidth="1"/>
    <col min="10" max="10" width="5.33333333333333" style="130" customWidth="1"/>
    <col min="11" max="11" width="8.66666666666667" style="131" customWidth="1"/>
    <col min="12" max="12" width="6.16666666666667" style="131" customWidth="1"/>
    <col min="13" max="13" width="6.5" style="132" customWidth="1"/>
    <col min="14" max="14" width="7.66666666666667" customWidth="1"/>
    <col min="15" max="15" width="6.83333333333333" customWidth="1"/>
    <col min="16" max="16" width="8.66666666666667" style="133" customWidth="1"/>
    <col min="17" max="17" width="6.66666666666667" style="134" customWidth="1"/>
    <col min="18" max="18" width="7.33333333333333" style="135" customWidth="1"/>
    <col min="19" max="19" width="6.16666666666667" style="136" customWidth="1"/>
    <col min="20" max="22" width="5.33333333333333" style="134" customWidth="1"/>
    <col min="23" max="23" width="7.16666666666667" style="137" customWidth="1"/>
    <col min="24" max="24" width="6.5" style="138" customWidth="1"/>
    <col min="25" max="25" width="7.16666666666667" style="139" customWidth="1"/>
    <col min="26" max="26" width="6.5" style="2" customWidth="1"/>
    <col min="27" max="27" width="6" style="2" customWidth="1"/>
    <col min="28" max="29" width="6.5" style="2" customWidth="1"/>
    <col min="30" max="30" width="5.5" style="2" customWidth="1"/>
    <col min="31" max="32" width="6" style="2" customWidth="1"/>
    <col min="33" max="33" width="6.66666666666667" style="2" customWidth="1"/>
    <col min="34" max="34" width="7.33333333333333" style="140" customWidth="1"/>
    <col min="35" max="35" width="5.5" style="134" customWidth="1"/>
    <col min="36" max="36" width="7.5" style="134" customWidth="1"/>
    <col min="37" max="37" width="6.16666666666667" style="134" customWidth="1"/>
    <col min="38" max="38" width="9" style="141" customWidth="1"/>
  </cols>
  <sheetData>
    <row r="1" ht="15.75" customHeight="1" spans="1:38">
      <c r="A1" s="142" t="s">
        <v>0</v>
      </c>
      <c r="B1" s="143" t="s">
        <v>1</v>
      </c>
      <c r="C1" s="144" t="s">
        <v>2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205"/>
      <c r="Q1" s="253" t="s">
        <v>3</v>
      </c>
      <c r="R1" s="254"/>
      <c r="S1" s="254"/>
      <c r="T1" s="254"/>
      <c r="U1" s="254"/>
      <c r="V1" s="254"/>
      <c r="W1" s="254"/>
      <c r="X1" s="254"/>
      <c r="Y1" s="305"/>
      <c r="Z1" s="306" t="s">
        <v>4</v>
      </c>
      <c r="AA1" s="307"/>
      <c r="AB1" s="307"/>
      <c r="AC1" s="307"/>
      <c r="AD1" s="307"/>
      <c r="AE1" s="307"/>
      <c r="AF1" s="307"/>
      <c r="AG1" s="307"/>
      <c r="AH1" s="332"/>
      <c r="AI1" s="333" t="s">
        <v>5</v>
      </c>
      <c r="AJ1" s="334"/>
      <c r="AK1" s="335"/>
      <c r="AL1" s="336" t="s">
        <v>6</v>
      </c>
    </row>
    <row r="2" ht="25.5" customHeight="1" spans="1:38">
      <c r="A2" s="146"/>
      <c r="B2" s="147"/>
      <c r="C2" s="148" t="s">
        <v>7</v>
      </c>
      <c r="D2" s="148" t="s">
        <v>8</v>
      </c>
      <c r="E2" s="148" t="s">
        <v>9</v>
      </c>
      <c r="F2" s="149" t="s">
        <v>10</v>
      </c>
      <c r="G2" s="150" t="s">
        <v>11</v>
      </c>
      <c r="H2" s="151" t="s">
        <v>12</v>
      </c>
      <c r="I2" s="206" t="s">
        <v>13</v>
      </c>
      <c r="J2" s="207" t="s">
        <v>14</v>
      </c>
      <c r="K2" s="208" t="s">
        <v>15</v>
      </c>
      <c r="L2" s="209" t="s">
        <v>16</v>
      </c>
      <c r="M2" s="210" t="s">
        <v>17</v>
      </c>
      <c r="N2" s="211" t="s">
        <v>18</v>
      </c>
      <c r="O2" s="212" t="s">
        <v>19</v>
      </c>
      <c r="P2" s="213" t="s">
        <v>20</v>
      </c>
      <c r="Q2" s="255" t="s">
        <v>21</v>
      </c>
      <c r="R2" s="256" t="s">
        <v>22</v>
      </c>
      <c r="S2" s="257" t="s">
        <v>23</v>
      </c>
      <c r="T2" s="258" t="s">
        <v>24</v>
      </c>
      <c r="U2" s="259" t="s">
        <v>25</v>
      </c>
      <c r="V2" s="259" t="s">
        <v>12</v>
      </c>
      <c r="W2" s="260" t="s">
        <v>26</v>
      </c>
      <c r="X2" s="261" t="s">
        <v>27</v>
      </c>
      <c r="Y2" s="308" t="s">
        <v>28</v>
      </c>
      <c r="Z2" s="309" t="s">
        <v>29</v>
      </c>
      <c r="AA2" s="150" t="s">
        <v>30</v>
      </c>
      <c r="AB2" s="310" t="s">
        <v>31</v>
      </c>
      <c r="AC2" s="206" t="s">
        <v>32</v>
      </c>
      <c r="AD2" s="206" t="s">
        <v>33</v>
      </c>
      <c r="AE2" s="206" t="s">
        <v>17</v>
      </c>
      <c r="AF2" s="206" t="s">
        <v>25</v>
      </c>
      <c r="AG2" s="310" t="s">
        <v>34</v>
      </c>
      <c r="AH2" s="337" t="s">
        <v>28</v>
      </c>
      <c r="AI2" s="309" t="s">
        <v>29</v>
      </c>
      <c r="AJ2" s="150" t="s">
        <v>35</v>
      </c>
      <c r="AK2" s="338" t="s">
        <v>28</v>
      </c>
      <c r="AL2" s="339" t="s">
        <v>36</v>
      </c>
    </row>
    <row r="3" ht="14.25" spans="1:38">
      <c r="A3" s="152" t="str">
        <f t="shared" ref="A3:A33" si="0">TEXT(B3,"aaa")</f>
        <v>周日</v>
      </c>
      <c r="B3" s="153">
        <f>店铺经营详情!$A$3</f>
        <v>42309</v>
      </c>
      <c r="C3" s="154">
        <f>店铺经营详情!B3</f>
        <v>2997</v>
      </c>
      <c r="D3" s="155">
        <f>店铺经营详情!N3</f>
        <v>22222</v>
      </c>
      <c r="E3" s="155">
        <f>店铺经营详情!O3</f>
        <v>1111</v>
      </c>
      <c r="F3" s="156">
        <f>店铺经营详情!C3</f>
        <v>1152</v>
      </c>
      <c r="G3" s="157">
        <f>店铺经营详情!E3</f>
        <v>0.1476</v>
      </c>
      <c r="H3" s="158">
        <f>店铺经营详情!F3</f>
        <v>0.79</v>
      </c>
      <c r="I3" s="156">
        <f>店铺经营详情!AK3</f>
        <v>96</v>
      </c>
      <c r="J3" s="214">
        <f>店铺经营详情!AP3</f>
        <v>1.6429</v>
      </c>
      <c r="K3" s="215">
        <f>店铺经营详情!AM3</f>
        <v>75515.7</v>
      </c>
      <c r="L3" s="215">
        <f>店铺经营详情!AS3</f>
        <v>1797.99285714286</v>
      </c>
      <c r="M3" s="216">
        <f>店铺经营详情!AU3</f>
        <v>5</v>
      </c>
      <c r="N3" s="157">
        <f>店铺经营详情!AV3</f>
        <v>0.5952</v>
      </c>
      <c r="O3" s="157">
        <f>店铺经营详情!AW3</f>
        <v>0.0391</v>
      </c>
      <c r="P3" s="217">
        <f t="shared" ref="P3:P35" si="1">IFERROR(AL3/K3,0)</f>
        <v>0.0401023893044757</v>
      </c>
      <c r="Q3" s="262">
        <f>钻展!D2</f>
        <v>152</v>
      </c>
      <c r="R3" s="263">
        <f>钻展!E2</f>
        <v>988.66</v>
      </c>
      <c r="S3" s="264">
        <f>钻展!F2</f>
        <v>0.0091</v>
      </c>
      <c r="T3" s="265">
        <f>钻展!G2</f>
        <v>6.5</v>
      </c>
      <c r="U3" s="266">
        <f>钻展!N2</f>
        <v>32</v>
      </c>
      <c r="V3" s="265">
        <f>钻展!O2</f>
        <v>0.43</v>
      </c>
      <c r="W3" s="267">
        <f>钻展!P2</f>
        <v>1000</v>
      </c>
      <c r="X3" s="264">
        <f>钻展!Q2</f>
        <v>0.98866</v>
      </c>
      <c r="Y3" s="311">
        <f>IFERROR(钻展!T2,0)</f>
        <v>1.41605809884086</v>
      </c>
      <c r="Z3" s="312">
        <f>直通车!B2</f>
        <v>2026.23</v>
      </c>
      <c r="AA3" s="156">
        <f>直通车!D2</f>
        <v>545</v>
      </c>
      <c r="AB3" s="214">
        <f>直通车!E2</f>
        <v>3.72</v>
      </c>
      <c r="AC3" s="215">
        <f>直通车!G2</f>
        <v>1488</v>
      </c>
      <c r="AD3" s="215">
        <f>直通车!H2</f>
        <v>1</v>
      </c>
      <c r="AE3" s="156">
        <f>直通车!I2</f>
        <v>11</v>
      </c>
      <c r="AF3" s="156">
        <f>直通车!J2</f>
        <v>14</v>
      </c>
      <c r="AG3" s="340">
        <f>直通车!K2</f>
        <v>0.0018</v>
      </c>
      <c r="AH3" s="341">
        <f t="shared" ref="AH3:AH33" si="2">IFERROR(AC3/Z3,0)</f>
        <v>0.734368753793992</v>
      </c>
      <c r="AI3" s="342">
        <f>淘客!B2</f>
        <v>13.47</v>
      </c>
      <c r="AJ3" s="266">
        <f>淘客!C2</f>
        <v>134.64</v>
      </c>
      <c r="AK3" s="311">
        <f>淘客!E2</f>
        <v>22</v>
      </c>
      <c r="AL3" s="343">
        <f t="shared" ref="AL3:AL33" si="3">IFERROR(R3+Z3+AI3,0)</f>
        <v>3028.36</v>
      </c>
    </row>
    <row r="4" spans="1:38">
      <c r="A4" s="159" t="str">
        <f t="shared" si="0"/>
        <v>周一</v>
      </c>
      <c r="B4" s="160">
        <f>店铺经营详情!$A$4</f>
        <v>42310</v>
      </c>
      <c r="C4" s="161">
        <f>店铺经营详情!B4</f>
        <v>2997</v>
      </c>
      <c r="D4" s="162">
        <f>店铺经营详情!N4</f>
        <v>22222</v>
      </c>
      <c r="E4" s="162">
        <f>店铺经营详情!O4</f>
        <v>1111</v>
      </c>
      <c r="F4" s="163">
        <f>店铺经营详情!C4</f>
        <v>1152</v>
      </c>
      <c r="G4" s="164">
        <f>店铺经营详情!E4</f>
        <v>0.1476</v>
      </c>
      <c r="H4" s="165">
        <f>店铺经营详情!F4</f>
        <v>0.79</v>
      </c>
      <c r="I4" s="163">
        <f>店铺经营详情!AK4</f>
        <v>96</v>
      </c>
      <c r="J4" s="218">
        <f>店铺经营详情!AP4</f>
        <v>1.6429</v>
      </c>
      <c r="K4" s="219">
        <f>店铺经营详情!AM4</f>
        <v>75515.7</v>
      </c>
      <c r="L4" s="219">
        <f>店铺经营详情!AS4</f>
        <v>1797.99285714286</v>
      </c>
      <c r="M4" s="220">
        <f>店铺经营详情!AU4</f>
        <v>5</v>
      </c>
      <c r="N4" s="164">
        <f>店铺经营详情!AV4</f>
        <v>0.5952</v>
      </c>
      <c r="O4" s="164">
        <f>店铺经营详情!AW4</f>
        <v>0.0391</v>
      </c>
      <c r="P4" s="221">
        <f t="shared" si="1"/>
        <v>0.0401023893044757</v>
      </c>
      <c r="Q4" s="268">
        <f>钻展!D3</f>
        <v>152</v>
      </c>
      <c r="R4" s="269">
        <f>钻展!E3</f>
        <v>988.66</v>
      </c>
      <c r="S4" s="270">
        <f>钻展!F3</f>
        <v>0.0091</v>
      </c>
      <c r="T4" s="271">
        <f>钻展!G3</f>
        <v>6.5</v>
      </c>
      <c r="U4" s="272">
        <f>钻展!N3</f>
        <v>38</v>
      </c>
      <c r="V4" s="271">
        <f>钻展!O3</f>
        <v>0.66</v>
      </c>
      <c r="W4" s="273">
        <f>钻展!P3</f>
        <v>1100</v>
      </c>
      <c r="X4" s="270">
        <f>钻展!Q3</f>
        <v>0.898781818181818</v>
      </c>
      <c r="Y4" s="313">
        <f>IFERROR(钻展!T3,0)</f>
        <v>1.41605809884086</v>
      </c>
      <c r="Z4" s="314">
        <f>直通车!B3</f>
        <v>2026.23</v>
      </c>
      <c r="AA4" s="163">
        <f>直通车!D3</f>
        <v>545</v>
      </c>
      <c r="AB4" s="218">
        <f>直通车!E3</f>
        <v>3.72</v>
      </c>
      <c r="AC4" s="219">
        <f>直通车!G3</f>
        <v>1488</v>
      </c>
      <c r="AD4" s="219">
        <f>直通车!H3</f>
        <v>1</v>
      </c>
      <c r="AE4" s="163">
        <f>直通车!I3</f>
        <v>11</v>
      </c>
      <c r="AF4" s="163">
        <f>直通车!J3</f>
        <v>14</v>
      </c>
      <c r="AG4" s="322">
        <f>直通车!K3</f>
        <v>0.0018</v>
      </c>
      <c r="AH4" s="344">
        <f t="shared" si="2"/>
        <v>0.734368753793992</v>
      </c>
      <c r="AI4" s="345">
        <f>淘客!B3</f>
        <v>13.47</v>
      </c>
      <c r="AJ4" s="272">
        <f>淘客!C3</f>
        <v>134.64</v>
      </c>
      <c r="AK4" s="313">
        <f>淘客!E3</f>
        <v>9.99554565701559</v>
      </c>
      <c r="AL4" s="346">
        <f t="shared" si="3"/>
        <v>3028.36</v>
      </c>
    </row>
    <row r="5" spans="1:38">
      <c r="A5" s="159" t="str">
        <f t="shared" si="0"/>
        <v>周二</v>
      </c>
      <c r="B5" s="160">
        <f>店铺经营详情!$A$5</f>
        <v>42311</v>
      </c>
      <c r="C5" s="161">
        <f>店铺经营详情!B5</f>
        <v>2997</v>
      </c>
      <c r="D5" s="162">
        <f>店铺经营详情!N5</f>
        <v>22222</v>
      </c>
      <c r="E5" s="162">
        <f>店铺经营详情!O5</f>
        <v>1111</v>
      </c>
      <c r="F5" s="163">
        <f>店铺经营详情!C5</f>
        <v>1152</v>
      </c>
      <c r="G5" s="164">
        <f>店铺经营详情!E5</f>
        <v>0.1476</v>
      </c>
      <c r="H5" s="165">
        <f>店铺经营详情!F5</f>
        <v>0.8</v>
      </c>
      <c r="I5" s="163">
        <f>店铺经营详情!AK5</f>
        <v>96</v>
      </c>
      <c r="J5" s="218">
        <f>店铺经营详情!AP5</f>
        <v>1.6429</v>
      </c>
      <c r="K5" s="219">
        <f>店铺经营详情!AM5</f>
        <v>75515.7</v>
      </c>
      <c r="L5" s="219">
        <f>店铺经营详情!AS5</f>
        <v>1797.99285714286</v>
      </c>
      <c r="M5" s="220">
        <f>店铺经营详情!AU5</f>
        <v>5</v>
      </c>
      <c r="N5" s="164">
        <f>店铺经营详情!AV5</f>
        <v>0.5952</v>
      </c>
      <c r="O5" s="164">
        <f>店铺经营详情!AW5</f>
        <v>0.0391</v>
      </c>
      <c r="P5" s="221">
        <f t="shared" si="1"/>
        <v>0.0401023893044757</v>
      </c>
      <c r="Q5" s="268">
        <f>钻展!D4</f>
        <v>152</v>
      </c>
      <c r="R5" s="269">
        <f>钻展!E4</f>
        <v>988.66</v>
      </c>
      <c r="S5" s="270">
        <f>钻展!F4</f>
        <v>0.0091</v>
      </c>
      <c r="T5" s="271">
        <f>钻展!G4</f>
        <v>6.5</v>
      </c>
      <c r="U5" s="272">
        <f>钻展!N4</f>
        <v>44</v>
      </c>
      <c r="V5" s="271">
        <f>钻展!O4</f>
        <v>0.43</v>
      </c>
      <c r="W5" s="273">
        <f>钻展!P4</f>
        <v>1200</v>
      </c>
      <c r="X5" s="270">
        <f>钻展!Q4</f>
        <v>0.823883333333333</v>
      </c>
      <c r="Y5" s="313">
        <f>IFERROR(钻展!T4,0)</f>
        <v>1.41605809884086</v>
      </c>
      <c r="Z5" s="314">
        <f>直通车!B4</f>
        <v>2026.23</v>
      </c>
      <c r="AA5" s="163">
        <f>直通车!D4</f>
        <v>545</v>
      </c>
      <c r="AB5" s="218">
        <f>直通车!E4</f>
        <v>3.72</v>
      </c>
      <c r="AC5" s="219">
        <f>直通车!G4</f>
        <v>1488</v>
      </c>
      <c r="AD5" s="219">
        <f>直通车!H4</f>
        <v>1</v>
      </c>
      <c r="AE5" s="163">
        <f>直通车!I4</f>
        <v>11</v>
      </c>
      <c r="AF5" s="163">
        <f>直通车!J4</f>
        <v>14</v>
      </c>
      <c r="AG5" s="322">
        <f>直通车!K4</f>
        <v>0.0018</v>
      </c>
      <c r="AH5" s="344">
        <f t="shared" si="2"/>
        <v>0.734368753793992</v>
      </c>
      <c r="AI5" s="345">
        <f>淘客!B4</f>
        <v>13.47</v>
      </c>
      <c r="AJ5" s="272">
        <f>淘客!C4</f>
        <v>134.64</v>
      </c>
      <c r="AK5" s="313">
        <f>淘客!E4</f>
        <v>9.99554565701559</v>
      </c>
      <c r="AL5" s="346">
        <f t="shared" si="3"/>
        <v>3028.36</v>
      </c>
    </row>
    <row r="6" spans="1:38">
      <c r="A6" s="159" t="str">
        <f t="shared" si="0"/>
        <v>周三</v>
      </c>
      <c r="B6" s="160">
        <f>店铺经营详情!$A$6</f>
        <v>42312</v>
      </c>
      <c r="C6" s="161">
        <f>店铺经营详情!B6</f>
        <v>2997</v>
      </c>
      <c r="D6" s="162">
        <f>店铺经营详情!N6</f>
        <v>22222</v>
      </c>
      <c r="E6" s="162">
        <f>店铺经营详情!O6</f>
        <v>1111</v>
      </c>
      <c r="F6" s="163">
        <f>店铺经营详情!C6</f>
        <v>1152</v>
      </c>
      <c r="G6" s="164">
        <f>店铺经营详情!E6</f>
        <v>0.1476</v>
      </c>
      <c r="H6" s="165">
        <f>店铺经营详情!F6</f>
        <v>0.98</v>
      </c>
      <c r="I6" s="163">
        <f>店铺经营详情!AK6</f>
        <v>96</v>
      </c>
      <c r="J6" s="218">
        <f>店铺经营详情!AP6</f>
        <v>1.6429</v>
      </c>
      <c r="K6" s="219">
        <f>店铺经营详情!AM6</f>
        <v>75515.7</v>
      </c>
      <c r="L6" s="219">
        <f>店铺经营详情!AS6</f>
        <v>1797.99285714286</v>
      </c>
      <c r="M6" s="220">
        <f>店铺经营详情!AU6</f>
        <v>5</v>
      </c>
      <c r="N6" s="164">
        <f>店铺经营详情!AV6</f>
        <v>0.5952</v>
      </c>
      <c r="O6" s="164">
        <f>店铺经营详情!AW6</f>
        <v>0.0391</v>
      </c>
      <c r="P6" s="221">
        <f t="shared" si="1"/>
        <v>0.0401023893044757</v>
      </c>
      <c r="Q6" s="268">
        <f>钻展!D5</f>
        <v>152</v>
      </c>
      <c r="R6" s="269">
        <f>钻展!E5</f>
        <v>988.66</v>
      </c>
      <c r="S6" s="270">
        <f>钻展!F5</f>
        <v>0.0091</v>
      </c>
      <c r="T6" s="271">
        <f>钻展!G5</f>
        <v>6.5</v>
      </c>
      <c r="U6" s="272">
        <f>钻展!N5</f>
        <v>50</v>
      </c>
      <c r="V6" s="271">
        <f>钻展!O5</f>
        <v>0.506666666666667</v>
      </c>
      <c r="W6" s="273">
        <f>钻展!P5</f>
        <v>1300</v>
      </c>
      <c r="X6" s="270">
        <f>钻展!Q5</f>
        <v>0.760507692307692</v>
      </c>
      <c r="Y6" s="313">
        <f>IFERROR(钻展!T5,0)</f>
        <v>1.41605809884086</v>
      </c>
      <c r="Z6" s="314">
        <f>直通车!B5</f>
        <v>2026.23</v>
      </c>
      <c r="AA6" s="163">
        <f>直通车!D5</f>
        <v>545</v>
      </c>
      <c r="AB6" s="218">
        <f>直通车!E5</f>
        <v>3.72</v>
      </c>
      <c r="AC6" s="219">
        <f>直通车!G5</f>
        <v>1488</v>
      </c>
      <c r="AD6" s="219">
        <f>直通车!H5</f>
        <v>1</v>
      </c>
      <c r="AE6" s="163">
        <f>直通车!I5</f>
        <v>11</v>
      </c>
      <c r="AF6" s="163">
        <f>直通车!J5</f>
        <v>14</v>
      </c>
      <c r="AG6" s="322">
        <f>直通车!K5</f>
        <v>0.0018</v>
      </c>
      <c r="AH6" s="344">
        <f t="shared" si="2"/>
        <v>0.734368753793992</v>
      </c>
      <c r="AI6" s="345">
        <f>淘客!B5</f>
        <v>13.47</v>
      </c>
      <c r="AJ6" s="272">
        <f>淘客!C5</f>
        <v>134.64</v>
      </c>
      <c r="AK6" s="313">
        <f>淘客!E5</f>
        <v>9.99554565701559</v>
      </c>
      <c r="AL6" s="346">
        <f t="shared" si="3"/>
        <v>3028.36</v>
      </c>
    </row>
    <row r="7" spans="1:38">
      <c r="A7" s="159" t="str">
        <f t="shared" si="0"/>
        <v>周四</v>
      </c>
      <c r="B7" s="160">
        <f>店铺经营详情!$A$7</f>
        <v>42313</v>
      </c>
      <c r="C7" s="161">
        <f>店铺经营详情!B7</f>
        <v>2997</v>
      </c>
      <c r="D7" s="162">
        <f>店铺经营详情!N7</f>
        <v>22222</v>
      </c>
      <c r="E7" s="162">
        <f>店铺经营详情!O7</f>
        <v>1111</v>
      </c>
      <c r="F7" s="163">
        <f>店铺经营详情!C7</f>
        <v>1152</v>
      </c>
      <c r="G7" s="164">
        <f>店铺经营详情!E7</f>
        <v>0.1476</v>
      </c>
      <c r="H7" s="165">
        <f>店铺经营详情!F7</f>
        <v>0.598090277777778</v>
      </c>
      <c r="I7" s="163">
        <f>店铺经营详情!AK7</f>
        <v>96</v>
      </c>
      <c r="J7" s="218">
        <f>店铺经营详情!AP7</f>
        <v>1.6429</v>
      </c>
      <c r="K7" s="219">
        <f>店铺经营详情!AM7</f>
        <v>75515.7</v>
      </c>
      <c r="L7" s="219">
        <f>店铺经营详情!AQ7</f>
        <v>33</v>
      </c>
      <c r="M7" s="220">
        <f>店铺经营详情!AU7</f>
        <v>5</v>
      </c>
      <c r="N7" s="164">
        <f>店铺经营详情!AV7</f>
        <v>0.5952</v>
      </c>
      <c r="O7" s="164">
        <f>店铺经营详情!AW7</f>
        <v>0.0391</v>
      </c>
      <c r="P7" s="221">
        <f t="shared" si="1"/>
        <v>0.0401023893044757</v>
      </c>
      <c r="Q7" s="268">
        <f>钻展!D6</f>
        <v>152</v>
      </c>
      <c r="R7" s="269">
        <f>钻展!E6</f>
        <v>988.66</v>
      </c>
      <c r="S7" s="270">
        <f>钻展!F6</f>
        <v>0.0091</v>
      </c>
      <c r="T7" s="271">
        <f>钻展!G6</f>
        <v>6.5</v>
      </c>
      <c r="U7" s="272">
        <f>钻展!N6</f>
        <v>56</v>
      </c>
      <c r="V7" s="271">
        <f>钻展!O6</f>
        <v>0.506666666666667</v>
      </c>
      <c r="W7" s="273">
        <f>钻展!P6</f>
        <v>1400</v>
      </c>
      <c r="X7" s="270">
        <f>钻展!Q6</f>
        <v>0.706185714285714</v>
      </c>
      <c r="Y7" s="313">
        <f>IFERROR(钻展!T6,0)</f>
        <v>1.41605809884086</v>
      </c>
      <c r="Z7" s="314">
        <f>直通车!B6</f>
        <v>2026.23</v>
      </c>
      <c r="AA7" s="163">
        <f>直通车!D6</f>
        <v>545</v>
      </c>
      <c r="AB7" s="218">
        <f>直通车!E6</f>
        <v>3.72</v>
      </c>
      <c r="AC7" s="219">
        <f>直通车!G6</f>
        <v>1488</v>
      </c>
      <c r="AD7" s="219">
        <f>直通车!H6</f>
        <v>1</v>
      </c>
      <c r="AE7" s="163">
        <f>直通车!I6</f>
        <v>11</v>
      </c>
      <c r="AF7" s="163">
        <f>直通车!J6</f>
        <v>14</v>
      </c>
      <c r="AG7" s="322">
        <f>直通车!K6</f>
        <v>0.0018</v>
      </c>
      <c r="AH7" s="344">
        <f t="shared" si="2"/>
        <v>0.734368753793992</v>
      </c>
      <c r="AI7" s="345">
        <f>淘客!B6</f>
        <v>13.47</v>
      </c>
      <c r="AJ7" s="272">
        <f>淘客!C6</f>
        <v>134.64</v>
      </c>
      <c r="AK7" s="313">
        <f>淘客!E6</f>
        <v>9.99554565701559</v>
      </c>
      <c r="AL7" s="346">
        <f t="shared" si="3"/>
        <v>3028.36</v>
      </c>
    </row>
    <row r="8" spans="1:38">
      <c r="A8" s="159" t="str">
        <f t="shared" si="0"/>
        <v>周五</v>
      </c>
      <c r="B8" s="160">
        <f>店铺经营详情!$A$8</f>
        <v>42314</v>
      </c>
      <c r="C8" s="161">
        <f>店铺经营详情!B8</f>
        <v>2997</v>
      </c>
      <c r="D8" s="162">
        <f>店铺经营详情!N8</f>
        <v>22222</v>
      </c>
      <c r="E8" s="162">
        <f>店铺经营详情!O8</f>
        <v>1111</v>
      </c>
      <c r="F8" s="163">
        <f>店铺经营详情!C8</f>
        <v>1152</v>
      </c>
      <c r="G8" s="164">
        <f>店铺经营详情!E8</f>
        <v>0.1476</v>
      </c>
      <c r="H8" s="165">
        <f>店铺经营详情!F8</f>
        <v>0.598090277777778</v>
      </c>
      <c r="I8" s="163">
        <f>店铺经营详情!AK8</f>
        <v>96</v>
      </c>
      <c r="J8" s="218">
        <f>店铺经营详情!AP8</f>
        <v>1.6429</v>
      </c>
      <c r="K8" s="222">
        <f>店铺经营详情!AM8</f>
        <v>75515.7</v>
      </c>
      <c r="L8" s="219">
        <f>店铺经营详情!AS8</f>
        <v>1797.99285714286</v>
      </c>
      <c r="M8" s="220">
        <f>店铺经营详情!AU8</f>
        <v>5</v>
      </c>
      <c r="N8" s="164">
        <f>店铺经营详情!AV8</f>
        <v>0.5952</v>
      </c>
      <c r="O8" s="164">
        <f>店铺经营详情!AW8</f>
        <v>0.0391</v>
      </c>
      <c r="P8" s="221">
        <f t="shared" si="1"/>
        <v>0.0401023893044757</v>
      </c>
      <c r="Q8" s="268">
        <f>钻展!D7</f>
        <v>152</v>
      </c>
      <c r="R8" s="269">
        <f>钻展!E7</f>
        <v>988.66</v>
      </c>
      <c r="S8" s="270">
        <f>钻展!F7</f>
        <v>0.0091</v>
      </c>
      <c r="T8" s="271">
        <f>钻展!G7</f>
        <v>6.5</v>
      </c>
      <c r="U8" s="272">
        <f>钻展!N7</f>
        <v>62</v>
      </c>
      <c r="V8" s="271">
        <f>钻展!O7</f>
        <v>0.506666666666667</v>
      </c>
      <c r="W8" s="273">
        <f>钻展!P7</f>
        <v>1500</v>
      </c>
      <c r="X8" s="270">
        <f>钻展!Q7</f>
        <v>0.659106666666667</v>
      </c>
      <c r="Y8" s="313">
        <f>IFERROR(钻展!T7,0)</f>
        <v>1.41605809884086</v>
      </c>
      <c r="Z8" s="314">
        <f>直通车!B7</f>
        <v>2026.23</v>
      </c>
      <c r="AA8" s="163">
        <f>直通车!D7</f>
        <v>545</v>
      </c>
      <c r="AB8" s="218">
        <f>直通车!E7</f>
        <v>3.72</v>
      </c>
      <c r="AC8" s="219">
        <f>直通车!G7</f>
        <v>1488</v>
      </c>
      <c r="AD8" s="219">
        <f>直通车!H7</f>
        <v>1</v>
      </c>
      <c r="AE8" s="163">
        <f>直通车!I7</f>
        <v>11</v>
      </c>
      <c r="AF8" s="163">
        <f>直通车!J7</f>
        <v>14</v>
      </c>
      <c r="AG8" s="322">
        <f>直通车!K7</f>
        <v>0.0018</v>
      </c>
      <c r="AH8" s="344">
        <f t="shared" si="2"/>
        <v>0.734368753793992</v>
      </c>
      <c r="AI8" s="345">
        <f>淘客!B7</f>
        <v>13.47</v>
      </c>
      <c r="AJ8" s="272">
        <f>淘客!C7</f>
        <v>134.64</v>
      </c>
      <c r="AK8" s="313">
        <f>淘客!E7</f>
        <v>9.99554565701559</v>
      </c>
      <c r="AL8" s="346">
        <f t="shared" si="3"/>
        <v>3028.36</v>
      </c>
    </row>
    <row r="9" ht="14.25" spans="1:38">
      <c r="A9" s="166" t="str">
        <f t="shared" si="0"/>
        <v>周六</v>
      </c>
      <c r="B9" s="167">
        <f>店铺经营详情!$A$9</f>
        <v>42315</v>
      </c>
      <c r="C9" s="168">
        <f>店铺经营详情!B9</f>
        <v>2997</v>
      </c>
      <c r="D9" s="169">
        <f>店铺经营详情!N9</f>
        <v>22222</v>
      </c>
      <c r="E9" s="170">
        <f>店铺经营详情!O9</f>
        <v>1111</v>
      </c>
      <c r="F9" s="169">
        <f>店铺经营详情!C9</f>
        <v>1152</v>
      </c>
      <c r="G9" s="171">
        <f>店铺经营详情!E9</f>
        <v>0.1476</v>
      </c>
      <c r="H9" s="172">
        <f>店铺经营详情!F9</f>
        <v>0.598090277777778</v>
      </c>
      <c r="I9" s="169">
        <f>店铺经营详情!AK9</f>
        <v>96</v>
      </c>
      <c r="J9" s="223">
        <f>店铺经营详情!AP9</f>
        <v>1.6429</v>
      </c>
      <c r="K9" s="224">
        <f>店铺经营详情!AM9</f>
        <v>75515.7</v>
      </c>
      <c r="L9" s="225">
        <f>店铺经营详情!AS9</f>
        <v>1797.99285714286</v>
      </c>
      <c r="M9" s="226">
        <f>店铺经营详情!AU9</f>
        <v>5</v>
      </c>
      <c r="N9" s="171">
        <f>店铺经营详情!AV9</f>
        <v>0.5952</v>
      </c>
      <c r="O9" s="171">
        <f>店铺经营详情!AW9</f>
        <v>0.0391</v>
      </c>
      <c r="P9" s="227">
        <f t="shared" si="1"/>
        <v>0.0401023893044757</v>
      </c>
      <c r="Q9" s="274">
        <f>钻展!D8</f>
        <v>152</v>
      </c>
      <c r="R9" s="275">
        <f>钻展!E8</f>
        <v>988.66</v>
      </c>
      <c r="S9" s="276">
        <f>钻展!F8</f>
        <v>0.0091</v>
      </c>
      <c r="T9" s="277">
        <f>钻展!G8</f>
        <v>6.5</v>
      </c>
      <c r="U9" s="278">
        <f>钻展!N8</f>
        <v>68</v>
      </c>
      <c r="V9" s="277">
        <f>钻展!O8</f>
        <v>0.506666666666667</v>
      </c>
      <c r="W9" s="279">
        <f>钻展!P8</f>
        <v>1600</v>
      </c>
      <c r="X9" s="276">
        <f>钻展!Q8</f>
        <v>0.6179125</v>
      </c>
      <c r="Y9" s="315">
        <f>IFERROR(钻展!T8,0)</f>
        <v>1.41605809884086</v>
      </c>
      <c r="Z9" s="316">
        <f>直通车!B8</f>
        <v>2026.23</v>
      </c>
      <c r="AA9" s="169">
        <f>直通车!D8</f>
        <v>545</v>
      </c>
      <c r="AB9" s="223">
        <f>直通车!E8</f>
        <v>3.72</v>
      </c>
      <c r="AC9" s="225">
        <f>直通车!G8</f>
        <v>1488</v>
      </c>
      <c r="AD9" s="225">
        <f>直通车!H8</f>
        <v>1</v>
      </c>
      <c r="AE9" s="169">
        <f>直通车!I8</f>
        <v>11</v>
      </c>
      <c r="AF9" s="169">
        <f>直通车!J8</f>
        <v>14</v>
      </c>
      <c r="AG9" s="347">
        <f>直通车!K8</f>
        <v>0.0018</v>
      </c>
      <c r="AH9" s="348">
        <f t="shared" si="2"/>
        <v>0.734368753793992</v>
      </c>
      <c r="AI9" s="349">
        <f>淘客!B8</f>
        <v>13.47</v>
      </c>
      <c r="AJ9" s="278">
        <f>淘客!C8</f>
        <v>134.64</v>
      </c>
      <c r="AK9" s="315">
        <f>淘客!E8</f>
        <v>9.99554565701559</v>
      </c>
      <c r="AL9" s="350">
        <f t="shared" si="3"/>
        <v>3028.36</v>
      </c>
    </row>
    <row r="10" ht="14.25" spans="1:38">
      <c r="A10" s="173" t="str">
        <f t="shared" si="0"/>
        <v>周日</v>
      </c>
      <c r="B10" s="174">
        <f>店铺经营详情!$A$10</f>
        <v>42316</v>
      </c>
      <c r="C10" s="175">
        <f>店铺经营详情!B10</f>
        <v>2997</v>
      </c>
      <c r="D10" s="176">
        <f>店铺经营详情!N10</f>
        <v>22222</v>
      </c>
      <c r="E10" s="176">
        <f>店铺经营详情!O10</f>
        <v>1111</v>
      </c>
      <c r="F10" s="177">
        <f>店铺经营详情!C10</f>
        <v>1152</v>
      </c>
      <c r="G10" s="178">
        <f>店铺经营详情!E10</f>
        <v>0.1476</v>
      </c>
      <c r="H10" s="179">
        <f>店铺经营详情!F10</f>
        <v>0.598090277777778</v>
      </c>
      <c r="I10" s="228">
        <f>店铺经营详情!AK10</f>
        <v>96</v>
      </c>
      <c r="J10" s="229">
        <f>店铺经营详情!AP10</f>
        <v>1.6429</v>
      </c>
      <c r="K10" s="230">
        <f>店铺经营详情!AM10</f>
        <v>75515.7</v>
      </c>
      <c r="L10" s="231">
        <f>店铺经营详情!AS10</f>
        <v>1797.99285714286</v>
      </c>
      <c r="M10" s="232">
        <f>店铺经营详情!AU10</f>
        <v>5</v>
      </c>
      <c r="N10" s="233">
        <f>店铺经营详情!AV10</f>
        <v>0.5952</v>
      </c>
      <c r="O10" s="233">
        <f>店铺经营详情!AW10</f>
        <v>0.0391</v>
      </c>
      <c r="P10" s="234">
        <f t="shared" si="1"/>
        <v>0.0401023893044757</v>
      </c>
      <c r="Q10" s="280">
        <f>钻展!D9</f>
        <v>152</v>
      </c>
      <c r="R10" s="281">
        <f>钻展!E9</f>
        <v>988.66</v>
      </c>
      <c r="S10" s="282">
        <f>钻展!F9</f>
        <v>0.0091</v>
      </c>
      <c r="T10" s="283">
        <f>钻展!G9</f>
        <v>6.5</v>
      </c>
      <c r="U10" s="284">
        <f>钻展!N9</f>
        <v>74</v>
      </c>
      <c r="V10" s="285">
        <f>钻展!O9</f>
        <v>0.506666666666667</v>
      </c>
      <c r="W10" s="286">
        <f>钻展!P9</f>
        <v>1700</v>
      </c>
      <c r="X10" s="282">
        <f>钻展!Q9</f>
        <v>0.581564705882353</v>
      </c>
      <c r="Y10" s="317">
        <f>IFERROR(钻展!T9,0)</f>
        <v>1.41605809884086</v>
      </c>
      <c r="Z10" s="318">
        <f>直通车!B9</f>
        <v>2026.23</v>
      </c>
      <c r="AA10" s="177">
        <f>直通车!D9</f>
        <v>545</v>
      </c>
      <c r="AB10" s="236">
        <f>直通车!E9</f>
        <v>3.72</v>
      </c>
      <c r="AC10" s="231">
        <f>直通车!G9</f>
        <v>1488</v>
      </c>
      <c r="AD10" s="231">
        <f>直通车!H9</f>
        <v>1</v>
      </c>
      <c r="AE10" s="177">
        <f>直通车!I9</f>
        <v>11</v>
      </c>
      <c r="AF10" s="235">
        <f>直通车!J9</f>
        <v>14</v>
      </c>
      <c r="AG10" s="320">
        <f>直通车!K9</f>
        <v>0.0018</v>
      </c>
      <c r="AH10" s="351">
        <f t="shared" si="2"/>
        <v>0.734368753793992</v>
      </c>
      <c r="AI10" s="352">
        <f>淘客!B9</f>
        <v>13.47</v>
      </c>
      <c r="AJ10" s="353">
        <f>淘客!C9</f>
        <v>134.64</v>
      </c>
      <c r="AK10" s="317">
        <f>淘客!E9</f>
        <v>9.99554565701559</v>
      </c>
      <c r="AL10" s="354">
        <f t="shared" si="3"/>
        <v>3028.36</v>
      </c>
    </row>
    <row r="11" spans="1:38">
      <c r="A11" s="159" t="str">
        <f t="shared" si="0"/>
        <v>周一</v>
      </c>
      <c r="B11" s="160">
        <f>店铺经营详情!$A$11</f>
        <v>42317</v>
      </c>
      <c r="C11" s="161">
        <f>店铺经营详情!B11</f>
        <v>2997</v>
      </c>
      <c r="D11" s="162">
        <f>店铺经营详情!N11</f>
        <v>22222</v>
      </c>
      <c r="E11" s="162">
        <f>店铺经营详情!O11</f>
        <v>1111</v>
      </c>
      <c r="F11" s="163">
        <f>店铺经营详情!C11</f>
        <v>1152</v>
      </c>
      <c r="G11" s="164">
        <f>店铺经营详情!E11</f>
        <v>0.1476</v>
      </c>
      <c r="H11" s="165">
        <f>店铺经营详情!F11</f>
        <v>0.598090277777778</v>
      </c>
      <c r="I11" s="163">
        <f>店铺经营详情!AK11</f>
        <v>96</v>
      </c>
      <c r="J11" s="218">
        <f>店铺经营详情!AP11</f>
        <v>1.6429</v>
      </c>
      <c r="K11" s="219">
        <f>店铺经营详情!AM11</f>
        <v>75515.7</v>
      </c>
      <c r="L11" s="219">
        <f>店铺经营详情!AS11</f>
        <v>1797.99285714286</v>
      </c>
      <c r="M11" s="220">
        <f>店铺经营详情!AU11</f>
        <v>5</v>
      </c>
      <c r="N11" s="164">
        <f>店铺经营详情!AV11</f>
        <v>0.5952</v>
      </c>
      <c r="O11" s="164">
        <f>店铺经营详情!AW11</f>
        <v>0.0391</v>
      </c>
      <c r="P11" s="221">
        <f t="shared" si="1"/>
        <v>0.0401023893044757</v>
      </c>
      <c r="Q11" s="268">
        <f>钻展!D10</f>
        <v>152</v>
      </c>
      <c r="R11" s="269">
        <f>钻展!E10</f>
        <v>988.66</v>
      </c>
      <c r="S11" s="270">
        <f>钻展!F10</f>
        <v>0.0091</v>
      </c>
      <c r="T11" s="271">
        <f>钻展!G10</f>
        <v>6.5</v>
      </c>
      <c r="U11" s="272">
        <f>钻展!N10</f>
        <v>80</v>
      </c>
      <c r="V11" s="271">
        <f>钻展!O10</f>
        <v>0.506666666666667</v>
      </c>
      <c r="W11" s="273">
        <f>钻展!P10</f>
        <v>1800</v>
      </c>
      <c r="X11" s="270">
        <f>钻展!Q10</f>
        <v>0.549255555555555</v>
      </c>
      <c r="Y11" s="313">
        <f>IFERROR(钻展!T10,0)</f>
        <v>1.41605809884086</v>
      </c>
      <c r="Z11" s="314">
        <f>直通车!B10</f>
        <v>2026.23</v>
      </c>
      <c r="AA11" s="163">
        <f>直通车!D10</f>
        <v>545</v>
      </c>
      <c r="AB11" s="218">
        <f>直通车!E10</f>
        <v>3.72</v>
      </c>
      <c r="AC11" s="219">
        <f>直通车!G10</f>
        <v>1488</v>
      </c>
      <c r="AD11" s="219">
        <f>直通车!H10</f>
        <v>1</v>
      </c>
      <c r="AE11" s="163">
        <f>直通车!I10</f>
        <v>11</v>
      </c>
      <c r="AF11" s="163">
        <f>直通车!J10</f>
        <v>14</v>
      </c>
      <c r="AG11" s="322">
        <f>直通车!K10</f>
        <v>0.0018</v>
      </c>
      <c r="AH11" s="344">
        <f t="shared" si="2"/>
        <v>0.734368753793992</v>
      </c>
      <c r="AI11" s="345">
        <f>淘客!B10</f>
        <v>13.47</v>
      </c>
      <c r="AJ11" s="272">
        <f>淘客!C10</f>
        <v>134.64</v>
      </c>
      <c r="AK11" s="313">
        <f>淘客!E10</f>
        <v>9.99554565701559</v>
      </c>
      <c r="AL11" s="346">
        <f t="shared" si="3"/>
        <v>3028.36</v>
      </c>
    </row>
    <row r="12" spans="1:38">
      <c r="A12" s="159" t="str">
        <f t="shared" si="0"/>
        <v>周二</v>
      </c>
      <c r="B12" s="160">
        <f>店铺经营详情!$A$12</f>
        <v>42318</v>
      </c>
      <c r="C12" s="161">
        <f>店铺经营详情!B12</f>
        <v>2997</v>
      </c>
      <c r="D12" s="162">
        <f>店铺经营详情!N12</f>
        <v>22222</v>
      </c>
      <c r="E12" s="162">
        <f>店铺经营详情!O12</f>
        <v>1111</v>
      </c>
      <c r="F12" s="163">
        <f>店铺经营详情!C12</f>
        <v>1152</v>
      </c>
      <c r="G12" s="164">
        <f>店铺经营详情!E12</f>
        <v>0.1476</v>
      </c>
      <c r="H12" s="165">
        <f>店铺经营详情!F12</f>
        <v>0.598090277777778</v>
      </c>
      <c r="I12" s="163">
        <f>店铺经营详情!AK12</f>
        <v>96</v>
      </c>
      <c r="J12" s="218">
        <f>店铺经营详情!AP12</f>
        <v>1.6429</v>
      </c>
      <c r="K12" s="219">
        <f>店铺经营详情!AM12</f>
        <v>75515.7</v>
      </c>
      <c r="L12" s="219">
        <f>店铺经营详情!AS12</f>
        <v>1797.99285714286</v>
      </c>
      <c r="M12" s="220">
        <f>店铺经营详情!AU12</f>
        <v>5</v>
      </c>
      <c r="N12" s="164">
        <f>店铺经营详情!AV12</f>
        <v>0.5952</v>
      </c>
      <c r="O12" s="164">
        <f>店铺经营详情!AW12</f>
        <v>0.0391</v>
      </c>
      <c r="P12" s="221">
        <f t="shared" si="1"/>
        <v>0.0401023893044757</v>
      </c>
      <c r="Q12" s="268">
        <f>钻展!D11</f>
        <v>152</v>
      </c>
      <c r="R12" s="269">
        <f>钻展!E11</f>
        <v>988.66</v>
      </c>
      <c r="S12" s="270">
        <f>钻展!F11</f>
        <v>0.0091</v>
      </c>
      <c r="T12" s="271">
        <f>钻展!G11</f>
        <v>6.5</v>
      </c>
      <c r="U12" s="272">
        <f>钻展!N11</f>
        <v>86</v>
      </c>
      <c r="V12" s="271">
        <f>钻展!O11</f>
        <v>0.506666666666667</v>
      </c>
      <c r="W12" s="273">
        <f>钻展!P11</f>
        <v>1900</v>
      </c>
      <c r="X12" s="270">
        <f>钻展!Q11</f>
        <v>0.520347368421053</v>
      </c>
      <c r="Y12" s="313">
        <f>IFERROR(钻展!T11,0)</f>
        <v>1.41605809884086</v>
      </c>
      <c r="Z12" s="314">
        <f>直通车!B11</f>
        <v>2026.23</v>
      </c>
      <c r="AA12" s="163">
        <f>直通车!D11</f>
        <v>545</v>
      </c>
      <c r="AB12" s="218">
        <f>直通车!E11</f>
        <v>3.72</v>
      </c>
      <c r="AC12" s="219">
        <f>直通车!G11</f>
        <v>1488</v>
      </c>
      <c r="AD12" s="219">
        <f>直通车!H11</f>
        <v>1</v>
      </c>
      <c r="AE12" s="163">
        <f>直通车!I11</f>
        <v>11</v>
      </c>
      <c r="AF12" s="163">
        <f>直通车!J11</f>
        <v>14</v>
      </c>
      <c r="AG12" s="322">
        <f>直通车!K11</f>
        <v>0.0018</v>
      </c>
      <c r="AH12" s="344">
        <f t="shared" si="2"/>
        <v>0.734368753793992</v>
      </c>
      <c r="AI12" s="345">
        <f>淘客!B11</f>
        <v>13.47</v>
      </c>
      <c r="AJ12" s="272">
        <f>淘客!C11</f>
        <v>134.64</v>
      </c>
      <c r="AK12" s="313">
        <f>淘客!E11</f>
        <v>9.99554565701559</v>
      </c>
      <c r="AL12" s="346">
        <f t="shared" si="3"/>
        <v>3028.36</v>
      </c>
    </row>
    <row r="13" spans="1:38">
      <c r="A13" s="159" t="str">
        <f t="shared" si="0"/>
        <v>周三</v>
      </c>
      <c r="B13" s="160">
        <f>店铺经营详情!$A$13</f>
        <v>42319</v>
      </c>
      <c r="C13" s="161">
        <f>店铺经营详情!B13</f>
        <v>2997</v>
      </c>
      <c r="D13" s="162">
        <f>店铺经营详情!N13</f>
        <v>22222</v>
      </c>
      <c r="E13" s="162">
        <f>店铺经营详情!O13</f>
        <v>1111</v>
      </c>
      <c r="F13" s="163">
        <f>店铺经营详情!C13</f>
        <v>1152</v>
      </c>
      <c r="G13" s="164">
        <f>店铺经营详情!E13</f>
        <v>0.1476</v>
      </c>
      <c r="H13" s="165">
        <f>店铺经营详情!F13</f>
        <v>0.598090277777778</v>
      </c>
      <c r="I13" s="163">
        <f>店铺经营详情!AK13</f>
        <v>96</v>
      </c>
      <c r="J13" s="218">
        <f>店铺经营详情!AP13</f>
        <v>1.6429</v>
      </c>
      <c r="K13" s="219">
        <f>店铺经营详情!AM13</f>
        <v>75515.7</v>
      </c>
      <c r="L13" s="219">
        <f>店铺经营详情!AS13</f>
        <v>1797.99285714286</v>
      </c>
      <c r="M13" s="220">
        <f>店铺经营详情!AU13</f>
        <v>5</v>
      </c>
      <c r="N13" s="164">
        <f>店铺经营详情!AV13</f>
        <v>0.5952</v>
      </c>
      <c r="O13" s="164">
        <f>店铺经营详情!AW13</f>
        <v>0.0391</v>
      </c>
      <c r="P13" s="221">
        <f t="shared" si="1"/>
        <v>0.0401023893044757</v>
      </c>
      <c r="Q13" s="268">
        <f>钻展!D12</f>
        <v>152</v>
      </c>
      <c r="R13" s="269">
        <f>钻展!E12</f>
        <v>988.66</v>
      </c>
      <c r="S13" s="270">
        <f>钻展!F12</f>
        <v>0.0091</v>
      </c>
      <c r="T13" s="271">
        <f>钻展!G12</f>
        <v>6.5</v>
      </c>
      <c r="U13" s="272">
        <f>钻展!N12</f>
        <v>92</v>
      </c>
      <c r="V13" s="271">
        <f>钻展!O12</f>
        <v>0.506666666666667</v>
      </c>
      <c r="W13" s="273">
        <f>钻展!P12</f>
        <v>2000</v>
      </c>
      <c r="X13" s="270">
        <f>钻展!Q12</f>
        <v>0.49433</v>
      </c>
      <c r="Y13" s="313">
        <f>IFERROR(钻展!T12,0)</f>
        <v>1.41605809884086</v>
      </c>
      <c r="Z13" s="314">
        <f>直通车!B12</f>
        <v>2026.23</v>
      </c>
      <c r="AA13" s="163">
        <f>直通车!D12</f>
        <v>545</v>
      </c>
      <c r="AB13" s="218">
        <f>直通车!E12</f>
        <v>3.72</v>
      </c>
      <c r="AC13" s="219">
        <f>直通车!G12</f>
        <v>1488</v>
      </c>
      <c r="AD13" s="219">
        <f>直通车!H12</f>
        <v>1</v>
      </c>
      <c r="AE13" s="163">
        <f>直通车!I12</f>
        <v>11</v>
      </c>
      <c r="AF13" s="163">
        <f>直通车!J12</f>
        <v>14</v>
      </c>
      <c r="AG13" s="322">
        <f>直通车!K12</f>
        <v>0.0018</v>
      </c>
      <c r="AH13" s="344">
        <f t="shared" si="2"/>
        <v>0.734368753793992</v>
      </c>
      <c r="AI13" s="345">
        <f>淘客!B12</f>
        <v>13.47</v>
      </c>
      <c r="AJ13" s="272">
        <f>淘客!C12</f>
        <v>134.64</v>
      </c>
      <c r="AK13" s="313">
        <f>淘客!E12</f>
        <v>9.99554565701559</v>
      </c>
      <c r="AL13" s="346">
        <f t="shared" si="3"/>
        <v>3028.36</v>
      </c>
    </row>
    <row r="14" spans="1:38">
      <c r="A14" s="159" t="str">
        <f t="shared" si="0"/>
        <v>周四</v>
      </c>
      <c r="B14" s="160">
        <f>店铺经营详情!$A$14</f>
        <v>42320</v>
      </c>
      <c r="C14" s="161">
        <f>店铺经营详情!B14</f>
        <v>2997</v>
      </c>
      <c r="D14" s="162">
        <f>店铺经营详情!N14</f>
        <v>22222</v>
      </c>
      <c r="E14" s="162">
        <f>店铺经营详情!O14</f>
        <v>1111</v>
      </c>
      <c r="F14" s="163">
        <f>店铺经营详情!C14</f>
        <v>1152</v>
      </c>
      <c r="G14" s="164">
        <f>店铺经营详情!E14</f>
        <v>0.1476</v>
      </c>
      <c r="H14" s="165">
        <f>店铺经营详情!F14</f>
        <v>0.598090277777778</v>
      </c>
      <c r="I14" s="163">
        <f>店铺经营详情!AK14</f>
        <v>96</v>
      </c>
      <c r="J14" s="218">
        <f>店铺经营详情!AP14</f>
        <v>1.6429</v>
      </c>
      <c r="K14" s="219">
        <f>店铺经营详情!AM14</f>
        <v>75515.7</v>
      </c>
      <c r="L14" s="219">
        <f>店铺经营详情!AS14</f>
        <v>1797.99285714286</v>
      </c>
      <c r="M14" s="220">
        <f>店铺经营详情!AU14</f>
        <v>5</v>
      </c>
      <c r="N14" s="164">
        <f>店铺经营详情!AV14</f>
        <v>0.5952</v>
      </c>
      <c r="O14" s="164">
        <f>店铺经营详情!AW14</f>
        <v>0.0391</v>
      </c>
      <c r="P14" s="221">
        <f t="shared" si="1"/>
        <v>0.0401023893044757</v>
      </c>
      <c r="Q14" s="268">
        <f>钻展!D13</f>
        <v>152</v>
      </c>
      <c r="R14" s="269">
        <f>钻展!E13</f>
        <v>988.66</v>
      </c>
      <c r="S14" s="270">
        <f>钻展!F13</f>
        <v>0.0091</v>
      </c>
      <c r="T14" s="271">
        <f>钻展!G13</f>
        <v>6.5</v>
      </c>
      <c r="U14" s="272">
        <f>钻展!N13</f>
        <v>98</v>
      </c>
      <c r="V14" s="271">
        <f>钻展!O13</f>
        <v>0.506666666666667</v>
      </c>
      <c r="W14" s="273">
        <f>钻展!P13</f>
        <v>2100</v>
      </c>
      <c r="X14" s="270">
        <f>钻展!Q13</f>
        <v>0.470790476190476</v>
      </c>
      <c r="Y14" s="313">
        <f>IFERROR(钻展!T13,0)</f>
        <v>1.41605809884086</v>
      </c>
      <c r="Z14" s="314">
        <f>直通车!B13</f>
        <v>2026.23</v>
      </c>
      <c r="AA14" s="163">
        <f>直通车!D13</f>
        <v>545</v>
      </c>
      <c r="AB14" s="218">
        <f>直通车!E13</f>
        <v>3.72</v>
      </c>
      <c r="AC14" s="219">
        <f>直通车!G13</f>
        <v>1488</v>
      </c>
      <c r="AD14" s="219">
        <f>直通车!H13</f>
        <v>1</v>
      </c>
      <c r="AE14" s="163">
        <f>直通车!I13</f>
        <v>11</v>
      </c>
      <c r="AF14" s="163">
        <f>直通车!J13</f>
        <v>14</v>
      </c>
      <c r="AG14" s="322">
        <f>直通车!K13</f>
        <v>0.0018</v>
      </c>
      <c r="AH14" s="344">
        <f t="shared" si="2"/>
        <v>0.734368753793992</v>
      </c>
      <c r="AI14" s="345">
        <f>淘客!B13</f>
        <v>13.47</v>
      </c>
      <c r="AJ14" s="272">
        <f>淘客!C13</f>
        <v>134.64</v>
      </c>
      <c r="AK14" s="313">
        <f>淘客!E13</f>
        <v>9.99554565701559</v>
      </c>
      <c r="AL14" s="346">
        <f t="shared" si="3"/>
        <v>3028.36</v>
      </c>
    </row>
    <row r="15" spans="1:38">
      <c r="A15" s="159" t="str">
        <f t="shared" si="0"/>
        <v>周五</v>
      </c>
      <c r="B15" s="160">
        <f>店铺经营详情!$A$15</f>
        <v>42321</v>
      </c>
      <c r="C15" s="161">
        <f>店铺经营详情!B15</f>
        <v>2997</v>
      </c>
      <c r="D15" s="162">
        <f>店铺经营详情!N15</f>
        <v>22222</v>
      </c>
      <c r="E15" s="162">
        <f>店铺经营详情!O15</f>
        <v>1111</v>
      </c>
      <c r="F15" s="163">
        <f>店铺经营详情!C15</f>
        <v>1152</v>
      </c>
      <c r="G15" s="164">
        <f>店铺经营详情!E15</f>
        <v>0.1476</v>
      </c>
      <c r="H15" s="165">
        <f>店铺经营详情!F15</f>
        <v>0.598090277777778</v>
      </c>
      <c r="I15" s="163">
        <f>店铺经营详情!AK15</f>
        <v>88</v>
      </c>
      <c r="J15" s="218">
        <f>店铺经营详情!AP15</f>
        <v>1.6429</v>
      </c>
      <c r="K15" s="222">
        <f>店铺经营详情!AM15</f>
        <v>75515.7</v>
      </c>
      <c r="L15" s="219">
        <f>店铺经营详情!AS15</f>
        <v>1797.99285714286</v>
      </c>
      <c r="M15" s="220">
        <f>店铺经营详情!AU15</f>
        <v>5</v>
      </c>
      <c r="N15" s="164">
        <f>店铺经营详情!AV15</f>
        <v>0.5952</v>
      </c>
      <c r="O15" s="164">
        <f>店铺经营详情!AW15</f>
        <v>0.0391</v>
      </c>
      <c r="P15" s="221">
        <f t="shared" si="1"/>
        <v>0.0401023893044757</v>
      </c>
      <c r="Q15" s="268">
        <f>钻展!D14</f>
        <v>152</v>
      </c>
      <c r="R15" s="269">
        <f>钻展!E14</f>
        <v>988.66</v>
      </c>
      <c r="S15" s="270">
        <f>钻展!F14</f>
        <v>0.0091</v>
      </c>
      <c r="T15" s="271">
        <f>钻展!G14</f>
        <v>6.5</v>
      </c>
      <c r="U15" s="272">
        <f>钻展!N14</f>
        <v>104</v>
      </c>
      <c r="V15" s="271">
        <f>钻展!O14</f>
        <v>0.506666666666667</v>
      </c>
      <c r="W15" s="273">
        <f>钻展!P14</f>
        <v>2200</v>
      </c>
      <c r="X15" s="270">
        <f>钻展!Q14</f>
        <v>0.449390909090909</v>
      </c>
      <c r="Y15" s="313">
        <f>IFERROR(钻展!T14,0)</f>
        <v>1.41605809884086</v>
      </c>
      <c r="Z15" s="314">
        <f>直通车!B14</f>
        <v>2026.23</v>
      </c>
      <c r="AA15" s="163">
        <f>直通车!D14</f>
        <v>545</v>
      </c>
      <c r="AB15" s="218">
        <f>直通车!E14</f>
        <v>3.72</v>
      </c>
      <c r="AC15" s="219">
        <f>直通车!G14</f>
        <v>1488</v>
      </c>
      <c r="AD15" s="219">
        <f>直通车!H14</f>
        <v>1</v>
      </c>
      <c r="AE15" s="163">
        <f>直通车!I14</f>
        <v>11</v>
      </c>
      <c r="AF15" s="163">
        <f>直通车!J14</f>
        <v>14</v>
      </c>
      <c r="AG15" s="322">
        <f>直通车!K14</f>
        <v>0.0018</v>
      </c>
      <c r="AH15" s="344">
        <f t="shared" si="2"/>
        <v>0.734368753793992</v>
      </c>
      <c r="AI15" s="345">
        <f>淘客!B14</f>
        <v>13.47</v>
      </c>
      <c r="AJ15" s="272">
        <f>淘客!C14</f>
        <v>134.64</v>
      </c>
      <c r="AK15" s="313">
        <f>淘客!E14</f>
        <v>9.99554565701559</v>
      </c>
      <c r="AL15" s="346">
        <f t="shared" si="3"/>
        <v>3028.36</v>
      </c>
    </row>
    <row r="16" ht="14.25" spans="1:38">
      <c r="A16" s="166" t="str">
        <f t="shared" si="0"/>
        <v>周六</v>
      </c>
      <c r="B16" s="167">
        <f>店铺经营详情!$A$16</f>
        <v>42322</v>
      </c>
      <c r="C16" s="168">
        <f>店铺经营详情!B16</f>
        <v>2997</v>
      </c>
      <c r="D16" s="169">
        <f>店铺经营详情!N16</f>
        <v>22222</v>
      </c>
      <c r="E16" s="170">
        <f>店铺经营详情!O16</f>
        <v>1111</v>
      </c>
      <c r="F16" s="169">
        <f>店铺经营详情!C16</f>
        <v>1152</v>
      </c>
      <c r="G16" s="171">
        <f>店铺经营详情!E16</f>
        <v>0.1476</v>
      </c>
      <c r="H16" s="172">
        <f>店铺经营详情!F16</f>
        <v>0.598090277777778</v>
      </c>
      <c r="I16" s="169">
        <f>店铺经营详情!AK16</f>
        <v>33</v>
      </c>
      <c r="J16" s="223">
        <f>店铺经营详情!AP16</f>
        <v>1.6429</v>
      </c>
      <c r="K16" s="224">
        <f>店铺经营详情!AM16</f>
        <v>75515.7</v>
      </c>
      <c r="L16" s="225">
        <f>店铺经营详情!AS16</f>
        <v>1797.99285714286</v>
      </c>
      <c r="M16" s="226">
        <f>店铺经营详情!AU16</f>
        <v>5</v>
      </c>
      <c r="N16" s="171">
        <f>店铺经营详情!AV16</f>
        <v>0.5952</v>
      </c>
      <c r="O16" s="171">
        <f>店铺经营详情!AW16</f>
        <v>0.0391</v>
      </c>
      <c r="P16" s="227">
        <f t="shared" si="1"/>
        <v>0.0401023893044757</v>
      </c>
      <c r="Q16" s="274">
        <f>钻展!D15</f>
        <v>152</v>
      </c>
      <c r="R16" s="275">
        <f>钻展!E15</f>
        <v>988.66</v>
      </c>
      <c r="S16" s="276">
        <f>钻展!F15</f>
        <v>0.0091</v>
      </c>
      <c r="T16" s="277">
        <f>钻展!G15</f>
        <v>6.5</v>
      </c>
      <c r="U16" s="278">
        <f>钻展!N15</f>
        <v>110</v>
      </c>
      <c r="V16" s="277">
        <f>钻展!O15</f>
        <v>0.506666666666667</v>
      </c>
      <c r="W16" s="279">
        <f>钻展!P15</f>
        <v>2300</v>
      </c>
      <c r="X16" s="276">
        <f>钻展!Q15</f>
        <v>0.429852173913043</v>
      </c>
      <c r="Y16" s="315">
        <f>IFERROR(钻展!T15,0)</f>
        <v>1.41605809884086</v>
      </c>
      <c r="Z16" s="316">
        <f>直通车!B15</f>
        <v>2026.23</v>
      </c>
      <c r="AA16" s="169">
        <f>直通车!D15</f>
        <v>545</v>
      </c>
      <c r="AB16" s="223">
        <f>直通车!E15</f>
        <v>3.72</v>
      </c>
      <c r="AC16" s="225">
        <f>直通车!G15</f>
        <v>1488</v>
      </c>
      <c r="AD16" s="225">
        <f>直通车!H15</f>
        <v>1</v>
      </c>
      <c r="AE16" s="169">
        <f>直通车!I15</f>
        <v>11</v>
      </c>
      <c r="AF16" s="169">
        <f>直通车!J15</f>
        <v>14</v>
      </c>
      <c r="AG16" s="347">
        <f>直通车!K15</f>
        <v>0.0018</v>
      </c>
      <c r="AH16" s="348">
        <f t="shared" si="2"/>
        <v>0.734368753793992</v>
      </c>
      <c r="AI16" s="349">
        <f>淘客!B15</f>
        <v>13.47</v>
      </c>
      <c r="AJ16" s="278">
        <f>淘客!C15</f>
        <v>134.64</v>
      </c>
      <c r="AK16" s="315">
        <f>淘客!E15</f>
        <v>9.99554565701559</v>
      </c>
      <c r="AL16" s="350">
        <f t="shared" si="3"/>
        <v>3028.36</v>
      </c>
    </row>
    <row r="17" ht="14.25" spans="1:38">
      <c r="A17" s="173" t="str">
        <f t="shared" si="0"/>
        <v>周日</v>
      </c>
      <c r="B17" s="174">
        <f>店铺经营详情!$A$17</f>
        <v>42323</v>
      </c>
      <c r="C17" s="175">
        <f>店铺经营详情!B17</f>
        <v>2997</v>
      </c>
      <c r="D17" s="176">
        <f>店铺经营详情!N17</f>
        <v>22222</v>
      </c>
      <c r="E17" s="176">
        <f>店铺经营详情!O17</f>
        <v>1111</v>
      </c>
      <c r="F17" s="177">
        <f>店铺经营详情!C17</f>
        <v>1152</v>
      </c>
      <c r="G17" s="178">
        <f>店铺经营详情!E17</f>
        <v>0.1476</v>
      </c>
      <c r="H17" s="180">
        <f>店铺经营详情!F17</f>
        <v>0.598090277777778</v>
      </c>
      <c r="I17" s="235">
        <f>店铺经营详情!AK17</f>
        <v>22</v>
      </c>
      <c r="J17" s="236">
        <f>店铺经营详情!AP17</f>
        <v>1.6429</v>
      </c>
      <c r="K17" s="230">
        <f>店铺经营详情!AM17</f>
        <v>75515.7</v>
      </c>
      <c r="L17" s="231">
        <f>店铺经营详情!AS17</f>
        <v>1797.99285714286</v>
      </c>
      <c r="M17" s="232">
        <f>店铺经营详情!AU17</f>
        <v>5</v>
      </c>
      <c r="N17" s="233">
        <f>店铺经营详情!AV17</f>
        <v>0.5952</v>
      </c>
      <c r="O17" s="233">
        <f>店铺经营详情!AW17</f>
        <v>0.0391</v>
      </c>
      <c r="P17" s="234">
        <f t="shared" si="1"/>
        <v>0.0401023893044757</v>
      </c>
      <c r="Q17" s="280">
        <f>钻展!D16</f>
        <v>152</v>
      </c>
      <c r="R17" s="281">
        <f>钻展!E16</f>
        <v>988.66</v>
      </c>
      <c r="S17" s="282">
        <f>钻展!F16</f>
        <v>0.0091</v>
      </c>
      <c r="T17" s="283">
        <f>钻展!G16</f>
        <v>6.5</v>
      </c>
      <c r="U17" s="284">
        <f>钻展!N16</f>
        <v>116</v>
      </c>
      <c r="V17" s="285">
        <f>钻展!O16</f>
        <v>0.506666666666667</v>
      </c>
      <c r="W17" s="286">
        <f>钻展!P16</f>
        <v>2400</v>
      </c>
      <c r="X17" s="282">
        <f>钻展!Q16</f>
        <v>0.411941666666667</v>
      </c>
      <c r="Y17" s="317">
        <f>IFERROR(钻展!T16,0)</f>
        <v>1.41605809884086</v>
      </c>
      <c r="Z17" s="318">
        <f>直通车!B16</f>
        <v>2026.23</v>
      </c>
      <c r="AA17" s="177">
        <f>直通车!D16</f>
        <v>545</v>
      </c>
      <c r="AB17" s="236">
        <f>直通车!E16</f>
        <v>3.72</v>
      </c>
      <c r="AC17" s="231">
        <f>直通车!G16</f>
        <v>1488</v>
      </c>
      <c r="AD17" s="231">
        <f>直通车!H16</f>
        <v>1</v>
      </c>
      <c r="AE17" s="177">
        <f>直通车!I16</f>
        <v>11</v>
      </c>
      <c r="AF17" s="235">
        <f>直通车!J16</f>
        <v>14</v>
      </c>
      <c r="AG17" s="320">
        <f>直通车!K16</f>
        <v>0.0018</v>
      </c>
      <c r="AH17" s="351">
        <f t="shared" si="2"/>
        <v>0.734368753793992</v>
      </c>
      <c r="AI17" s="352">
        <f>淘客!B16</f>
        <v>13.47</v>
      </c>
      <c r="AJ17" s="353">
        <f>淘客!C16</f>
        <v>134.64</v>
      </c>
      <c r="AK17" s="317">
        <f>淘客!E16</f>
        <v>9.99554565701559</v>
      </c>
      <c r="AL17" s="354">
        <f t="shared" si="3"/>
        <v>3028.36</v>
      </c>
    </row>
    <row r="18" spans="1:38">
      <c r="A18" s="159" t="str">
        <f t="shared" si="0"/>
        <v>周一</v>
      </c>
      <c r="B18" s="160">
        <f>店铺经营详情!$A$18</f>
        <v>42324</v>
      </c>
      <c r="C18" s="161">
        <f>店铺经营详情!B18</f>
        <v>2997</v>
      </c>
      <c r="D18" s="162">
        <f>店铺经营详情!N18</f>
        <v>22222</v>
      </c>
      <c r="E18" s="162">
        <f>店铺经营详情!O18</f>
        <v>1111</v>
      </c>
      <c r="F18" s="163">
        <f>店铺经营详情!C18</f>
        <v>1152</v>
      </c>
      <c r="G18" s="164">
        <f>店铺经营详情!E18</f>
        <v>0.1476</v>
      </c>
      <c r="H18" s="165">
        <f>店铺经营详情!F18</f>
        <v>0.598090277777778</v>
      </c>
      <c r="I18" s="163">
        <f>店铺经营详情!AK18</f>
        <v>11</v>
      </c>
      <c r="J18" s="218">
        <f>店铺经营详情!AP18</f>
        <v>1.6429</v>
      </c>
      <c r="K18" s="219">
        <f>店铺经营详情!AM18</f>
        <v>75515.7</v>
      </c>
      <c r="L18" s="219">
        <f>店铺经营详情!AS18</f>
        <v>1797.99285714286</v>
      </c>
      <c r="M18" s="220">
        <f>店铺经营详情!AU18</f>
        <v>5</v>
      </c>
      <c r="N18" s="164">
        <f>店铺经营详情!AV18</f>
        <v>0.5952</v>
      </c>
      <c r="O18" s="164">
        <f>店铺经营详情!AW18</f>
        <v>0.0391</v>
      </c>
      <c r="P18" s="221">
        <f t="shared" si="1"/>
        <v>0.0401023893044757</v>
      </c>
      <c r="Q18" s="268">
        <f>钻展!D17</f>
        <v>152</v>
      </c>
      <c r="R18" s="269">
        <f>钻展!E17</f>
        <v>988.66</v>
      </c>
      <c r="S18" s="270">
        <f>钻展!F17</f>
        <v>0.0091</v>
      </c>
      <c r="T18" s="271">
        <f>钻展!G17</f>
        <v>6.5</v>
      </c>
      <c r="U18" s="272">
        <f>钻展!N17</f>
        <v>122</v>
      </c>
      <c r="V18" s="271">
        <f>钻展!O17</f>
        <v>0.506666666666667</v>
      </c>
      <c r="W18" s="273">
        <f>钻展!P17</f>
        <v>2500</v>
      </c>
      <c r="X18" s="270">
        <f>钻展!Q17</f>
        <v>0.395464</v>
      </c>
      <c r="Y18" s="313">
        <f>IFERROR(钻展!T17,0)</f>
        <v>1.41605809884086</v>
      </c>
      <c r="Z18" s="314">
        <f>直通车!B17</f>
        <v>2026.23</v>
      </c>
      <c r="AA18" s="163">
        <f>直通车!D17</f>
        <v>545</v>
      </c>
      <c r="AB18" s="218">
        <f>直通车!E17</f>
        <v>3.72</v>
      </c>
      <c r="AC18" s="219">
        <f>直通车!G17</f>
        <v>1488</v>
      </c>
      <c r="AD18" s="219">
        <f>直通车!H17</f>
        <v>1</v>
      </c>
      <c r="AE18" s="163">
        <f>直通车!I17</f>
        <v>11</v>
      </c>
      <c r="AF18" s="163">
        <f>直通车!J17</f>
        <v>14</v>
      </c>
      <c r="AG18" s="322">
        <f>直通车!K17</f>
        <v>0.0018</v>
      </c>
      <c r="AH18" s="344">
        <f t="shared" si="2"/>
        <v>0.734368753793992</v>
      </c>
      <c r="AI18" s="345">
        <f>淘客!B17</f>
        <v>13.47</v>
      </c>
      <c r="AJ18" s="272">
        <f>淘客!C17</f>
        <v>134.64</v>
      </c>
      <c r="AK18" s="313">
        <f>淘客!E17</f>
        <v>9.99554565701559</v>
      </c>
      <c r="AL18" s="346">
        <f t="shared" si="3"/>
        <v>3028.36</v>
      </c>
    </row>
    <row r="19" spans="1:38">
      <c r="A19" s="159" t="str">
        <f t="shared" si="0"/>
        <v>周二</v>
      </c>
      <c r="B19" s="160">
        <f>店铺经营详情!$A$19</f>
        <v>42325</v>
      </c>
      <c r="C19" s="161">
        <f>店铺经营详情!B19</f>
        <v>2997</v>
      </c>
      <c r="D19" s="162">
        <f>店铺经营详情!N19</f>
        <v>22222</v>
      </c>
      <c r="E19" s="162">
        <f>店铺经营详情!O19</f>
        <v>1111</v>
      </c>
      <c r="F19" s="163">
        <f>店铺经营详情!C19</f>
        <v>1152</v>
      </c>
      <c r="G19" s="164">
        <f>店铺经营详情!E19</f>
        <v>0.1476</v>
      </c>
      <c r="H19" s="165">
        <f>店铺经营详情!F19</f>
        <v>0.598090277777778</v>
      </c>
      <c r="I19" s="163">
        <f>店铺经营详情!AK19</f>
        <v>96</v>
      </c>
      <c r="J19" s="218">
        <f>店铺经营详情!AP19</f>
        <v>1.6429</v>
      </c>
      <c r="K19" s="219">
        <f>店铺经营详情!AM19</f>
        <v>75515.7</v>
      </c>
      <c r="L19" s="219">
        <f>店铺经营详情!AS19</f>
        <v>1797.99285714286</v>
      </c>
      <c r="M19" s="220">
        <f>店铺经营详情!AU19</f>
        <v>5</v>
      </c>
      <c r="N19" s="164">
        <f>店铺经营详情!AV19</f>
        <v>0.5952</v>
      </c>
      <c r="O19" s="164">
        <f>店铺经营详情!AW19</f>
        <v>0.0391</v>
      </c>
      <c r="P19" s="221">
        <f t="shared" si="1"/>
        <v>0.0401023893044757</v>
      </c>
      <c r="Q19" s="268">
        <f>钻展!D18</f>
        <v>152</v>
      </c>
      <c r="R19" s="269">
        <f>钻展!E18</f>
        <v>988.66</v>
      </c>
      <c r="S19" s="270">
        <f>钻展!F18</f>
        <v>0.0091</v>
      </c>
      <c r="T19" s="271">
        <f>钻展!G18</f>
        <v>6.5</v>
      </c>
      <c r="U19" s="272">
        <f>钻展!N18</f>
        <v>128</v>
      </c>
      <c r="V19" s="271">
        <f>钻展!O18</f>
        <v>0.506666666666667</v>
      </c>
      <c r="W19" s="273">
        <f>钻展!P18</f>
        <v>2600</v>
      </c>
      <c r="X19" s="270">
        <f>钻展!Q18</f>
        <v>0.380253846153846</v>
      </c>
      <c r="Y19" s="313">
        <f>IFERROR(钻展!T18,0)</f>
        <v>1.41605809884086</v>
      </c>
      <c r="Z19" s="314">
        <f>直通车!B18</f>
        <v>2026.23</v>
      </c>
      <c r="AA19" s="163">
        <f>直通车!D18</f>
        <v>545</v>
      </c>
      <c r="AB19" s="218">
        <f>直通车!E18</f>
        <v>3.72</v>
      </c>
      <c r="AC19" s="219">
        <f>直通车!G18</f>
        <v>1488</v>
      </c>
      <c r="AD19" s="219">
        <f>直通车!H18</f>
        <v>1</v>
      </c>
      <c r="AE19" s="163">
        <f>直通车!I18</f>
        <v>11</v>
      </c>
      <c r="AF19" s="163">
        <f>直通车!J18</f>
        <v>14</v>
      </c>
      <c r="AG19" s="322">
        <f>直通车!K18</f>
        <v>0.0018</v>
      </c>
      <c r="AH19" s="344">
        <f t="shared" si="2"/>
        <v>0.734368753793992</v>
      </c>
      <c r="AI19" s="345">
        <f>淘客!B18</f>
        <v>13.47</v>
      </c>
      <c r="AJ19" s="272">
        <f>淘客!C18</f>
        <v>134.64</v>
      </c>
      <c r="AK19" s="313">
        <f>淘客!E18</f>
        <v>9.99554565701559</v>
      </c>
      <c r="AL19" s="346">
        <f t="shared" si="3"/>
        <v>3028.36</v>
      </c>
    </row>
    <row r="20" spans="1:38">
      <c r="A20" s="159" t="str">
        <f t="shared" si="0"/>
        <v>周三</v>
      </c>
      <c r="B20" s="160">
        <f>店铺经营详情!$A$20</f>
        <v>42326</v>
      </c>
      <c r="C20" s="161">
        <f>店铺经营详情!B20</f>
        <v>2997</v>
      </c>
      <c r="D20" s="162">
        <f>店铺经营详情!N20</f>
        <v>22222</v>
      </c>
      <c r="E20" s="162">
        <f>店铺经营详情!O20</f>
        <v>1111</v>
      </c>
      <c r="F20" s="163">
        <f>店铺经营详情!C20</f>
        <v>1152</v>
      </c>
      <c r="G20" s="164">
        <f>店铺经营详情!E20</f>
        <v>0.1476</v>
      </c>
      <c r="H20" s="165">
        <f>店铺经营详情!F20</f>
        <v>0.598090277777778</v>
      </c>
      <c r="I20" s="163">
        <f>店铺经营详情!AK20</f>
        <v>96</v>
      </c>
      <c r="J20" s="218">
        <f>店铺经营详情!AP20</f>
        <v>1.6429</v>
      </c>
      <c r="K20" s="219">
        <f>店铺经营详情!AM20</f>
        <v>75515.7</v>
      </c>
      <c r="L20" s="219">
        <f>店铺经营详情!AS20</f>
        <v>1797.99285714286</v>
      </c>
      <c r="M20" s="220">
        <f>店铺经营详情!AU20</f>
        <v>5</v>
      </c>
      <c r="N20" s="164">
        <f>店铺经营详情!AV20</f>
        <v>0.5952</v>
      </c>
      <c r="O20" s="164">
        <f>店铺经营详情!AW20</f>
        <v>0.0391</v>
      </c>
      <c r="P20" s="221">
        <f t="shared" si="1"/>
        <v>0.0401023893044757</v>
      </c>
      <c r="Q20" s="268">
        <f>钻展!D19</f>
        <v>152</v>
      </c>
      <c r="R20" s="269">
        <f>钻展!E19</f>
        <v>988.66</v>
      </c>
      <c r="S20" s="270">
        <f>钻展!F19</f>
        <v>0.0091</v>
      </c>
      <c r="T20" s="271">
        <f>钻展!G19</f>
        <v>6.5</v>
      </c>
      <c r="U20" s="272">
        <f>钻展!N19</f>
        <v>134</v>
      </c>
      <c r="V20" s="271">
        <f>钻展!O19</f>
        <v>0.506666666666667</v>
      </c>
      <c r="W20" s="273">
        <f>钻展!P19</f>
        <v>2700</v>
      </c>
      <c r="X20" s="270">
        <f>钻展!Q19</f>
        <v>0.36617037037037</v>
      </c>
      <c r="Y20" s="313">
        <f>IFERROR(钻展!T19,0)</f>
        <v>1.41605809884086</v>
      </c>
      <c r="Z20" s="314">
        <f>直通车!B19</f>
        <v>2026.23</v>
      </c>
      <c r="AA20" s="163">
        <f>直通车!D19</f>
        <v>545</v>
      </c>
      <c r="AB20" s="218">
        <f>直通车!E19</f>
        <v>3.72</v>
      </c>
      <c r="AC20" s="219">
        <f>直通车!G19</f>
        <v>1488</v>
      </c>
      <c r="AD20" s="219">
        <f>直通车!H19</f>
        <v>1</v>
      </c>
      <c r="AE20" s="163">
        <f>直通车!I19</f>
        <v>11</v>
      </c>
      <c r="AF20" s="163">
        <f>直通车!J19</f>
        <v>14</v>
      </c>
      <c r="AG20" s="322">
        <f>直通车!K19</f>
        <v>0.0018</v>
      </c>
      <c r="AH20" s="344">
        <f t="shared" si="2"/>
        <v>0.734368753793992</v>
      </c>
      <c r="AI20" s="345">
        <f>淘客!B19</f>
        <v>13.47</v>
      </c>
      <c r="AJ20" s="272">
        <f>淘客!C19</f>
        <v>134.64</v>
      </c>
      <c r="AK20" s="313">
        <f>淘客!E19</f>
        <v>9.99554565701559</v>
      </c>
      <c r="AL20" s="346">
        <f t="shared" si="3"/>
        <v>3028.36</v>
      </c>
    </row>
    <row r="21" spans="1:38">
      <c r="A21" s="159" t="str">
        <f t="shared" si="0"/>
        <v>周四</v>
      </c>
      <c r="B21" s="160">
        <f>店铺经营详情!$A$21</f>
        <v>42327</v>
      </c>
      <c r="C21" s="161">
        <f>店铺经营详情!B21</f>
        <v>2997</v>
      </c>
      <c r="D21" s="162">
        <f>店铺经营详情!N21</f>
        <v>22222</v>
      </c>
      <c r="E21" s="162">
        <f>店铺经营详情!O21</f>
        <v>1111</v>
      </c>
      <c r="F21" s="163">
        <f>店铺经营详情!C21</f>
        <v>1152</v>
      </c>
      <c r="G21" s="164">
        <f>店铺经营详情!E21</f>
        <v>0.1476</v>
      </c>
      <c r="H21" s="165">
        <f>店铺经营详情!F21</f>
        <v>0.598090277777778</v>
      </c>
      <c r="I21" s="163">
        <f>店铺经营详情!AK21</f>
        <v>96</v>
      </c>
      <c r="J21" s="218">
        <f>店铺经营详情!AP21</f>
        <v>1.6429</v>
      </c>
      <c r="K21" s="219">
        <f>店铺经营详情!AM21</f>
        <v>75515.7</v>
      </c>
      <c r="L21" s="219">
        <f>店铺经营详情!AS21</f>
        <v>1797.99285714286</v>
      </c>
      <c r="M21" s="220">
        <f>店铺经营详情!AU21</f>
        <v>5</v>
      </c>
      <c r="N21" s="164">
        <f>店铺经营详情!AV21</f>
        <v>0.5952</v>
      </c>
      <c r="O21" s="164">
        <f>店铺经营详情!AW21</f>
        <v>0.0391</v>
      </c>
      <c r="P21" s="221">
        <f t="shared" si="1"/>
        <v>0.0401023893044757</v>
      </c>
      <c r="Q21" s="268">
        <f>钻展!D20</f>
        <v>152</v>
      </c>
      <c r="R21" s="269">
        <f>钻展!E20</f>
        <v>988.66</v>
      </c>
      <c r="S21" s="270">
        <f>钻展!F20</f>
        <v>0.0091</v>
      </c>
      <c r="T21" s="271">
        <f>钻展!G20</f>
        <v>6.5</v>
      </c>
      <c r="U21" s="272">
        <f>钻展!N20</f>
        <v>140</v>
      </c>
      <c r="V21" s="271">
        <f>钻展!O20</f>
        <v>0.506666666666667</v>
      </c>
      <c r="W21" s="273">
        <f>钻展!P20</f>
        <v>2800</v>
      </c>
      <c r="X21" s="270">
        <f>钻展!Q20</f>
        <v>0.353092857142857</v>
      </c>
      <c r="Y21" s="313">
        <f>IFERROR(钻展!T20,0)</f>
        <v>1.41605809884086</v>
      </c>
      <c r="Z21" s="314">
        <f>直通车!B20</f>
        <v>2026.23</v>
      </c>
      <c r="AA21" s="163">
        <f>直通车!D20</f>
        <v>545</v>
      </c>
      <c r="AB21" s="218">
        <f>直通车!E20</f>
        <v>3.72</v>
      </c>
      <c r="AC21" s="219">
        <f>直通车!G20</f>
        <v>1488</v>
      </c>
      <c r="AD21" s="219">
        <f>直通车!H20</f>
        <v>1</v>
      </c>
      <c r="AE21" s="163">
        <f>直通车!I20</f>
        <v>11</v>
      </c>
      <c r="AF21" s="163">
        <f>直通车!J20</f>
        <v>14</v>
      </c>
      <c r="AG21" s="322">
        <f>直通车!K20</f>
        <v>0.0018</v>
      </c>
      <c r="AH21" s="344">
        <f t="shared" si="2"/>
        <v>0.734368753793992</v>
      </c>
      <c r="AI21" s="345">
        <f>淘客!B20</f>
        <v>13.47</v>
      </c>
      <c r="AJ21" s="272">
        <f>淘客!C20</f>
        <v>134.64</v>
      </c>
      <c r="AK21" s="313">
        <f>淘客!E20</f>
        <v>9.99554565701559</v>
      </c>
      <c r="AL21" s="346">
        <f t="shared" si="3"/>
        <v>3028.36</v>
      </c>
    </row>
    <row r="22" spans="1:38">
      <c r="A22" s="159" t="str">
        <f t="shared" si="0"/>
        <v>周五</v>
      </c>
      <c r="B22" s="160">
        <f>店铺经营详情!$A$22</f>
        <v>42328</v>
      </c>
      <c r="C22" s="161">
        <f>店铺经营详情!B22</f>
        <v>2997</v>
      </c>
      <c r="D22" s="162">
        <f>店铺经营详情!N22</f>
        <v>22222</v>
      </c>
      <c r="E22" s="162">
        <f>店铺经营详情!O22</f>
        <v>1111</v>
      </c>
      <c r="F22" s="163">
        <f>店铺经营详情!C22</f>
        <v>1152</v>
      </c>
      <c r="G22" s="164">
        <f>店铺经营详情!E22</f>
        <v>0.1476</v>
      </c>
      <c r="H22" s="165">
        <f>店铺经营详情!F22</f>
        <v>0.598090277777778</v>
      </c>
      <c r="I22" s="163">
        <f>店铺经营详情!AK22</f>
        <v>96</v>
      </c>
      <c r="J22" s="218">
        <f>店铺经营详情!AP22</f>
        <v>1.6429</v>
      </c>
      <c r="K22" s="222">
        <f>店铺经营详情!AM22</f>
        <v>75515.7</v>
      </c>
      <c r="L22" s="219">
        <f>店铺经营详情!AS22</f>
        <v>1797.99285714286</v>
      </c>
      <c r="M22" s="220">
        <f>店铺经营详情!AU22</f>
        <v>5</v>
      </c>
      <c r="N22" s="164">
        <f>店铺经营详情!AV22</f>
        <v>0.5952</v>
      </c>
      <c r="O22" s="164">
        <f>店铺经营详情!AW22</f>
        <v>0.0391</v>
      </c>
      <c r="P22" s="221">
        <f t="shared" si="1"/>
        <v>0.0401023893044757</v>
      </c>
      <c r="Q22" s="268">
        <f>钻展!D21</f>
        <v>152</v>
      </c>
      <c r="R22" s="269">
        <f>钻展!E21</f>
        <v>988.66</v>
      </c>
      <c r="S22" s="270">
        <f>钻展!F21</f>
        <v>0.0091</v>
      </c>
      <c r="T22" s="271">
        <f>钻展!G21</f>
        <v>6.5</v>
      </c>
      <c r="U22" s="272">
        <f>钻展!N21</f>
        <v>146</v>
      </c>
      <c r="V22" s="271">
        <f>钻展!O21</f>
        <v>0.506666666666667</v>
      </c>
      <c r="W22" s="273">
        <f>钻展!P21</f>
        <v>2900</v>
      </c>
      <c r="X22" s="270">
        <f>钻展!Q21</f>
        <v>0.34091724137931</v>
      </c>
      <c r="Y22" s="313">
        <f>IFERROR(钻展!T21,0)</f>
        <v>1.41605809884086</v>
      </c>
      <c r="Z22" s="314">
        <f>直通车!B21</f>
        <v>2026.23</v>
      </c>
      <c r="AA22" s="163">
        <f>直通车!D21</f>
        <v>545</v>
      </c>
      <c r="AB22" s="218">
        <f>直通车!E21</f>
        <v>3.72</v>
      </c>
      <c r="AC22" s="219">
        <f>直通车!G21</f>
        <v>1488</v>
      </c>
      <c r="AD22" s="219">
        <f>直通车!H21</f>
        <v>1</v>
      </c>
      <c r="AE22" s="163">
        <f>直通车!I21</f>
        <v>11</v>
      </c>
      <c r="AF22" s="163">
        <f>直通车!J21</f>
        <v>14</v>
      </c>
      <c r="AG22" s="322">
        <f>直通车!K21</f>
        <v>0.0018</v>
      </c>
      <c r="AH22" s="344">
        <f t="shared" si="2"/>
        <v>0.734368753793992</v>
      </c>
      <c r="AI22" s="345">
        <f>淘客!B21</f>
        <v>13.47</v>
      </c>
      <c r="AJ22" s="272">
        <f>淘客!C21</f>
        <v>134.64</v>
      </c>
      <c r="AK22" s="313">
        <f>淘客!E21</f>
        <v>9.99554565701559</v>
      </c>
      <c r="AL22" s="346">
        <f t="shared" si="3"/>
        <v>3028.36</v>
      </c>
    </row>
    <row r="23" ht="14.25" spans="1:38">
      <c r="A23" s="166" t="str">
        <f t="shared" si="0"/>
        <v>周六</v>
      </c>
      <c r="B23" s="167">
        <f>店铺经营详情!$A$23</f>
        <v>42329</v>
      </c>
      <c r="C23" s="168">
        <f>店铺经营详情!B23</f>
        <v>2997</v>
      </c>
      <c r="D23" s="169">
        <f>店铺经营详情!N23</f>
        <v>22222</v>
      </c>
      <c r="E23" s="170">
        <f>店铺经营详情!O23</f>
        <v>1111</v>
      </c>
      <c r="F23" s="169">
        <f>店铺经营详情!C23</f>
        <v>1152</v>
      </c>
      <c r="G23" s="171">
        <f>店铺经营详情!E23</f>
        <v>0.1476</v>
      </c>
      <c r="H23" s="172">
        <f>店铺经营详情!F23</f>
        <v>0.598090277777778</v>
      </c>
      <c r="I23" s="169">
        <f>店铺经营详情!AK23</f>
        <v>96</v>
      </c>
      <c r="J23" s="223">
        <f>店铺经营详情!AP23</f>
        <v>1.6429</v>
      </c>
      <c r="K23" s="224">
        <f>店铺经营详情!AM23</f>
        <v>75515.7</v>
      </c>
      <c r="L23" s="225">
        <f>店铺经营详情!AS23</f>
        <v>1797.99285714286</v>
      </c>
      <c r="M23" s="226">
        <f>店铺经营详情!AU23</f>
        <v>5</v>
      </c>
      <c r="N23" s="171">
        <f>店铺经营详情!AV23</f>
        <v>0.5952</v>
      </c>
      <c r="O23" s="171">
        <f>店铺经营详情!AW23</f>
        <v>0.0391</v>
      </c>
      <c r="P23" s="227">
        <f t="shared" si="1"/>
        <v>0.0401023893044757</v>
      </c>
      <c r="Q23" s="274">
        <f>钻展!D22</f>
        <v>152</v>
      </c>
      <c r="R23" s="275">
        <f>钻展!E22</f>
        <v>988.66</v>
      </c>
      <c r="S23" s="276">
        <f>钻展!F22</f>
        <v>0.0091</v>
      </c>
      <c r="T23" s="277">
        <f>钻展!G22</f>
        <v>6.5</v>
      </c>
      <c r="U23" s="278">
        <f>钻展!N22</f>
        <v>152</v>
      </c>
      <c r="V23" s="277">
        <f>钻展!O22</f>
        <v>0.506666666666667</v>
      </c>
      <c r="W23" s="279">
        <f>钻展!P22</f>
        <v>3000</v>
      </c>
      <c r="X23" s="276">
        <f>钻展!Q22</f>
        <v>0.329553333333333</v>
      </c>
      <c r="Y23" s="315">
        <f>IFERROR(钻展!T22,0)</f>
        <v>1.41605809884086</v>
      </c>
      <c r="Z23" s="316">
        <f>直通车!B22</f>
        <v>2026.23</v>
      </c>
      <c r="AA23" s="169">
        <f>直通车!D22</f>
        <v>545</v>
      </c>
      <c r="AB23" s="223">
        <f>直通车!E22</f>
        <v>3.72</v>
      </c>
      <c r="AC23" s="225">
        <f>直通车!G22</f>
        <v>1488</v>
      </c>
      <c r="AD23" s="225">
        <f>直通车!H22</f>
        <v>1</v>
      </c>
      <c r="AE23" s="169">
        <f>直通车!I22</f>
        <v>11</v>
      </c>
      <c r="AF23" s="169">
        <f>直通车!J22</f>
        <v>14</v>
      </c>
      <c r="AG23" s="347">
        <f>直通车!K22</f>
        <v>0.0018</v>
      </c>
      <c r="AH23" s="348">
        <f t="shared" si="2"/>
        <v>0.734368753793992</v>
      </c>
      <c r="AI23" s="349">
        <f>淘客!B22</f>
        <v>13.47</v>
      </c>
      <c r="AJ23" s="278">
        <f>淘客!C22</f>
        <v>134.64</v>
      </c>
      <c r="AK23" s="315">
        <f>淘客!E22</f>
        <v>9.99554565701559</v>
      </c>
      <c r="AL23" s="350">
        <f t="shared" si="3"/>
        <v>3028.36</v>
      </c>
    </row>
    <row r="24" ht="14.25" spans="1:38">
      <c r="A24" s="173" t="str">
        <f t="shared" si="0"/>
        <v>周日</v>
      </c>
      <c r="B24" s="174">
        <f>店铺经营详情!$A$24</f>
        <v>42330</v>
      </c>
      <c r="C24" s="175">
        <f>店铺经营详情!B24</f>
        <v>2997</v>
      </c>
      <c r="D24" s="176">
        <f>店铺经营详情!N24</f>
        <v>22222</v>
      </c>
      <c r="E24" s="176">
        <f>店铺经营详情!O24</f>
        <v>1111</v>
      </c>
      <c r="F24" s="177">
        <f>店铺经营详情!C24</f>
        <v>1152</v>
      </c>
      <c r="G24" s="178">
        <f>店铺经营详情!E24</f>
        <v>0.1476</v>
      </c>
      <c r="H24" s="180">
        <f>店铺经营详情!F24</f>
        <v>0.598090277777778</v>
      </c>
      <c r="I24" s="235">
        <f>店铺经营详情!AK24</f>
        <v>96</v>
      </c>
      <c r="J24" s="236">
        <f>店铺经营详情!AP24</f>
        <v>1.6429</v>
      </c>
      <c r="K24" s="230">
        <f>店铺经营详情!AM24</f>
        <v>75515.7</v>
      </c>
      <c r="L24" s="231">
        <f>店铺经营详情!AS24</f>
        <v>1797.99285714286</v>
      </c>
      <c r="M24" s="232">
        <f>店铺经营详情!AU24</f>
        <v>5</v>
      </c>
      <c r="N24" s="233">
        <f>店铺经营详情!AV24</f>
        <v>0.5952</v>
      </c>
      <c r="O24" s="233">
        <f>店铺经营详情!AW24</f>
        <v>0.0391</v>
      </c>
      <c r="P24" s="234">
        <f t="shared" si="1"/>
        <v>0.0401023893044757</v>
      </c>
      <c r="Q24" s="280">
        <f>钻展!D23</f>
        <v>152</v>
      </c>
      <c r="R24" s="281">
        <f>钻展!E23</f>
        <v>988.66</v>
      </c>
      <c r="S24" s="282">
        <f>钻展!F23</f>
        <v>0.0091</v>
      </c>
      <c r="T24" s="283">
        <f>钻展!G23</f>
        <v>6.5</v>
      </c>
      <c r="U24" s="284">
        <f>钻展!N23</f>
        <v>158</v>
      </c>
      <c r="V24" s="285">
        <f>钻展!O23</f>
        <v>0.506666666666667</v>
      </c>
      <c r="W24" s="286">
        <f>钻展!P23</f>
        <v>3100</v>
      </c>
      <c r="X24" s="282">
        <f>钻展!Q23</f>
        <v>0.318922580645161</v>
      </c>
      <c r="Y24" s="317">
        <f>IFERROR(钻展!T23,0)</f>
        <v>1.41605809884086</v>
      </c>
      <c r="Z24" s="318">
        <f>直通车!B23</f>
        <v>2026.23</v>
      </c>
      <c r="AA24" s="319">
        <f>直通车!D23</f>
        <v>545</v>
      </c>
      <c r="AB24" s="320">
        <f>直通车!E23</f>
        <v>3.72</v>
      </c>
      <c r="AC24" s="319">
        <f>直通车!G23</f>
        <v>1488</v>
      </c>
      <c r="AD24" s="319">
        <f>直通车!H23</f>
        <v>1</v>
      </c>
      <c r="AE24" s="320">
        <f>直通车!I23</f>
        <v>11</v>
      </c>
      <c r="AF24" s="235">
        <f>直通车!J23</f>
        <v>14</v>
      </c>
      <c r="AG24" s="320">
        <f>直通车!K23</f>
        <v>0.0018</v>
      </c>
      <c r="AH24" s="351">
        <f t="shared" si="2"/>
        <v>0.734368753793992</v>
      </c>
      <c r="AI24" s="352">
        <f>淘客!B23</f>
        <v>13.47</v>
      </c>
      <c r="AJ24" s="353">
        <f>淘客!C23</f>
        <v>134.64</v>
      </c>
      <c r="AK24" s="317">
        <f>淘客!E23</f>
        <v>9.99554565701559</v>
      </c>
      <c r="AL24" s="354">
        <f t="shared" si="3"/>
        <v>3028.36</v>
      </c>
    </row>
    <row r="25" spans="1:38">
      <c r="A25" s="159" t="str">
        <f t="shared" si="0"/>
        <v>周一</v>
      </c>
      <c r="B25" s="160">
        <f>店铺经营详情!$A$25</f>
        <v>42331</v>
      </c>
      <c r="C25" s="161">
        <f>店铺经营详情!B25</f>
        <v>2997</v>
      </c>
      <c r="D25" s="162">
        <f>店铺经营详情!N25</f>
        <v>22222</v>
      </c>
      <c r="E25" s="162">
        <f>店铺经营详情!O25</f>
        <v>1111</v>
      </c>
      <c r="F25" s="163">
        <f>店铺经营详情!C25</f>
        <v>1152</v>
      </c>
      <c r="G25" s="164">
        <f>店铺经营详情!E25</f>
        <v>0.1476</v>
      </c>
      <c r="H25" s="165">
        <f>店铺经营详情!F25</f>
        <v>0.598090277777778</v>
      </c>
      <c r="I25" s="163">
        <f>店铺经营详情!AK25</f>
        <v>96</v>
      </c>
      <c r="J25" s="218">
        <f>店铺经营详情!AP25</f>
        <v>1.6429</v>
      </c>
      <c r="K25" s="219">
        <f>店铺经营详情!AM25</f>
        <v>75515.7</v>
      </c>
      <c r="L25" s="219">
        <f>店铺经营详情!AS25</f>
        <v>1797.99285714286</v>
      </c>
      <c r="M25" s="220">
        <f>店铺经营详情!AU25</f>
        <v>5</v>
      </c>
      <c r="N25" s="164">
        <f>店铺经营详情!AV25</f>
        <v>0.5952</v>
      </c>
      <c r="O25" s="164">
        <f>店铺经营详情!AW25</f>
        <v>0.0391</v>
      </c>
      <c r="P25" s="221">
        <f t="shared" si="1"/>
        <v>0.0401023893044757</v>
      </c>
      <c r="Q25" s="268">
        <f>钻展!D24</f>
        <v>152</v>
      </c>
      <c r="R25" s="269">
        <f>钻展!E24</f>
        <v>988.66</v>
      </c>
      <c r="S25" s="270">
        <f>钻展!F24</f>
        <v>0.0091</v>
      </c>
      <c r="T25" s="271">
        <f>钻展!G24</f>
        <v>6.5</v>
      </c>
      <c r="U25" s="272">
        <f>钻展!N24</f>
        <v>164</v>
      </c>
      <c r="V25" s="271">
        <f>钻展!O24</f>
        <v>0.506666666666667</v>
      </c>
      <c r="W25" s="273">
        <f>钻展!P24</f>
        <v>3200</v>
      </c>
      <c r="X25" s="270">
        <f>钻展!Q24</f>
        <v>0.30895625</v>
      </c>
      <c r="Y25" s="313">
        <f>IFERROR(钻展!T24,0)</f>
        <v>1.41605809884086</v>
      </c>
      <c r="Z25" s="314">
        <f>直通车!B24</f>
        <v>2026.23</v>
      </c>
      <c r="AA25" s="321">
        <f>直通车!D24</f>
        <v>545</v>
      </c>
      <c r="AB25" s="322">
        <f>直通车!E24</f>
        <v>3.72</v>
      </c>
      <c r="AC25" s="321">
        <f>直通车!G24</f>
        <v>1488</v>
      </c>
      <c r="AD25" s="321">
        <f>直通车!H24</f>
        <v>1</v>
      </c>
      <c r="AE25" s="322">
        <f>直通车!I24</f>
        <v>11</v>
      </c>
      <c r="AF25" s="163">
        <f>直通车!J24</f>
        <v>14</v>
      </c>
      <c r="AG25" s="322">
        <f>直通车!K24</f>
        <v>0.0018</v>
      </c>
      <c r="AH25" s="344">
        <f t="shared" si="2"/>
        <v>0.734368753793992</v>
      </c>
      <c r="AI25" s="345">
        <f>淘客!B24</f>
        <v>13.47</v>
      </c>
      <c r="AJ25" s="272">
        <f>淘客!C24</f>
        <v>134.64</v>
      </c>
      <c r="AK25" s="313">
        <f>淘客!E24</f>
        <v>9.99554565701559</v>
      </c>
      <c r="AL25" s="346">
        <f t="shared" si="3"/>
        <v>3028.36</v>
      </c>
    </row>
    <row r="26" spans="1:38">
      <c r="A26" s="159" t="str">
        <f t="shared" si="0"/>
        <v>周二</v>
      </c>
      <c r="B26" s="160">
        <f>店铺经营详情!$A$26</f>
        <v>42332</v>
      </c>
      <c r="C26" s="161">
        <f>店铺经营详情!B26</f>
        <v>2997</v>
      </c>
      <c r="D26" s="162">
        <f>店铺经营详情!N26</f>
        <v>22222</v>
      </c>
      <c r="E26" s="162">
        <f>店铺经营详情!O26</f>
        <v>1111</v>
      </c>
      <c r="F26" s="163">
        <f>店铺经营详情!C26</f>
        <v>1152</v>
      </c>
      <c r="G26" s="164">
        <f>店铺经营详情!E26</f>
        <v>0.1476</v>
      </c>
      <c r="H26" s="165">
        <f>店铺经营详情!F26</f>
        <v>0.598090277777778</v>
      </c>
      <c r="I26" s="163">
        <f>店铺经营详情!AK26</f>
        <v>96</v>
      </c>
      <c r="J26" s="218">
        <f>店铺经营详情!AP26</f>
        <v>1.6429</v>
      </c>
      <c r="K26" s="219">
        <f>店铺经营详情!AM26</f>
        <v>75515.7</v>
      </c>
      <c r="L26" s="219">
        <f>店铺经营详情!AS26</f>
        <v>1797.99285714286</v>
      </c>
      <c r="M26" s="220">
        <f>店铺经营详情!AU26</f>
        <v>5</v>
      </c>
      <c r="N26" s="164">
        <f>店铺经营详情!AV26</f>
        <v>0.5952</v>
      </c>
      <c r="O26" s="164">
        <f>店铺经营详情!AW26</f>
        <v>0.0391</v>
      </c>
      <c r="P26" s="221">
        <f t="shared" si="1"/>
        <v>0.0401023893044757</v>
      </c>
      <c r="Q26" s="268">
        <f>钻展!D25</f>
        <v>152</v>
      </c>
      <c r="R26" s="269">
        <f>钻展!E25</f>
        <v>988.66</v>
      </c>
      <c r="S26" s="270">
        <f>钻展!F25</f>
        <v>0.0091</v>
      </c>
      <c r="T26" s="271">
        <f>钻展!G25</f>
        <v>6.5</v>
      </c>
      <c r="U26" s="272">
        <f>钻展!N25</f>
        <v>170</v>
      </c>
      <c r="V26" s="271">
        <f>钻展!O25</f>
        <v>0.506666666666667</v>
      </c>
      <c r="W26" s="273">
        <f>钻展!P25</f>
        <v>3300</v>
      </c>
      <c r="X26" s="270">
        <f>钻展!Q25</f>
        <v>0.299593939393939</v>
      </c>
      <c r="Y26" s="313">
        <f>IFERROR(钻展!T25,0)</f>
        <v>1.41605809884086</v>
      </c>
      <c r="Z26" s="314">
        <f>直通车!B25</f>
        <v>2026.23</v>
      </c>
      <c r="AA26" s="321">
        <f>直通车!D25</f>
        <v>545</v>
      </c>
      <c r="AB26" s="322">
        <f>直通车!E25</f>
        <v>3.72</v>
      </c>
      <c r="AC26" s="321">
        <f>直通车!G25</f>
        <v>1488</v>
      </c>
      <c r="AD26" s="321">
        <f>直通车!H25</f>
        <v>1</v>
      </c>
      <c r="AE26" s="322">
        <f>直通车!I25</f>
        <v>11</v>
      </c>
      <c r="AF26" s="163">
        <f>直通车!J25</f>
        <v>14</v>
      </c>
      <c r="AG26" s="322">
        <f>直通车!K25</f>
        <v>0.0018</v>
      </c>
      <c r="AH26" s="344">
        <f t="shared" si="2"/>
        <v>0.734368753793992</v>
      </c>
      <c r="AI26" s="345">
        <f>淘客!B25</f>
        <v>13.47</v>
      </c>
      <c r="AJ26" s="272">
        <f>淘客!C25</f>
        <v>134.64</v>
      </c>
      <c r="AK26" s="313">
        <f>淘客!E25</f>
        <v>9.99554565701559</v>
      </c>
      <c r="AL26" s="346">
        <f t="shared" si="3"/>
        <v>3028.36</v>
      </c>
    </row>
    <row r="27" spans="1:38">
      <c r="A27" s="159" t="str">
        <f t="shared" si="0"/>
        <v>周三</v>
      </c>
      <c r="B27" s="160">
        <f>店铺经营详情!$A$27</f>
        <v>42333</v>
      </c>
      <c r="C27" s="161">
        <f>店铺经营详情!B27</f>
        <v>2997</v>
      </c>
      <c r="D27" s="162">
        <f>店铺经营详情!N27</f>
        <v>22222</v>
      </c>
      <c r="E27" s="162">
        <f>店铺经营详情!O27</f>
        <v>1111</v>
      </c>
      <c r="F27" s="163">
        <f>店铺经营详情!C27</f>
        <v>1152</v>
      </c>
      <c r="G27" s="164">
        <f>店铺经营详情!E27</f>
        <v>0.1476</v>
      </c>
      <c r="H27" s="165">
        <f>店铺经营详情!F27</f>
        <v>0.598090277777778</v>
      </c>
      <c r="I27" s="163">
        <f>店铺经营详情!AK27</f>
        <v>96</v>
      </c>
      <c r="J27" s="218">
        <f>店铺经营详情!AP27</f>
        <v>1.6429</v>
      </c>
      <c r="K27" s="219">
        <f>店铺经营详情!AM27</f>
        <v>75515.7</v>
      </c>
      <c r="L27" s="219">
        <f>店铺经营详情!AS27</f>
        <v>1797.99285714286</v>
      </c>
      <c r="M27" s="220">
        <f>店铺经营详情!AU27</f>
        <v>5</v>
      </c>
      <c r="N27" s="164">
        <f>店铺经营详情!AV27</f>
        <v>0.5952</v>
      </c>
      <c r="O27" s="164">
        <f>店铺经营详情!AW27</f>
        <v>0.0391</v>
      </c>
      <c r="P27" s="221">
        <f t="shared" si="1"/>
        <v>0.0401023893044757</v>
      </c>
      <c r="Q27" s="268">
        <f>钻展!D26</f>
        <v>152</v>
      </c>
      <c r="R27" s="269">
        <f>钻展!E26</f>
        <v>988.66</v>
      </c>
      <c r="S27" s="270">
        <f>钻展!F26</f>
        <v>0.0091</v>
      </c>
      <c r="T27" s="271">
        <f>钻展!G26</f>
        <v>6.5</v>
      </c>
      <c r="U27" s="272">
        <f>钻展!N26</f>
        <v>176</v>
      </c>
      <c r="V27" s="271">
        <f>钻展!O26</f>
        <v>0.506666666666667</v>
      </c>
      <c r="W27" s="273">
        <f>钻展!P26</f>
        <v>3400</v>
      </c>
      <c r="X27" s="270">
        <f>钻展!Q26</f>
        <v>0.290782352941176</v>
      </c>
      <c r="Y27" s="313">
        <f>IFERROR(钻展!T26,0)</f>
        <v>1.41605809884086</v>
      </c>
      <c r="Z27" s="314">
        <f>直通车!B26</f>
        <v>2026.23</v>
      </c>
      <c r="AA27" s="321">
        <f>直通车!D26</f>
        <v>545</v>
      </c>
      <c r="AB27" s="322">
        <f>直通车!E26</f>
        <v>3.72</v>
      </c>
      <c r="AC27" s="321">
        <f>直通车!G26</f>
        <v>1488</v>
      </c>
      <c r="AD27" s="321">
        <f>直通车!H26</f>
        <v>1</v>
      </c>
      <c r="AE27" s="322">
        <f>直通车!I26</f>
        <v>11</v>
      </c>
      <c r="AF27" s="163">
        <f>直通车!J26</f>
        <v>14</v>
      </c>
      <c r="AG27" s="322">
        <f>直通车!K26</f>
        <v>0.0018</v>
      </c>
      <c r="AH27" s="344">
        <f t="shared" si="2"/>
        <v>0.734368753793992</v>
      </c>
      <c r="AI27" s="345">
        <f>淘客!B26</f>
        <v>13.47</v>
      </c>
      <c r="AJ27" s="272">
        <f>淘客!C26</f>
        <v>134.64</v>
      </c>
      <c r="AK27" s="313">
        <f>淘客!E26</f>
        <v>9.99554565701559</v>
      </c>
      <c r="AL27" s="346">
        <f t="shared" si="3"/>
        <v>3028.36</v>
      </c>
    </row>
    <row r="28" spans="1:38">
      <c r="A28" s="159" t="str">
        <f t="shared" si="0"/>
        <v>周四</v>
      </c>
      <c r="B28" s="160">
        <f>店铺经营详情!$A$28</f>
        <v>42334</v>
      </c>
      <c r="C28" s="161">
        <f>店铺经营详情!B28</f>
        <v>2997</v>
      </c>
      <c r="D28" s="162">
        <f>店铺经营详情!N28</f>
        <v>22222</v>
      </c>
      <c r="E28" s="162">
        <f>店铺经营详情!O28</f>
        <v>1111</v>
      </c>
      <c r="F28" s="163">
        <f>店铺经营详情!C28</f>
        <v>1152</v>
      </c>
      <c r="G28" s="164">
        <f>店铺经营详情!E28</f>
        <v>0.1476</v>
      </c>
      <c r="H28" s="165">
        <f>店铺经营详情!F28</f>
        <v>0.598090277777778</v>
      </c>
      <c r="I28" s="163">
        <f>店铺经营详情!AK28</f>
        <v>96</v>
      </c>
      <c r="J28" s="218">
        <f>店铺经营详情!AP28</f>
        <v>1.6429</v>
      </c>
      <c r="K28" s="219">
        <f>店铺经营详情!AM28</f>
        <v>75515.7</v>
      </c>
      <c r="L28" s="219">
        <f>店铺经营详情!AS28</f>
        <v>1797.99285714286</v>
      </c>
      <c r="M28" s="220">
        <f>店铺经营详情!AU28</f>
        <v>5</v>
      </c>
      <c r="N28" s="164">
        <f>店铺经营详情!AV28</f>
        <v>0.5952</v>
      </c>
      <c r="O28" s="164">
        <f>店铺经营详情!AW28</f>
        <v>0.0391</v>
      </c>
      <c r="P28" s="221">
        <f t="shared" si="1"/>
        <v>0.0401023893044757</v>
      </c>
      <c r="Q28" s="268">
        <f>钻展!D27</f>
        <v>152</v>
      </c>
      <c r="R28" s="269">
        <f>钻展!E27</f>
        <v>988.66</v>
      </c>
      <c r="S28" s="270">
        <f>钻展!F27</f>
        <v>0.0091</v>
      </c>
      <c r="T28" s="271">
        <f>钻展!G27</f>
        <v>6.5</v>
      </c>
      <c r="U28" s="272">
        <f>钻展!N27</f>
        <v>182</v>
      </c>
      <c r="V28" s="271">
        <f>钻展!O27</f>
        <v>0.506666666666667</v>
      </c>
      <c r="W28" s="273">
        <f>钻展!P27</f>
        <v>3500</v>
      </c>
      <c r="X28" s="270">
        <f>钻展!Q27</f>
        <v>0.282474285714286</v>
      </c>
      <c r="Y28" s="313">
        <f>IFERROR(钻展!T27,0)</f>
        <v>1.41605809884086</v>
      </c>
      <c r="Z28" s="314">
        <f>直通车!B27</f>
        <v>2026.23</v>
      </c>
      <c r="AA28" s="321">
        <f>直通车!D27</f>
        <v>545</v>
      </c>
      <c r="AB28" s="322">
        <f>直通车!E27</f>
        <v>3.72</v>
      </c>
      <c r="AC28" s="321">
        <f>直通车!G27</f>
        <v>1488</v>
      </c>
      <c r="AD28" s="321">
        <f>直通车!H27</f>
        <v>1</v>
      </c>
      <c r="AE28" s="322">
        <f>直通车!I27</f>
        <v>11</v>
      </c>
      <c r="AF28" s="163">
        <f>直通车!J27</f>
        <v>14</v>
      </c>
      <c r="AG28" s="322">
        <f>直通车!K27</f>
        <v>0.0018</v>
      </c>
      <c r="AH28" s="344">
        <f t="shared" si="2"/>
        <v>0.734368753793992</v>
      </c>
      <c r="AI28" s="345">
        <f>淘客!B27</f>
        <v>13.47</v>
      </c>
      <c r="AJ28" s="272">
        <f>淘客!C27</f>
        <v>134.64</v>
      </c>
      <c r="AK28" s="313">
        <f>淘客!E27</f>
        <v>9.99554565701559</v>
      </c>
      <c r="AL28" s="346">
        <f t="shared" si="3"/>
        <v>3028.36</v>
      </c>
    </row>
    <row r="29" spans="1:38">
      <c r="A29" s="159" t="str">
        <f t="shared" si="0"/>
        <v>周五</v>
      </c>
      <c r="B29" s="160">
        <f>店铺经营详情!$A$29</f>
        <v>42335</v>
      </c>
      <c r="C29" s="161">
        <f>店铺经营详情!B29</f>
        <v>2997</v>
      </c>
      <c r="D29" s="162">
        <f>店铺经营详情!N29</f>
        <v>22222</v>
      </c>
      <c r="E29" s="162">
        <f>店铺经营详情!O29</f>
        <v>1111</v>
      </c>
      <c r="F29" s="163">
        <f>店铺经营详情!C29</f>
        <v>1152</v>
      </c>
      <c r="G29" s="164">
        <f>店铺经营详情!E29</f>
        <v>0.1476</v>
      </c>
      <c r="H29" s="165">
        <f>店铺经营详情!F29</f>
        <v>0.598090277777778</v>
      </c>
      <c r="I29" s="163">
        <f>店铺经营详情!AK29</f>
        <v>96</v>
      </c>
      <c r="J29" s="218">
        <f>店铺经营详情!AP29</f>
        <v>1.6429</v>
      </c>
      <c r="K29" s="219">
        <f>店铺经营详情!AM29</f>
        <v>75515.7</v>
      </c>
      <c r="L29" s="219">
        <f>店铺经营详情!AS29</f>
        <v>1797.99285714286</v>
      </c>
      <c r="M29" s="220">
        <f>店铺经营详情!AU29</f>
        <v>5</v>
      </c>
      <c r="N29" s="164">
        <f>店铺经营详情!AV29</f>
        <v>0.5952</v>
      </c>
      <c r="O29" s="164">
        <f>店铺经营详情!AW29</f>
        <v>0.0391</v>
      </c>
      <c r="P29" s="221">
        <f t="shared" si="1"/>
        <v>0.0401023893044757</v>
      </c>
      <c r="Q29" s="268">
        <f>钻展!D28</f>
        <v>152</v>
      </c>
      <c r="R29" s="269">
        <f>钻展!E28</f>
        <v>988.66</v>
      </c>
      <c r="S29" s="270">
        <f>钻展!F28</f>
        <v>0.0091</v>
      </c>
      <c r="T29" s="271">
        <f>钻展!G28</f>
        <v>6.5</v>
      </c>
      <c r="U29" s="272">
        <f>钻展!N28</f>
        <v>188</v>
      </c>
      <c r="V29" s="271">
        <f>钻展!O28</f>
        <v>0.506666666666667</v>
      </c>
      <c r="W29" s="273">
        <f>钻展!P28</f>
        <v>3600</v>
      </c>
      <c r="X29" s="270">
        <f>钻展!Q28</f>
        <v>0.274627777777778</v>
      </c>
      <c r="Y29" s="313">
        <f>IFERROR(钻展!T28,0)</f>
        <v>1.41605809884086</v>
      </c>
      <c r="Z29" s="314">
        <f>直通车!B28</f>
        <v>2026.23</v>
      </c>
      <c r="AA29" s="321">
        <f>直通车!D28</f>
        <v>545</v>
      </c>
      <c r="AB29" s="322">
        <f>直通车!E28</f>
        <v>3.72</v>
      </c>
      <c r="AC29" s="321">
        <f>直通车!G28</f>
        <v>1488</v>
      </c>
      <c r="AD29" s="321">
        <f>直通车!H28</f>
        <v>1</v>
      </c>
      <c r="AE29" s="322">
        <f>直通车!I28</f>
        <v>11</v>
      </c>
      <c r="AF29" s="163">
        <f>直通车!J28</f>
        <v>14</v>
      </c>
      <c r="AG29" s="322">
        <f>直通车!K28</f>
        <v>0.0018</v>
      </c>
      <c r="AH29" s="344">
        <f t="shared" si="2"/>
        <v>0.734368753793992</v>
      </c>
      <c r="AI29" s="345">
        <f>淘客!B28</f>
        <v>13.47</v>
      </c>
      <c r="AJ29" s="272">
        <f>淘客!C28</f>
        <v>134.64</v>
      </c>
      <c r="AK29" s="313">
        <f>淘客!E28</f>
        <v>9.99554565701559</v>
      </c>
      <c r="AL29" s="346">
        <f t="shared" si="3"/>
        <v>3028.36</v>
      </c>
    </row>
    <row r="30" spans="1:38">
      <c r="A30" s="159" t="str">
        <f t="shared" si="0"/>
        <v>周六</v>
      </c>
      <c r="B30" s="160">
        <f>店铺经营详情!$A$30</f>
        <v>42336</v>
      </c>
      <c r="C30" s="161">
        <f>店铺经营详情!B30</f>
        <v>2997</v>
      </c>
      <c r="D30" s="162">
        <f>店铺经营详情!N30</f>
        <v>22222</v>
      </c>
      <c r="E30" s="162">
        <f>店铺经营详情!O30</f>
        <v>1111</v>
      </c>
      <c r="F30" s="163">
        <f>店铺经营详情!C30</f>
        <v>1152</v>
      </c>
      <c r="G30" s="164">
        <f>店铺经营详情!E30</f>
        <v>0.1476</v>
      </c>
      <c r="H30" s="165">
        <f>店铺经营详情!F30</f>
        <v>0.598090277777778</v>
      </c>
      <c r="I30" s="163">
        <f>店铺经营详情!AK30</f>
        <v>96</v>
      </c>
      <c r="J30" s="218">
        <f>店铺经营详情!AP30</f>
        <v>1.6429</v>
      </c>
      <c r="K30" s="219">
        <f>店铺经营详情!AM30</f>
        <v>75515.7</v>
      </c>
      <c r="L30" s="219">
        <f>店铺经营详情!AS30</f>
        <v>1797.99285714286</v>
      </c>
      <c r="M30" s="220">
        <f>店铺经营详情!AU30</f>
        <v>5</v>
      </c>
      <c r="N30" s="164">
        <f>店铺经营详情!AV30</f>
        <v>0.5952</v>
      </c>
      <c r="O30" s="164">
        <f>店铺经营详情!AW30</f>
        <v>0.0391</v>
      </c>
      <c r="P30" s="221">
        <f t="shared" si="1"/>
        <v>0.0401023893044757</v>
      </c>
      <c r="Q30" s="268">
        <f>钻展!D29</f>
        <v>152</v>
      </c>
      <c r="R30" s="269">
        <f>钻展!E29</f>
        <v>988.66</v>
      </c>
      <c r="S30" s="270">
        <f>钻展!F29</f>
        <v>0.0091</v>
      </c>
      <c r="T30" s="271">
        <f>钻展!G29</f>
        <v>6.5</v>
      </c>
      <c r="U30" s="272">
        <f>钻展!N29</f>
        <v>194</v>
      </c>
      <c r="V30" s="271">
        <f>钻展!O29</f>
        <v>0.506666666666667</v>
      </c>
      <c r="W30" s="273">
        <f>钻展!P29</f>
        <v>3700</v>
      </c>
      <c r="X30" s="270">
        <f>钻展!Q29</f>
        <v>0.267205405405405</v>
      </c>
      <c r="Y30" s="313">
        <f>IFERROR(钻展!T29,0)</f>
        <v>1.41605809884086</v>
      </c>
      <c r="Z30" s="314">
        <f>直通车!B29</f>
        <v>2026.23</v>
      </c>
      <c r="AA30" s="321">
        <f>直通车!D29</f>
        <v>545</v>
      </c>
      <c r="AB30" s="322">
        <f>直通车!E29</f>
        <v>3.72</v>
      </c>
      <c r="AC30" s="321">
        <f>直通车!G29</f>
        <v>1488</v>
      </c>
      <c r="AD30" s="321">
        <f>直通车!H29</f>
        <v>1</v>
      </c>
      <c r="AE30" s="322">
        <f>直通车!I29</f>
        <v>11</v>
      </c>
      <c r="AF30" s="163">
        <f>直通车!J29</f>
        <v>14</v>
      </c>
      <c r="AG30" s="322">
        <f>直通车!K29</f>
        <v>0.0018</v>
      </c>
      <c r="AH30" s="344">
        <f t="shared" si="2"/>
        <v>0.734368753793992</v>
      </c>
      <c r="AI30" s="345">
        <f>淘客!B29</f>
        <v>13.47</v>
      </c>
      <c r="AJ30" s="272">
        <f>淘客!C29</f>
        <v>134.64</v>
      </c>
      <c r="AK30" s="313">
        <f>淘客!E29</f>
        <v>9.99554565701559</v>
      </c>
      <c r="AL30" s="346">
        <f t="shared" si="3"/>
        <v>3028.36</v>
      </c>
    </row>
    <row r="31" spans="1:38">
      <c r="A31" s="159" t="str">
        <f t="shared" si="0"/>
        <v>周日</v>
      </c>
      <c r="B31" s="160">
        <f>店铺经营详情!$A$31</f>
        <v>42337</v>
      </c>
      <c r="C31" s="161">
        <f>店铺经营详情!B31</f>
        <v>2997</v>
      </c>
      <c r="D31" s="162">
        <f>店铺经营详情!N31</f>
        <v>22222</v>
      </c>
      <c r="E31" s="162">
        <f>店铺经营详情!O31</f>
        <v>1111</v>
      </c>
      <c r="F31" s="163">
        <f>店铺经营详情!C31</f>
        <v>1152</v>
      </c>
      <c r="G31" s="164">
        <f>店铺经营详情!E31</f>
        <v>0.1476</v>
      </c>
      <c r="H31" s="165">
        <f>店铺经营详情!F31</f>
        <v>0.598090277777778</v>
      </c>
      <c r="I31" s="163">
        <f>店铺经营详情!AK31</f>
        <v>96</v>
      </c>
      <c r="J31" s="218">
        <f>店铺经营详情!AP31</f>
        <v>1.6429</v>
      </c>
      <c r="K31" s="219">
        <f>店铺经营详情!AM31</f>
        <v>75515.7</v>
      </c>
      <c r="L31" s="219">
        <f>店铺经营详情!AS31</f>
        <v>1797.99285714286</v>
      </c>
      <c r="M31" s="220">
        <f>店铺经营详情!AU31</f>
        <v>5</v>
      </c>
      <c r="N31" s="164">
        <f>店铺经营详情!AV31</f>
        <v>0.5952</v>
      </c>
      <c r="O31" s="164">
        <f>店铺经营详情!AW31</f>
        <v>0.0391</v>
      </c>
      <c r="P31" s="221">
        <f t="shared" si="1"/>
        <v>0.0401023893044757</v>
      </c>
      <c r="Q31" s="268">
        <f>钻展!D30</f>
        <v>152</v>
      </c>
      <c r="R31" s="272">
        <f>钻展!E30</f>
        <v>988.66</v>
      </c>
      <c r="S31" s="270">
        <f>钻展!F30</f>
        <v>0.0091</v>
      </c>
      <c r="T31" s="271">
        <f>钻展!G30</f>
        <v>6.5</v>
      </c>
      <c r="U31" s="272">
        <f>钻展!N30</f>
        <v>200</v>
      </c>
      <c r="V31" s="271">
        <f>钻展!O30</f>
        <v>0.506666666666667</v>
      </c>
      <c r="W31" s="273">
        <f>钻展!P30</f>
        <v>3800</v>
      </c>
      <c r="X31" s="270">
        <f>钻展!Q30</f>
        <v>0.260173684210526</v>
      </c>
      <c r="Y31" s="313">
        <f>IFERROR(钻展!T30,0)</f>
        <v>0.151720510590092</v>
      </c>
      <c r="Z31" s="314">
        <f>直通车!B30</f>
        <v>2026.23</v>
      </c>
      <c r="AA31" s="321">
        <f>直通车!D30</f>
        <v>545</v>
      </c>
      <c r="AB31" s="322">
        <f>直通车!E30</f>
        <v>3.72</v>
      </c>
      <c r="AC31" s="321">
        <f>直通车!G30</f>
        <v>1488</v>
      </c>
      <c r="AD31" s="321">
        <f>直通车!H30</f>
        <v>1</v>
      </c>
      <c r="AE31" s="322">
        <f>直通车!I30</f>
        <v>11</v>
      </c>
      <c r="AF31" s="163">
        <f>直通车!J30</f>
        <v>14</v>
      </c>
      <c r="AG31" s="322">
        <f>直通车!K30</f>
        <v>0.0018</v>
      </c>
      <c r="AH31" s="344">
        <f t="shared" si="2"/>
        <v>0.734368753793992</v>
      </c>
      <c r="AI31" s="345">
        <f>淘客!B30</f>
        <v>13.47</v>
      </c>
      <c r="AJ31" s="272">
        <f>淘客!C30</f>
        <v>134.64</v>
      </c>
      <c r="AK31" s="313">
        <f>淘客!E30</f>
        <v>9.99554565701559</v>
      </c>
      <c r="AL31" s="346">
        <f t="shared" si="3"/>
        <v>3028.36</v>
      </c>
    </row>
    <row r="32" spans="1:38">
      <c r="A32" s="159" t="str">
        <f t="shared" si="0"/>
        <v>周一</v>
      </c>
      <c r="B32" s="160">
        <f>店铺经营详情!$A$32</f>
        <v>42338</v>
      </c>
      <c r="C32" s="161">
        <f>店铺经营详情!B32</f>
        <v>2997</v>
      </c>
      <c r="D32" s="162">
        <f>店铺经营详情!N32</f>
        <v>22222</v>
      </c>
      <c r="E32" s="162">
        <f>店铺经营详情!O32</f>
        <v>1111</v>
      </c>
      <c r="F32" s="163">
        <f>店铺经营详情!C32</f>
        <v>1152</v>
      </c>
      <c r="G32" s="164">
        <f>店铺经营详情!E32</f>
        <v>0.1476</v>
      </c>
      <c r="H32" s="165">
        <f>店铺经营详情!F32</f>
        <v>0.598090277777778</v>
      </c>
      <c r="I32" s="163">
        <f>店铺经营详情!AK32</f>
        <v>96</v>
      </c>
      <c r="J32" s="218">
        <f>店铺经营详情!AP32</f>
        <v>1.6429</v>
      </c>
      <c r="K32" s="219">
        <f>店铺经营详情!AM32</f>
        <v>75515.7</v>
      </c>
      <c r="L32" s="219">
        <f>店铺经营详情!AS32</f>
        <v>1797.99285714286</v>
      </c>
      <c r="M32" s="220">
        <f>店铺经营详情!AU32</f>
        <v>5</v>
      </c>
      <c r="N32" s="164">
        <f>店铺经营详情!AV32</f>
        <v>0.5952</v>
      </c>
      <c r="O32" s="164">
        <f>店铺经营详情!AW32</f>
        <v>0.0391</v>
      </c>
      <c r="P32" s="221">
        <f t="shared" si="1"/>
        <v>0.0401023893044757</v>
      </c>
      <c r="Q32" s="268">
        <f>钻展!D31</f>
        <v>152</v>
      </c>
      <c r="R32" s="269">
        <f>钻展!E31</f>
        <v>988.66</v>
      </c>
      <c r="S32" s="270">
        <f>钻展!F31</f>
        <v>0.0091</v>
      </c>
      <c r="T32" s="271">
        <f>钻展!G31</f>
        <v>6.5</v>
      </c>
      <c r="U32" s="272">
        <f>钻展!N31</f>
        <v>206</v>
      </c>
      <c r="V32" s="271">
        <f>钻展!O31</f>
        <v>0.506666666666667</v>
      </c>
      <c r="W32" s="273">
        <f>钻展!P31</f>
        <v>3900</v>
      </c>
      <c r="X32" s="270">
        <f>钻展!Q31</f>
        <v>0.253502564102564</v>
      </c>
      <c r="Y32" s="313">
        <f>IFERROR(钻展!T31,0)</f>
        <v>1.41605809884086</v>
      </c>
      <c r="Z32" s="314">
        <f>直通车!B31</f>
        <v>2026.23</v>
      </c>
      <c r="AA32" s="321">
        <f>直通车!D31</f>
        <v>545</v>
      </c>
      <c r="AB32" s="322">
        <f>直通车!E31</f>
        <v>3.72</v>
      </c>
      <c r="AC32" s="321">
        <f>直通车!G31</f>
        <v>1488</v>
      </c>
      <c r="AD32" s="321">
        <f>直通车!H31</f>
        <v>1</v>
      </c>
      <c r="AE32" s="322">
        <f>直通车!I31</f>
        <v>11</v>
      </c>
      <c r="AF32" s="163">
        <f>直通车!J31</f>
        <v>14</v>
      </c>
      <c r="AG32" s="322">
        <f>直通车!K31</f>
        <v>0.0018</v>
      </c>
      <c r="AH32" s="344">
        <f t="shared" si="2"/>
        <v>0.734368753793992</v>
      </c>
      <c r="AI32" s="345">
        <f>淘客!B31</f>
        <v>13.47</v>
      </c>
      <c r="AJ32" s="272">
        <f>淘客!C31</f>
        <v>134.64</v>
      </c>
      <c r="AK32" s="313">
        <f>淘客!E31</f>
        <v>9.99554565701559</v>
      </c>
      <c r="AL32" s="346">
        <f t="shared" si="3"/>
        <v>3028.36</v>
      </c>
    </row>
    <row r="33" ht="14.25" spans="1:38">
      <c r="A33" s="181" t="str">
        <f t="shared" si="0"/>
        <v>周六</v>
      </c>
      <c r="B33" s="182">
        <f>店铺经营详情!$A$33</f>
        <v>0</v>
      </c>
      <c r="C33" s="183">
        <f>店铺经营详情!B33</f>
        <v>0</v>
      </c>
      <c r="D33" s="184">
        <f>店铺经营详情!N33</f>
        <v>0</v>
      </c>
      <c r="E33" s="185">
        <f>店铺经营详情!O33</f>
        <v>0</v>
      </c>
      <c r="F33" s="184">
        <f>店铺经营详情!C33</f>
        <v>0</v>
      </c>
      <c r="G33" s="186">
        <f>店铺经营详情!E33</f>
        <v>0</v>
      </c>
      <c r="H33" s="187">
        <f>店铺经营详情!F33</f>
        <v>0</v>
      </c>
      <c r="I33" s="184">
        <f>店铺经营详情!AK33</f>
        <v>0</v>
      </c>
      <c r="J33" s="237">
        <f>店铺经营详情!AP33</f>
        <v>0</v>
      </c>
      <c r="K33" s="238">
        <f>店铺经营详情!AM33</f>
        <v>0</v>
      </c>
      <c r="L33" s="238">
        <f>店铺经营详情!AS33</f>
        <v>0</v>
      </c>
      <c r="M33" s="239">
        <f>店铺经营详情!AU33</f>
        <v>0</v>
      </c>
      <c r="N33" s="186">
        <f>店铺经营详情!AV33</f>
        <v>0</v>
      </c>
      <c r="O33" s="186">
        <f>店铺经营详情!AW33</f>
        <v>0</v>
      </c>
      <c r="P33" s="240">
        <f t="shared" si="1"/>
        <v>0</v>
      </c>
      <c r="Q33" s="287">
        <f>钻展!D32</f>
        <v>0</v>
      </c>
      <c r="R33" s="288">
        <f>钻展!E32</f>
        <v>0</v>
      </c>
      <c r="S33" s="289">
        <f>钻展!F32</f>
        <v>0</v>
      </c>
      <c r="T33" s="290">
        <f>钻展!G32</f>
        <v>0</v>
      </c>
      <c r="U33" s="291">
        <f>钻展!N32</f>
        <v>0</v>
      </c>
      <c r="V33" s="290">
        <f>钻展!O32</f>
        <v>0</v>
      </c>
      <c r="W33" s="292">
        <f>钻展!P32</f>
        <v>0</v>
      </c>
      <c r="X33" s="289">
        <f>钻展!Q32</f>
        <v>0</v>
      </c>
      <c r="Y33" s="323">
        <f>IFERROR(钻展!T32,0)</f>
        <v>0</v>
      </c>
      <c r="Z33" s="324">
        <f>直通车!B32</f>
        <v>0</v>
      </c>
      <c r="AA33" s="325">
        <f>直通车!D32</f>
        <v>0</v>
      </c>
      <c r="AB33" s="326">
        <f>直通车!E32</f>
        <v>0</v>
      </c>
      <c r="AC33" s="325">
        <f>直通车!G32</f>
        <v>0</v>
      </c>
      <c r="AD33" s="325">
        <f>直通车!H32</f>
        <v>0</v>
      </c>
      <c r="AE33" s="326">
        <f>直通车!I32</f>
        <v>0</v>
      </c>
      <c r="AF33" s="184">
        <f>直通车!J32</f>
        <v>0</v>
      </c>
      <c r="AG33" s="326">
        <f>直通车!K32</f>
        <v>0</v>
      </c>
      <c r="AH33" s="355">
        <f t="shared" si="2"/>
        <v>0</v>
      </c>
      <c r="AI33" s="356">
        <f>淘客!B32</f>
        <v>0</v>
      </c>
      <c r="AJ33" s="291">
        <f>淘客!C32</f>
        <v>0</v>
      </c>
      <c r="AK33" s="323">
        <f>淘客!E32</f>
        <v>0</v>
      </c>
      <c r="AL33" s="357">
        <f t="shared" si="3"/>
        <v>0</v>
      </c>
    </row>
    <row r="34" ht="15" spans="1:38">
      <c r="A34" s="188"/>
      <c r="B34" s="189" t="s">
        <v>37</v>
      </c>
      <c r="C34" s="190">
        <f t="shared" ref="C34:F34" si="4">SUM(C3:C33)</f>
        <v>89910</v>
      </c>
      <c r="D34" s="191">
        <f t="shared" si="4"/>
        <v>666660</v>
      </c>
      <c r="E34" s="191">
        <f t="shared" si="4"/>
        <v>33330</v>
      </c>
      <c r="F34" s="192">
        <f t="shared" si="4"/>
        <v>34560</v>
      </c>
      <c r="G34" s="193"/>
      <c r="H34" s="194"/>
      <c r="I34" s="241">
        <f t="shared" ref="I34:M34" si="5">SUM(I3:I33)</f>
        <v>2650</v>
      </c>
      <c r="J34" s="242"/>
      <c r="K34" s="243">
        <f t="shared" si="5"/>
        <v>2265471</v>
      </c>
      <c r="L34" s="244"/>
      <c r="M34" s="244">
        <f t="shared" si="5"/>
        <v>150</v>
      </c>
      <c r="N34" s="245"/>
      <c r="O34" s="245"/>
      <c r="P34" s="246">
        <f t="shared" si="1"/>
        <v>0.0401023893044758</v>
      </c>
      <c r="Q34" s="293">
        <f>SUM(Q3:Q33)</f>
        <v>4560</v>
      </c>
      <c r="R34" s="294">
        <f>SUM(R3:R33)</f>
        <v>29659.8</v>
      </c>
      <c r="S34" s="245"/>
      <c r="T34" s="295"/>
      <c r="U34" s="296"/>
      <c r="V34" s="296"/>
      <c r="W34" s="297">
        <f t="shared" ref="W34:AA34" si="6">SUM(W3:W33)</f>
        <v>73500</v>
      </c>
      <c r="X34" s="298"/>
      <c r="Y34" s="327"/>
      <c r="Z34" s="328">
        <f t="shared" si="6"/>
        <v>60786.9</v>
      </c>
      <c r="AA34" s="244">
        <f t="shared" si="6"/>
        <v>16350</v>
      </c>
      <c r="AB34" s="242"/>
      <c r="AC34" s="244">
        <f t="shared" ref="AC34:AE34" si="7">SUM(AC3:AC33)</f>
        <v>44640</v>
      </c>
      <c r="AD34" s="244">
        <f t="shared" si="7"/>
        <v>30</v>
      </c>
      <c r="AE34" s="244">
        <f t="shared" si="7"/>
        <v>330</v>
      </c>
      <c r="AF34" s="241"/>
      <c r="AG34" s="358"/>
      <c r="AH34" s="359"/>
      <c r="AI34" s="360">
        <f t="shared" ref="AI34:AL34" si="8">SUM(AI3:AI33)</f>
        <v>404.1</v>
      </c>
      <c r="AJ34" s="244">
        <f t="shared" si="8"/>
        <v>4039.2</v>
      </c>
      <c r="AK34" s="327"/>
      <c r="AL34" s="361">
        <f t="shared" si="8"/>
        <v>90850.8</v>
      </c>
    </row>
    <row r="35" ht="15" spans="1:38">
      <c r="A35" s="195"/>
      <c r="B35" s="196" t="s">
        <v>38</v>
      </c>
      <c r="C35" s="197">
        <f>店铺经营详情!B34</f>
        <v>2997</v>
      </c>
      <c r="D35" s="197">
        <f>AVERAGE(D3:D32)</f>
        <v>22222</v>
      </c>
      <c r="E35" s="197">
        <f>AVERAGE(E3:E32)</f>
        <v>1111</v>
      </c>
      <c r="F35" s="198">
        <f>店铺经营详情!C34</f>
        <v>1152</v>
      </c>
      <c r="G35" s="199"/>
      <c r="H35" s="200">
        <f>店铺经营详情!F34</f>
        <v>0.630344907407408</v>
      </c>
      <c r="I35" s="247">
        <f>店铺经营详情!AI34</f>
        <v>45</v>
      </c>
      <c r="J35" s="248">
        <f>店铺经营详情!AP34</f>
        <v>1.6429</v>
      </c>
      <c r="K35" s="249">
        <f>AVERAGE(K3:K32)</f>
        <v>75515.7</v>
      </c>
      <c r="L35" s="247">
        <f>店铺经营详情!AS34</f>
        <v>1797.99285714286</v>
      </c>
      <c r="M35" s="247">
        <f>店铺经营详情!AU34</f>
        <v>5</v>
      </c>
      <c r="N35" s="250">
        <f>店铺经营详情!AV34</f>
        <v>0.5952</v>
      </c>
      <c r="O35" s="251">
        <f>店铺经营详情!AW34</f>
        <v>0.0391</v>
      </c>
      <c r="P35" s="252">
        <f t="shared" si="1"/>
        <v>0.0401023893044758</v>
      </c>
      <c r="Q35" s="299" t="e">
        <f>钻展!#REF!</f>
        <v>#REF!</v>
      </c>
      <c r="R35" s="300">
        <f>钻展!E33</f>
        <v>988.66</v>
      </c>
      <c r="S35" s="251">
        <f>钻展!F33</f>
        <v>0.0091</v>
      </c>
      <c r="T35" s="301">
        <f>钻展!G33</f>
        <v>6.5</v>
      </c>
      <c r="U35" s="302"/>
      <c r="V35" s="302"/>
      <c r="W35" s="303">
        <f>钻展!P33</f>
        <v>2450</v>
      </c>
      <c r="X35" s="304">
        <f>钻展!Q33</f>
        <v>0.454329066744059</v>
      </c>
      <c r="Y35" s="329">
        <f>钻展!T33</f>
        <v>1.37391351256583</v>
      </c>
      <c r="Z35" s="330">
        <f>直通车!B33</f>
        <v>2026.23</v>
      </c>
      <c r="AA35" s="247">
        <f>直通车!D33</f>
        <v>545</v>
      </c>
      <c r="AB35" s="331">
        <f>直通车!E33</f>
        <v>3.72</v>
      </c>
      <c r="AC35" s="247">
        <f>直通车!G33</f>
        <v>1488</v>
      </c>
      <c r="AD35" s="247">
        <f>直通车!H33</f>
        <v>1</v>
      </c>
      <c r="AE35" s="247">
        <f>直通车!I33</f>
        <v>11</v>
      </c>
      <c r="AF35" s="247"/>
      <c r="AG35" s="362">
        <f>直通车!K33</f>
        <v>0.0018</v>
      </c>
      <c r="AH35" s="363">
        <f>直通车!L33</f>
        <v>0.710679439155476</v>
      </c>
      <c r="AI35" s="299">
        <f>淘客!B33</f>
        <v>13.47</v>
      </c>
      <c r="AJ35" s="247">
        <f>淘客!C33</f>
        <v>134.64</v>
      </c>
      <c r="AK35" s="329">
        <f>淘客!E33</f>
        <v>9.99554565701558</v>
      </c>
      <c r="AL35" s="364">
        <f>IFERROR(R35+Z35+AI35,0)</f>
        <v>3028.36</v>
      </c>
    </row>
    <row r="36" ht="95.25" customHeight="1" spans="1:38">
      <c r="A36" s="201"/>
      <c r="B36" s="202" t="s">
        <v>39</v>
      </c>
      <c r="C36" s="203" t="s">
        <v>40</v>
      </c>
      <c r="D36" s="203"/>
      <c r="E36" s="203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365"/>
    </row>
  </sheetData>
  <sheetProtection password="CE28" sheet="1" selectLockedCells="1" formatColumns="0" sort="0" autoFilter="0" objects="1" scenarios="1"/>
  <mergeCells count="7">
    <mergeCell ref="C1:P1"/>
    <mergeCell ref="Q1:Y1"/>
    <mergeCell ref="Z1:AH1"/>
    <mergeCell ref="AI1:AK1"/>
    <mergeCell ref="C36:AL36"/>
    <mergeCell ref="A1:A2"/>
    <mergeCell ref="B1:B2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</sheetPr>
  <dimension ref="A1:BL35"/>
  <sheetViews>
    <sheetView showZeros="0" tabSelected="1" workbookViewId="0">
      <pane xSplit="1" ySplit="2" topLeftCell="J10" activePane="bottomRight" state="frozen"/>
      <selection/>
      <selection pane="topRight"/>
      <selection pane="bottomLeft"/>
      <selection pane="bottomRight" activeCell="X34" sqref="X34"/>
    </sheetView>
  </sheetViews>
  <sheetFormatPr defaultColWidth="8.83333333333333" defaultRowHeight="16.5"/>
  <cols>
    <col min="1" max="1" width="10.5" style="83" customWidth="1"/>
    <col min="2" max="3" width="8.33333333333333" style="84" customWidth="1"/>
    <col min="4" max="4" width="8.83333333333333" style="84" customWidth="1"/>
    <col min="5" max="5" width="6.5" style="84" customWidth="1"/>
    <col min="6" max="6" width="7" style="84" customWidth="1"/>
    <col min="7" max="7" width="7.66666666666667" style="84" customWidth="1"/>
    <col min="8" max="8" width="5.16666666666667" style="84" customWidth="1"/>
    <col min="9" max="9" width="7.5" style="84" customWidth="1"/>
    <col min="10" max="10" width="9" style="84" customWidth="1"/>
    <col min="11" max="11" width="8.33333333333333" style="84" customWidth="1"/>
    <col min="12" max="13" width="8.16666666666667" style="84" customWidth="1"/>
    <col min="14" max="15" width="8" style="84" customWidth="1"/>
    <col min="16" max="16" width="10.1666666666667" style="84" customWidth="1"/>
    <col min="17" max="17" width="8.5" style="84" customWidth="1"/>
    <col min="18" max="20" width="7.5" style="84" customWidth="1"/>
    <col min="21" max="21" width="7.83333333333333" style="84" customWidth="1"/>
    <col min="22" max="22" width="6.66666666666667" style="84" customWidth="1"/>
    <col min="23" max="23" width="7.5" style="84" customWidth="1"/>
    <col min="24" max="24" width="9.33333333333333" style="84" customWidth="1"/>
    <col min="25" max="25" width="7.66666666666667" style="84" customWidth="1"/>
    <col min="26" max="26" width="8.66666666666667" style="84" customWidth="1"/>
    <col min="27" max="27" width="7.33333333333333" style="84" customWidth="1"/>
    <col min="28" max="28" width="8.5" style="84" customWidth="1"/>
    <col min="29" max="29" width="7.83333333333333" style="84" customWidth="1"/>
    <col min="30" max="30" width="9" style="84" customWidth="1"/>
    <col min="31" max="33" width="8.5" style="84" customWidth="1"/>
    <col min="34" max="34" width="8.66666666666667" style="84" customWidth="1"/>
    <col min="35" max="35" width="6.83333333333333" style="84" customWidth="1"/>
    <col min="36" max="36" width="9" style="84" customWidth="1"/>
    <col min="37" max="37" width="6.5" style="84" customWidth="1"/>
    <col min="38" max="38" width="6.16666666666667" style="84" customWidth="1"/>
    <col min="39" max="39" width="9" style="84" customWidth="1"/>
    <col min="40" max="40" width="12.5" style="84" customWidth="1"/>
    <col min="41" max="41" width="6.5" style="84" customWidth="1"/>
    <col min="42" max="42" width="8.33333333333333" style="84" customWidth="1"/>
    <col min="43" max="43" width="7.33333333333333" style="84" customWidth="1"/>
    <col min="44" max="44" width="8.66666666666667" style="84" customWidth="1"/>
    <col min="45" max="45" width="8" style="84" customWidth="1"/>
    <col min="46" max="46" width="7" style="84" customWidth="1"/>
    <col min="47" max="47" width="7.33333333333333" style="84" customWidth="1"/>
    <col min="48" max="48" width="8.5" style="84" customWidth="1"/>
    <col min="49" max="50" width="7" style="84" customWidth="1"/>
    <col min="51" max="51" width="9.16666666666667" style="84" customWidth="1"/>
    <col min="52" max="52" width="7.16666666666667" style="84" customWidth="1"/>
    <col min="53" max="53" width="10" style="84" customWidth="1"/>
    <col min="54" max="54" width="14.1666666666667" style="84" customWidth="1"/>
    <col min="55" max="55" width="9" style="84" customWidth="1"/>
    <col min="56" max="56" width="9.16666666666667" style="84" customWidth="1"/>
    <col min="57" max="58" width="6.16666666666667" style="84" customWidth="1"/>
    <col min="59" max="59" width="9.16666666666667" style="84" customWidth="1"/>
    <col min="60" max="60" width="10" style="84" customWidth="1"/>
    <col min="61" max="62" width="6.16666666666667" style="84" customWidth="1"/>
    <col min="63" max="63" width="8.16666666666667" style="84" customWidth="1"/>
    <col min="64" max="64" width="7.16666666666667" style="84" customWidth="1"/>
    <col min="65" max="16384" width="8.83333333333333" style="84"/>
  </cols>
  <sheetData>
    <row r="1" ht="15" customHeight="1" spans="1:64">
      <c r="A1" s="85" t="s">
        <v>41</v>
      </c>
      <c r="B1" s="86" t="s">
        <v>42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 t="s">
        <v>43</v>
      </c>
      <c r="Q1" s="86"/>
      <c r="R1" s="86"/>
      <c r="S1" s="86"/>
      <c r="T1" s="86"/>
      <c r="U1" s="86"/>
      <c r="V1" s="86"/>
      <c r="W1" s="107" t="s">
        <v>44</v>
      </c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10" t="s">
        <v>45</v>
      </c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7"/>
      <c r="AY1" s="110" t="s">
        <v>46</v>
      </c>
      <c r="AZ1" s="111"/>
      <c r="BA1" s="111"/>
      <c r="BB1" s="111"/>
      <c r="BC1" s="110" t="s">
        <v>47</v>
      </c>
      <c r="BD1" s="111"/>
      <c r="BE1" s="111"/>
      <c r="BF1" s="111"/>
      <c r="BG1" s="111"/>
      <c r="BH1" s="111"/>
      <c r="BI1" s="111"/>
      <c r="BJ1" s="111"/>
      <c r="BK1" s="111"/>
      <c r="BL1" s="111"/>
    </row>
    <row r="2" s="82" customFormat="1" ht="49.5" spans="1:64">
      <c r="A2" s="85"/>
      <c r="B2" s="87" t="s">
        <v>7</v>
      </c>
      <c r="C2" s="87" t="s">
        <v>10</v>
      </c>
      <c r="D2" s="87" t="s">
        <v>48</v>
      </c>
      <c r="E2" s="87" t="s">
        <v>49</v>
      </c>
      <c r="F2" s="88" t="s">
        <v>12</v>
      </c>
      <c r="G2" s="88" t="s">
        <v>50</v>
      </c>
      <c r="H2" s="88" t="s">
        <v>51</v>
      </c>
      <c r="I2" s="103" t="s">
        <v>52</v>
      </c>
      <c r="J2" s="103" t="s">
        <v>53</v>
      </c>
      <c r="K2" s="104" t="s">
        <v>54</v>
      </c>
      <c r="L2" s="104" t="s">
        <v>55</v>
      </c>
      <c r="M2" s="104" t="s">
        <v>56</v>
      </c>
      <c r="N2" s="105" t="s">
        <v>8</v>
      </c>
      <c r="O2" s="105" t="s">
        <v>57</v>
      </c>
      <c r="P2" s="106" t="s">
        <v>58</v>
      </c>
      <c r="Q2" s="106" t="s">
        <v>16</v>
      </c>
      <c r="R2" s="106" t="s">
        <v>59</v>
      </c>
      <c r="S2" s="106" t="s">
        <v>8</v>
      </c>
      <c r="T2" s="106" t="s">
        <v>57</v>
      </c>
      <c r="U2" s="106" t="s">
        <v>12</v>
      </c>
      <c r="V2" s="106" t="s">
        <v>60</v>
      </c>
      <c r="W2" s="108" t="s">
        <v>61</v>
      </c>
      <c r="X2" s="108" t="s">
        <v>62</v>
      </c>
      <c r="Y2" s="108" t="s">
        <v>63</v>
      </c>
      <c r="Z2" s="108" t="s">
        <v>64</v>
      </c>
      <c r="AA2" s="108" t="s">
        <v>65</v>
      </c>
      <c r="AB2" s="108" t="s">
        <v>66</v>
      </c>
      <c r="AC2" s="108" t="s">
        <v>67</v>
      </c>
      <c r="AD2" s="108" t="s">
        <v>68</v>
      </c>
      <c r="AE2" s="108" t="s">
        <v>69</v>
      </c>
      <c r="AF2" s="108" t="s">
        <v>8</v>
      </c>
      <c r="AG2" s="108" t="s">
        <v>57</v>
      </c>
      <c r="AH2" s="108" t="s">
        <v>70</v>
      </c>
      <c r="AI2" s="112" t="s">
        <v>71</v>
      </c>
      <c r="AJ2" s="112" t="s">
        <v>72</v>
      </c>
      <c r="AK2" s="112" t="s">
        <v>73</v>
      </c>
      <c r="AL2" s="112" t="s">
        <v>74</v>
      </c>
      <c r="AM2" s="112" t="s">
        <v>75</v>
      </c>
      <c r="AN2" s="112" t="s">
        <v>76</v>
      </c>
      <c r="AO2" s="112" t="s">
        <v>77</v>
      </c>
      <c r="AP2" s="112" t="s">
        <v>78</v>
      </c>
      <c r="AQ2" s="112" t="s">
        <v>79</v>
      </c>
      <c r="AR2" s="112" t="s">
        <v>80</v>
      </c>
      <c r="AS2" s="87" t="s">
        <v>16</v>
      </c>
      <c r="AT2" s="87" t="s">
        <v>81</v>
      </c>
      <c r="AU2" s="87" t="s">
        <v>82</v>
      </c>
      <c r="AV2" s="87" t="s">
        <v>83</v>
      </c>
      <c r="AW2" s="118" t="s">
        <v>60</v>
      </c>
      <c r="AX2" s="118" t="s">
        <v>84</v>
      </c>
      <c r="AY2" s="119" t="s">
        <v>85</v>
      </c>
      <c r="AZ2" s="119" t="s">
        <v>86</v>
      </c>
      <c r="BA2" s="120" t="s">
        <v>87</v>
      </c>
      <c r="BB2" s="82" t="s">
        <v>88</v>
      </c>
      <c r="BC2" s="121" t="s">
        <v>89</v>
      </c>
      <c r="BD2" s="121" t="s">
        <v>90</v>
      </c>
      <c r="BE2" s="125" t="s">
        <v>31</v>
      </c>
      <c r="BF2" s="125" t="s">
        <v>91</v>
      </c>
      <c r="BG2" s="126" t="s">
        <v>92</v>
      </c>
      <c r="BH2" s="127" t="s">
        <v>93</v>
      </c>
      <c r="BI2" s="128" t="s">
        <v>24</v>
      </c>
      <c r="BJ2" s="128" t="s">
        <v>94</v>
      </c>
      <c r="BK2" s="128" t="s">
        <v>95</v>
      </c>
      <c r="BL2" s="128" t="s">
        <v>96</v>
      </c>
    </row>
    <row r="3" spans="1:64">
      <c r="A3" s="89">
        <v>42309</v>
      </c>
      <c r="B3" s="90">
        <v>2997</v>
      </c>
      <c r="C3" s="90">
        <v>1152</v>
      </c>
      <c r="D3" s="90">
        <v>32</v>
      </c>
      <c r="E3" s="91">
        <v>0.1476</v>
      </c>
      <c r="F3" s="92">
        <v>0.79</v>
      </c>
      <c r="G3" s="93">
        <v>4.87388268657056</v>
      </c>
      <c r="H3" s="93">
        <v>2.6015625</v>
      </c>
      <c r="I3" s="90">
        <v>64.4027374040707</v>
      </c>
      <c r="J3" s="90">
        <v>136</v>
      </c>
      <c r="K3" s="93">
        <v>2.22</v>
      </c>
      <c r="L3" s="93">
        <v>4.8190440060698</v>
      </c>
      <c r="M3" s="93">
        <v>4.81714719271624</v>
      </c>
      <c r="N3" s="90">
        <v>22222</v>
      </c>
      <c r="O3" s="90">
        <v>1111</v>
      </c>
      <c r="P3" s="90">
        <v>2222</v>
      </c>
      <c r="Q3" s="93">
        <v>2352.91111111111</v>
      </c>
      <c r="R3" s="90">
        <v>348</v>
      </c>
      <c r="S3" s="90">
        <v>2122</v>
      </c>
      <c r="T3" s="90">
        <v>3232</v>
      </c>
      <c r="U3" s="91">
        <v>0.709770114942529</v>
      </c>
      <c r="V3" s="91">
        <v>0.0259</v>
      </c>
      <c r="W3" s="91">
        <v>0.550617</v>
      </c>
      <c r="X3" s="93">
        <v>61235.7</v>
      </c>
      <c r="Y3" s="90">
        <v>34</v>
      </c>
      <c r="Z3" s="91">
        <v>0.042</v>
      </c>
      <c r="AA3" s="91">
        <v>0.7196</v>
      </c>
      <c r="AB3" s="109">
        <f>Y3/AO3</f>
        <v>0.80952380952381</v>
      </c>
      <c r="AC3" s="109">
        <v>0.6995</v>
      </c>
      <c r="AD3" s="93">
        <v>1646.65151515151</v>
      </c>
      <c r="AE3" s="90">
        <v>118</v>
      </c>
      <c r="AF3" s="90">
        <v>323</v>
      </c>
      <c r="AG3" s="90">
        <v>212</v>
      </c>
      <c r="AH3" s="90">
        <v>222</v>
      </c>
      <c r="AI3" s="90">
        <v>45</v>
      </c>
      <c r="AJ3" s="93">
        <v>68910.5</v>
      </c>
      <c r="AK3" s="90">
        <v>96</v>
      </c>
      <c r="AL3" s="90">
        <v>17</v>
      </c>
      <c r="AM3" s="93">
        <v>75515.7</v>
      </c>
      <c r="AN3" s="93">
        <v>42069</v>
      </c>
      <c r="AO3" s="93">
        <v>42</v>
      </c>
      <c r="AP3" s="93">
        <v>1.6429</v>
      </c>
      <c r="AQ3" s="113">
        <v>33</v>
      </c>
      <c r="AR3" s="113">
        <v>44</v>
      </c>
      <c r="AS3" s="93">
        <v>1797.99285714286</v>
      </c>
      <c r="AT3" s="90">
        <v>33</v>
      </c>
      <c r="AU3" s="90">
        <v>5</v>
      </c>
      <c r="AV3" s="114">
        <v>0.5952</v>
      </c>
      <c r="AW3" s="114">
        <v>0.0391</v>
      </c>
      <c r="AX3" s="114">
        <v>0.0365</v>
      </c>
      <c r="AY3" s="93">
        <v>33333</v>
      </c>
      <c r="AZ3" s="90">
        <v>333</v>
      </c>
      <c r="BA3" s="122">
        <f t="shared" ref="BA3:BA32" si="0">AM3-AY3</f>
        <v>42182.7</v>
      </c>
      <c r="BB3" s="84" t="s">
        <v>97</v>
      </c>
      <c r="BC3" s="123">
        <f>表2[[#This Row],[花费]]</f>
        <v>2026.23</v>
      </c>
      <c r="BD3" s="90">
        <f>直通车!D2</f>
        <v>545</v>
      </c>
      <c r="BE3" s="90">
        <f>直通车!E2</f>
        <v>3.72</v>
      </c>
      <c r="BF3" s="90">
        <f>直通车!L2</f>
        <v>0.734368753793992</v>
      </c>
      <c r="BG3" s="93">
        <f>钻展!E2</f>
        <v>988.66</v>
      </c>
      <c r="BH3" s="90">
        <f>钻展!D2</f>
        <v>152</v>
      </c>
      <c r="BI3" s="90">
        <f>钻展!G2</f>
        <v>6.5</v>
      </c>
      <c r="BJ3" s="90">
        <f>钻展!T2</f>
        <v>1.41605809884086</v>
      </c>
      <c r="BK3" s="93">
        <f>淘客!B2</f>
        <v>13.47</v>
      </c>
      <c r="BL3" s="90">
        <f>淘客!D2</f>
        <v>23</v>
      </c>
    </row>
    <row r="4" spans="1:64">
      <c r="A4" s="89">
        <v>42310</v>
      </c>
      <c r="B4" s="90">
        <v>2997</v>
      </c>
      <c r="C4" s="90">
        <v>1152</v>
      </c>
      <c r="D4" s="90">
        <v>32</v>
      </c>
      <c r="E4" s="91">
        <v>0.1476</v>
      </c>
      <c r="F4" s="92">
        <v>0.79</v>
      </c>
      <c r="G4" s="93">
        <v>4.87388268657056</v>
      </c>
      <c r="H4" s="93">
        <v>2.6015625</v>
      </c>
      <c r="I4" s="90">
        <v>64.4027374040707</v>
      </c>
      <c r="J4" s="90">
        <v>136</v>
      </c>
      <c r="K4" s="93">
        <v>2.22</v>
      </c>
      <c r="L4" s="93">
        <v>4.8190440060698</v>
      </c>
      <c r="M4" s="93">
        <v>4.81714719271624</v>
      </c>
      <c r="N4" s="90">
        <v>22222</v>
      </c>
      <c r="O4" s="90">
        <v>1111</v>
      </c>
      <c r="P4" s="90">
        <v>2222</v>
      </c>
      <c r="Q4" s="93">
        <v>2352.91111111111</v>
      </c>
      <c r="R4" s="90">
        <v>348</v>
      </c>
      <c r="S4" s="90">
        <v>2122</v>
      </c>
      <c r="T4" s="90">
        <v>3232</v>
      </c>
      <c r="U4" s="91">
        <v>0.709770114942529</v>
      </c>
      <c r="V4" s="91">
        <v>0.0259</v>
      </c>
      <c r="W4" s="91">
        <v>0.550617</v>
      </c>
      <c r="X4" s="93">
        <v>61235.7</v>
      </c>
      <c r="Y4" s="90">
        <v>34</v>
      </c>
      <c r="Z4" s="91">
        <v>0.042</v>
      </c>
      <c r="AA4" s="91">
        <v>0.7196</v>
      </c>
      <c r="AB4" s="109">
        <f t="shared" ref="AB4:AB32" si="1">Y4/AO4</f>
        <v>0.80952380952381</v>
      </c>
      <c r="AC4" s="109">
        <v>1.6995</v>
      </c>
      <c r="AD4" s="93">
        <v>1646.65151515151</v>
      </c>
      <c r="AE4" s="90">
        <v>118</v>
      </c>
      <c r="AF4" s="90">
        <v>323</v>
      </c>
      <c r="AG4" s="90">
        <v>212</v>
      </c>
      <c r="AH4" s="90">
        <v>222</v>
      </c>
      <c r="AI4" s="90">
        <v>45</v>
      </c>
      <c r="AJ4" s="93">
        <v>68910.5</v>
      </c>
      <c r="AK4" s="90">
        <v>96</v>
      </c>
      <c r="AL4" s="90">
        <v>17</v>
      </c>
      <c r="AM4" s="93">
        <v>75515.7</v>
      </c>
      <c r="AN4" s="93">
        <v>42069</v>
      </c>
      <c r="AO4" s="93">
        <v>42</v>
      </c>
      <c r="AP4" s="93">
        <v>1.6429</v>
      </c>
      <c r="AQ4" s="113">
        <v>33</v>
      </c>
      <c r="AR4" s="113">
        <v>44</v>
      </c>
      <c r="AS4" s="93">
        <v>1797.99285714286</v>
      </c>
      <c r="AT4" s="90">
        <v>33</v>
      </c>
      <c r="AU4" s="90">
        <v>5</v>
      </c>
      <c r="AV4" s="114">
        <v>0.5952</v>
      </c>
      <c r="AW4" s="114">
        <v>0.0391</v>
      </c>
      <c r="AX4" s="114">
        <v>0.0365</v>
      </c>
      <c r="AY4" s="93">
        <v>33333</v>
      </c>
      <c r="AZ4" s="90">
        <v>333</v>
      </c>
      <c r="BA4" s="122">
        <f t="shared" si="0"/>
        <v>42182.7</v>
      </c>
      <c r="BB4" s="84" t="s">
        <v>98</v>
      </c>
      <c r="BC4" s="123">
        <f>表2[[#This Row],[花费]]</f>
        <v>2026.23</v>
      </c>
      <c r="BD4" s="90">
        <f>直通车!D3</f>
        <v>545</v>
      </c>
      <c r="BE4" s="90">
        <f>直通车!E3</f>
        <v>3.72</v>
      </c>
      <c r="BF4" s="90">
        <f>直通车!L3</f>
        <v>0.734368753793992</v>
      </c>
      <c r="BG4" s="93">
        <f>钻展!E3</f>
        <v>988.66</v>
      </c>
      <c r="BH4" s="90">
        <f>钻展!D3</f>
        <v>152</v>
      </c>
      <c r="BI4" s="90">
        <f>钻展!G3</f>
        <v>6.5</v>
      </c>
      <c r="BJ4" s="90">
        <f>钻展!T3</f>
        <v>1.41605809884086</v>
      </c>
      <c r="BK4" s="93">
        <f>淘客!B3</f>
        <v>13.47</v>
      </c>
      <c r="BL4" s="90">
        <f>淘客!D3</f>
        <v>25</v>
      </c>
    </row>
    <row r="5" spans="1:64">
      <c r="A5" s="89">
        <v>42311</v>
      </c>
      <c r="B5" s="90">
        <v>2997</v>
      </c>
      <c r="C5" s="90">
        <v>1152</v>
      </c>
      <c r="D5" s="90">
        <v>32</v>
      </c>
      <c r="E5" s="91">
        <v>0.1476</v>
      </c>
      <c r="F5" s="92">
        <v>0.8</v>
      </c>
      <c r="G5" s="93">
        <v>4.87388268657056</v>
      </c>
      <c r="H5" s="93">
        <v>2.6015625</v>
      </c>
      <c r="I5" s="90">
        <v>64.4027374040707</v>
      </c>
      <c r="J5" s="90">
        <v>136</v>
      </c>
      <c r="K5" s="93">
        <v>2.22</v>
      </c>
      <c r="L5" s="93">
        <v>4.8190440060698</v>
      </c>
      <c r="M5" s="93">
        <v>4.81714719271624</v>
      </c>
      <c r="N5" s="90">
        <v>22222</v>
      </c>
      <c r="O5" s="90">
        <v>1111</v>
      </c>
      <c r="P5" s="90">
        <v>2222</v>
      </c>
      <c r="Q5" s="93">
        <v>2352.91111111111</v>
      </c>
      <c r="R5" s="90">
        <v>348</v>
      </c>
      <c r="S5" s="90">
        <v>2122</v>
      </c>
      <c r="T5" s="90">
        <v>3232</v>
      </c>
      <c r="U5" s="91">
        <v>0.709770114942529</v>
      </c>
      <c r="V5" s="91">
        <v>0.0259</v>
      </c>
      <c r="W5" s="91">
        <v>0.550617</v>
      </c>
      <c r="X5" s="93">
        <v>61235.7</v>
      </c>
      <c r="Y5" s="90">
        <v>34</v>
      </c>
      <c r="Z5" s="91">
        <v>0.042</v>
      </c>
      <c r="AA5" s="91">
        <v>0.7196</v>
      </c>
      <c r="AB5" s="109">
        <f t="shared" si="1"/>
        <v>0.80952380952381</v>
      </c>
      <c r="AC5" s="109">
        <v>2.6995</v>
      </c>
      <c r="AD5" s="93">
        <v>1646.65151515151</v>
      </c>
      <c r="AE5" s="90">
        <v>118</v>
      </c>
      <c r="AF5" s="90">
        <v>323</v>
      </c>
      <c r="AG5" s="90">
        <v>212</v>
      </c>
      <c r="AH5" s="90">
        <v>222</v>
      </c>
      <c r="AI5" s="90">
        <v>45</v>
      </c>
      <c r="AJ5" s="93">
        <v>68910.5</v>
      </c>
      <c r="AK5" s="90">
        <v>96</v>
      </c>
      <c r="AL5" s="90">
        <v>17</v>
      </c>
      <c r="AM5" s="93">
        <v>75515.7</v>
      </c>
      <c r="AN5" s="93">
        <v>42069</v>
      </c>
      <c r="AO5" s="93">
        <v>42</v>
      </c>
      <c r="AP5" s="93">
        <v>1.6429</v>
      </c>
      <c r="AQ5" s="113">
        <v>33</v>
      </c>
      <c r="AR5" s="113">
        <v>44</v>
      </c>
      <c r="AS5" s="93">
        <v>1797.99285714286</v>
      </c>
      <c r="AT5" s="90">
        <v>33</v>
      </c>
      <c r="AU5" s="90">
        <v>5</v>
      </c>
      <c r="AV5" s="114">
        <v>0.5952</v>
      </c>
      <c r="AW5" s="114">
        <v>0.0391</v>
      </c>
      <c r="AX5" s="114">
        <v>0.0365</v>
      </c>
      <c r="AY5" s="93">
        <v>33333</v>
      </c>
      <c r="AZ5" s="90">
        <v>333</v>
      </c>
      <c r="BA5" s="122">
        <f t="shared" si="0"/>
        <v>42182.7</v>
      </c>
      <c r="BB5" s="84" t="s">
        <v>99</v>
      </c>
      <c r="BC5" s="123">
        <f>表2[[#This Row],[花费]]</f>
        <v>2026.23</v>
      </c>
      <c r="BD5" s="90">
        <f>直通车!D4</f>
        <v>545</v>
      </c>
      <c r="BE5" s="90">
        <f>直通车!E4</f>
        <v>3.72</v>
      </c>
      <c r="BF5" s="90">
        <f>直通车!L4</f>
        <v>0.734368753793992</v>
      </c>
      <c r="BG5" s="93">
        <f>钻展!E4</f>
        <v>988.66</v>
      </c>
      <c r="BH5" s="90">
        <f>钻展!D4</f>
        <v>152</v>
      </c>
      <c r="BI5" s="90">
        <f>钻展!G4</f>
        <v>6.5</v>
      </c>
      <c r="BJ5" s="90">
        <f>钻展!T4</f>
        <v>1.41605809884086</v>
      </c>
      <c r="BK5" s="93">
        <f>淘客!B4</f>
        <v>13.47</v>
      </c>
      <c r="BL5" s="90">
        <f>淘客!D4</f>
        <v>27</v>
      </c>
    </row>
    <row r="6" spans="1:64">
      <c r="A6" s="89">
        <v>42312</v>
      </c>
      <c r="B6" s="90">
        <v>2997</v>
      </c>
      <c r="C6" s="90">
        <v>1152</v>
      </c>
      <c r="D6" s="90">
        <v>32</v>
      </c>
      <c r="E6" s="91">
        <v>0.1476</v>
      </c>
      <c r="F6" s="92">
        <v>0.98</v>
      </c>
      <c r="G6" s="93">
        <v>4.87388268657056</v>
      </c>
      <c r="H6" s="93">
        <v>2.6015625</v>
      </c>
      <c r="I6" s="90">
        <v>64.4027374040707</v>
      </c>
      <c r="J6" s="90">
        <v>136</v>
      </c>
      <c r="K6" s="93">
        <v>2.22</v>
      </c>
      <c r="L6" s="93">
        <v>4.8190440060698</v>
      </c>
      <c r="M6" s="93">
        <v>4.81714719271624</v>
      </c>
      <c r="N6" s="90">
        <v>22222</v>
      </c>
      <c r="O6" s="90">
        <v>1111</v>
      </c>
      <c r="P6" s="90">
        <v>2222</v>
      </c>
      <c r="Q6" s="93">
        <v>2352.91111111111</v>
      </c>
      <c r="R6" s="90">
        <v>348</v>
      </c>
      <c r="S6" s="90">
        <v>2122</v>
      </c>
      <c r="T6" s="90">
        <v>3232</v>
      </c>
      <c r="U6" s="91">
        <v>0.709770114942529</v>
      </c>
      <c r="V6" s="91">
        <v>0.0259</v>
      </c>
      <c r="W6" s="91">
        <v>0.550617</v>
      </c>
      <c r="X6" s="93">
        <v>61235.7</v>
      </c>
      <c r="Y6" s="90">
        <v>34</v>
      </c>
      <c r="Z6" s="91">
        <v>0.042</v>
      </c>
      <c r="AA6" s="91">
        <v>0.7196</v>
      </c>
      <c r="AB6" s="109">
        <f t="shared" si="1"/>
        <v>0.80952380952381</v>
      </c>
      <c r="AC6" s="109">
        <v>3.6995</v>
      </c>
      <c r="AD6" s="93">
        <v>1646.65151515151</v>
      </c>
      <c r="AE6" s="90">
        <v>118</v>
      </c>
      <c r="AF6" s="90">
        <v>323</v>
      </c>
      <c r="AG6" s="90">
        <v>212</v>
      </c>
      <c r="AH6" s="90">
        <v>222</v>
      </c>
      <c r="AI6" s="90">
        <v>45</v>
      </c>
      <c r="AJ6" s="93">
        <v>68910.5</v>
      </c>
      <c r="AK6" s="90">
        <v>96</v>
      </c>
      <c r="AL6" s="90">
        <v>17</v>
      </c>
      <c r="AM6" s="93">
        <v>75515.7</v>
      </c>
      <c r="AN6" s="93">
        <v>42069</v>
      </c>
      <c r="AO6" s="93">
        <v>42</v>
      </c>
      <c r="AP6" s="93">
        <v>1.6429</v>
      </c>
      <c r="AQ6" s="113">
        <v>33</v>
      </c>
      <c r="AR6" s="113">
        <v>44</v>
      </c>
      <c r="AS6" s="93">
        <v>1797.99285714286</v>
      </c>
      <c r="AT6" s="90">
        <v>33</v>
      </c>
      <c r="AU6" s="90">
        <v>5</v>
      </c>
      <c r="AV6" s="114">
        <v>0.5952</v>
      </c>
      <c r="AW6" s="114">
        <v>0.0391</v>
      </c>
      <c r="AX6" s="114">
        <v>0.0365</v>
      </c>
      <c r="AY6" s="93">
        <v>33333</v>
      </c>
      <c r="AZ6" s="90">
        <v>333</v>
      </c>
      <c r="BA6" s="122">
        <f t="shared" si="0"/>
        <v>42182.7</v>
      </c>
      <c r="BC6" s="123">
        <f>表2[[#This Row],[花费]]</f>
        <v>2026.23</v>
      </c>
      <c r="BD6" s="90">
        <f>直通车!D5</f>
        <v>545</v>
      </c>
      <c r="BE6" s="90">
        <f>直通车!E5</f>
        <v>3.72</v>
      </c>
      <c r="BF6" s="90">
        <f>直通车!L5</f>
        <v>0.734368753793992</v>
      </c>
      <c r="BG6" s="93">
        <f>钻展!E5</f>
        <v>988.66</v>
      </c>
      <c r="BH6" s="90">
        <f>钻展!D5</f>
        <v>152</v>
      </c>
      <c r="BI6" s="90">
        <f>钻展!G5</f>
        <v>6.5</v>
      </c>
      <c r="BJ6" s="90">
        <f>钻展!T5</f>
        <v>1.41605809884086</v>
      </c>
      <c r="BK6" s="93">
        <f>淘客!B5</f>
        <v>13.47</v>
      </c>
      <c r="BL6" s="90">
        <f>淘客!D5</f>
        <v>29</v>
      </c>
    </row>
    <row r="7" spans="1:64">
      <c r="A7" s="89">
        <v>42313</v>
      </c>
      <c r="B7" s="90">
        <v>2997</v>
      </c>
      <c r="C7" s="90">
        <v>1152</v>
      </c>
      <c r="D7" s="90">
        <v>32</v>
      </c>
      <c r="E7" s="91">
        <v>0.1476</v>
      </c>
      <c r="F7" s="92">
        <v>0.598090277777778</v>
      </c>
      <c r="G7" s="93">
        <v>4.87388268657056</v>
      </c>
      <c r="H7" s="93">
        <v>2.6015625</v>
      </c>
      <c r="I7" s="90">
        <v>64.4027374040707</v>
      </c>
      <c r="J7" s="90">
        <v>136</v>
      </c>
      <c r="K7" s="93">
        <v>2.22</v>
      </c>
      <c r="L7" s="93">
        <v>4.8190440060698</v>
      </c>
      <c r="M7" s="93">
        <v>4.81714719271624</v>
      </c>
      <c r="N7" s="90">
        <v>22222</v>
      </c>
      <c r="O7" s="90">
        <v>1111</v>
      </c>
      <c r="P7" s="90">
        <v>2222</v>
      </c>
      <c r="Q7" s="93">
        <v>2352.91111111111</v>
      </c>
      <c r="R7" s="90">
        <v>348</v>
      </c>
      <c r="S7" s="90">
        <v>2122</v>
      </c>
      <c r="T7" s="90">
        <v>3232</v>
      </c>
      <c r="U7" s="91">
        <v>0.709770114942529</v>
      </c>
      <c r="V7" s="91">
        <v>0.0259</v>
      </c>
      <c r="W7" s="91">
        <v>0.550617</v>
      </c>
      <c r="X7" s="93">
        <v>61235.7</v>
      </c>
      <c r="Y7" s="90">
        <v>34</v>
      </c>
      <c r="Z7" s="91">
        <v>0.042</v>
      </c>
      <c r="AA7" s="91">
        <v>0.7196</v>
      </c>
      <c r="AB7" s="109">
        <f t="shared" si="1"/>
        <v>0.80952380952381</v>
      </c>
      <c r="AC7" s="109">
        <v>4.6995</v>
      </c>
      <c r="AD7" s="93">
        <v>1646.65151515151</v>
      </c>
      <c r="AE7" s="90">
        <v>118</v>
      </c>
      <c r="AF7" s="90">
        <v>323</v>
      </c>
      <c r="AG7" s="90">
        <v>212</v>
      </c>
      <c r="AH7" s="90">
        <v>222</v>
      </c>
      <c r="AI7" s="90">
        <v>45</v>
      </c>
      <c r="AJ7" s="93">
        <v>68910.5</v>
      </c>
      <c r="AK7" s="90">
        <v>96</v>
      </c>
      <c r="AL7" s="90">
        <v>17</v>
      </c>
      <c r="AM7" s="93">
        <v>75515.7</v>
      </c>
      <c r="AN7" s="93">
        <v>42069</v>
      </c>
      <c r="AO7" s="93">
        <v>42</v>
      </c>
      <c r="AP7" s="93">
        <v>1.6429</v>
      </c>
      <c r="AQ7" s="113">
        <v>33</v>
      </c>
      <c r="AR7" s="113">
        <v>44</v>
      </c>
      <c r="AS7" s="93">
        <v>1797.99285714286</v>
      </c>
      <c r="AT7" s="90">
        <v>33</v>
      </c>
      <c r="AU7" s="90">
        <v>5</v>
      </c>
      <c r="AV7" s="114">
        <v>0.5952</v>
      </c>
      <c r="AW7" s="114">
        <v>0.0391</v>
      </c>
      <c r="AX7" s="114">
        <v>0.0365</v>
      </c>
      <c r="AY7" s="93">
        <v>33333</v>
      </c>
      <c r="AZ7" s="90">
        <v>333</v>
      </c>
      <c r="BA7" s="122">
        <f t="shared" si="0"/>
        <v>42182.7</v>
      </c>
      <c r="BC7" s="123">
        <f>表2[[#This Row],[花费]]</f>
        <v>2026.23</v>
      </c>
      <c r="BD7" s="90">
        <f>直通车!D6</f>
        <v>545</v>
      </c>
      <c r="BE7" s="90">
        <f>直通车!E6</f>
        <v>3.72</v>
      </c>
      <c r="BF7" s="90">
        <f>直通车!L6</f>
        <v>0.734368753793992</v>
      </c>
      <c r="BG7" s="93">
        <f>钻展!E6</f>
        <v>988.66</v>
      </c>
      <c r="BH7" s="90">
        <f>钻展!D6</f>
        <v>152</v>
      </c>
      <c r="BI7" s="90">
        <f>钻展!G6</f>
        <v>6.5</v>
      </c>
      <c r="BJ7" s="90">
        <f>钻展!T6</f>
        <v>1.41605809884086</v>
      </c>
      <c r="BK7" s="93">
        <f>淘客!B6</f>
        <v>13.47</v>
      </c>
      <c r="BL7" s="90">
        <f>淘客!D6</f>
        <v>31</v>
      </c>
    </row>
    <row r="8" spans="1:64">
      <c r="A8" s="89">
        <v>42314</v>
      </c>
      <c r="B8" s="90">
        <v>2997</v>
      </c>
      <c r="C8" s="90">
        <v>1152</v>
      </c>
      <c r="D8" s="90">
        <v>32</v>
      </c>
      <c r="E8" s="91">
        <v>0.1476</v>
      </c>
      <c r="F8" s="92">
        <v>0.598090277777778</v>
      </c>
      <c r="G8" s="93">
        <v>4.87388268657056</v>
      </c>
      <c r="H8" s="93">
        <v>2.6015625</v>
      </c>
      <c r="I8" s="90">
        <v>64.4027374040707</v>
      </c>
      <c r="J8" s="90">
        <v>136</v>
      </c>
      <c r="K8" s="93">
        <v>2.22</v>
      </c>
      <c r="L8" s="93">
        <v>4.8190440060698</v>
      </c>
      <c r="M8" s="93">
        <v>4.81714719271624</v>
      </c>
      <c r="N8" s="90">
        <v>22222</v>
      </c>
      <c r="O8" s="90">
        <v>1111</v>
      </c>
      <c r="P8" s="90">
        <v>2222</v>
      </c>
      <c r="Q8" s="93">
        <v>2352.91111111111</v>
      </c>
      <c r="R8" s="90">
        <v>348</v>
      </c>
      <c r="S8" s="90">
        <v>2122</v>
      </c>
      <c r="T8" s="90">
        <v>3232</v>
      </c>
      <c r="U8" s="91">
        <v>0.709770114942529</v>
      </c>
      <c r="V8" s="91">
        <v>0.0259</v>
      </c>
      <c r="W8" s="91">
        <v>0.550617</v>
      </c>
      <c r="X8" s="93">
        <v>61235.7</v>
      </c>
      <c r="Y8" s="90">
        <v>34</v>
      </c>
      <c r="Z8" s="91">
        <v>0.042</v>
      </c>
      <c r="AA8" s="91">
        <v>0.7196</v>
      </c>
      <c r="AB8" s="109">
        <f t="shared" si="1"/>
        <v>0.80952380952381</v>
      </c>
      <c r="AC8" s="109">
        <v>5.6995</v>
      </c>
      <c r="AD8" s="93">
        <v>1646.65151515151</v>
      </c>
      <c r="AE8" s="90">
        <v>118</v>
      </c>
      <c r="AF8" s="90">
        <v>323</v>
      </c>
      <c r="AG8" s="90">
        <v>212</v>
      </c>
      <c r="AH8" s="90">
        <v>222</v>
      </c>
      <c r="AI8" s="90">
        <v>45</v>
      </c>
      <c r="AJ8" s="93">
        <v>68910.5</v>
      </c>
      <c r="AK8" s="90">
        <v>96</v>
      </c>
      <c r="AL8" s="90">
        <v>17</v>
      </c>
      <c r="AM8" s="93">
        <v>75515.7</v>
      </c>
      <c r="AN8" s="93">
        <v>42069</v>
      </c>
      <c r="AO8" s="93">
        <v>42</v>
      </c>
      <c r="AP8" s="93">
        <v>1.6429</v>
      </c>
      <c r="AQ8" s="113">
        <v>33</v>
      </c>
      <c r="AR8" s="113">
        <v>44</v>
      </c>
      <c r="AS8" s="93">
        <v>1797.99285714286</v>
      </c>
      <c r="AT8" s="90">
        <v>33</v>
      </c>
      <c r="AU8" s="90">
        <v>5</v>
      </c>
      <c r="AV8" s="114">
        <v>0.5952</v>
      </c>
      <c r="AW8" s="114">
        <v>0.0391</v>
      </c>
      <c r="AX8" s="114">
        <v>0.0365</v>
      </c>
      <c r="AY8" s="93">
        <v>33333</v>
      </c>
      <c r="AZ8" s="90">
        <v>333</v>
      </c>
      <c r="BA8" s="122">
        <f t="shared" si="0"/>
        <v>42182.7</v>
      </c>
      <c r="BC8" s="123">
        <f>表2[[#This Row],[花费]]</f>
        <v>2026.23</v>
      </c>
      <c r="BD8" s="90">
        <f>直通车!D7</f>
        <v>545</v>
      </c>
      <c r="BE8" s="90">
        <f>直通车!E7</f>
        <v>3.72</v>
      </c>
      <c r="BF8" s="90">
        <f>直通车!L7</f>
        <v>0.734368753793992</v>
      </c>
      <c r="BG8" s="93">
        <f>钻展!E7</f>
        <v>988.66</v>
      </c>
      <c r="BH8" s="90">
        <f>钻展!D7</f>
        <v>152</v>
      </c>
      <c r="BI8" s="90">
        <f>钻展!G7</f>
        <v>6.5</v>
      </c>
      <c r="BJ8" s="90">
        <f>钻展!T7</f>
        <v>1.41605809884086</v>
      </c>
      <c r="BK8" s="93">
        <f>淘客!B7</f>
        <v>13.47</v>
      </c>
      <c r="BL8" s="90">
        <f>淘客!D7</f>
        <v>33</v>
      </c>
    </row>
    <row r="9" spans="1:64">
      <c r="A9" s="89">
        <v>42315</v>
      </c>
      <c r="B9" s="90">
        <v>2997</v>
      </c>
      <c r="C9" s="90">
        <v>1152</v>
      </c>
      <c r="D9" s="90">
        <v>32</v>
      </c>
      <c r="E9" s="91">
        <v>0.1476</v>
      </c>
      <c r="F9" s="92">
        <v>0.598090277777778</v>
      </c>
      <c r="G9" s="93">
        <v>4.87388268657056</v>
      </c>
      <c r="H9" s="93">
        <v>2.6015625</v>
      </c>
      <c r="I9" s="90">
        <v>64.4027374040707</v>
      </c>
      <c r="J9" s="90">
        <v>136</v>
      </c>
      <c r="K9" s="93">
        <v>2.22</v>
      </c>
      <c r="L9" s="93">
        <v>4.8190440060698</v>
      </c>
      <c r="M9" s="93">
        <v>4.81714719271624</v>
      </c>
      <c r="N9" s="90">
        <v>22222</v>
      </c>
      <c r="O9" s="90">
        <v>1111</v>
      </c>
      <c r="P9" s="90">
        <v>2222</v>
      </c>
      <c r="Q9" s="93">
        <v>2352.91111111111</v>
      </c>
      <c r="R9" s="90">
        <v>348</v>
      </c>
      <c r="S9" s="90">
        <v>2122</v>
      </c>
      <c r="T9" s="90">
        <v>3232</v>
      </c>
      <c r="U9" s="91">
        <v>0.709770114942529</v>
      </c>
      <c r="V9" s="91">
        <v>0.0259</v>
      </c>
      <c r="W9" s="91">
        <v>0.550617</v>
      </c>
      <c r="X9" s="93">
        <v>61235.7</v>
      </c>
      <c r="Y9" s="90">
        <v>34</v>
      </c>
      <c r="Z9" s="91">
        <v>0.042</v>
      </c>
      <c r="AA9" s="91">
        <v>0.7196</v>
      </c>
      <c r="AB9" s="109">
        <f t="shared" si="1"/>
        <v>0.80952380952381</v>
      </c>
      <c r="AC9" s="109">
        <v>6.6995</v>
      </c>
      <c r="AD9" s="93">
        <v>1646.65151515151</v>
      </c>
      <c r="AE9" s="90">
        <v>118</v>
      </c>
      <c r="AF9" s="90">
        <v>323</v>
      </c>
      <c r="AG9" s="90">
        <v>212</v>
      </c>
      <c r="AH9" s="90">
        <v>222</v>
      </c>
      <c r="AI9" s="90">
        <v>45</v>
      </c>
      <c r="AJ9" s="93">
        <v>68910.5</v>
      </c>
      <c r="AK9" s="90">
        <v>96</v>
      </c>
      <c r="AL9" s="90">
        <v>17</v>
      </c>
      <c r="AM9" s="93">
        <v>75515.7</v>
      </c>
      <c r="AN9" s="93">
        <v>42069</v>
      </c>
      <c r="AO9" s="93">
        <v>42</v>
      </c>
      <c r="AP9" s="93">
        <v>1.6429</v>
      </c>
      <c r="AQ9" s="113">
        <v>33</v>
      </c>
      <c r="AR9" s="113">
        <v>44</v>
      </c>
      <c r="AS9" s="93">
        <v>1797.99285714286</v>
      </c>
      <c r="AT9" s="90">
        <v>33</v>
      </c>
      <c r="AU9" s="90">
        <v>5</v>
      </c>
      <c r="AV9" s="114">
        <v>0.5952</v>
      </c>
      <c r="AW9" s="114">
        <v>0.0391</v>
      </c>
      <c r="AX9" s="114">
        <v>0.0365</v>
      </c>
      <c r="AY9" s="93">
        <v>33333</v>
      </c>
      <c r="AZ9" s="90">
        <v>333</v>
      </c>
      <c r="BA9" s="122">
        <f t="shared" si="0"/>
        <v>42182.7</v>
      </c>
      <c r="BC9" s="123">
        <f>表2[[#This Row],[花费]]</f>
        <v>2026.23</v>
      </c>
      <c r="BD9" s="90">
        <f>直通车!D8</f>
        <v>545</v>
      </c>
      <c r="BE9" s="90">
        <f>直通车!E8</f>
        <v>3.72</v>
      </c>
      <c r="BF9" s="90">
        <f>直通车!L8</f>
        <v>0.734368753793992</v>
      </c>
      <c r="BG9" s="93">
        <f>钻展!E8</f>
        <v>988.66</v>
      </c>
      <c r="BH9" s="90">
        <f>钻展!D8</f>
        <v>152</v>
      </c>
      <c r="BI9" s="90">
        <f>钻展!G8</f>
        <v>6.5</v>
      </c>
      <c r="BJ9" s="90">
        <f>钻展!T8</f>
        <v>1.41605809884086</v>
      </c>
      <c r="BK9" s="93">
        <f>淘客!B8</f>
        <v>13.47</v>
      </c>
      <c r="BL9" s="90">
        <f>淘客!D8</f>
        <v>35</v>
      </c>
    </row>
    <row r="10" spans="1:64">
      <c r="A10" s="89">
        <v>42316</v>
      </c>
      <c r="B10" s="90">
        <v>2997</v>
      </c>
      <c r="C10" s="90">
        <v>1152</v>
      </c>
      <c r="D10" s="90">
        <v>32</v>
      </c>
      <c r="E10" s="91">
        <v>0.1476</v>
      </c>
      <c r="F10" s="92">
        <v>0.598090277777778</v>
      </c>
      <c r="G10" s="93">
        <v>4.87388268657056</v>
      </c>
      <c r="H10" s="93">
        <v>2.6015625</v>
      </c>
      <c r="I10" s="90">
        <v>64.4027374040707</v>
      </c>
      <c r="J10" s="90">
        <v>136</v>
      </c>
      <c r="K10" s="93">
        <v>2.22</v>
      </c>
      <c r="L10" s="93">
        <v>4.8190440060698</v>
      </c>
      <c r="M10" s="93">
        <v>4.81714719271624</v>
      </c>
      <c r="N10" s="90">
        <v>22222</v>
      </c>
      <c r="O10" s="90">
        <v>1111</v>
      </c>
      <c r="P10" s="90">
        <v>2222</v>
      </c>
      <c r="Q10" s="93">
        <v>2352.91111111111</v>
      </c>
      <c r="R10" s="90">
        <v>348</v>
      </c>
      <c r="S10" s="90">
        <v>2122</v>
      </c>
      <c r="T10" s="90">
        <v>3232</v>
      </c>
      <c r="U10" s="91">
        <v>0.709770114942529</v>
      </c>
      <c r="V10" s="91">
        <v>0.0259</v>
      </c>
      <c r="W10" s="91">
        <v>0.550617</v>
      </c>
      <c r="X10" s="93">
        <v>61235.7</v>
      </c>
      <c r="Y10" s="90">
        <v>34</v>
      </c>
      <c r="Z10" s="91">
        <v>0.042</v>
      </c>
      <c r="AA10" s="91">
        <v>0.7196</v>
      </c>
      <c r="AB10" s="109">
        <f t="shared" si="1"/>
        <v>0.80952380952381</v>
      </c>
      <c r="AC10" s="109">
        <v>7.6995</v>
      </c>
      <c r="AD10" s="93">
        <v>1646.65151515151</v>
      </c>
      <c r="AE10" s="90">
        <v>118</v>
      </c>
      <c r="AF10" s="90">
        <v>323</v>
      </c>
      <c r="AG10" s="90">
        <v>212</v>
      </c>
      <c r="AH10" s="90">
        <v>222</v>
      </c>
      <c r="AI10" s="90">
        <v>45</v>
      </c>
      <c r="AJ10" s="93">
        <v>68910.5</v>
      </c>
      <c r="AK10" s="90">
        <v>96</v>
      </c>
      <c r="AL10" s="90">
        <v>17</v>
      </c>
      <c r="AM10" s="93">
        <v>75515.7</v>
      </c>
      <c r="AN10" s="93">
        <v>42069</v>
      </c>
      <c r="AO10" s="93">
        <v>42</v>
      </c>
      <c r="AP10" s="93">
        <v>1.6429</v>
      </c>
      <c r="AQ10" s="113">
        <v>33</v>
      </c>
      <c r="AR10" s="113">
        <v>44</v>
      </c>
      <c r="AS10" s="93">
        <v>1797.99285714286</v>
      </c>
      <c r="AT10" s="90">
        <v>33</v>
      </c>
      <c r="AU10" s="90">
        <v>5</v>
      </c>
      <c r="AV10" s="114">
        <v>0.5952</v>
      </c>
      <c r="AW10" s="114">
        <v>0.0391</v>
      </c>
      <c r="AX10" s="114">
        <v>0.0365</v>
      </c>
      <c r="AY10" s="93">
        <v>33333</v>
      </c>
      <c r="AZ10" s="90">
        <v>333</v>
      </c>
      <c r="BA10" s="122">
        <f t="shared" si="0"/>
        <v>42182.7</v>
      </c>
      <c r="BC10" s="123">
        <f>表2[[#This Row],[花费]]</f>
        <v>2026.23</v>
      </c>
      <c r="BD10" s="90">
        <f>直通车!D9</f>
        <v>545</v>
      </c>
      <c r="BE10" s="90">
        <f>直通车!E9</f>
        <v>3.72</v>
      </c>
      <c r="BF10" s="90">
        <f>直通车!L9</f>
        <v>0.734368753793992</v>
      </c>
      <c r="BG10" s="93">
        <f>钻展!E9</f>
        <v>988.66</v>
      </c>
      <c r="BH10" s="90">
        <f>钻展!D9</f>
        <v>152</v>
      </c>
      <c r="BI10" s="90">
        <f>钻展!G9</f>
        <v>6.5</v>
      </c>
      <c r="BJ10" s="90">
        <f>钻展!T9</f>
        <v>1.41605809884086</v>
      </c>
      <c r="BK10" s="93">
        <f>淘客!B9</f>
        <v>13.47</v>
      </c>
      <c r="BL10" s="90">
        <f>淘客!D9</f>
        <v>37</v>
      </c>
    </row>
    <row r="11" spans="1:64">
      <c r="A11" s="89">
        <v>42317</v>
      </c>
      <c r="B11" s="90">
        <v>2997</v>
      </c>
      <c r="C11" s="90">
        <v>1152</v>
      </c>
      <c r="D11" s="90">
        <v>32</v>
      </c>
      <c r="E11" s="91">
        <v>0.1476</v>
      </c>
      <c r="F11" s="92">
        <v>0.598090277777778</v>
      </c>
      <c r="G11" s="93">
        <v>4.87388268657056</v>
      </c>
      <c r="H11" s="93">
        <v>2.6015625</v>
      </c>
      <c r="I11" s="90">
        <v>64.4027374040707</v>
      </c>
      <c r="J11" s="90">
        <v>136</v>
      </c>
      <c r="K11" s="93">
        <v>2.22</v>
      </c>
      <c r="L11" s="93">
        <v>4.8190440060698</v>
      </c>
      <c r="M11" s="93">
        <v>4.81714719271624</v>
      </c>
      <c r="N11" s="90">
        <v>22222</v>
      </c>
      <c r="O11" s="90">
        <v>1111</v>
      </c>
      <c r="P11" s="90">
        <v>2222</v>
      </c>
      <c r="Q11" s="93">
        <v>2352.91111111111</v>
      </c>
      <c r="R11" s="90">
        <v>348</v>
      </c>
      <c r="S11" s="90">
        <v>2122</v>
      </c>
      <c r="T11" s="90">
        <v>3232</v>
      </c>
      <c r="U11" s="91">
        <v>0.709770114942529</v>
      </c>
      <c r="V11" s="91">
        <v>0.0259</v>
      </c>
      <c r="W11" s="91">
        <v>0.550617</v>
      </c>
      <c r="X11" s="93">
        <v>61235.7</v>
      </c>
      <c r="Y11" s="90">
        <v>34</v>
      </c>
      <c r="Z11" s="91">
        <v>0.042</v>
      </c>
      <c r="AA11" s="91">
        <v>0.7196</v>
      </c>
      <c r="AB11" s="109">
        <f t="shared" si="1"/>
        <v>0.80952380952381</v>
      </c>
      <c r="AC11" s="109">
        <v>8.6995</v>
      </c>
      <c r="AD11" s="93">
        <v>1646.65151515151</v>
      </c>
      <c r="AE11" s="90">
        <v>118</v>
      </c>
      <c r="AF11" s="90">
        <v>323</v>
      </c>
      <c r="AG11" s="90">
        <v>212</v>
      </c>
      <c r="AH11" s="90">
        <v>222</v>
      </c>
      <c r="AI11" s="90">
        <v>45</v>
      </c>
      <c r="AJ11" s="93">
        <v>68910.5</v>
      </c>
      <c r="AK11" s="90">
        <v>96</v>
      </c>
      <c r="AL11" s="90">
        <v>17</v>
      </c>
      <c r="AM11" s="93">
        <v>75515.7</v>
      </c>
      <c r="AN11" s="93">
        <v>42069</v>
      </c>
      <c r="AO11" s="93">
        <v>42</v>
      </c>
      <c r="AP11" s="93">
        <v>1.6429</v>
      </c>
      <c r="AQ11" s="113">
        <v>33</v>
      </c>
      <c r="AR11" s="113">
        <v>44</v>
      </c>
      <c r="AS11" s="93">
        <v>1797.99285714286</v>
      </c>
      <c r="AT11" s="90">
        <v>33</v>
      </c>
      <c r="AU11" s="90">
        <v>5</v>
      </c>
      <c r="AV11" s="114">
        <v>0.5952</v>
      </c>
      <c r="AW11" s="114">
        <v>0.0391</v>
      </c>
      <c r="AX11" s="114">
        <v>0.0365</v>
      </c>
      <c r="AY11" s="93">
        <v>33333</v>
      </c>
      <c r="AZ11" s="90">
        <v>333</v>
      </c>
      <c r="BA11" s="122">
        <f t="shared" si="0"/>
        <v>42182.7</v>
      </c>
      <c r="BC11" s="123">
        <f>表2[[#This Row],[花费]]</f>
        <v>2026.23</v>
      </c>
      <c r="BD11" s="90">
        <f>直通车!D10</f>
        <v>545</v>
      </c>
      <c r="BE11" s="90">
        <f>直通车!E10</f>
        <v>3.72</v>
      </c>
      <c r="BF11" s="90">
        <f>直通车!L10</f>
        <v>0.734368753793992</v>
      </c>
      <c r="BG11" s="93">
        <f>钻展!E10</f>
        <v>988.66</v>
      </c>
      <c r="BH11" s="90">
        <f>钻展!D10</f>
        <v>152</v>
      </c>
      <c r="BI11" s="90">
        <f>钻展!G10</f>
        <v>6.5</v>
      </c>
      <c r="BJ11" s="90">
        <f>钻展!T10</f>
        <v>1.41605809884086</v>
      </c>
      <c r="BK11" s="93">
        <f>淘客!B10</f>
        <v>13.47</v>
      </c>
      <c r="BL11" s="90">
        <f>淘客!D10</f>
        <v>39</v>
      </c>
    </row>
    <row r="12" spans="1:64">
      <c r="A12" s="89">
        <v>42318</v>
      </c>
      <c r="B12" s="90">
        <v>2997</v>
      </c>
      <c r="C12" s="90">
        <v>1152</v>
      </c>
      <c r="D12" s="90">
        <v>32</v>
      </c>
      <c r="E12" s="91">
        <v>0.1476</v>
      </c>
      <c r="F12" s="92">
        <v>0.598090277777778</v>
      </c>
      <c r="G12" s="93">
        <v>4.87388268657056</v>
      </c>
      <c r="H12" s="93">
        <v>2.6015625</v>
      </c>
      <c r="I12" s="90">
        <v>64.4027374040707</v>
      </c>
      <c r="J12" s="90">
        <v>136</v>
      </c>
      <c r="K12" s="93">
        <v>2.22</v>
      </c>
      <c r="L12" s="93">
        <v>4.8190440060698</v>
      </c>
      <c r="M12" s="93">
        <v>4.81714719271624</v>
      </c>
      <c r="N12" s="90">
        <v>22222</v>
      </c>
      <c r="O12" s="90">
        <v>1111</v>
      </c>
      <c r="P12" s="90">
        <v>2222</v>
      </c>
      <c r="Q12" s="93">
        <v>2352.91111111111</v>
      </c>
      <c r="R12" s="90">
        <v>348</v>
      </c>
      <c r="S12" s="90">
        <v>2122</v>
      </c>
      <c r="T12" s="90">
        <v>3232</v>
      </c>
      <c r="U12" s="91">
        <v>0.709770114942529</v>
      </c>
      <c r="V12" s="91">
        <v>0.0259</v>
      </c>
      <c r="W12" s="91">
        <v>0.550617</v>
      </c>
      <c r="X12" s="93">
        <v>61235.7</v>
      </c>
      <c r="Y12" s="90">
        <v>34</v>
      </c>
      <c r="Z12" s="91">
        <v>0.042</v>
      </c>
      <c r="AA12" s="91">
        <v>0.7196</v>
      </c>
      <c r="AB12" s="109">
        <f t="shared" si="1"/>
        <v>0.80952380952381</v>
      </c>
      <c r="AC12" s="109">
        <v>9.6995</v>
      </c>
      <c r="AD12" s="93">
        <v>1646.65151515151</v>
      </c>
      <c r="AE12" s="90">
        <v>118</v>
      </c>
      <c r="AF12" s="90">
        <v>323</v>
      </c>
      <c r="AG12" s="90">
        <v>212</v>
      </c>
      <c r="AH12" s="90">
        <v>222</v>
      </c>
      <c r="AI12" s="90">
        <v>45</v>
      </c>
      <c r="AJ12" s="93">
        <v>68910.5</v>
      </c>
      <c r="AK12" s="90">
        <v>96</v>
      </c>
      <c r="AL12" s="90">
        <v>17</v>
      </c>
      <c r="AM12" s="93">
        <v>75515.7</v>
      </c>
      <c r="AN12" s="93">
        <v>42069</v>
      </c>
      <c r="AO12" s="93">
        <v>42</v>
      </c>
      <c r="AP12" s="93">
        <v>1.6429</v>
      </c>
      <c r="AQ12" s="113">
        <v>33</v>
      </c>
      <c r="AR12" s="113">
        <v>44</v>
      </c>
      <c r="AS12" s="93">
        <v>1797.99285714286</v>
      </c>
      <c r="AT12" s="90">
        <v>33</v>
      </c>
      <c r="AU12" s="90">
        <v>5</v>
      </c>
      <c r="AV12" s="114">
        <v>0.5952</v>
      </c>
      <c r="AW12" s="114">
        <v>0.0391</v>
      </c>
      <c r="AX12" s="114">
        <v>0.0365</v>
      </c>
      <c r="AY12" s="93">
        <v>33333</v>
      </c>
      <c r="AZ12" s="90">
        <v>333</v>
      </c>
      <c r="BA12" s="122">
        <f t="shared" si="0"/>
        <v>42182.7</v>
      </c>
      <c r="BC12" s="123">
        <f>表2[[#This Row],[花费]]</f>
        <v>2026.23</v>
      </c>
      <c r="BD12" s="90">
        <f>直通车!D11</f>
        <v>545</v>
      </c>
      <c r="BE12" s="90">
        <f>直通车!E11</f>
        <v>3.72</v>
      </c>
      <c r="BF12" s="90">
        <f>直通车!L11</f>
        <v>0.734368753793992</v>
      </c>
      <c r="BG12" s="93">
        <f>钻展!E11</f>
        <v>988.66</v>
      </c>
      <c r="BH12" s="90">
        <f>钻展!D11</f>
        <v>152</v>
      </c>
      <c r="BI12" s="90">
        <f>钻展!G11</f>
        <v>6.5</v>
      </c>
      <c r="BJ12" s="90">
        <f>钻展!T11</f>
        <v>1.41605809884086</v>
      </c>
      <c r="BK12" s="93">
        <f>淘客!B11</f>
        <v>13.47</v>
      </c>
      <c r="BL12" s="90">
        <f>淘客!D11</f>
        <v>41</v>
      </c>
    </row>
    <row r="13" spans="1:64">
      <c r="A13" s="89">
        <v>42319</v>
      </c>
      <c r="B13" s="90">
        <v>2997</v>
      </c>
      <c r="C13" s="90">
        <v>1152</v>
      </c>
      <c r="D13" s="90">
        <v>32</v>
      </c>
      <c r="E13" s="91">
        <v>0.1476</v>
      </c>
      <c r="F13" s="92">
        <v>0.598090277777778</v>
      </c>
      <c r="G13" s="93">
        <v>4.87388268657056</v>
      </c>
      <c r="H13" s="93">
        <v>2.6015625</v>
      </c>
      <c r="I13" s="90">
        <v>64.4027374040707</v>
      </c>
      <c r="J13" s="90">
        <v>136</v>
      </c>
      <c r="K13" s="93">
        <v>2.22</v>
      </c>
      <c r="L13" s="93">
        <v>4.8190440060698</v>
      </c>
      <c r="M13" s="93">
        <v>4.81714719271624</v>
      </c>
      <c r="N13" s="90">
        <v>22222</v>
      </c>
      <c r="O13" s="90">
        <v>1111</v>
      </c>
      <c r="P13" s="90">
        <v>2222</v>
      </c>
      <c r="Q13" s="93">
        <v>2352.91111111111</v>
      </c>
      <c r="R13" s="90">
        <v>348</v>
      </c>
      <c r="S13" s="90">
        <v>2122</v>
      </c>
      <c r="T13" s="90">
        <v>3232</v>
      </c>
      <c r="U13" s="91">
        <v>0.709770114942529</v>
      </c>
      <c r="V13" s="91">
        <v>0.0259</v>
      </c>
      <c r="W13" s="91">
        <v>0.550617</v>
      </c>
      <c r="X13" s="93">
        <v>61235.7</v>
      </c>
      <c r="Y13" s="90">
        <v>34</v>
      </c>
      <c r="Z13" s="91">
        <v>0.042</v>
      </c>
      <c r="AA13" s="91">
        <v>0.7196</v>
      </c>
      <c r="AB13" s="109">
        <f t="shared" si="1"/>
        <v>0.80952380952381</v>
      </c>
      <c r="AC13" s="109">
        <v>10.6995</v>
      </c>
      <c r="AD13" s="93">
        <v>1646.65151515151</v>
      </c>
      <c r="AE13" s="90">
        <v>118</v>
      </c>
      <c r="AF13" s="90">
        <v>323</v>
      </c>
      <c r="AG13" s="90">
        <v>212</v>
      </c>
      <c r="AH13" s="90">
        <v>222</v>
      </c>
      <c r="AI13" s="90">
        <v>45</v>
      </c>
      <c r="AJ13" s="93">
        <v>68910.5</v>
      </c>
      <c r="AK13" s="90">
        <v>96</v>
      </c>
      <c r="AL13" s="90">
        <v>17</v>
      </c>
      <c r="AM13" s="93">
        <v>75515.7</v>
      </c>
      <c r="AN13" s="93">
        <v>42069</v>
      </c>
      <c r="AO13" s="93">
        <v>42</v>
      </c>
      <c r="AP13" s="93">
        <v>1.6429</v>
      </c>
      <c r="AQ13" s="113">
        <v>33</v>
      </c>
      <c r="AR13" s="113">
        <v>44</v>
      </c>
      <c r="AS13" s="93">
        <v>1797.99285714286</v>
      </c>
      <c r="AT13" s="90">
        <v>33</v>
      </c>
      <c r="AU13" s="90">
        <v>5</v>
      </c>
      <c r="AV13" s="114">
        <v>0.5952</v>
      </c>
      <c r="AW13" s="114">
        <v>0.0391</v>
      </c>
      <c r="AX13" s="114">
        <v>0.0365</v>
      </c>
      <c r="AY13" s="93">
        <v>33333</v>
      </c>
      <c r="AZ13" s="90">
        <v>333</v>
      </c>
      <c r="BA13" s="122">
        <f t="shared" si="0"/>
        <v>42182.7</v>
      </c>
      <c r="BC13" s="123">
        <f>表2[[#This Row],[花费]]</f>
        <v>2026.23</v>
      </c>
      <c r="BD13" s="90">
        <f>直通车!D12</f>
        <v>545</v>
      </c>
      <c r="BE13" s="90">
        <f>直通车!E12</f>
        <v>3.72</v>
      </c>
      <c r="BF13" s="90">
        <f>直通车!L12</f>
        <v>0.734368753793992</v>
      </c>
      <c r="BG13" s="93">
        <f>钻展!E12</f>
        <v>988.66</v>
      </c>
      <c r="BH13" s="90">
        <f>钻展!D12</f>
        <v>152</v>
      </c>
      <c r="BI13" s="90">
        <f>钻展!G12</f>
        <v>6.5</v>
      </c>
      <c r="BJ13" s="90">
        <f>钻展!T12</f>
        <v>1.41605809884086</v>
      </c>
      <c r="BK13" s="93">
        <f>淘客!B12</f>
        <v>13.47</v>
      </c>
      <c r="BL13" s="90">
        <f>淘客!D12</f>
        <v>43</v>
      </c>
    </row>
    <row r="14" spans="1:64">
      <c r="A14" s="89">
        <v>42320</v>
      </c>
      <c r="B14" s="90">
        <v>2997</v>
      </c>
      <c r="C14" s="90">
        <v>1152</v>
      </c>
      <c r="D14" s="90">
        <v>32</v>
      </c>
      <c r="E14" s="91">
        <v>0.1476</v>
      </c>
      <c r="F14" s="92">
        <v>0.598090277777778</v>
      </c>
      <c r="G14" s="93">
        <v>4.87388268657056</v>
      </c>
      <c r="H14" s="93">
        <v>2.6015625</v>
      </c>
      <c r="I14" s="90">
        <v>64.4027374040707</v>
      </c>
      <c r="J14" s="90">
        <v>136</v>
      </c>
      <c r="K14" s="93">
        <v>2.22</v>
      </c>
      <c r="L14" s="93">
        <v>4.8190440060698</v>
      </c>
      <c r="M14" s="93">
        <v>4.81714719271624</v>
      </c>
      <c r="N14" s="90">
        <v>22222</v>
      </c>
      <c r="O14" s="90">
        <v>1111</v>
      </c>
      <c r="P14" s="90">
        <v>2222</v>
      </c>
      <c r="Q14" s="93">
        <v>2352.91111111111</v>
      </c>
      <c r="R14" s="90">
        <v>348</v>
      </c>
      <c r="S14" s="90">
        <v>2122</v>
      </c>
      <c r="T14" s="90">
        <v>3232</v>
      </c>
      <c r="U14" s="91">
        <v>0.709770114942529</v>
      </c>
      <c r="V14" s="91">
        <v>0.0259</v>
      </c>
      <c r="W14" s="91">
        <v>0.550617</v>
      </c>
      <c r="X14" s="93">
        <v>61235.7</v>
      </c>
      <c r="Y14" s="90">
        <v>34</v>
      </c>
      <c r="Z14" s="91">
        <v>0.042</v>
      </c>
      <c r="AA14" s="91">
        <v>0.7196</v>
      </c>
      <c r="AB14" s="109">
        <f t="shared" si="1"/>
        <v>0.80952380952381</v>
      </c>
      <c r="AC14" s="109">
        <v>11.6995</v>
      </c>
      <c r="AD14" s="93">
        <v>1646.65151515151</v>
      </c>
      <c r="AE14" s="90">
        <v>118</v>
      </c>
      <c r="AF14" s="90">
        <v>323</v>
      </c>
      <c r="AG14" s="90">
        <v>212</v>
      </c>
      <c r="AH14" s="90">
        <v>222</v>
      </c>
      <c r="AI14" s="90">
        <v>45</v>
      </c>
      <c r="AJ14" s="93">
        <v>68910.5</v>
      </c>
      <c r="AK14" s="90">
        <v>96</v>
      </c>
      <c r="AL14" s="90">
        <v>17</v>
      </c>
      <c r="AM14" s="93">
        <v>75515.7</v>
      </c>
      <c r="AN14" s="93">
        <v>42069</v>
      </c>
      <c r="AO14" s="93">
        <v>42</v>
      </c>
      <c r="AP14" s="93">
        <v>1.6429</v>
      </c>
      <c r="AQ14" s="113">
        <v>33</v>
      </c>
      <c r="AR14" s="113">
        <v>44</v>
      </c>
      <c r="AS14" s="93">
        <v>1797.99285714286</v>
      </c>
      <c r="AT14" s="90">
        <v>33</v>
      </c>
      <c r="AU14" s="90">
        <v>5</v>
      </c>
      <c r="AV14" s="114">
        <v>0.5952</v>
      </c>
      <c r="AW14" s="114">
        <v>0.0391</v>
      </c>
      <c r="AX14" s="114">
        <v>0.0365</v>
      </c>
      <c r="AY14" s="93">
        <v>33333</v>
      </c>
      <c r="AZ14" s="90">
        <v>333</v>
      </c>
      <c r="BA14" s="122">
        <f t="shared" si="0"/>
        <v>42182.7</v>
      </c>
      <c r="BC14" s="123">
        <f>表2[[#This Row],[花费]]</f>
        <v>2026.23</v>
      </c>
      <c r="BD14" s="90">
        <f>直通车!D13</f>
        <v>545</v>
      </c>
      <c r="BE14" s="90">
        <f>直通车!E13</f>
        <v>3.72</v>
      </c>
      <c r="BF14" s="90">
        <f>直通车!L13</f>
        <v>0.734368753793992</v>
      </c>
      <c r="BG14" s="93">
        <f>钻展!E13</f>
        <v>988.66</v>
      </c>
      <c r="BH14" s="90">
        <f>钻展!D13</f>
        <v>152</v>
      </c>
      <c r="BI14" s="90">
        <f>钻展!G13</f>
        <v>6.5</v>
      </c>
      <c r="BJ14" s="90">
        <f>钻展!T13</f>
        <v>1.41605809884086</v>
      </c>
      <c r="BK14" s="93">
        <f>淘客!B13</f>
        <v>13.47</v>
      </c>
      <c r="BL14" s="90">
        <f>淘客!D13</f>
        <v>45</v>
      </c>
    </row>
    <row r="15" spans="1:64">
      <c r="A15" s="89">
        <v>42321</v>
      </c>
      <c r="B15" s="90">
        <v>2997</v>
      </c>
      <c r="C15" s="90">
        <v>1152</v>
      </c>
      <c r="D15" s="90">
        <v>32</v>
      </c>
      <c r="E15" s="91">
        <v>0.1476</v>
      </c>
      <c r="F15" s="92">
        <v>0.598090277777778</v>
      </c>
      <c r="G15" s="93">
        <v>4.87388268657056</v>
      </c>
      <c r="H15" s="93">
        <v>2.6015625</v>
      </c>
      <c r="I15" s="90">
        <v>64.4027374040707</v>
      </c>
      <c r="J15" s="90">
        <v>136</v>
      </c>
      <c r="K15" s="93">
        <v>2.22</v>
      </c>
      <c r="L15" s="93">
        <v>4.8190440060698</v>
      </c>
      <c r="M15" s="93">
        <v>4.81714719271624</v>
      </c>
      <c r="N15" s="90">
        <v>22222</v>
      </c>
      <c r="O15" s="90">
        <v>1111</v>
      </c>
      <c r="P15" s="90">
        <v>2222</v>
      </c>
      <c r="Q15" s="93">
        <v>2352.91111111111</v>
      </c>
      <c r="R15" s="90">
        <v>348</v>
      </c>
      <c r="S15" s="90">
        <v>2122</v>
      </c>
      <c r="T15" s="90">
        <v>3232</v>
      </c>
      <c r="U15" s="91">
        <v>0.709770114942529</v>
      </c>
      <c r="V15" s="91">
        <v>0.0259</v>
      </c>
      <c r="W15" s="91">
        <v>0.550617</v>
      </c>
      <c r="X15" s="93">
        <v>61235.7</v>
      </c>
      <c r="Y15" s="90">
        <v>34</v>
      </c>
      <c r="Z15" s="91">
        <v>0.042</v>
      </c>
      <c r="AA15" s="91">
        <v>0.7196</v>
      </c>
      <c r="AB15" s="109">
        <f t="shared" si="1"/>
        <v>0.80952380952381</v>
      </c>
      <c r="AC15" s="109">
        <v>12.6995</v>
      </c>
      <c r="AD15" s="93">
        <v>1646.65151515151</v>
      </c>
      <c r="AE15" s="90">
        <v>118</v>
      </c>
      <c r="AF15" s="90">
        <v>323</v>
      </c>
      <c r="AG15" s="90">
        <v>212</v>
      </c>
      <c r="AH15" s="90">
        <v>222</v>
      </c>
      <c r="AI15" s="90">
        <v>45</v>
      </c>
      <c r="AJ15" s="93">
        <v>68910.5</v>
      </c>
      <c r="AK15" s="90">
        <v>88</v>
      </c>
      <c r="AL15" s="90">
        <v>17</v>
      </c>
      <c r="AM15" s="93">
        <v>75515.7</v>
      </c>
      <c r="AN15" s="93">
        <v>42069</v>
      </c>
      <c r="AO15" s="93">
        <v>42</v>
      </c>
      <c r="AP15" s="93">
        <v>1.6429</v>
      </c>
      <c r="AQ15" s="113">
        <v>33</v>
      </c>
      <c r="AR15" s="113">
        <v>44</v>
      </c>
      <c r="AS15" s="93">
        <v>1797.99285714286</v>
      </c>
      <c r="AT15" s="90">
        <v>33</v>
      </c>
      <c r="AU15" s="90">
        <v>5</v>
      </c>
      <c r="AV15" s="114">
        <v>0.5952</v>
      </c>
      <c r="AW15" s="114">
        <v>0.0391</v>
      </c>
      <c r="AX15" s="114">
        <v>0.0365</v>
      </c>
      <c r="AY15" s="93">
        <v>33333</v>
      </c>
      <c r="AZ15" s="90">
        <v>333</v>
      </c>
      <c r="BA15" s="122">
        <f t="shared" si="0"/>
        <v>42182.7</v>
      </c>
      <c r="BC15" s="123">
        <f>表2[[#This Row],[花费]]</f>
        <v>2026.23</v>
      </c>
      <c r="BD15" s="90">
        <f>直通车!D14</f>
        <v>545</v>
      </c>
      <c r="BE15" s="90">
        <f>直通车!E14</f>
        <v>3.72</v>
      </c>
      <c r="BF15" s="90">
        <f>直通车!L14</f>
        <v>0.734368753793992</v>
      </c>
      <c r="BG15" s="93">
        <f>钻展!E14</f>
        <v>988.66</v>
      </c>
      <c r="BH15" s="90">
        <f>钻展!D14</f>
        <v>152</v>
      </c>
      <c r="BI15" s="90">
        <f>钻展!G14</f>
        <v>6.5</v>
      </c>
      <c r="BJ15" s="90">
        <f>钻展!T14</f>
        <v>1.41605809884086</v>
      </c>
      <c r="BK15" s="93">
        <f>淘客!B14</f>
        <v>13.47</v>
      </c>
      <c r="BL15" s="90">
        <f>淘客!D14</f>
        <v>47</v>
      </c>
    </row>
    <row r="16" spans="1:64">
      <c r="A16" s="89">
        <v>42322</v>
      </c>
      <c r="B16" s="90">
        <v>2997</v>
      </c>
      <c r="C16" s="90">
        <v>1152</v>
      </c>
      <c r="D16" s="90">
        <v>32</v>
      </c>
      <c r="E16" s="91">
        <v>0.1476</v>
      </c>
      <c r="F16" s="92">
        <v>0.598090277777778</v>
      </c>
      <c r="G16" s="93">
        <v>4.87388268657056</v>
      </c>
      <c r="H16" s="93">
        <v>2.6015625</v>
      </c>
      <c r="I16" s="90">
        <v>64.4027374040707</v>
      </c>
      <c r="J16" s="90">
        <v>136</v>
      </c>
      <c r="K16" s="93">
        <v>2.22</v>
      </c>
      <c r="L16" s="93">
        <v>4.8190440060698</v>
      </c>
      <c r="M16" s="93">
        <v>4.81714719271624</v>
      </c>
      <c r="N16" s="90">
        <v>22222</v>
      </c>
      <c r="O16" s="90">
        <v>1111</v>
      </c>
      <c r="P16" s="90">
        <v>2222</v>
      </c>
      <c r="Q16" s="93">
        <v>2352.91111111111</v>
      </c>
      <c r="R16" s="90">
        <v>348</v>
      </c>
      <c r="S16" s="90">
        <v>2122</v>
      </c>
      <c r="T16" s="90">
        <v>3232</v>
      </c>
      <c r="U16" s="91">
        <v>0.709770114942529</v>
      </c>
      <c r="V16" s="91">
        <v>0.0259</v>
      </c>
      <c r="W16" s="91">
        <v>0.550617</v>
      </c>
      <c r="X16" s="93">
        <v>61235.7</v>
      </c>
      <c r="Y16" s="90">
        <v>34</v>
      </c>
      <c r="Z16" s="91">
        <v>0.042</v>
      </c>
      <c r="AA16" s="91">
        <v>0.7196</v>
      </c>
      <c r="AB16" s="109">
        <f t="shared" si="1"/>
        <v>0.80952380952381</v>
      </c>
      <c r="AC16" s="109">
        <v>13.6995</v>
      </c>
      <c r="AD16" s="93">
        <v>1646.65151515151</v>
      </c>
      <c r="AE16" s="90">
        <v>118</v>
      </c>
      <c r="AF16" s="90">
        <v>323</v>
      </c>
      <c r="AG16" s="90">
        <v>212</v>
      </c>
      <c r="AH16" s="90">
        <v>222</v>
      </c>
      <c r="AI16" s="90">
        <v>45</v>
      </c>
      <c r="AJ16" s="93">
        <v>68910.5</v>
      </c>
      <c r="AK16" s="90">
        <v>33</v>
      </c>
      <c r="AL16" s="90">
        <v>17</v>
      </c>
      <c r="AM16" s="93">
        <v>75515.7</v>
      </c>
      <c r="AN16" s="93">
        <v>42069</v>
      </c>
      <c r="AO16" s="93">
        <v>42</v>
      </c>
      <c r="AP16" s="93">
        <v>1.6429</v>
      </c>
      <c r="AQ16" s="113">
        <v>33</v>
      </c>
      <c r="AR16" s="113">
        <v>44</v>
      </c>
      <c r="AS16" s="93">
        <v>1797.99285714286</v>
      </c>
      <c r="AT16" s="90">
        <v>33</v>
      </c>
      <c r="AU16" s="90">
        <v>5</v>
      </c>
      <c r="AV16" s="114">
        <v>0.5952</v>
      </c>
      <c r="AW16" s="114">
        <v>0.0391</v>
      </c>
      <c r="AX16" s="114">
        <v>0.0365</v>
      </c>
      <c r="AY16" s="93">
        <v>33333</v>
      </c>
      <c r="AZ16" s="90">
        <v>333</v>
      </c>
      <c r="BA16" s="122">
        <f t="shared" si="0"/>
        <v>42182.7</v>
      </c>
      <c r="BC16" s="123">
        <f>表2[[#This Row],[花费]]</f>
        <v>2026.23</v>
      </c>
      <c r="BD16" s="90">
        <f>直通车!D15</f>
        <v>545</v>
      </c>
      <c r="BE16" s="90">
        <f>直通车!E15</f>
        <v>3.72</v>
      </c>
      <c r="BF16" s="90">
        <f>直通车!L15</f>
        <v>0.734368753793992</v>
      </c>
      <c r="BG16" s="93">
        <f>钻展!E15</f>
        <v>988.66</v>
      </c>
      <c r="BH16" s="90">
        <f>钻展!D15</f>
        <v>152</v>
      </c>
      <c r="BI16" s="90">
        <f>钻展!G15</f>
        <v>6.5</v>
      </c>
      <c r="BJ16" s="90">
        <f>钻展!T15</f>
        <v>1.41605809884086</v>
      </c>
      <c r="BK16" s="93">
        <f>淘客!B15</f>
        <v>13.47</v>
      </c>
      <c r="BL16" s="90">
        <f>淘客!D15</f>
        <v>49</v>
      </c>
    </row>
    <row r="17" spans="1:64">
      <c r="A17" s="89">
        <v>42323</v>
      </c>
      <c r="B17" s="90">
        <v>2997</v>
      </c>
      <c r="C17" s="90">
        <v>1152</v>
      </c>
      <c r="D17" s="90">
        <v>32</v>
      </c>
      <c r="E17" s="91">
        <v>0.1476</v>
      </c>
      <c r="F17" s="92">
        <v>0.598090277777778</v>
      </c>
      <c r="G17" s="93">
        <v>4.87388268657056</v>
      </c>
      <c r="H17" s="93">
        <v>2.6015625</v>
      </c>
      <c r="I17" s="90">
        <v>64.4027374040707</v>
      </c>
      <c r="J17" s="90">
        <v>136</v>
      </c>
      <c r="K17" s="93">
        <v>2.22</v>
      </c>
      <c r="L17" s="93">
        <v>4.8190440060698</v>
      </c>
      <c r="M17" s="93">
        <v>4.81714719271624</v>
      </c>
      <c r="N17" s="90">
        <v>22222</v>
      </c>
      <c r="O17" s="90">
        <v>1111</v>
      </c>
      <c r="P17" s="90">
        <v>2222</v>
      </c>
      <c r="Q17" s="93">
        <v>2352.91111111111</v>
      </c>
      <c r="R17" s="90">
        <v>348</v>
      </c>
      <c r="S17" s="90">
        <v>2122</v>
      </c>
      <c r="T17" s="90">
        <v>3232</v>
      </c>
      <c r="U17" s="91">
        <v>0.709770114942529</v>
      </c>
      <c r="V17" s="91">
        <v>0.0259</v>
      </c>
      <c r="W17" s="91">
        <v>0.550617</v>
      </c>
      <c r="X17" s="93">
        <v>61235.7</v>
      </c>
      <c r="Y17" s="90">
        <v>34</v>
      </c>
      <c r="Z17" s="91">
        <v>0.042</v>
      </c>
      <c r="AA17" s="91">
        <v>0.7196</v>
      </c>
      <c r="AB17" s="109">
        <f t="shared" si="1"/>
        <v>0.80952380952381</v>
      </c>
      <c r="AC17" s="109">
        <v>14.6995</v>
      </c>
      <c r="AD17" s="93">
        <v>1646.65151515151</v>
      </c>
      <c r="AE17" s="90">
        <v>118</v>
      </c>
      <c r="AF17" s="90">
        <v>323</v>
      </c>
      <c r="AG17" s="90">
        <v>212</v>
      </c>
      <c r="AH17" s="90">
        <v>222</v>
      </c>
      <c r="AI17" s="90">
        <v>45</v>
      </c>
      <c r="AJ17" s="93">
        <v>68910.5</v>
      </c>
      <c r="AK17" s="90">
        <v>22</v>
      </c>
      <c r="AL17" s="90">
        <v>17</v>
      </c>
      <c r="AM17" s="93">
        <v>75515.7</v>
      </c>
      <c r="AN17" s="93">
        <v>42069</v>
      </c>
      <c r="AO17" s="93">
        <v>42</v>
      </c>
      <c r="AP17" s="93">
        <v>1.6429</v>
      </c>
      <c r="AQ17" s="113">
        <v>33</v>
      </c>
      <c r="AR17" s="113">
        <v>44</v>
      </c>
      <c r="AS17" s="93">
        <v>1797.99285714286</v>
      </c>
      <c r="AT17" s="90">
        <v>33</v>
      </c>
      <c r="AU17" s="90">
        <v>5</v>
      </c>
      <c r="AV17" s="114">
        <v>0.5952</v>
      </c>
      <c r="AW17" s="114">
        <v>0.0391</v>
      </c>
      <c r="AX17" s="114">
        <v>0.0365</v>
      </c>
      <c r="AY17" s="93">
        <v>33333</v>
      </c>
      <c r="AZ17" s="90">
        <v>333</v>
      </c>
      <c r="BA17" s="122">
        <f t="shared" si="0"/>
        <v>42182.7</v>
      </c>
      <c r="BC17" s="123">
        <f>表2[[#This Row],[花费]]</f>
        <v>2026.23</v>
      </c>
      <c r="BD17" s="90">
        <f>直通车!D16</f>
        <v>545</v>
      </c>
      <c r="BE17" s="90">
        <f>直通车!E16</f>
        <v>3.72</v>
      </c>
      <c r="BF17" s="90">
        <f>直通车!L16</f>
        <v>0.734368753793992</v>
      </c>
      <c r="BG17" s="93">
        <f>钻展!E16</f>
        <v>988.66</v>
      </c>
      <c r="BH17" s="90">
        <f>钻展!D16</f>
        <v>152</v>
      </c>
      <c r="BI17" s="90">
        <f>钻展!G16</f>
        <v>6.5</v>
      </c>
      <c r="BJ17" s="90">
        <f>钻展!T16</f>
        <v>1.41605809884086</v>
      </c>
      <c r="BK17" s="93">
        <f>淘客!B16</f>
        <v>13.47</v>
      </c>
      <c r="BL17" s="90">
        <f>淘客!D16</f>
        <v>51</v>
      </c>
    </row>
    <row r="18" spans="1:64">
      <c r="A18" s="89">
        <v>42324</v>
      </c>
      <c r="B18" s="90">
        <v>2997</v>
      </c>
      <c r="C18" s="90">
        <v>1152</v>
      </c>
      <c r="D18" s="90">
        <v>32</v>
      </c>
      <c r="E18" s="91">
        <v>0.1476</v>
      </c>
      <c r="F18" s="92">
        <v>0.598090277777778</v>
      </c>
      <c r="G18" s="93">
        <v>4.87388268657056</v>
      </c>
      <c r="H18" s="93">
        <v>2.6015625</v>
      </c>
      <c r="I18" s="90">
        <v>64.4027374040707</v>
      </c>
      <c r="J18" s="90">
        <v>136</v>
      </c>
      <c r="K18" s="93">
        <v>2.22</v>
      </c>
      <c r="L18" s="93">
        <v>4.8190440060698</v>
      </c>
      <c r="M18" s="93">
        <v>4.81714719271624</v>
      </c>
      <c r="N18" s="90">
        <v>22222</v>
      </c>
      <c r="O18" s="90">
        <v>1111</v>
      </c>
      <c r="P18" s="90">
        <v>2222</v>
      </c>
      <c r="Q18" s="93">
        <v>2352.91111111111</v>
      </c>
      <c r="R18" s="90">
        <v>348</v>
      </c>
      <c r="S18" s="90">
        <v>2122</v>
      </c>
      <c r="T18" s="90">
        <v>3232</v>
      </c>
      <c r="U18" s="91">
        <v>0.709770114942529</v>
      </c>
      <c r="V18" s="91">
        <v>0.0259</v>
      </c>
      <c r="W18" s="91">
        <v>0.550617</v>
      </c>
      <c r="X18" s="93">
        <v>61235.7</v>
      </c>
      <c r="Y18" s="90">
        <v>34</v>
      </c>
      <c r="Z18" s="91">
        <v>0.042</v>
      </c>
      <c r="AA18" s="91">
        <v>0.7196</v>
      </c>
      <c r="AB18" s="109">
        <f t="shared" si="1"/>
        <v>0.80952380952381</v>
      </c>
      <c r="AC18" s="109">
        <v>15.6995</v>
      </c>
      <c r="AD18" s="93">
        <v>1646.65151515151</v>
      </c>
      <c r="AE18" s="90">
        <v>118</v>
      </c>
      <c r="AF18" s="90">
        <v>323</v>
      </c>
      <c r="AG18" s="90">
        <v>212</v>
      </c>
      <c r="AH18" s="90">
        <v>222</v>
      </c>
      <c r="AI18" s="90">
        <v>45</v>
      </c>
      <c r="AJ18" s="93">
        <v>68910.5</v>
      </c>
      <c r="AK18" s="90">
        <v>11</v>
      </c>
      <c r="AL18" s="90">
        <v>17</v>
      </c>
      <c r="AM18" s="93">
        <v>75515.7</v>
      </c>
      <c r="AN18" s="93">
        <v>42069</v>
      </c>
      <c r="AO18" s="93">
        <v>42</v>
      </c>
      <c r="AP18" s="93">
        <v>1.6429</v>
      </c>
      <c r="AQ18" s="113">
        <v>33</v>
      </c>
      <c r="AR18" s="113">
        <v>44</v>
      </c>
      <c r="AS18" s="93">
        <v>1797.99285714286</v>
      </c>
      <c r="AT18" s="90">
        <v>33</v>
      </c>
      <c r="AU18" s="90">
        <v>5</v>
      </c>
      <c r="AV18" s="114">
        <v>0.5952</v>
      </c>
      <c r="AW18" s="114">
        <v>0.0391</v>
      </c>
      <c r="AX18" s="114">
        <v>0.0365</v>
      </c>
      <c r="AY18" s="93">
        <v>33333</v>
      </c>
      <c r="AZ18" s="90">
        <v>333</v>
      </c>
      <c r="BA18" s="122">
        <f t="shared" si="0"/>
        <v>42182.7</v>
      </c>
      <c r="BC18" s="123">
        <f>表2[[#This Row],[花费]]</f>
        <v>2026.23</v>
      </c>
      <c r="BD18" s="90">
        <f>直通车!D17</f>
        <v>545</v>
      </c>
      <c r="BE18" s="90">
        <f>直通车!E17</f>
        <v>3.72</v>
      </c>
      <c r="BF18" s="90">
        <f>直通车!L17</f>
        <v>0.734368753793992</v>
      </c>
      <c r="BG18" s="93">
        <f>钻展!E17</f>
        <v>988.66</v>
      </c>
      <c r="BH18" s="90">
        <f>钻展!D17</f>
        <v>152</v>
      </c>
      <c r="BI18" s="90">
        <f>钻展!G17</f>
        <v>6.5</v>
      </c>
      <c r="BJ18" s="90">
        <f>钻展!T17</f>
        <v>1.41605809884086</v>
      </c>
      <c r="BK18" s="93">
        <f>淘客!B17</f>
        <v>13.47</v>
      </c>
      <c r="BL18" s="90">
        <f>淘客!D17</f>
        <v>53</v>
      </c>
    </row>
    <row r="19" spans="1:64">
      <c r="A19" s="89">
        <v>42325</v>
      </c>
      <c r="B19" s="90">
        <v>2997</v>
      </c>
      <c r="C19" s="90">
        <v>1152</v>
      </c>
      <c r="D19" s="90">
        <v>32</v>
      </c>
      <c r="E19" s="91">
        <v>0.1476</v>
      </c>
      <c r="F19" s="92">
        <v>0.598090277777778</v>
      </c>
      <c r="G19" s="93">
        <v>4.87388268657056</v>
      </c>
      <c r="H19" s="93">
        <v>2.6015625</v>
      </c>
      <c r="I19" s="90">
        <v>64.4027374040707</v>
      </c>
      <c r="J19" s="90">
        <v>136</v>
      </c>
      <c r="K19" s="93">
        <v>2.22</v>
      </c>
      <c r="L19" s="93">
        <v>4.8190440060698</v>
      </c>
      <c r="M19" s="93">
        <v>4.81714719271624</v>
      </c>
      <c r="N19" s="90">
        <v>22222</v>
      </c>
      <c r="O19" s="90">
        <v>1111</v>
      </c>
      <c r="P19" s="90">
        <v>2222</v>
      </c>
      <c r="Q19" s="93">
        <v>2352.91111111111</v>
      </c>
      <c r="R19" s="90">
        <v>348</v>
      </c>
      <c r="S19" s="90">
        <v>2122</v>
      </c>
      <c r="T19" s="90">
        <v>3232</v>
      </c>
      <c r="U19" s="91">
        <v>0.709770114942529</v>
      </c>
      <c r="V19" s="91">
        <v>0.0259</v>
      </c>
      <c r="W19" s="91">
        <v>0.550617</v>
      </c>
      <c r="X19" s="93">
        <v>61235.7</v>
      </c>
      <c r="Y19" s="90">
        <v>34</v>
      </c>
      <c r="Z19" s="91">
        <v>0.042</v>
      </c>
      <c r="AA19" s="91">
        <v>0.7196</v>
      </c>
      <c r="AB19" s="109">
        <f t="shared" si="1"/>
        <v>0.80952380952381</v>
      </c>
      <c r="AC19" s="109">
        <v>16.6995</v>
      </c>
      <c r="AD19" s="93">
        <v>1646.65151515151</v>
      </c>
      <c r="AE19" s="90">
        <v>118</v>
      </c>
      <c r="AF19" s="90">
        <v>323</v>
      </c>
      <c r="AG19" s="90">
        <v>212</v>
      </c>
      <c r="AH19" s="90">
        <v>222</v>
      </c>
      <c r="AI19" s="90">
        <v>45</v>
      </c>
      <c r="AJ19" s="93">
        <v>68910.5</v>
      </c>
      <c r="AK19" s="90">
        <v>96</v>
      </c>
      <c r="AL19" s="90">
        <v>17</v>
      </c>
      <c r="AM19" s="93">
        <v>75515.7</v>
      </c>
      <c r="AN19" s="93">
        <v>42069</v>
      </c>
      <c r="AO19" s="93">
        <v>42</v>
      </c>
      <c r="AP19" s="93">
        <v>1.6429</v>
      </c>
      <c r="AQ19" s="113">
        <v>33</v>
      </c>
      <c r="AR19" s="113">
        <v>44</v>
      </c>
      <c r="AS19" s="93">
        <v>1797.99285714286</v>
      </c>
      <c r="AT19" s="90">
        <v>33</v>
      </c>
      <c r="AU19" s="90">
        <v>5</v>
      </c>
      <c r="AV19" s="114">
        <v>0.5952</v>
      </c>
      <c r="AW19" s="114">
        <v>0.0391</v>
      </c>
      <c r="AX19" s="114">
        <v>0.0365</v>
      </c>
      <c r="AY19" s="93">
        <v>33333</v>
      </c>
      <c r="AZ19" s="90">
        <v>333</v>
      </c>
      <c r="BA19" s="122">
        <f t="shared" si="0"/>
        <v>42182.7</v>
      </c>
      <c r="BC19" s="123">
        <f>表2[[#This Row],[花费]]</f>
        <v>2026.23</v>
      </c>
      <c r="BD19" s="90">
        <f>直通车!D18</f>
        <v>545</v>
      </c>
      <c r="BE19" s="90">
        <f>直通车!E18</f>
        <v>3.72</v>
      </c>
      <c r="BF19" s="90">
        <f>直通车!L18</f>
        <v>0.734368753793992</v>
      </c>
      <c r="BG19" s="93">
        <f>钻展!E18</f>
        <v>988.66</v>
      </c>
      <c r="BH19" s="90">
        <f>钻展!D18</f>
        <v>152</v>
      </c>
      <c r="BI19" s="90">
        <f>钻展!G18</f>
        <v>6.5</v>
      </c>
      <c r="BJ19" s="90">
        <f>钻展!T18</f>
        <v>1.41605809884086</v>
      </c>
      <c r="BK19" s="93">
        <f>淘客!B18</f>
        <v>13.47</v>
      </c>
      <c r="BL19" s="90">
        <f>淘客!D18</f>
        <v>55</v>
      </c>
    </row>
    <row r="20" spans="1:64">
      <c r="A20" s="89">
        <v>42326</v>
      </c>
      <c r="B20" s="90">
        <v>2997</v>
      </c>
      <c r="C20" s="90">
        <v>1152</v>
      </c>
      <c r="D20" s="90">
        <v>32</v>
      </c>
      <c r="E20" s="91">
        <v>0.1476</v>
      </c>
      <c r="F20" s="92">
        <v>0.598090277777778</v>
      </c>
      <c r="G20" s="93">
        <v>4.87388268657056</v>
      </c>
      <c r="H20" s="93">
        <v>2.6015625</v>
      </c>
      <c r="I20" s="90">
        <v>64.4027374040707</v>
      </c>
      <c r="J20" s="90">
        <v>136</v>
      </c>
      <c r="K20" s="93">
        <v>2.22</v>
      </c>
      <c r="L20" s="93">
        <v>4.8190440060698</v>
      </c>
      <c r="M20" s="93">
        <v>4.81714719271624</v>
      </c>
      <c r="N20" s="90">
        <v>22222</v>
      </c>
      <c r="O20" s="90">
        <v>1111</v>
      </c>
      <c r="P20" s="90">
        <v>2222</v>
      </c>
      <c r="Q20" s="93">
        <v>2352.91111111111</v>
      </c>
      <c r="R20" s="90">
        <v>348</v>
      </c>
      <c r="S20" s="90">
        <v>2122</v>
      </c>
      <c r="T20" s="90">
        <v>3232</v>
      </c>
      <c r="U20" s="91">
        <v>0.709770114942529</v>
      </c>
      <c r="V20" s="91">
        <v>0.0259</v>
      </c>
      <c r="W20" s="91">
        <v>0.550617</v>
      </c>
      <c r="X20" s="93">
        <v>61235.7</v>
      </c>
      <c r="Y20" s="90">
        <v>34</v>
      </c>
      <c r="Z20" s="91">
        <v>0.042</v>
      </c>
      <c r="AA20" s="91">
        <v>0.7196</v>
      </c>
      <c r="AB20" s="109">
        <f t="shared" si="1"/>
        <v>0.80952380952381</v>
      </c>
      <c r="AC20" s="109">
        <v>17.6995</v>
      </c>
      <c r="AD20" s="93">
        <v>1646.65151515151</v>
      </c>
      <c r="AE20" s="90">
        <v>118</v>
      </c>
      <c r="AF20" s="90">
        <v>323</v>
      </c>
      <c r="AG20" s="90">
        <v>212</v>
      </c>
      <c r="AH20" s="90">
        <v>222</v>
      </c>
      <c r="AI20" s="90">
        <v>45</v>
      </c>
      <c r="AJ20" s="93">
        <v>68910.5</v>
      </c>
      <c r="AK20" s="90">
        <v>96</v>
      </c>
      <c r="AL20" s="90">
        <v>17</v>
      </c>
      <c r="AM20" s="93">
        <v>75515.7</v>
      </c>
      <c r="AN20" s="93">
        <v>42069</v>
      </c>
      <c r="AO20" s="93">
        <v>42</v>
      </c>
      <c r="AP20" s="93">
        <v>1.6429</v>
      </c>
      <c r="AQ20" s="113">
        <v>33</v>
      </c>
      <c r="AR20" s="113">
        <v>44</v>
      </c>
      <c r="AS20" s="93">
        <v>1797.99285714286</v>
      </c>
      <c r="AT20" s="90">
        <v>33</v>
      </c>
      <c r="AU20" s="90">
        <v>5</v>
      </c>
      <c r="AV20" s="114">
        <v>0.5952</v>
      </c>
      <c r="AW20" s="114">
        <v>0.0391</v>
      </c>
      <c r="AX20" s="114">
        <v>0.0365</v>
      </c>
      <c r="AY20" s="93">
        <v>33333</v>
      </c>
      <c r="AZ20" s="90">
        <v>333</v>
      </c>
      <c r="BA20" s="122">
        <f t="shared" si="0"/>
        <v>42182.7</v>
      </c>
      <c r="BC20" s="123">
        <f>表2[[#This Row],[花费]]</f>
        <v>2026.23</v>
      </c>
      <c r="BD20" s="90">
        <f>直通车!D19</f>
        <v>545</v>
      </c>
      <c r="BE20" s="90">
        <f>直通车!E19</f>
        <v>3.72</v>
      </c>
      <c r="BF20" s="90">
        <f>直通车!L19</f>
        <v>0.734368753793992</v>
      </c>
      <c r="BG20" s="93">
        <f>钻展!E19</f>
        <v>988.66</v>
      </c>
      <c r="BH20" s="90">
        <f>钻展!D19</f>
        <v>152</v>
      </c>
      <c r="BI20" s="90">
        <f>钻展!G19</f>
        <v>6.5</v>
      </c>
      <c r="BJ20" s="90">
        <f>钻展!T19</f>
        <v>1.41605809884086</v>
      </c>
      <c r="BK20" s="93">
        <f>淘客!B19</f>
        <v>13.47</v>
      </c>
      <c r="BL20" s="90">
        <f>淘客!D19</f>
        <v>57</v>
      </c>
    </row>
    <row r="21" spans="1:64">
      <c r="A21" s="89">
        <v>42327</v>
      </c>
      <c r="B21" s="90">
        <v>2997</v>
      </c>
      <c r="C21" s="90">
        <v>1152</v>
      </c>
      <c r="D21" s="90">
        <v>32</v>
      </c>
      <c r="E21" s="91">
        <v>0.1476</v>
      </c>
      <c r="F21" s="92">
        <v>0.598090277777778</v>
      </c>
      <c r="G21" s="93">
        <v>4.87388268657056</v>
      </c>
      <c r="H21" s="93">
        <v>2.6015625</v>
      </c>
      <c r="I21" s="90">
        <v>64.4027374040707</v>
      </c>
      <c r="J21" s="90">
        <v>136</v>
      </c>
      <c r="K21" s="93">
        <v>2.22</v>
      </c>
      <c r="L21" s="93">
        <v>4.8190440060698</v>
      </c>
      <c r="M21" s="93">
        <v>4.81714719271624</v>
      </c>
      <c r="N21" s="90">
        <v>22222</v>
      </c>
      <c r="O21" s="90">
        <v>1111</v>
      </c>
      <c r="P21" s="90">
        <v>2222</v>
      </c>
      <c r="Q21" s="93">
        <v>2352.91111111111</v>
      </c>
      <c r="R21" s="90">
        <v>348</v>
      </c>
      <c r="S21" s="90">
        <v>2122</v>
      </c>
      <c r="T21" s="90">
        <v>3232</v>
      </c>
      <c r="U21" s="91">
        <v>0.709770114942529</v>
      </c>
      <c r="V21" s="91">
        <v>0.0259</v>
      </c>
      <c r="W21" s="91">
        <v>0.550617</v>
      </c>
      <c r="X21" s="93">
        <v>61235.7</v>
      </c>
      <c r="Y21" s="90">
        <v>34</v>
      </c>
      <c r="Z21" s="91">
        <v>0.042</v>
      </c>
      <c r="AA21" s="91">
        <v>0.7196</v>
      </c>
      <c r="AB21" s="109">
        <f t="shared" si="1"/>
        <v>0.80952380952381</v>
      </c>
      <c r="AC21" s="109">
        <v>18.6995</v>
      </c>
      <c r="AD21" s="93">
        <v>1646.65151515151</v>
      </c>
      <c r="AE21" s="90">
        <v>118</v>
      </c>
      <c r="AF21" s="90">
        <v>323</v>
      </c>
      <c r="AG21" s="90">
        <v>212</v>
      </c>
      <c r="AH21" s="90">
        <v>222</v>
      </c>
      <c r="AI21" s="90">
        <v>45</v>
      </c>
      <c r="AJ21" s="93">
        <v>68910.5</v>
      </c>
      <c r="AK21" s="90">
        <v>96</v>
      </c>
      <c r="AL21" s="90">
        <v>17</v>
      </c>
      <c r="AM21" s="93">
        <v>75515.7</v>
      </c>
      <c r="AN21" s="93">
        <v>42069</v>
      </c>
      <c r="AO21" s="93">
        <v>42</v>
      </c>
      <c r="AP21" s="93">
        <v>1.6429</v>
      </c>
      <c r="AQ21" s="113">
        <v>33</v>
      </c>
      <c r="AR21" s="113">
        <v>44</v>
      </c>
      <c r="AS21" s="93">
        <v>1797.99285714286</v>
      </c>
      <c r="AT21" s="90">
        <v>33</v>
      </c>
      <c r="AU21" s="90">
        <v>5</v>
      </c>
      <c r="AV21" s="114">
        <v>0.5952</v>
      </c>
      <c r="AW21" s="114">
        <v>0.0391</v>
      </c>
      <c r="AX21" s="114">
        <v>0.0365</v>
      </c>
      <c r="AY21" s="93">
        <v>33333</v>
      </c>
      <c r="AZ21" s="90">
        <v>333</v>
      </c>
      <c r="BA21" s="122">
        <f t="shared" si="0"/>
        <v>42182.7</v>
      </c>
      <c r="BC21" s="123">
        <f>表2[[#This Row],[花费]]</f>
        <v>2026.23</v>
      </c>
      <c r="BD21" s="90">
        <f>直通车!D20</f>
        <v>545</v>
      </c>
      <c r="BE21" s="90">
        <f>直通车!E20</f>
        <v>3.72</v>
      </c>
      <c r="BF21" s="90">
        <f>直通车!L20</f>
        <v>0.734368753793992</v>
      </c>
      <c r="BG21" s="93">
        <f>钻展!E20</f>
        <v>988.66</v>
      </c>
      <c r="BH21" s="90">
        <f>钻展!D20</f>
        <v>152</v>
      </c>
      <c r="BI21" s="90">
        <f>钻展!G20</f>
        <v>6.5</v>
      </c>
      <c r="BJ21" s="90">
        <f>钻展!T20</f>
        <v>1.41605809884086</v>
      </c>
      <c r="BK21" s="93">
        <f>淘客!B20</f>
        <v>13.47</v>
      </c>
      <c r="BL21" s="90">
        <f>淘客!D20</f>
        <v>59</v>
      </c>
    </row>
    <row r="22" spans="1:64">
      <c r="A22" s="89">
        <v>42328</v>
      </c>
      <c r="B22" s="90">
        <v>2997</v>
      </c>
      <c r="C22" s="90">
        <v>1152</v>
      </c>
      <c r="D22" s="90">
        <v>32</v>
      </c>
      <c r="E22" s="91">
        <v>0.1476</v>
      </c>
      <c r="F22" s="92">
        <v>0.598090277777778</v>
      </c>
      <c r="G22" s="93">
        <v>4.87388268657056</v>
      </c>
      <c r="H22" s="93">
        <v>2.6015625</v>
      </c>
      <c r="I22" s="90">
        <v>64.4027374040707</v>
      </c>
      <c r="J22" s="90">
        <v>136</v>
      </c>
      <c r="K22" s="93">
        <v>2.22</v>
      </c>
      <c r="L22" s="93">
        <v>4.8190440060698</v>
      </c>
      <c r="M22" s="93">
        <v>4.81714719271624</v>
      </c>
      <c r="N22" s="90">
        <v>22222</v>
      </c>
      <c r="O22" s="90">
        <v>1111</v>
      </c>
      <c r="P22" s="90">
        <v>2222</v>
      </c>
      <c r="Q22" s="93">
        <v>2352.91111111111</v>
      </c>
      <c r="R22" s="90">
        <v>348</v>
      </c>
      <c r="S22" s="90">
        <v>2122</v>
      </c>
      <c r="T22" s="90">
        <v>3232</v>
      </c>
      <c r="U22" s="91">
        <v>0.709770114942529</v>
      </c>
      <c r="V22" s="91">
        <v>0.0259</v>
      </c>
      <c r="W22" s="91">
        <v>0.550617</v>
      </c>
      <c r="X22" s="93">
        <v>61235.7</v>
      </c>
      <c r="Y22" s="90">
        <v>34</v>
      </c>
      <c r="Z22" s="91">
        <v>0.042</v>
      </c>
      <c r="AA22" s="91">
        <v>0.7196</v>
      </c>
      <c r="AB22" s="109">
        <f t="shared" si="1"/>
        <v>0.80952380952381</v>
      </c>
      <c r="AC22" s="109">
        <v>19.6995</v>
      </c>
      <c r="AD22" s="93">
        <v>1646.65151515151</v>
      </c>
      <c r="AE22" s="90">
        <v>118</v>
      </c>
      <c r="AF22" s="90">
        <v>323</v>
      </c>
      <c r="AG22" s="90">
        <v>212</v>
      </c>
      <c r="AH22" s="90">
        <v>222</v>
      </c>
      <c r="AI22" s="90">
        <v>45</v>
      </c>
      <c r="AJ22" s="93">
        <v>68910.5</v>
      </c>
      <c r="AK22" s="90">
        <v>96</v>
      </c>
      <c r="AL22" s="90">
        <v>17</v>
      </c>
      <c r="AM22" s="93">
        <v>75515.7</v>
      </c>
      <c r="AN22" s="93">
        <v>42069</v>
      </c>
      <c r="AO22" s="93">
        <v>42</v>
      </c>
      <c r="AP22" s="93">
        <v>1.6429</v>
      </c>
      <c r="AQ22" s="113">
        <v>33</v>
      </c>
      <c r="AR22" s="113">
        <v>44</v>
      </c>
      <c r="AS22" s="93">
        <v>1797.99285714286</v>
      </c>
      <c r="AT22" s="90">
        <v>33</v>
      </c>
      <c r="AU22" s="90">
        <v>5</v>
      </c>
      <c r="AV22" s="114">
        <v>0.5952</v>
      </c>
      <c r="AW22" s="114">
        <v>0.0391</v>
      </c>
      <c r="AX22" s="114">
        <v>0.0365</v>
      </c>
      <c r="AY22" s="93">
        <v>33333</v>
      </c>
      <c r="AZ22" s="90">
        <v>333</v>
      </c>
      <c r="BA22" s="122">
        <f t="shared" si="0"/>
        <v>42182.7</v>
      </c>
      <c r="BC22" s="123">
        <f>表2[[#This Row],[花费]]</f>
        <v>2026.23</v>
      </c>
      <c r="BD22" s="90">
        <f>直通车!D21</f>
        <v>545</v>
      </c>
      <c r="BE22" s="90">
        <f>直通车!E21</f>
        <v>3.72</v>
      </c>
      <c r="BF22" s="90">
        <f>直通车!L21</f>
        <v>0.734368753793992</v>
      </c>
      <c r="BG22" s="93">
        <f>钻展!E21</f>
        <v>988.66</v>
      </c>
      <c r="BH22" s="90">
        <f>钻展!D21</f>
        <v>152</v>
      </c>
      <c r="BI22" s="90">
        <f>钻展!G21</f>
        <v>6.5</v>
      </c>
      <c r="BJ22" s="90">
        <f>钻展!T21</f>
        <v>1.41605809884086</v>
      </c>
      <c r="BK22" s="93">
        <f>淘客!B21</f>
        <v>13.47</v>
      </c>
      <c r="BL22" s="90">
        <f>淘客!D21</f>
        <v>61</v>
      </c>
    </row>
    <row r="23" spans="1:64">
      <c r="A23" s="89">
        <v>42329</v>
      </c>
      <c r="B23" s="90">
        <v>2997</v>
      </c>
      <c r="C23" s="90">
        <v>1152</v>
      </c>
      <c r="D23" s="90">
        <v>32</v>
      </c>
      <c r="E23" s="91">
        <v>0.1476</v>
      </c>
      <c r="F23" s="92">
        <v>0.598090277777778</v>
      </c>
      <c r="G23" s="93">
        <v>4.87388268657056</v>
      </c>
      <c r="H23" s="93">
        <v>2.6015625</v>
      </c>
      <c r="I23" s="90">
        <v>64.4027374040707</v>
      </c>
      <c r="J23" s="90">
        <v>136</v>
      </c>
      <c r="K23" s="93">
        <v>2.22</v>
      </c>
      <c r="L23" s="93">
        <v>4.8190440060698</v>
      </c>
      <c r="M23" s="93">
        <v>4.81714719271624</v>
      </c>
      <c r="N23" s="90">
        <v>22222</v>
      </c>
      <c r="O23" s="90">
        <v>1111</v>
      </c>
      <c r="P23" s="90">
        <v>2222</v>
      </c>
      <c r="Q23" s="93">
        <v>2352.91111111111</v>
      </c>
      <c r="R23" s="90">
        <v>348</v>
      </c>
      <c r="S23" s="90">
        <v>2122</v>
      </c>
      <c r="T23" s="90">
        <v>3232</v>
      </c>
      <c r="U23" s="91">
        <v>0.709770114942529</v>
      </c>
      <c r="V23" s="91">
        <v>0.0259</v>
      </c>
      <c r="W23" s="91">
        <v>0.550617</v>
      </c>
      <c r="X23" s="93">
        <v>61235.7</v>
      </c>
      <c r="Y23" s="90">
        <v>34</v>
      </c>
      <c r="Z23" s="91">
        <v>0.042</v>
      </c>
      <c r="AA23" s="91">
        <v>0.7196</v>
      </c>
      <c r="AB23" s="109">
        <f t="shared" si="1"/>
        <v>0.80952380952381</v>
      </c>
      <c r="AC23" s="109">
        <v>20.6995</v>
      </c>
      <c r="AD23" s="93">
        <v>1646.65151515151</v>
      </c>
      <c r="AE23" s="90">
        <v>118</v>
      </c>
      <c r="AF23" s="90">
        <v>323</v>
      </c>
      <c r="AG23" s="90">
        <v>212</v>
      </c>
      <c r="AH23" s="90">
        <v>222</v>
      </c>
      <c r="AI23" s="90">
        <v>45</v>
      </c>
      <c r="AJ23" s="93">
        <v>68910.5</v>
      </c>
      <c r="AK23" s="90">
        <v>96</v>
      </c>
      <c r="AL23" s="90">
        <v>17</v>
      </c>
      <c r="AM23" s="93">
        <v>75515.7</v>
      </c>
      <c r="AN23" s="93">
        <v>42069</v>
      </c>
      <c r="AO23" s="93">
        <v>42</v>
      </c>
      <c r="AP23" s="93">
        <v>1.6429</v>
      </c>
      <c r="AQ23" s="113">
        <v>33</v>
      </c>
      <c r="AR23" s="113">
        <v>44</v>
      </c>
      <c r="AS23" s="93">
        <v>1797.99285714286</v>
      </c>
      <c r="AT23" s="90">
        <v>33</v>
      </c>
      <c r="AU23" s="90">
        <v>5</v>
      </c>
      <c r="AV23" s="114">
        <v>0.5952</v>
      </c>
      <c r="AW23" s="114">
        <v>0.0391</v>
      </c>
      <c r="AX23" s="114">
        <v>0.0365</v>
      </c>
      <c r="AY23" s="93">
        <v>33333</v>
      </c>
      <c r="AZ23" s="90">
        <v>333</v>
      </c>
      <c r="BA23" s="122">
        <f t="shared" si="0"/>
        <v>42182.7</v>
      </c>
      <c r="BC23" s="123">
        <f>表2[[#This Row],[花费]]</f>
        <v>2026.23</v>
      </c>
      <c r="BD23" s="90">
        <f>直通车!D22</f>
        <v>545</v>
      </c>
      <c r="BE23" s="90">
        <f>直通车!E22</f>
        <v>3.72</v>
      </c>
      <c r="BF23" s="90">
        <f>直通车!L22</f>
        <v>0.734368753793992</v>
      </c>
      <c r="BG23" s="93">
        <f>钻展!E22</f>
        <v>988.66</v>
      </c>
      <c r="BH23" s="90">
        <f>钻展!D22</f>
        <v>152</v>
      </c>
      <c r="BI23" s="90">
        <f>钻展!G22</f>
        <v>6.5</v>
      </c>
      <c r="BJ23" s="90">
        <f>钻展!T22</f>
        <v>1.41605809884086</v>
      </c>
      <c r="BK23" s="93">
        <f>淘客!B22</f>
        <v>13.47</v>
      </c>
      <c r="BL23" s="90">
        <f>淘客!D22</f>
        <v>63</v>
      </c>
    </row>
    <row r="24" spans="1:64">
      <c r="A24" s="89">
        <v>42330</v>
      </c>
      <c r="B24" s="90">
        <v>2997</v>
      </c>
      <c r="C24" s="90">
        <v>1152</v>
      </c>
      <c r="D24" s="90">
        <v>32</v>
      </c>
      <c r="E24" s="91">
        <v>0.1476</v>
      </c>
      <c r="F24" s="92">
        <v>0.598090277777778</v>
      </c>
      <c r="G24" s="93">
        <v>4.87388268657056</v>
      </c>
      <c r="H24" s="93">
        <v>2.6015625</v>
      </c>
      <c r="I24" s="90">
        <v>64.4027374040707</v>
      </c>
      <c r="J24" s="90">
        <v>136</v>
      </c>
      <c r="K24" s="93">
        <v>2.22</v>
      </c>
      <c r="L24" s="93">
        <v>4.8190440060698</v>
      </c>
      <c r="M24" s="93">
        <v>4.81714719271624</v>
      </c>
      <c r="N24" s="90">
        <v>22222</v>
      </c>
      <c r="O24" s="90">
        <v>1111</v>
      </c>
      <c r="P24" s="90">
        <v>2222</v>
      </c>
      <c r="Q24" s="93">
        <v>2352.91111111111</v>
      </c>
      <c r="R24" s="90">
        <v>348</v>
      </c>
      <c r="S24" s="90">
        <v>2122</v>
      </c>
      <c r="T24" s="90">
        <v>3232</v>
      </c>
      <c r="U24" s="91">
        <v>0.709770114942529</v>
      </c>
      <c r="V24" s="91">
        <v>0.0259</v>
      </c>
      <c r="W24" s="91">
        <v>0.550617</v>
      </c>
      <c r="X24" s="93">
        <v>61235.7</v>
      </c>
      <c r="Y24" s="90">
        <v>34</v>
      </c>
      <c r="Z24" s="91">
        <v>0.042</v>
      </c>
      <c r="AA24" s="91">
        <v>0.7196</v>
      </c>
      <c r="AB24" s="109">
        <f t="shared" si="1"/>
        <v>0.80952380952381</v>
      </c>
      <c r="AC24" s="109">
        <v>21.6995</v>
      </c>
      <c r="AD24" s="93">
        <v>1646.65151515151</v>
      </c>
      <c r="AE24" s="90">
        <v>118</v>
      </c>
      <c r="AF24" s="90">
        <v>323</v>
      </c>
      <c r="AG24" s="90">
        <v>212</v>
      </c>
      <c r="AH24" s="90">
        <v>222</v>
      </c>
      <c r="AI24" s="90">
        <v>45</v>
      </c>
      <c r="AJ24" s="93">
        <v>68910.5</v>
      </c>
      <c r="AK24" s="90">
        <v>96</v>
      </c>
      <c r="AL24" s="90">
        <v>17</v>
      </c>
      <c r="AM24" s="93">
        <v>75515.7</v>
      </c>
      <c r="AN24" s="93">
        <v>42069</v>
      </c>
      <c r="AO24" s="93">
        <v>42</v>
      </c>
      <c r="AP24" s="93">
        <v>1.6429</v>
      </c>
      <c r="AQ24" s="113">
        <v>33</v>
      </c>
      <c r="AR24" s="113">
        <v>44</v>
      </c>
      <c r="AS24" s="93">
        <v>1797.99285714286</v>
      </c>
      <c r="AT24" s="90">
        <v>33</v>
      </c>
      <c r="AU24" s="90">
        <v>5</v>
      </c>
      <c r="AV24" s="114">
        <v>0.5952</v>
      </c>
      <c r="AW24" s="114">
        <v>0.0391</v>
      </c>
      <c r="AX24" s="114">
        <v>0.0365</v>
      </c>
      <c r="AY24" s="93">
        <v>33333</v>
      </c>
      <c r="AZ24" s="90">
        <v>333</v>
      </c>
      <c r="BA24" s="122">
        <f t="shared" si="0"/>
        <v>42182.7</v>
      </c>
      <c r="BC24" s="123">
        <f>表2[[#This Row],[花费]]</f>
        <v>2026.23</v>
      </c>
      <c r="BD24" s="90">
        <f>直通车!D23</f>
        <v>545</v>
      </c>
      <c r="BE24" s="90">
        <f>直通车!E23</f>
        <v>3.72</v>
      </c>
      <c r="BF24" s="90">
        <f>直通车!L23</f>
        <v>0.734368753793992</v>
      </c>
      <c r="BG24" s="93">
        <f>钻展!E23</f>
        <v>988.66</v>
      </c>
      <c r="BH24" s="90">
        <f>钻展!D23</f>
        <v>152</v>
      </c>
      <c r="BI24" s="90">
        <f>钻展!G23</f>
        <v>6.5</v>
      </c>
      <c r="BJ24" s="90">
        <f>钻展!T23</f>
        <v>1.41605809884086</v>
      </c>
      <c r="BK24" s="93">
        <f>淘客!B23</f>
        <v>13.47</v>
      </c>
      <c r="BL24" s="90">
        <f>淘客!D23</f>
        <v>65</v>
      </c>
    </row>
    <row r="25" spans="1:64">
      <c r="A25" s="89">
        <v>42331</v>
      </c>
      <c r="B25" s="90">
        <v>2997</v>
      </c>
      <c r="C25" s="90">
        <v>1152</v>
      </c>
      <c r="D25" s="90">
        <v>32</v>
      </c>
      <c r="E25" s="91">
        <v>0.1476</v>
      </c>
      <c r="F25" s="92">
        <v>0.598090277777778</v>
      </c>
      <c r="G25" s="93">
        <v>4.87388268657056</v>
      </c>
      <c r="H25" s="93">
        <v>2.6015625</v>
      </c>
      <c r="I25" s="90">
        <v>64.4027374040707</v>
      </c>
      <c r="J25" s="90">
        <v>136</v>
      </c>
      <c r="K25" s="93">
        <v>2.22</v>
      </c>
      <c r="L25" s="93">
        <v>4.8190440060698</v>
      </c>
      <c r="M25" s="93">
        <v>4.81714719271624</v>
      </c>
      <c r="N25" s="90">
        <v>22222</v>
      </c>
      <c r="O25" s="90">
        <v>1111</v>
      </c>
      <c r="P25" s="90">
        <v>2222</v>
      </c>
      <c r="Q25" s="93">
        <v>2352.91111111111</v>
      </c>
      <c r="R25" s="90">
        <v>348</v>
      </c>
      <c r="S25" s="90">
        <v>2122</v>
      </c>
      <c r="T25" s="90">
        <v>3232</v>
      </c>
      <c r="U25" s="91">
        <v>0.709770114942529</v>
      </c>
      <c r="V25" s="91">
        <v>0.0259</v>
      </c>
      <c r="W25" s="91">
        <v>0.550617</v>
      </c>
      <c r="X25" s="93">
        <v>61235.7</v>
      </c>
      <c r="Y25" s="90">
        <v>34</v>
      </c>
      <c r="Z25" s="91">
        <v>0.042</v>
      </c>
      <c r="AA25" s="91">
        <v>0.7196</v>
      </c>
      <c r="AB25" s="109">
        <f t="shared" si="1"/>
        <v>0.80952380952381</v>
      </c>
      <c r="AC25" s="109">
        <v>22.6995</v>
      </c>
      <c r="AD25" s="93">
        <v>1646.65151515151</v>
      </c>
      <c r="AE25" s="90">
        <v>118</v>
      </c>
      <c r="AF25" s="90">
        <v>323</v>
      </c>
      <c r="AG25" s="90">
        <v>212</v>
      </c>
      <c r="AH25" s="90">
        <v>222</v>
      </c>
      <c r="AI25" s="90">
        <v>45</v>
      </c>
      <c r="AJ25" s="93">
        <v>68910.5</v>
      </c>
      <c r="AK25" s="90">
        <v>96</v>
      </c>
      <c r="AL25" s="90">
        <v>17</v>
      </c>
      <c r="AM25" s="93">
        <v>75515.7</v>
      </c>
      <c r="AN25" s="93">
        <v>42069</v>
      </c>
      <c r="AO25" s="93">
        <v>42</v>
      </c>
      <c r="AP25" s="93">
        <v>1.6429</v>
      </c>
      <c r="AQ25" s="113">
        <v>33</v>
      </c>
      <c r="AR25" s="113">
        <v>44</v>
      </c>
      <c r="AS25" s="93">
        <v>1797.99285714286</v>
      </c>
      <c r="AT25" s="90">
        <v>33</v>
      </c>
      <c r="AU25" s="90">
        <v>5</v>
      </c>
      <c r="AV25" s="114">
        <v>0.5952</v>
      </c>
      <c r="AW25" s="114">
        <v>0.0391</v>
      </c>
      <c r="AX25" s="114">
        <v>0.0365</v>
      </c>
      <c r="AY25" s="93">
        <v>33333</v>
      </c>
      <c r="AZ25" s="90">
        <v>3344</v>
      </c>
      <c r="BA25" s="122">
        <f t="shared" si="0"/>
        <v>42182.7</v>
      </c>
      <c r="BC25" s="123">
        <f>表2[[#This Row],[花费]]</f>
        <v>2026.23</v>
      </c>
      <c r="BD25" s="90">
        <f>直通车!D24</f>
        <v>545</v>
      </c>
      <c r="BE25" s="90">
        <f>直通车!E24</f>
        <v>3.72</v>
      </c>
      <c r="BF25" s="90">
        <f>直通车!L24</f>
        <v>0.734368753793992</v>
      </c>
      <c r="BG25" s="93">
        <f>钻展!E24</f>
        <v>988.66</v>
      </c>
      <c r="BH25" s="90">
        <f>钻展!D24</f>
        <v>152</v>
      </c>
      <c r="BI25" s="90">
        <f>钻展!G24</f>
        <v>6.5</v>
      </c>
      <c r="BJ25" s="90">
        <f>钻展!T24</f>
        <v>1.41605809884086</v>
      </c>
      <c r="BK25" s="93">
        <f>淘客!B24</f>
        <v>13.47</v>
      </c>
      <c r="BL25" s="90">
        <f>淘客!D24</f>
        <v>67</v>
      </c>
    </row>
    <row r="26" spans="1:64">
      <c r="A26" s="89">
        <v>42332</v>
      </c>
      <c r="B26" s="90">
        <v>2997</v>
      </c>
      <c r="C26" s="90">
        <v>1152</v>
      </c>
      <c r="D26" s="90">
        <v>32</v>
      </c>
      <c r="E26" s="91">
        <v>0.1476</v>
      </c>
      <c r="F26" s="92">
        <v>0.598090277777778</v>
      </c>
      <c r="G26" s="93">
        <v>4.87388268657056</v>
      </c>
      <c r="H26" s="93">
        <v>2.6015625</v>
      </c>
      <c r="I26" s="90">
        <v>64.4027374040707</v>
      </c>
      <c r="J26" s="90">
        <v>136</v>
      </c>
      <c r="K26" s="93">
        <v>2.22</v>
      </c>
      <c r="L26" s="93">
        <v>4.8190440060698</v>
      </c>
      <c r="M26" s="93">
        <v>4.81714719271624</v>
      </c>
      <c r="N26" s="90">
        <v>22222</v>
      </c>
      <c r="O26" s="90">
        <v>1111</v>
      </c>
      <c r="P26" s="90">
        <v>2222</v>
      </c>
      <c r="Q26" s="93">
        <v>2352.91111111111</v>
      </c>
      <c r="R26" s="90">
        <v>348</v>
      </c>
      <c r="S26" s="90">
        <v>2122</v>
      </c>
      <c r="T26" s="90">
        <v>3232</v>
      </c>
      <c r="U26" s="91">
        <v>0.709770114942529</v>
      </c>
      <c r="V26" s="91">
        <v>0.0259</v>
      </c>
      <c r="W26" s="91">
        <v>0.550617</v>
      </c>
      <c r="X26" s="93">
        <v>61235.7</v>
      </c>
      <c r="Y26" s="90">
        <v>34</v>
      </c>
      <c r="Z26" s="91">
        <v>0.042</v>
      </c>
      <c r="AA26" s="91">
        <v>0.7196</v>
      </c>
      <c r="AB26" s="109">
        <f t="shared" si="1"/>
        <v>0.80952380952381</v>
      </c>
      <c r="AC26" s="109">
        <v>23.6995</v>
      </c>
      <c r="AD26" s="93">
        <v>1646.65151515151</v>
      </c>
      <c r="AE26" s="90">
        <v>118</v>
      </c>
      <c r="AF26" s="90">
        <v>323</v>
      </c>
      <c r="AG26" s="90">
        <v>212</v>
      </c>
      <c r="AH26" s="90">
        <v>222</v>
      </c>
      <c r="AI26" s="90">
        <v>45</v>
      </c>
      <c r="AJ26" s="93">
        <v>68910.5</v>
      </c>
      <c r="AK26" s="90">
        <v>96</v>
      </c>
      <c r="AL26" s="90">
        <v>17</v>
      </c>
      <c r="AM26" s="93">
        <v>75515.7</v>
      </c>
      <c r="AN26" s="93">
        <v>42069</v>
      </c>
      <c r="AO26" s="93">
        <v>42</v>
      </c>
      <c r="AP26" s="93">
        <v>1.6429</v>
      </c>
      <c r="AQ26" s="113">
        <v>33</v>
      </c>
      <c r="AR26" s="113">
        <v>44</v>
      </c>
      <c r="AS26" s="93">
        <v>1797.99285714286</v>
      </c>
      <c r="AT26" s="90">
        <v>33</v>
      </c>
      <c r="AU26" s="90">
        <v>5</v>
      </c>
      <c r="AV26" s="114">
        <v>0.5952</v>
      </c>
      <c r="AW26" s="114">
        <v>0.0391</v>
      </c>
      <c r="AX26" s="114">
        <v>0.0365</v>
      </c>
      <c r="AY26" s="93">
        <v>33333</v>
      </c>
      <c r="AZ26" s="90">
        <v>333</v>
      </c>
      <c r="BA26" s="122">
        <f t="shared" si="0"/>
        <v>42182.7</v>
      </c>
      <c r="BC26" s="123">
        <f>表2[[#This Row],[花费]]</f>
        <v>2026.23</v>
      </c>
      <c r="BD26" s="90">
        <f>直通车!D25</f>
        <v>545</v>
      </c>
      <c r="BE26" s="90">
        <f>直通车!E25</f>
        <v>3.72</v>
      </c>
      <c r="BF26" s="90">
        <f>直通车!L25</f>
        <v>0.734368753793992</v>
      </c>
      <c r="BG26" s="93">
        <f>钻展!E25</f>
        <v>988.66</v>
      </c>
      <c r="BH26" s="90">
        <f>钻展!D25</f>
        <v>152</v>
      </c>
      <c r="BI26" s="90">
        <f>钻展!G25</f>
        <v>6.5</v>
      </c>
      <c r="BJ26" s="90">
        <f>钻展!T25</f>
        <v>1.41605809884086</v>
      </c>
      <c r="BK26" s="93">
        <f>淘客!B25</f>
        <v>13.47</v>
      </c>
      <c r="BL26" s="90">
        <f>淘客!D25</f>
        <v>69</v>
      </c>
    </row>
    <row r="27" spans="1:64">
      <c r="A27" s="89">
        <v>42333</v>
      </c>
      <c r="B27" s="90">
        <v>2997</v>
      </c>
      <c r="C27" s="90">
        <v>1152</v>
      </c>
      <c r="D27" s="90">
        <v>32</v>
      </c>
      <c r="E27" s="91">
        <v>0.1476</v>
      </c>
      <c r="F27" s="92">
        <v>0.598090277777778</v>
      </c>
      <c r="G27" s="93">
        <v>4.87388268657056</v>
      </c>
      <c r="H27" s="93">
        <v>2.6015625</v>
      </c>
      <c r="I27" s="90">
        <v>64.4027374040707</v>
      </c>
      <c r="J27" s="90">
        <v>136</v>
      </c>
      <c r="K27" s="93">
        <v>2.22</v>
      </c>
      <c r="L27" s="93">
        <v>4.8190440060698</v>
      </c>
      <c r="M27" s="93">
        <v>4.81714719271624</v>
      </c>
      <c r="N27" s="90">
        <v>22222</v>
      </c>
      <c r="O27" s="90">
        <v>1111</v>
      </c>
      <c r="P27" s="90">
        <v>2222</v>
      </c>
      <c r="Q27" s="93">
        <v>2352.91111111111</v>
      </c>
      <c r="R27" s="90">
        <v>348</v>
      </c>
      <c r="S27" s="90">
        <v>2122</v>
      </c>
      <c r="T27" s="90">
        <v>3232</v>
      </c>
      <c r="U27" s="91">
        <v>0.709770114942529</v>
      </c>
      <c r="V27" s="91">
        <v>0.0259</v>
      </c>
      <c r="W27" s="91">
        <v>0.550617</v>
      </c>
      <c r="X27" s="93">
        <v>61235.7</v>
      </c>
      <c r="Y27" s="90">
        <v>34</v>
      </c>
      <c r="Z27" s="91">
        <v>0.042</v>
      </c>
      <c r="AA27" s="91">
        <v>0.7196</v>
      </c>
      <c r="AB27" s="109">
        <f t="shared" si="1"/>
        <v>0.80952380952381</v>
      </c>
      <c r="AC27" s="109">
        <v>24.6995</v>
      </c>
      <c r="AD27" s="93">
        <v>1646.65151515151</v>
      </c>
      <c r="AE27" s="90">
        <v>118</v>
      </c>
      <c r="AF27" s="90">
        <v>323</v>
      </c>
      <c r="AG27" s="90">
        <v>212</v>
      </c>
      <c r="AH27" s="90">
        <v>222</v>
      </c>
      <c r="AI27" s="90">
        <v>45</v>
      </c>
      <c r="AJ27" s="93">
        <v>68910.5</v>
      </c>
      <c r="AK27" s="90">
        <v>96</v>
      </c>
      <c r="AL27" s="90">
        <v>17</v>
      </c>
      <c r="AM27" s="93">
        <v>75515.7</v>
      </c>
      <c r="AN27" s="93">
        <v>42069</v>
      </c>
      <c r="AO27" s="93">
        <v>42</v>
      </c>
      <c r="AP27" s="93">
        <v>1.6429</v>
      </c>
      <c r="AQ27" s="113">
        <v>33</v>
      </c>
      <c r="AR27" s="113">
        <v>44</v>
      </c>
      <c r="AS27" s="93">
        <v>1797.99285714286</v>
      </c>
      <c r="AT27" s="90">
        <v>33</v>
      </c>
      <c r="AU27" s="90">
        <v>5</v>
      </c>
      <c r="AV27" s="114">
        <v>0.5952</v>
      </c>
      <c r="AW27" s="114">
        <v>0.0391</v>
      </c>
      <c r="AX27" s="114">
        <v>0.0365</v>
      </c>
      <c r="AY27" s="93">
        <v>33333</v>
      </c>
      <c r="AZ27" s="90">
        <v>333</v>
      </c>
      <c r="BA27" s="122">
        <f t="shared" si="0"/>
        <v>42182.7</v>
      </c>
      <c r="BC27" s="123">
        <f>表2[[#This Row],[花费]]</f>
        <v>2026.23</v>
      </c>
      <c r="BD27" s="90">
        <f>直通车!D26</f>
        <v>545</v>
      </c>
      <c r="BE27" s="90">
        <f>直通车!E26</f>
        <v>3.72</v>
      </c>
      <c r="BF27" s="90">
        <f>直通车!L26</f>
        <v>0.734368753793992</v>
      </c>
      <c r="BG27" s="93">
        <f>钻展!E26</f>
        <v>988.66</v>
      </c>
      <c r="BH27" s="90">
        <f>钻展!D26</f>
        <v>152</v>
      </c>
      <c r="BI27" s="90">
        <f>钻展!G26</f>
        <v>6.5</v>
      </c>
      <c r="BJ27" s="90">
        <f>钻展!T26</f>
        <v>1.41605809884086</v>
      </c>
      <c r="BK27" s="93">
        <f>淘客!B26</f>
        <v>13.47</v>
      </c>
      <c r="BL27" s="90">
        <f>淘客!D26</f>
        <v>71</v>
      </c>
    </row>
    <row r="28" spans="1:64">
      <c r="A28" s="89">
        <v>42334</v>
      </c>
      <c r="B28" s="90">
        <v>2997</v>
      </c>
      <c r="C28" s="90">
        <v>1152</v>
      </c>
      <c r="D28" s="90">
        <v>32</v>
      </c>
      <c r="E28" s="91">
        <v>0.1476</v>
      </c>
      <c r="F28" s="92">
        <v>0.598090277777778</v>
      </c>
      <c r="G28" s="93">
        <v>4.87388268657056</v>
      </c>
      <c r="H28" s="93">
        <v>2.6015625</v>
      </c>
      <c r="I28" s="90">
        <v>64.4027374040707</v>
      </c>
      <c r="J28" s="90">
        <v>136</v>
      </c>
      <c r="K28" s="93">
        <v>2.22</v>
      </c>
      <c r="L28" s="93">
        <v>4.8190440060698</v>
      </c>
      <c r="M28" s="93">
        <v>4.81714719271624</v>
      </c>
      <c r="N28" s="90">
        <v>22222</v>
      </c>
      <c r="O28" s="90">
        <v>1111</v>
      </c>
      <c r="P28" s="90">
        <v>2222</v>
      </c>
      <c r="Q28" s="93">
        <v>2352.91111111111</v>
      </c>
      <c r="R28" s="90">
        <v>348</v>
      </c>
      <c r="S28" s="90">
        <v>2122</v>
      </c>
      <c r="T28" s="90">
        <v>3232</v>
      </c>
      <c r="U28" s="91">
        <v>0.709770114942529</v>
      </c>
      <c r="V28" s="91">
        <v>0.0259</v>
      </c>
      <c r="W28" s="91">
        <v>0.550617</v>
      </c>
      <c r="X28" s="93">
        <v>61235.7</v>
      </c>
      <c r="Y28" s="90">
        <v>34</v>
      </c>
      <c r="Z28" s="91">
        <v>0.042</v>
      </c>
      <c r="AA28" s="91">
        <v>0.7196</v>
      </c>
      <c r="AB28" s="109">
        <f t="shared" si="1"/>
        <v>0.80952380952381</v>
      </c>
      <c r="AC28" s="109">
        <v>25.6995</v>
      </c>
      <c r="AD28" s="93">
        <v>1646.65151515151</v>
      </c>
      <c r="AE28" s="90">
        <v>118</v>
      </c>
      <c r="AF28" s="90">
        <v>323</v>
      </c>
      <c r="AG28" s="90">
        <v>212</v>
      </c>
      <c r="AH28" s="90">
        <v>222</v>
      </c>
      <c r="AI28" s="90">
        <v>45</v>
      </c>
      <c r="AJ28" s="93">
        <v>68910.5</v>
      </c>
      <c r="AK28" s="90">
        <v>96</v>
      </c>
      <c r="AL28" s="90">
        <v>17</v>
      </c>
      <c r="AM28" s="93">
        <v>75515.7</v>
      </c>
      <c r="AN28" s="93">
        <v>42069</v>
      </c>
      <c r="AO28" s="93">
        <v>42</v>
      </c>
      <c r="AP28" s="93">
        <v>1.6429</v>
      </c>
      <c r="AQ28" s="113">
        <v>33</v>
      </c>
      <c r="AR28" s="113">
        <v>44</v>
      </c>
      <c r="AS28" s="93">
        <v>1797.99285714286</v>
      </c>
      <c r="AT28" s="90">
        <v>33</v>
      </c>
      <c r="AU28" s="90">
        <v>5</v>
      </c>
      <c r="AV28" s="114">
        <v>0.5952</v>
      </c>
      <c r="AW28" s="114">
        <v>0.0391</v>
      </c>
      <c r="AX28" s="114">
        <v>0.0365</v>
      </c>
      <c r="AY28" s="93">
        <v>33333</v>
      </c>
      <c r="AZ28" s="90">
        <v>333</v>
      </c>
      <c r="BA28" s="122">
        <f t="shared" si="0"/>
        <v>42182.7</v>
      </c>
      <c r="BC28" s="123">
        <f>表2[[#This Row],[花费]]</f>
        <v>2026.23</v>
      </c>
      <c r="BD28" s="90">
        <f>直通车!D27</f>
        <v>545</v>
      </c>
      <c r="BE28" s="90">
        <f>直通车!E27</f>
        <v>3.72</v>
      </c>
      <c r="BF28" s="90">
        <f>直通车!L27</f>
        <v>0.734368753793992</v>
      </c>
      <c r="BG28" s="93">
        <f>钻展!E27</f>
        <v>988.66</v>
      </c>
      <c r="BH28" s="90">
        <f>钻展!D27</f>
        <v>152</v>
      </c>
      <c r="BI28" s="90">
        <f>钻展!G27</f>
        <v>6.5</v>
      </c>
      <c r="BJ28" s="90">
        <f>钻展!T27</f>
        <v>1.41605809884086</v>
      </c>
      <c r="BK28" s="93">
        <f>淘客!B27</f>
        <v>13.47</v>
      </c>
      <c r="BL28" s="90">
        <f>淘客!D27</f>
        <v>73</v>
      </c>
    </row>
    <row r="29" spans="1:64">
      <c r="A29" s="89">
        <v>42335</v>
      </c>
      <c r="B29" s="90">
        <v>2997</v>
      </c>
      <c r="C29" s="90">
        <v>1152</v>
      </c>
      <c r="D29" s="90">
        <v>32</v>
      </c>
      <c r="E29" s="91">
        <v>0.1476</v>
      </c>
      <c r="F29" s="92">
        <v>0.598090277777778</v>
      </c>
      <c r="G29" s="93">
        <v>4.87388268657056</v>
      </c>
      <c r="H29" s="93">
        <v>2.6015625</v>
      </c>
      <c r="I29" s="90">
        <v>64.4027374040707</v>
      </c>
      <c r="J29" s="90">
        <v>136</v>
      </c>
      <c r="K29" s="93">
        <v>2.22</v>
      </c>
      <c r="L29" s="93">
        <v>4.8190440060698</v>
      </c>
      <c r="M29" s="93">
        <v>4.81714719271624</v>
      </c>
      <c r="N29" s="90">
        <v>22222</v>
      </c>
      <c r="O29" s="90">
        <v>1111</v>
      </c>
      <c r="P29" s="90">
        <v>2222</v>
      </c>
      <c r="Q29" s="93">
        <v>2352.91111111111</v>
      </c>
      <c r="R29" s="90">
        <v>348</v>
      </c>
      <c r="S29" s="90">
        <v>2122</v>
      </c>
      <c r="T29" s="90">
        <v>3232</v>
      </c>
      <c r="U29" s="91">
        <v>0.709770114942529</v>
      </c>
      <c r="V29" s="91">
        <v>0.0259</v>
      </c>
      <c r="W29" s="91">
        <v>0.550617</v>
      </c>
      <c r="X29" s="93">
        <v>61235.7</v>
      </c>
      <c r="Y29" s="90">
        <v>34</v>
      </c>
      <c r="Z29" s="91">
        <v>0.042</v>
      </c>
      <c r="AA29" s="91">
        <v>0.7196</v>
      </c>
      <c r="AB29" s="109">
        <f t="shared" si="1"/>
        <v>0.80952380952381</v>
      </c>
      <c r="AC29" s="109">
        <v>26.6995</v>
      </c>
      <c r="AD29" s="93">
        <v>1646.65151515151</v>
      </c>
      <c r="AE29" s="90">
        <v>118</v>
      </c>
      <c r="AF29" s="90">
        <v>323</v>
      </c>
      <c r="AG29" s="90">
        <v>212</v>
      </c>
      <c r="AH29" s="90">
        <v>222</v>
      </c>
      <c r="AI29" s="90">
        <v>45</v>
      </c>
      <c r="AJ29" s="93">
        <v>68910.5</v>
      </c>
      <c r="AK29" s="90">
        <v>96</v>
      </c>
      <c r="AL29" s="90">
        <v>17</v>
      </c>
      <c r="AM29" s="93">
        <v>75515.7</v>
      </c>
      <c r="AN29" s="93">
        <v>42069</v>
      </c>
      <c r="AO29" s="93">
        <v>42</v>
      </c>
      <c r="AP29" s="93">
        <v>1.6429</v>
      </c>
      <c r="AQ29" s="113">
        <v>33</v>
      </c>
      <c r="AR29" s="113">
        <v>44</v>
      </c>
      <c r="AS29" s="93">
        <v>1797.99285714286</v>
      </c>
      <c r="AT29" s="90">
        <v>33</v>
      </c>
      <c r="AU29" s="90">
        <v>5</v>
      </c>
      <c r="AV29" s="114">
        <v>0.5952</v>
      </c>
      <c r="AW29" s="114">
        <v>0.0391</v>
      </c>
      <c r="AX29" s="114">
        <v>0.0365</v>
      </c>
      <c r="AY29" s="93">
        <v>33333</v>
      </c>
      <c r="AZ29" s="90">
        <v>333</v>
      </c>
      <c r="BA29" s="122">
        <f t="shared" si="0"/>
        <v>42182.7</v>
      </c>
      <c r="BC29" s="123">
        <f>表2[[#This Row],[花费]]</f>
        <v>2026.23</v>
      </c>
      <c r="BD29" s="90">
        <f>直通车!D28</f>
        <v>545</v>
      </c>
      <c r="BE29" s="90">
        <f>直通车!E28</f>
        <v>3.72</v>
      </c>
      <c r="BF29" s="90">
        <f>直通车!L28</f>
        <v>0.734368753793992</v>
      </c>
      <c r="BG29" s="93">
        <f>钻展!E28</f>
        <v>988.66</v>
      </c>
      <c r="BH29" s="90">
        <f>钻展!D28</f>
        <v>152</v>
      </c>
      <c r="BI29" s="90">
        <f>钻展!G28</f>
        <v>6.5</v>
      </c>
      <c r="BJ29" s="90">
        <f>钻展!T28</f>
        <v>1.41605809884086</v>
      </c>
      <c r="BK29" s="93">
        <f>淘客!B28</f>
        <v>13.47</v>
      </c>
      <c r="BL29" s="90">
        <f>淘客!D28</f>
        <v>75</v>
      </c>
    </row>
    <row r="30" spans="1:64">
      <c r="A30" s="89">
        <v>42336</v>
      </c>
      <c r="B30" s="90">
        <v>2997</v>
      </c>
      <c r="C30" s="90">
        <v>1152</v>
      </c>
      <c r="D30" s="90">
        <v>32</v>
      </c>
      <c r="E30" s="91">
        <v>0.1476</v>
      </c>
      <c r="F30" s="92">
        <v>0.598090277777778</v>
      </c>
      <c r="G30" s="93">
        <v>4.87388268657056</v>
      </c>
      <c r="H30" s="93">
        <v>2.6015625</v>
      </c>
      <c r="I30" s="90">
        <v>64.4027374040707</v>
      </c>
      <c r="J30" s="90">
        <v>136</v>
      </c>
      <c r="K30" s="93">
        <v>2.22</v>
      </c>
      <c r="L30" s="93">
        <v>4.8190440060698</v>
      </c>
      <c r="M30" s="93">
        <v>4.81714719271624</v>
      </c>
      <c r="N30" s="90">
        <v>22222</v>
      </c>
      <c r="O30" s="90">
        <v>1111</v>
      </c>
      <c r="P30" s="90">
        <v>2222</v>
      </c>
      <c r="Q30" s="93">
        <v>2352.91111111111</v>
      </c>
      <c r="R30" s="90">
        <v>348</v>
      </c>
      <c r="S30" s="90">
        <v>2122</v>
      </c>
      <c r="T30" s="90">
        <v>3232</v>
      </c>
      <c r="U30" s="91">
        <v>0.709770114942529</v>
      </c>
      <c r="V30" s="91">
        <v>0.0259</v>
      </c>
      <c r="W30" s="91">
        <v>0.550617</v>
      </c>
      <c r="X30" s="93">
        <v>61235.7</v>
      </c>
      <c r="Y30" s="90">
        <v>34</v>
      </c>
      <c r="Z30" s="91">
        <v>0.042</v>
      </c>
      <c r="AA30" s="91">
        <v>0.7196</v>
      </c>
      <c r="AB30" s="109">
        <f t="shared" si="1"/>
        <v>0.80952380952381</v>
      </c>
      <c r="AC30" s="109">
        <v>27.6995</v>
      </c>
      <c r="AD30" s="93">
        <v>1646.65151515151</v>
      </c>
      <c r="AE30" s="90">
        <v>118</v>
      </c>
      <c r="AF30" s="90">
        <v>323</v>
      </c>
      <c r="AG30" s="90">
        <v>212</v>
      </c>
      <c r="AH30" s="90">
        <v>222</v>
      </c>
      <c r="AI30" s="90">
        <v>45</v>
      </c>
      <c r="AJ30" s="93">
        <v>68910.5</v>
      </c>
      <c r="AK30" s="90">
        <v>96</v>
      </c>
      <c r="AL30" s="90">
        <v>17</v>
      </c>
      <c r="AM30" s="93">
        <v>75515.7</v>
      </c>
      <c r="AN30" s="93">
        <v>42069</v>
      </c>
      <c r="AO30" s="93">
        <v>42</v>
      </c>
      <c r="AP30" s="93">
        <v>1.6429</v>
      </c>
      <c r="AQ30" s="113">
        <v>33</v>
      </c>
      <c r="AR30" s="113">
        <v>44</v>
      </c>
      <c r="AS30" s="93">
        <v>1797.99285714286</v>
      </c>
      <c r="AT30" s="90">
        <v>33</v>
      </c>
      <c r="AU30" s="90">
        <v>5</v>
      </c>
      <c r="AV30" s="114">
        <v>0.5952</v>
      </c>
      <c r="AW30" s="114">
        <v>0.0391</v>
      </c>
      <c r="AX30" s="114">
        <v>0.0365</v>
      </c>
      <c r="AY30" s="93">
        <v>33333</v>
      </c>
      <c r="AZ30" s="90">
        <v>333</v>
      </c>
      <c r="BA30" s="122">
        <f t="shared" si="0"/>
        <v>42182.7</v>
      </c>
      <c r="BC30" s="123">
        <f>表2[[#This Row],[花费]]</f>
        <v>2026.23</v>
      </c>
      <c r="BD30" s="90">
        <f>直通车!D29</f>
        <v>545</v>
      </c>
      <c r="BE30" s="90">
        <f>直通车!E29</f>
        <v>3.72</v>
      </c>
      <c r="BF30" s="90">
        <f>直通车!L29</f>
        <v>0.734368753793992</v>
      </c>
      <c r="BG30" s="93">
        <f>钻展!E29</f>
        <v>988.66</v>
      </c>
      <c r="BH30" s="90">
        <f>钻展!D29</f>
        <v>152</v>
      </c>
      <c r="BI30" s="90">
        <f>钻展!G29</f>
        <v>6.5</v>
      </c>
      <c r="BJ30" s="90">
        <f>钻展!T29</f>
        <v>1.41605809884086</v>
      </c>
      <c r="BK30" s="93">
        <f>淘客!B29</f>
        <v>13.47</v>
      </c>
      <c r="BL30" s="90">
        <f>淘客!D29</f>
        <v>77</v>
      </c>
    </row>
    <row r="31" spans="1:64">
      <c r="A31" s="89">
        <v>42337</v>
      </c>
      <c r="B31" s="90">
        <v>2997</v>
      </c>
      <c r="C31" s="90">
        <v>1152</v>
      </c>
      <c r="D31" s="90">
        <v>32</v>
      </c>
      <c r="E31" s="91">
        <v>0.1476</v>
      </c>
      <c r="F31" s="92">
        <v>0.598090277777778</v>
      </c>
      <c r="G31" s="93">
        <v>4.87388268657056</v>
      </c>
      <c r="H31" s="93">
        <v>2.6015625</v>
      </c>
      <c r="I31" s="90">
        <v>64.4027374040707</v>
      </c>
      <c r="J31" s="90">
        <v>136</v>
      </c>
      <c r="K31" s="93">
        <v>2.22</v>
      </c>
      <c r="L31" s="93">
        <v>4.8190440060698</v>
      </c>
      <c r="M31" s="93">
        <v>4.81714719271624</v>
      </c>
      <c r="N31" s="90">
        <v>22222</v>
      </c>
      <c r="O31" s="90">
        <v>1111</v>
      </c>
      <c r="P31" s="90">
        <v>2222</v>
      </c>
      <c r="Q31" s="93">
        <v>2352.91111111111</v>
      </c>
      <c r="R31" s="90">
        <v>348</v>
      </c>
      <c r="S31" s="90">
        <v>2122</v>
      </c>
      <c r="T31" s="90">
        <v>3232</v>
      </c>
      <c r="U31" s="91">
        <v>0.709770114942529</v>
      </c>
      <c r="V31" s="91">
        <v>0.0259</v>
      </c>
      <c r="W31" s="91">
        <v>0.550617</v>
      </c>
      <c r="X31" s="93">
        <v>61235.7</v>
      </c>
      <c r="Y31" s="90">
        <v>34</v>
      </c>
      <c r="Z31" s="91">
        <v>0.042</v>
      </c>
      <c r="AA31" s="91">
        <v>0.7196</v>
      </c>
      <c r="AB31" s="109">
        <f t="shared" si="1"/>
        <v>0.80952380952381</v>
      </c>
      <c r="AC31" s="109">
        <v>28.6995</v>
      </c>
      <c r="AD31" s="93">
        <v>1646.65151515151</v>
      </c>
      <c r="AE31" s="90">
        <v>118</v>
      </c>
      <c r="AF31" s="90">
        <v>323</v>
      </c>
      <c r="AG31" s="90">
        <v>212</v>
      </c>
      <c r="AH31" s="90">
        <v>222</v>
      </c>
      <c r="AI31" s="90">
        <v>45</v>
      </c>
      <c r="AJ31" s="93">
        <v>68910.5</v>
      </c>
      <c r="AK31" s="90">
        <v>96</v>
      </c>
      <c r="AL31" s="90">
        <v>17</v>
      </c>
      <c r="AM31" s="93">
        <v>75515.7</v>
      </c>
      <c r="AN31" s="93">
        <v>42069</v>
      </c>
      <c r="AO31" s="93">
        <v>42</v>
      </c>
      <c r="AP31" s="93">
        <v>1.6429</v>
      </c>
      <c r="AQ31" s="113">
        <v>33</v>
      </c>
      <c r="AR31" s="113">
        <v>44</v>
      </c>
      <c r="AS31" s="93">
        <v>1797.99285714286</v>
      </c>
      <c r="AT31" s="90">
        <v>33</v>
      </c>
      <c r="AU31" s="90">
        <v>5</v>
      </c>
      <c r="AV31" s="114">
        <v>0.5952</v>
      </c>
      <c r="AW31" s="114">
        <v>0.0391</v>
      </c>
      <c r="AX31" s="114">
        <v>0.0365</v>
      </c>
      <c r="AY31" s="93">
        <v>33333</v>
      </c>
      <c r="AZ31" s="90">
        <v>333</v>
      </c>
      <c r="BA31" s="122">
        <f t="shared" si="0"/>
        <v>42182.7</v>
      </c>
      <c r="BC31" s="123">
        <f>表2[[#This Row],[花费]]</f>
        <v>2026.23</v>
      </c>
      <c r="BD31" s="90">
        <f>直通车!D30</f>
        <v>545</v>
      </c>
      <c r="BE31" s="90">
        <f>直通车!E30</f>
        <v>3.72</v>
      </c>
      <c r="BF31" s="90">
        <f>直通车!L30</f>
        <v>0.734368753793992</v>
      </c>
      <c r="BG31" s="93">
        <f>钻展!E30</f>
        <v>988.66</v>
      </c>
      <c r="BH31" s="90">
        <f>钻展!D30</f>
        <v>152</v>
      </c>
      <c r="BI31" s="90">
        <f>钻展!G30</f>
        <v>6.5</v>
      </c>
      <c r="BJ31" s="90">
        <f>钻展!T30</f>
        <v>0.151720510590092</v>
      </c>
      <c r="BK31" s="93">
        <f>淘客!B30</f>
        <v>13.47</v>
      </c>
      <c r="BL31" s="90">
        <f>淘客!D30</f>
        <v>79</v>
      </c>
    </row>
    <row r="32" spans="1:64">
      <c r="A32" s="89">
        <v>42338</v>
      </c>
      <c r="B32" s="90">
        <v>2997</v>
      </c>
      <c r="C32" s="90">
        <v>1152</v>
      </c>
      <c r="D32" s="90">
        <v>32</v>
      </c>
      <c r="E32" s="91">
        <v>0.1476</v>
      </c>
      <c r="F32" s="92">
        <v>0.598090277777778</v>
      </c>
      <c r="G32" s="93">
        <v>4.87388268657056</v>
      </c>
      <c r="H32" s="93">
        <v>2.6015625</v>
      </c>
      <c r="I32" s="90">
        <v>64.4027374040707</v>
      </c>
      <c r="J32" s="90">
        <v>136</v>
      </c>
      <c r="K32" s="93">
        <v>2.22</v>
      </c>
      <c r="L32" s="93">
        <v>4.8190440060698</v>
      </c>
      <c r="M32" s="93">
        <v>4.81714719271624</v>
      </c>
      <c r="N32" s="90">
        <v>22222</v>
      </c>
      <c r="O32" s="90">
        <v>1111</v>
      </c>
      <c r="P32" s="90">
        <v>2222</v>
      </c>
      <c r="Q32" s="93">
        <v>2352.91111111111</v>
      </c>
      <c r="R32" s="90">
        <v>348</v>
      </c>
      <c r="S32" s="90">
        <v>2122</v>
      </c>
      <c r="T32" s="90">
        <v>3232</v>
      </c>
      <c r="U32" s="91">
        <v>0.709770114942529</v>
      </c>
      <c r="V32" s="91">
        <v>0.0259</v>
      </c>
      <c r="W32" s="91">
        <v>0.550617</v>
      </c>
      <c r="X32" s="93">
        <v>61235.7</v>
      </c>
      <c r="Y32" s="90">
        <v>34</v>
      </c>
      <c r="Z32" s="91">
        <v>0.042</v>
      </c>
      <c r="AA32" s="91">
        <v>0.7196</v>
      </c>
      <c r="AB32" s="109">
        <f t="shared" si="1"/>
        <v>0.80952380952381</v>
      </c>
      <c r="AC32" s="109">
        <v>29.6995</v>
      </c>
      <c r="AD32" s="93">
        <v>1646.65151515151</v>
      </c>
      <c r="AE32" s="90">
        <v>118</v>
      </c>
      <c r="AF32" s="90">
        <v>323</v>
      </c>
      <c r="AG32" s="90">
        <v>212</v>
      </c>
      <c r="AH32" s="90">
        <v>222</v>
      </c>
      <c r="AI32" s="90">
        <v>45</v>
      </c>
      <c r="AJ32" s="93">
        <v>68910.5</v>
      </c>
      <c r="AK32" s="90">
        <v>96</v>
      </c>
      <c r="AL32" s="90">
        <v>17</v>
      </c>
      <c r="AM32" s="93">
        <v>75515.7</v>
      </c>
      <c r="AN32" s="93">
        <v>42069</v>
      </c>
      <c r="AO32" s="93">
        <v>42</v>
      </c>
      <c r="AP32" s="93">
        <v>1.6429</v>
      </c>
      <c r="AQ32" s="113">
        <v>33</v>
      </c>
      <c r="AR32" s="113">
        <v>44</v>
      </c>
      <c r="AS32" s="93">
        <v>1797.99285714286</v>
      </c>
      <c r="AT32" s="90">
        <v>33</v>
      </c>
      <c r="AU32" s="90">
        <v>5</v>
      </c>
      <c r="AV32" s="114">
        <v>0.5952</v>
      </c>
      <c r="AW32" s="114">
        <v>0.0391</v>
      </c>
      <c r="AX32" s="114">
        <v>0.0365</v>
      </c>
      <c r="AY32" s="93">
        <v>33333</v>
      </c>
      <c r="AZ32" s="90">
        <v>333</v>
      </c>
      <c r="BA32" s="122">
        <f t="shared" si="0"/>
        <v>42182.7</v>
      </c>
      <c r="BC32" s="123">
        <f>表2[[#This Row],[花费]]</f>
        <v>0</v>
      </c>
      <c r="BD32" s="90">
        <f>直通车!D31</f>
        <v>545</v>
      </c>
      <c r="BE32" s="90">
        <f>直通车!E31</f>
        <v>3.72</v>
      </c>
      <c r="BF32" s="90">
        <f>直通车!L31</f>
        <v>0.734368753793992</v>
      </c>
      <c r="BG32" s="93">
        <f>钻展!E31</f>
        <v>988.66</v>
      </c>
      <c r="BH32" s="90">
        <f>钻展!D31</f>
        <v>152</v>
      </c>
      <c r="BI32" s="90">
        <f>钻展!G31</f>
        <v>6.5</v>
      </c>
      <c r="BJ32" s="90">
        <f>钻展!T31</f>
        <v>1.41605809884086</v>
      </c>
      <c r="BK32" s="93">
        <f>淘客!B31</f>
        <v>13.47</v>
      </c>
      <c r="BL32" s="90">
        <f>淘客!D31</f>
        <v>81</v>
      </c>
    </row>
    <row r="33" ht="17.25" spans="1:64">
      <c r="A33" s="89"/>
      <c r="B33" s="90"/>
      <c r="C33" s="90"/>
      <c r="D33" s="90"/>
      <c r="E33" s="91"/>
      <c r="F33" s="92"/>
      <c r="G33" s="93"/>
      <c r="H33" s="93"/>
      <c r="I33" s="90"/>
      <c r="J33" s="90"/>
      <c r="K33" s="93"/>
      <c r="L33" s="93"/>
      <c r="M33" s="93"/>
      <c r="N33" s="90"/>
      <c r="O33" s="90"/>
      <c r="P33" s="90"/>
      <c r="Q33" s="93"/>
      <c r="R33" s="90"/>
      <c r="S33" s="90"/>
      <c r="T33" s="90"/>
      <c r="U33" s="91"/>
      <c r="V33" s="91"/>
      <c r="W33" s="91"/>
      <c r="X33" s="93"/>
      <c r="Y33" s="90"/>
      <c r="Z33" s="91"/>
      <c r="AA33" s="91"/>
      <c r="AB33" s="109"/>
      <c r="AC33" s="109"/>
      <c r="AD33" s="93"/>
      <c r="AE33" s="90"/>
      <c r="AF33" s="90"/>
      <c r="AG33" s="90"/>
      <c r="AH33" s="90"/>
      <c r="AI33" s="90"/>
      <c r="AJ33" s="93"/>
      <c r="AK33" s="90"/>
      <c r="AL33" s="90"/>
      <c r="AM33" s="93"/>
      <c r="AN33" s="93"/>
      <c r="AO33" s="93"/>
      <c r="AP33" s="93"/>
      <c r="AQ33" s="113"/>
      <c r="AR33" s="113"/>
      <c r="AS33" s="93"/>
      <c r="AT33" s="90"/>
      <c r="AU33" s="90"/>
      <c r="AV33" s="114"/>
      <c r="AW33" s="114"/>
      <c r="AX33" s="114"/>
      <c r="AY33" s="93"/>
      <c r="AZ33" s="90"/>
      <c r="BA33" s="122"/>
      <c r="BC33" s="123"/>
      <c r="BD33" s="90"/>
      <c r="BE33" s="90">
        <f>直通车!E32</f>
        <v>0</v>
      </c>
      <c r="BF33" s="90">
        <f>直通车!L32</f>
        <v>0</v>
      </c>
      <c r="BG33" s="93">
        <f>钻展!E32</f>
        <v>0</v>
      </c>
      <c r="BH33" s="90">
        <f>钻展!D32</f>
        <v>0</v>
      </c>
      <c r="BI33" s="90">
        <f>钻展!G32</f>
        <v>0</v>
      </c>
      <c r="BJ33" s="90">
        <f>钻展!T32</f>
        <v>0</v>
      </c>
      <c r="BK33" s="93">
        <f>淘客!B32</f>
        <v>0</v>
      </c>
      <c r="BL33" s="90">
        <f>淘客!D32</f>
        <v>83</v>
      </c>
    </row>
    <row r="34" ht="17.25" spans="1:64">
      <c r="A34" s="94" t="s">
        <v>100</v>
      </c>
      <c r="B34" s="95">
        <f t="shared" ref="B34:AW34" si="2">AVERAGE(B3:B33)</f>
        <v>2997</v>
      </c>
      <c r="C34" s="96">
        <f t="shared" si="2"/>
        <v>1152</v>
      </c>
      <c r="D34" s="96" t="s">
        <v>101</v>
      </c>
      <c r="E34" s="97">
        <f t="shared" ref="E34:L34" si="3">AVERAGE(E3:E33)</f>
        <v>0.1476</v>
      </c>
      <c r="F34" s="97">
        <f t="shared" si="3"/>
        <v>0.630344907407408</v>
      </c>
      <c r="G34" s="98">
        <f t="shared" si="3"/>
        <v>4.87388268657056</v>
      </c>
      <c r="H34" s="99">
        <f t="shared" si="3"/>
        <v>2.6015625</v>
      </c>
      <c r="I34" s="96">
        <f t="shared" si="3"/>
        <v>64.4027374040707</v>
      </c>
      <c r="J34" s="96">
        <f t="shared" si="3"/>
        <v>136</v>
      </c>
      <c r="K34" s="99">
        <f t="shared" si="3"/>
        <v>2.22</v>
      </c>
      <c r="L34" s="99">
        <f t="shared" si="3"/>
        <v>4.8190440060698</v>
      </c>
      <c r="M34" s="99">
        <f t="shared" ref="M34:O34" si="4">AVERAGE(M3:M33)</f>
        <v>4.81714719271624</v>
      </c>
      <c r="N34" s="96">
        <f t="shared" si="4"/>
        <v>22222</v>
      </c>
      <c r="O34" s="96">
        <f t="shared" si="4"/>
        <v>1111</v>
      </c>
      <c r="P34" s="96">
        <f t="shared" ref="P34" si="5">AVERAGE(P3:P33)</f>
        <v>2222</v>
      </c>
      <c r="Q34" s="96">
        <f t="shared" ref="Q34" si="6">AVERAGE(Q3:Q33)</f>
        <v>2352.91111111111</v>
      </c>
      <c r="R34" s="96">
        <f t="shared" ref="R34" si="7">AVERAGE(R3:R33)</f>
        <v>348</v>
      </c>
      <c r="S34" s="96">
        <f t="shared" ref="S34" si="8">AVERAGE(S3:S33)</f>
        <v>2122</v>
      </c>
      <c r="T34" s="96">
        <f t="shared" ref="T34" si="9">AVERAGE(T3:T33)</f>
        <v>3232</v>
      </c>
      <c r="U34" s="97">
        <f t="shared" ref="U34" si="10">AVERAGE(U3:U33)</f>
        <v>0.709770114942529</v>
      </c>
      <c r="V34" s="97">
        <f t="shared" ref="V34" si="11">AVERAGE(V3:V33)</f>
        <v>0.0259</v>
      </c>
      <c r="W34" s="97">
        <f t="shared" ref="W34" si="12">AVERAGE(W3:W33)</f>
        <v>0.550617</v>
      </c>
      <c r="X34" s="96">
        <f t="shared" ref="X34" si="13">AVERAGE(X3:X33)</f>
        <v>61235.7</v>
      </c>
      <c r="Y34" s="96">
        <f t="shared" ref="Y34" si="14">AVERAGE(Y3:Y33)</f>
        <v>34</v>
      </c>
      <c r="Z34" s="96"/>
      <c r="AA34" s="96"/>
      <c r="AB34" s="96"/>
      <c r="AC34" s="96"/>
      <c r="AD34" s="96"/>
      <c r="AE34" s="96"/>
      <c r="AF34" s="96"/>
      <c r="AG34" s="96"/>
      <c r="AH34" s="96"/>
      <c r="AI34" s="96">
        <f t="shared" ref="AI34:AM34" si="15">AVERAGE(AI3:AI33)</f>
        <v>45</v>
      </c>
      <c r="AJ34" s="96">
        <f t="shared" si="15"/>
        <v>68910.5</v>
      </c>
      <c r="AK34" s="96">
        <f t="shared" si="15"/>
        <v>88.3333333333333</v>
      </c>
      <c r="AL34" s="96">
        <f t="shared" si="15"/>
        <v>17</v>
      </c>
      <c r="AM34" s="96">
        <f t="shared" si="15"/>
        <v>75515.7</v>
      </c>
      <c r="AN34" s="96">
        <f t="shared" si="2"/>
        <v>42069</v>
      </c>
      <c r="AO34" s="96">
        <f t="shared" si="2"/>
        <v>42</v>
      </c>
      <c r="AP34" s="115">
        <f t="shared" si="2"/>
        <v>1.6429</v>
      </c>
      <c r="AQ34" s="96">
        <f t="shared" si="2"/>
        <v>33</v>
      </c>
      <c r="AR34" s="96">
        <f t="shared" si="2"/>
        <v>44</v>
      </c>
      <c r="AS34" s="96">
        <f t="shared" si="2"/>
        <v>1797.99285714286</v>
      </c>
      <c r="AT34" s="96"/>
      <c r="AU34" s="96">
        <f t="shared" si="2"/>
        <v>5</v>
      </c>
      <c r="AV34" s="116">
        <f t="shared" si="2"/>
        <v>0.5952</v>
      </c>
      <c r="AW34" s="116">
        <f t="shared" si="2"/>
        <v>0.0391</v>
      </c>
      <c r="AX34" s="116"/>
      <c r="AY34" s="116"/>
      <c r="AZ34" s="116"/>
      <c r="BA34" s="124"/>
      <c r="BB34" s="124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</row>
    <row r="35" ht="15.75" spans="1:64">
      <c r="A35" s="94" t="s">
        <v>102</v>
      </c>
      <c r="B35" s="100">
        <f>SUM(B3:B33)</f>
        <v>89910</v>
      </c>
      <c r="C35" s="101">
        <f>SUM(C3:C33)</f>
        <v>34560</v>
      </c>
      <c r="D35" s="102" t="s">
        <v>101</v>
      </c>
      <c r="E35" s="102" t="s">
        <v>101</v>
      </c>
      <c r="F35" s="102" t="s">
        <v>101</v>
      </c>
      <c r="G35" s="102" t="s">
        <v>101</v>
      </c>
      <c r="H35" s="102" t="s">
        <v>101</v>
      </c>
      <c r="I35" s="102" t="s">
        <v>101</v>
      </c>
      <c r="J35" s="102" t="s">
        <v>101</v>
      </c>
      <c r="K35" s="102" t="s">
        <v>101</v>
      </c>
      <c r="L35" s="102" t="s">
        <v>101</v>
      </c>
      <c r="M35" s="102" t="s">
        <v>101</v>
      </c>
      <c r="N35" s="101">
        <f>SUM(N3:N33)</f>
        <v>666660</v>
      </c>
      <c r="O35" s="101">
        <f t="shared" ref="O35:BL35" si="16">SUM(O3:O33)</f>
        <v>33330</v>
      </c>
      <c r="P35" s="101" t="s">
        <v>101</v>
      </c>
      <c r="Q35" s="101" t="s">
        <v>101</v>
      </c>
      <c r="R35" s="101">
        <f t="shared" si="16"/>
        <v>10440</v>
      </c>
      <c r="S35" s="101">
        <f t="shared" si="16"/>
        <v>63660</v>
      </c>
      <c r="T35" s="101">
        <f t="shared" si="16"/>
        <v>96960</v>
      </c>
      <c r="U35" s="101" t="s">
        <v>101</v>
      </c>
      <c r="V35" s="101" t="s">
        <v>101</v>
      </c>
      <c r="W35" s="101" t="s">
        <v>101</v>
      </c>
      <c r="X35" s="101">
        <f t="shared" si="16"/>
        <v>1837071</v>
      </c>
      <c r="Y35" s="101">
        <f t="shared" si="16"/>
        <v>1020</v>
      </c>
      <c r="Z35" s="101">
        <f t="shared" si="16"/>
        <v>1.26</v>
      </c>
      <c r="AA35" s="101">
        <f t="shared" si="16"/>
        <v>21.588</v>
      </c>
      <c r="AB35" s="101">
        <f t="shared" si="16"/>
        <v>24.2857142857143</v>
      </c>
      <c r="AC35" s="101">
        <f t="shared" si="16"/>
        <v>455.985</v>
      </c>
      <c r="AD35" s="101">
        <f t="shared" si="16"/>
        <v>49399.5454545453</v>
      </c>
      <c r="AE35" s="101">
        <f t="shared" si="16"/>
        <v>3540</v>
      </c>
      <c r="AF35" s="101">
        <f t="shared" si="16"/>
        <v>9690</v>
      </c>
      <c r="AG35" s="101">
        <f t="shared" si="16"/>
        <v>6360</v>
      </c>
      <c r="AH35" s="101">
        <f t="shared" si="16"/>
        <v>6660</v>
      </c>
      <c r="AI35" s="101">
        <f t="shared" si="16"/>
        <v>1350</v>
      </c>
      <c r="AJ35" s="101">
        <f t="shared" si="16"/>
        <v>2067315</v>
      </c>
      <c r="AK35" s="101">
        <f t="shared" si="16"/>
        <v>2650</v>
      </c>
      <c r="AL35" s="101">
        <f t="shared" si="16"/>
        <v>510</v>
      </c>
      <c r="AM35" s="101">
        <f t="shared" si="16"/>
        <v>2265471</v>
      </c>
      <c r="AN35" s="101">
        <f t="shared" si="16"/>
        <v>1262070</v>
      </c>
      <c r="AO35" s="101">
        <f t="shared" si="16"/>
        <v>1260</v>
      </c>
      <c r="AP35" s="101">
        <f t="shared" si="16"/>
        <v>49.287</v>
      </c>
      <c r="AQ35" s="101">
        <f t="shared" si="16"/>
        <v>990</v>
      </c>
      <c r="AR35" s="101">
        <f t="shared" si="16"/>
        <v>1320</v>
      </c>
      <c r="AS35" s="101">
        <f t="shared" si="16"/>
        <v>53939.7857142858</v>
      </c>
      <c r="AT35" s="101">
        <f t="shared" si="16"/>
        <v>990</v>
      </c>
      <c r="AU35" s="101">
        <f t="shared" si="16"/>
        <v>150</v>
      </c>
      <c r="AV35" s="101">
        <f t="shared" si="16"/>
        <v>17.856</v>
      </c>
      <c r="AW35" s="101">
        <f t="shared" si="16"/>
        <v>1.173</v>
      </c>
      <c r="AX35" s="101">
        <f t="shared" si="16"/>
        <v>1.095</v>
      </c>
      <c r="AY35" s="101">
        <f t="shared" si="16"/>
        <v>999990</v>
      </c>
      <c r="AZ35" s="101">
        <f t="shared" si="16"/>
        <v>13001</v>
      </c>
      <c r="BA35" s="101">
        <f t="shared" si="16"/>
        <v>1265481</v>
      </c>
      <c r="BB35" s="101">
        <f t="shared" si="16"/>
        <v>0</v>
      </c>
      <c r="BC35" s="101">
        <f t="shared" si="16"/>
        <v>58760.67</v>
      </c>
      <c r="BD35" s="101">
        <f t="shared" si="16"/>
        <v>16350</v>
      </c>
      <c r="BE35" s="101">
        <f t="shared" si="16"/>
        <v>111.6</v>
      </c>
      <c r="BF35" s="101">
        <f t="shared" si="16"/>
        <v>22.0310626138197</v>
      </c>
      <c r="BG35" s="101">
        <f t="shared" si="16"/>
        <v>29659.8</v>
      </c>
      <c r="BH35" s="101">
        <f t="shared" si="16"/>
        <v>4560</v>
      </c>
      <c r="BI35" s="101">
        <f t="shared" si="16"/>
        <v>195</v>
      </c>
      <c r="BJ35" s="101">
        <f t="shared" si="16"/>
        <v>41.2174053769749</v>
      </c>
      <c r="BK35" s="101">
        <f t="shared" si="16"/>
        <v>404.1</v>
      </c>
      <c r="BL35" s="101">
        <f t="shared" si="16"/>
        <v>1643</v>
      </c>
    </row>
  </sheetData>
  <sheetProtection formatCells="0" formatColumns="0" formatRows="0" insertColumns="0"/>
  <mergeCells count="7">
    <mergeCell ref="B1:O1"/>
    <mergeCell ref="P1:V1"/>
    <mergeCell ref="W1:AH1"/>
    <mergeCell ref="AI1:AX1"/>
    <mergeCell ref="AY1:BB1"/>
    <mergeCell ref="BC1:BL1"/>
    <mergeCell ref="A1:A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6" tint="0.399975585192419"/>
  </sheetPr>
  <dimension ref="A1:U34"/>
  <sheetViews>
    <sheetView showZeros="0" workbookViewId="0">
      <pane xSplit="2" ySplit="1" topLeftCell="C2" activePane="bottomRight" state="frozen"/>
      <selection/>
      <selection pane="topRight"/>
      <selection pane="bottomLeft"/>
      <selection pane="bottomRight" activeCell="I1" sqref="I1"/>
    </sheetView>
  </sheetViews>
  <sheetFormatPr defaultColWidth="8.83333333333333" defaultRowHeight="13.5"/>
  <cols>
    <col min="1" max="1" width="5.16666666666667" style="46" customWidth="1"/>
    <col min="2" max="2" width="10.5" style="46" customWidth="1"/>
    <col min="3" max="3" width="8.5" style="46" customWidth="1"/>
    <col min="4" max="4" width="7.16666666666667" style="46" customWidth="1"/>
    <col min="5" max="5" width="8.83333333333333" style="46"/>
    <col min="6" max="6" width="8.5" style="47" customWidth="1"/>
    <col min="7" max="7" width="6.66666666666667" style="46" customWidth="1"/>
    <col min="8" max="8" width="7.66666666666667" style="46" customWidth="1"/>
    <col min="9" max="9" width="6.5" style="46" customWidth="1"/>
    <col min="10" max="10" width="8.5" style="46" customWidth="1"/>
    <col min="11" max="11" width="6.66666666666667" style="46" customWidth="1"/>
    <col min="12" max="12" width="8.83333333333333" style="46"/>
    <col min="13" max="15" width="7.5" style="46" customWidth="1"/>
    <col min="16" max="16" width="8.5" style="46" customWidth="1"/>
    <col min="17" max="17" width="7.83333333333333" style="47" customWidth="1"/>
    <col min="18" max="18" width="6.66666666666667" style="46" customWidth="1"/>
    <col min="19" max="19" width="7" style="46" customWidth="1"/>
    <col min="20" max="20" width="7.83333333333333" style="48" customWidth="1"/>
    <col min="21" max="253" width="8.83333333333333" style="46"/>
    <col min="254" max="254" width="3.16666666666667" style="46" customWidth="1"/>
    <col min="255" max="255" width="9" style="46" customWidth="1"/>
    <col min="256" max="256" width="5.83333333333333" style="46" customWidth="1"/>
    <col min="257" max="257" width="5" style="46" customWidth="1"/>
    <col min="258" max="258" width="7.16666666666667" style="46" customWidth="1"/>
    <col min="259" max="259" width="8.83333333333333" style="46"/>
    <col min="260" max="261" width="6.66666666666667" style="46" customWidth="1"/>
    <col min="262" max="262" width="7.66666666666667" style="46" customWidth="1"/>
    <col min="263" max="263" width="6.66666666666667" style="46" customWidth="1"/>
    <col min="264" max="264" width="8.5" style="46" customWidth="1"/>
    <col min="265" max="265" width="6.66666666666667" style="46" customWidth="1"/>
    <col min="266" max="266" width="8.83333333333333" style="46"/>
    <col min="267" max="267" width="6.66666666666667" style="46" customWidth="1"/>
    <col min="268" max="268" width="5.83333333333333" style="46" customWidth="1"/>
    <col min="269" max="269" width="5.16666666666667" style="46" customWidth="1"/>
    <col min="270" max="271" width="7" style="46" customWidth="1"/>
    <col min="272" max="272" width="6.66666666666667" style="46" customWidth="1"/>
    <col min="273" max="273" width="5.83333333333333" style="46" customWidth="1"/>
    <col min="274" max="274" width="6.66666666666667" style="46" customWidth="1"/>
    <col min="275" max="509" width="8.83333333333333" style="46"/>
    <col min="510" max="510" width="3.16666666666667" style="46" customWidth="1"/>
    <col min="511" max="511" width="9" style="46" customWidth="1"/>
    <col min="512" max="512" width="5.83333333333333" style="46" customWidth="1"/>
    <col min="513" max="513" width="5" style="46" customWidth="1"/>
    <col min="514" max="514" width="7.16666666666667" style="46" customWidth="1"/>
    <col min="515" max="515" width="8.83333333333333" style="46"/>
    <col min="516" max="517" width="6.66666666666667" style="46" customWidth="1"/>
    <col min="518" max="518" width="7.66666666666667" style="46" customWidth="1"/>
    <col min="519" max="519" width="6.66666666666667" style="46" customWidth="1"/>
    <col min="520" max="520" width="8.5" style="46" customWidth="1"/>
    <col min="521" max="521" width="6.66666666666667" style="46" customWidth="1"/>
    <col min="522" max="522" width="8.83333333333333" style="46"/>
    <col min="523" max="523" width="6.66666666666667" style="46" customWidth="1"/>
    <col min="524" max="524" width="5.83333333333333" style="46" customWidth="1"/>
    <col min="525" max="525" width="5.16666666666667" style="46" customWidth="1"/>
    <col min="526" max="527" width="7" style="46" customWidth="1"/>
    <col min="528" max="528" width="6.66666666666667" style="46" customWidth="1"/>
    <col min="529" max="529" width="5.83333333333333" style="46" customWidth="1"/>
    <col min="530" max="530" width="6.66666666666667" style="46" customWidth="1"/>
    <col min="531" max="765" width="8.83333333333333" style="46"/>
    <col min="766" max="766" width="3.16666666666667" style="46" customWidth="1"/>
    <col min="767" max="767" width="9" style="46" customWidth="1"/>
    <col min="768" max="768" width="5.83333333333333" style="46" customWidth="1"/>
    <col min="769" max="769" width="5" style="46" customWidth="1"/>
    <col min="770" max="770" width="7.16666666666667" style="46" customWidth="1"/>
    <col min="771" max="771" width="8.83333333333333" style="46"/>
    <col min="772" max="773" width="6.66666666666667" style="46" customWidth="1"/>
    <col min="774" max="774" width="7.66666666666667" style="46" customWidth="1"/>
    <col min="775" max="775" width="6.66666666666667" style="46" customWidth="1"/>
    <col min="776" max="776" width="8.5" style="46" customWidth="1"/>
    <col min="777" max="777" width="6.66666666666667" style="46" customWidth="1"/>
    <col min="778" max="778" width="8.83333333333333" style="46"/>
    <col min="779" max="779" width="6.66666666666667" style="46" customWidth="1"/>
    <col min="780" max="780" width="5.83333333333333" style="46" customWidth="1"/>
    <col min="781" max="781" width="5.16666666666667" style="46" customWidth="1"/>
    <col min="782" max="783" width="7" style="46" customWidth="1"/>
    <col min="784" max="784" width="6.66666666666667" style="46" customWidth="1"/>
    <col min="785" max="785" width="5.83333333333333" style="46" customWidth="1"/>
    <col min="786" max="786" width="6.66666666666667" style="46" customWidth="1"/>
    <col min="787" max="1021" width="8.83333333333333" style="46"/>
    <col min="1022" max="1022" width="3.16666666666667" style="46" customWidth="1"/>
    <col min="1023" max="1023" width="9" style="46" customWidth="1"/>
    <col min="1024" max="1024" width="5.83333333333333" style="46" customWidth="1"/>
    <col min="1025" max="1025" width="5" style="46" customWidth="1"/>
    <col min="1026" max="1026" width="7.16666666666667" style="46" customWidth="1"/>
    <col min="1027" max="1027" width="8.83333333333333" style="46"/>
    <col min="1028" max="1029" width="6.66666666666667" style="46" customWidth="1"/>
    <col min="1030" max="1030" width="7.66666666666667" style="46" customWidth="1"/>
    <col min="1031" max="1031" width="6.66666666666667" style="46" customWidth="1"/>
    <col min="1032" max="1032" width="8.5" style="46" customWidth="1"/>
    <col min="1033" max="1033" width="6.66666666666667" style="46" customWidth="1"/>
    <col min="1034" max="1034" width="8.83333333333333" style="46"/>
    <col min="1035" max="1035" width="6.66666666666667" style="46" customWidth="1"/>
    <col min="1036" max="1036" width="5.83333333333333" style="46" customWidth="1"/>
    <col min="1037" max="1037" width="5.16666666666667" style="46" customWidth="1"/>
    <col min="1038" max="1039" width="7" style="46" customWidth="1"/>
    <col min="1040" max="1040" width="6.66666666666667" style="46" customWidth="1"/>
    <col min="1041" max="1041" width="5.83333333333333" style="46" customWidth="1"/>
    <col min="1042" max="1042" width="6.66666666666667" style="46" customWidth="1"/>
    <col min="1043" max="1277" width="8.83333333333333" style="46"/>
    <col min="1278" max="1278" width="3.16666666666667" style="46" customWidth="1"/>
    <col min="1279" max="1279" width="9" style="46" customWidth="1"/>
    <col min="1280" max="1280" width="5.83333333333333" style="46" customWidth="1"/>
    <col min="1281" max="1281" width="5" style="46" customWidth="1"/>
    <col min="1282" max="1282" width="7.16666666666667" style="46" customWidth="1"/>
    <col min="1283" max="1283" width="8.83333333333333" style="46"/>
    <col min="1284" max="1285" width="6.66666666666667" style="46" customWidth="1"/>
    <col min="1286" max="1286" width="7.66666666666667" style="46" customWidth="1"/>
    <col min="1287" max="1287" width="6.66666666666667" style="46" customWidth="1"/>
    <col min="1288" max="1288" width="8.5" style="46" customWidth="1"/>
    <col min="1289" max="1289" width="6.66666666666667" style="46" customWidth="1"/>
    <col min="1290" max="1290" width="8.83333333333333" style="46"/>
    <col min="1291" max="1291" width="6.66666666666667" style="46" customWidth="1"/>
    <col min="1292" max="1292" width="5.83333333333333" style="46" customWidth="1"/>
    <col min="1293" max="1293" width="5.16666666666667" style="46" customWidth="1"/>
    <col min="1294" max="1295" width="7" style="46" customWidth="1"/>
    <col min="1296" max="1296" width="6.66666666666667" style="46" customWidth="1"/>
    <col min="1297" max="1297" width="5.83333333333333" style="46" customWidth="1"/>
    <col min="1298" max="1298" width="6.66666666666667" style="46" customWidth="1"/>
    <col min="1299" max="1533" width="8.83333333333333" style="46"/>
    <col min="1534" max="1534" width="3.16666666666667" style="46" customWidth="1"/>
    <col min="1535" max="1535" width="9" style="46" customWidth="1"/>
    <col min="1536" max="1536" width="5.83333333333333" style="46" customWidth="1"/>
    <col min="1537" max="1537" width="5" style="46" customWidth="1"/>
    <col min="1538" max="1538" width="7.16666666666667" style="46" customWidth="1"/>
    <col min="1539" max="1539" width="8.83333333333333" style="46"/>
    <col min="1540" max="1541" width="6.66666666666667" style="46" customWidth="1"/>
    <col min="1542" max="1542" width="7.66666666666667" style="46" customWidth="1"/>
    <col min="1543" max="1543" width="6.66666666666667" style="46" customWidth="1"/>
    <col min="1544" max="1544" width="8.5" style="46" customWidth="1"/>
    <col min="1545" max="1545" width="6.66666666666667" style="46" customWidth="1"/>
    <col min="1546" max="1546" width="8.83333333333333" style="46"/>
    <col min="1547" max="1547" width="6.66666666666667" style="46" customWidth="1"/>
    <col min="1548" max="1548" width="5.83333333333333" style="46" customWidth="1"/>
    <col min="1549" max="1549" width="5.16666666666667" style="46" customWidth="1"/>
    <col min="1550" max="1551" width="7" style="46" customWidth="1"/>
    <col min="1552" max="1552" width="6.66666666666667" style="46" customWidth="1"/>
    <col min="1553" max="1553" width="5.83333333333333" style="46" customWidth="1"/>
    <col min="1554" max="1554" width="6.66666666666667" style="46" customWidth="1"/>
    <col min="1555" max="1789" width="8.83333333333333" style="46"/>
    <col min="1790" max="1790" width="3.16666666666667" style="46" customWidth="1"/>
    <col min="1791" max="1791" width="9" style="46" customWidth="1"/>
    <col min="1792" max="1792" width="5.83333333333333" style="46" customWidth="1"/>
    <col min="1793" max="1793" width="5" style="46" customWidth="1"/>
    <col min="1794" max="1794" width="7.16666666666667" style="46" customWidth="1"/>
    <col min="1795" max="1795" width="8.83333333333333" style="46"/>
    <col min="1796" max="1797" width="6.66666666666667" style="46" customWidth="1"/>
    <col min="1798" max="1798" width="7.66666666666667" style="46" customWidth="1"/>
    <col min="1799" max="1799" width="6.66666666666667" style="46" customWidth="1"/>
    <col min="1800" max="1800" width="8.5" style="46" customWidth="1"/>
    <col min="1801" max="1801" width="6.66666666666667" style="46" customWidth="1"/>
    <col min="1802" max="1802" width="8.83333333333333" style="46"/>
    <col min="1803" max="1803" width="6.66666666666667" style="46" customWidth="1"/>
    <col min="1804" max="1804" width="5.83333333333333" style="46" customWidth="1"/>
    <col min="1805" max="1805" width="5.16666666666667" style="46" customWidth="1"/>
    <col min="1806" max="1807" width="7" style="46" customWidth="1"/>
    <col min="1808" max="1808" width="6.66666666666667" style="46" customWidth="1"/>
    <col min="1809" max="1809" width="5.83333333333333" style="46" customWidth="1"/>
    <col min="1810" max="1810" width="6.66666666666667" style="46" customWidth="1"/>
    <col min="1811" max="2045" width="8.83333333333333" style="46"/>
    <col min="2046" max="2046" width="3.16666666666667" style="46" customWidth="1"/>
    <col min="2047" max="2047" width="9" style="46" customWidth="1"/>
    <col min="2048" max="2048" width="5.83333333333333" style="46" customWidth="1"/>
    <col min="2049" max="2049" width="5" style="46" customWidth="1"/>
    <col min="2050" max="2050" width="7.16666666666667" style="46" customWidth="1"/>
    <col min="2051" max="2051" width="8.83333333333333" style="46"/>
    <col min="2052" max="2053" width="6.66666666666667" style="46" customWidth="1"/>
    <col min="2054" max="2054" width="7.66666666666667" style="46" customWidth="1"/>
    <col min="2055" max="2055" width="6.66666666666667" style="46" customWidth="1"/>
    <col min="2056" max="2056" width="8.5" style="46" customWidth="1"/>
    <col min="2057" max="2057" width="6.66666666666667" style="46" customWidth="1"/>
    <col min="2058" max="2058" width="8.83333333333333" style="46"/>
    <col min="2059" max="2059" width="6.66666666666667" style="46" customWidth="1"/>
    <col min="2060" max="2060" width="5.83333333333333" style="46" customWidth="1"/>
    <col min="2061" max="2061" width="5.16666666666667" style="46" customWidth="1"/>
    <col min="2062" max="2063" width="7" style="46" customWidth="1"/>
    <col min="2064" max="2064" width="6.66666666666667" style="46" customWidth="1"/>
    <col min="2065" max="2065" width="5.83333333333333" style="46" customWidth="1"/>
    <col min="2066" max="2066" width="6.66666666666667" style="46" customWidth="1"/>
    <col min="2067" max="2301" width="8.83333333333333" style="46"/>
    <col min="2302" max="2302" width="3.16666666666667" style="46" customWidth="1"/>
    <col min="2303" max="2303" width="9" style="46" customWidth="1"/>
    <col min="2304" max="2304" width="5.83333333333333" style="46" customWidth="1"/>
    <col min="2305" max="2305" width="5" style="46" customWidth="1"/>
    <col min="2306" max="2306" width="7.16666666666667" style="46" customWidth="1"/>
    <col min="2307" max="2307" width="8.83333333333333" style="46"/>
    <col min="2308" max="2309" width="6.66666666666667" style="46" customWidth="1"/>
    <col min="2310" max="2310" width="7.66666666666667" style="46" customWidth="1"/>
    <col min="2311" max="2311" width="6.66666666666667" style="46" customWidth="1"/>
    <col min="2312" max="2312" width="8.5" style="46" customWidth="1"/>
    <col min="2313" max="2313" width="6.66666666666667" style="46" customWidth="1"/>
    <col min="2314" max="2314" width="8.83333333333333" style="46"/>
    <col min="2315" max="2315" width="6.66666666666667" style="46" customWidth="1"/>
    <col min="2316" max="2316" width="5.83333333333333" style="46" customWidth="1"/>
    <col min="2317" max="2317" width="5.16666666666667" style="46" customWidth="1"/>
    <col min="2318" max="2319" width="7" style="46" customWidth="1"/>
    <col min="2320" max="2320" width="6.66666666666667" style="46" customWidth="1"/>
    <col min="2321" max="2321" width="5.83333333333333" style="46" customWidth="1"/>
    <col min="2322" max="2322" width="6.66666666666667" style="46" customWidth="1"/>
    <col min="2323" max="2557" width="8.83333333333333" style="46"/>
    <col min="2558" max="2558" width="3.16666666666667" style="46" customWidth="1"/>
    <col min="2559" max="2559" width="9" style="46" customWidth="1"/>
    <col min="2560" max="2560" width="5.83333333333333" style="46" customWidth="1"/>
    <col min="2561" max="2561" width="5" style="46" customWidth="1"/>
    <col min="2562" max="2562" width="7.16666666666667" style="46" customWidth="1"/>
    <col min="2563" max="2563" width="8.83333333333333" style="46"/>
    <col min="2564" max="2565" width="6.66666666666667" style="46" customWidth="1"/>
    <col min="2566" max="2566" width="7.66666666666667" style="46" customWidth="1"/>
    <col min="2567" max="2567" width="6.66666666666667" style="46" customWidth="1"/>
    <col min="2568" max="2568" width="8.5" style="46" customWidth="1"/>
    <col min="2569" max="2569" width="6.66666666666667" style="46" customWidth="1"/>
    <col min="2570" max="2570" width="8.83333333333333" style="46"/>
    <col min="2571" max="2571" width="6.66666666666667" style="46" customWidth="1"/>
    <col min="2572" max="2572" width="5.83333333333333" style="46" customWidth="1"/>
    <col min="2573" max="2573" width="5.16666666666667" style="46" customWidth="1"/>
    <col min="2574" max="2575" width="7" style="46" customWidth="1"/>
    <col min="2576" max="2576" width="6.66666666666667" style="46" customWidth="1"/>
    <col min="2577" max="2577" width="5.83333333333333" style="46" customWidth="1"/>
    <col min="2578" max="2578" width="6.66666666666667" style="46" customWidth="1"/>
    <col min="2579" max="2813" width="8.83333333333333" style="46"/>
    <col min="2814" max="2814" width="3.16666666666667" style="46" customWidth="1"/>
    <col min="2815" max="2815" width="9" style="46" customWidth="1"/>
    <col min="2816" max="2816" width="5.83333333333333" style="46" customWidth="1"/>
    <col min="2817" max="2817" width="5" style="46" customWidth="1"/>
    <col min="2818" max="2818" width="7.16666666666667" style="46" customWidth="1"/>
    <col min="2819" max="2819" width="8.83333333333333" style="46"/>
    <col min="2820" max="2821" width="6.66666666666667" style="46" customWidth="1"/>
    <col min="2822" max="2822" width="7.66666666666667" style="46" customWidth="1"/>
    <col min="2823" max="2823" width="6.66666666666667" style="46" customWidth="1"/>
    <col min="2824" max="2824" width="8.5" style="46" customWidth="1"/>
    <col min="2825" max="2825" width="6.66666666666667" style="46" customWidth="1"/>
    <col min="2826" max="2826" width="8.83333333333333" style="46"/>
    <col min="2827" max="2827" width="6.66666666666667" style="46" customWidth="1"/>
    <col min="2828" max="2828" width="5.83333333333333" style="46" customWidth="1"/>
    <col min="2829" max="2829" width="5.16666666666667" style="46" customWidth="1"/>
    <col min="2830" max="2831" width="7" style="46" customWidth="1"/>
    <col min="2832" max="2832" width="6.66666666666667" style="46" customWidth="1"/>
    <col min="2833" max="2833" width="5.83333333333333" style="46" customWidth="1"/>
    <col min="2834" max="2834" width="6.66666666666667" style="46" customWidth="1"/>
    <col min="2835" max="3069" width="8.83333333333333" style="46"/>
    <col min="3070" max="3070" width="3.16666666666667" style="46" customWidth="1"/>
    <col min="3071" max="3071" width="9" style="46" customWidth="1"/>
    <col min="3072" max="3072" width="5.83333333333333" style="46" customWidth="1"/>
    <col min="3073" max="3073" width="5" style="46" customWidth="1"/>
    <col min="3074" max="3074" width="7.16666666666667" style="46" customWidth="1"/>
    <col min="3075" max="3075" width="8.83333333333333" style="46"/>
    <col min="3076" max="3077" width="6.66666666666667" style="46" customWidth="1"/>
    <col min="3078" max="3078" width="7.66666666666667" style="46" customWidth="1"/>
    <col min="3079" max="3079" width="6.66666666666667" style="46" customWidth="1"/>
    <col min="3080" max="3080" width="8.5" style="46" customWidth="1"/>
    <col min="3081" max="3081" width="6.66666666666667" style="46" customWidth="1"/>
    <col min="3082" max="3082" width="8.83333333333333" style="46"/>
    <col min="3083" max="3083" width="6.66666666666667" style="46" customWidth="1"/>
    <col min="3084" max="3084" width="5.83333333333333" style="46" customWidth="1"/>
    <col min="3085" max="3085" width="5.16666666666667" style="46" customWidth="1"/>
    <col min="3086" max="3087" width="7" style="46" customWidth="1"/>
    <col min="3088" max="3088" width="6.66666666666667" style="46" customWidth="1"/>
    <col min="3089" max="3089" width="5.83333333333333" style="46" customWidth="1"/>
    <col min="3090" max="3090" width="6.66666666666667" style="46" customWidth="1"/>
    <col min="3091" max="3325" width="8.83333333333333" style="46"/>
    <col min="3326" max="3326" width="3.16666666666667" style="46" customWidth="1"/>
    <col min="3327" max="3327" width="9" style="46" customWidth="1"/>
    <col min="3328" max="3328" width="5.83333333333333" style="46" customWidth="1"/>
    <col min="3329" max="3329" width="5" style="46" customWidth="1"/>
    <col min="3330" max="3330" width="7.16666666666667" style="46" customWidth="1"/>
    <col min="3331" max="3331" width="8.83333333333333" style="46"/>
    <col min="3332" max="3333" width="6.66666666666667" style="46" customWidth="1"/>
    <col min="3334" max="3334" width="7.66666666666667" style="46" customWidth="1"/>
    <col min="3335" max="3335" width="6.66666666666667" style="46" customWidth="1"/>
    <col min="3336" max="3336" width="8.5" style="46" customWidth="1"/>
    <col min="3337" max="3337" width="6.66666666666667" style="46" customWidth="1"/>
    <col min="3338" max="3338" width="8.83333333333333" style="46"/>
    <col min="3339" max="3339" width="6.66666666666667" style="46" customWidth="1"/>
    <col min="3340" max="3340" width="5.83333333333333" style="46" customWidth="1"/>
    <col min="3341" max="3341" width="5.16666666666667" style="46" customWidth="1"/>
    <col min="3342" max="3343" width="7" style="46" customWidth="1"/>
    <col min="3344" max="3344" width="6.66666666666667" style="46" customWidth="1"/>
    <col min="3345" max="3345" width="5.83333333333333" style="46" customWidth="1"/>
    <col min="3346" max="3346" width="6.66666666666667" style="46" customWidth="1"/>
    <col min="3347" max="3581" width="8.83333333333333" style="46"/>
    <col min="3582" max="3582" width="3.16666666666667" style="46" customWidth="1"/>
    <col min="3583" max="3583" width="9" style="46" customWidth="1"/>
    <col min="3584" max="3584" width="5.83333333333333" style="46" customWidth="1"/>
    <col min="3585" max="3585" width="5" style="46" customWidth="1"/>
    <col min="3586" max="3586" width="7.16666666666667" style="46" customWidth="1"/>
    <col min="3587" max="3587" width="8.83333333333333" style="46"/>
    <col min="3588" max="3589" width="6.66666666666667" style="46" customWidth="1"/>
    <col min="3590" max="3590" width="7.66666666666667" style="46" customWidth="1"/>
    <col min="3591" max="3591" width="6.66666666666667" style="46" customWidth="1"/>
    <col min="3592" max="3592" width="8.5" style="46" customWidth="1"/>
    <col min="3593" max="3593" width="6.66666666666667" style="46" customWidth="1"/>
    <col min="3594" max="3594" width="8.83333333333333" style="46"/>
    <col min="3595" max="3595" width="6.66666666666667" style="46" customWidth="1"/>
    <col min="3596" max="3596" width="5.83333333333333" style="46" customWidth="1"/>
    <col min="3597" max="3597" width="5.16666666666667" style="46" customWidth="1"/>
    <col min="3598" max="3599" width="7" style="46" customWidth="1"/>
    <col min="3600" max="3600" width="6.66666666666667" style="46" customWidth="1"/>
    <col min="3601" max="3601" width="5.83333333333333" style="46" customWidth="1"/>
    <col min="3602" max="3602" width="6.66666666666667" style="46" customWidth="1"/>
    <col min="3603" max="3837" width="8.83333333333333" style="46"/>
    <col min="3838" max="3838" width="3.16666666666667" style="46" customWidth="1"/>
    <col min="3839" max="3839" width="9" style="46" customWidth="1"/>
    <col min="3840" max="3840" width="5.83333333333333" style="46" customWidth="1"/>
    <col min="3841" max="3841" width="5" style="46" customWidth="1"/>
    <col min="3842" max="3842" width="7.16666666666667" style="46" customWidth="1"/>
    <col min="3843" max="3843" width="8.83333333333333" style="46"/>
    <col min="3844" max="3845" width="6.66666666666667" style="46" customWidth="1"/>
    <col min="3846" max="3846" width="7.66666666666667" style="46" customWidth="1"/>
    <col min="3847" max="3847" width="6.66666666666667" style="46" customWidth="1"/>
    <col min="3848" max="3848" width="8.5" style="46" customWidth="1"/>
    <col min="3849" max="3849" width="6.66666666666667" style="46" customWidth="1"/>
    <col min="3850" max="3850" width="8.83333333333333" style="46"/>
    <col min="3851" max="3851" width="6.66666666666667" style="46" customWidth="1"/>
    <col min="3852" max="3852" width="5.83333333333333" style="46" customWidth="1"/>
    <col min="3853" max="3853" width="5.16666666666667" style="46" customWidth="1"/>
    <col min="3854" max="3855" width="7" style="46" customWidth="1"/>
    <col min="3856" max="3856" width="6.66666666666667" style="46" customWidth="1"/>
    <col min="3857" max="3857" width="5.83333333333333" style="46" customWidth="1"/>
    <col min="3858" max="3858" width="6.66666666666667" style="46" customWidth="1"/>
    <col min="3859" max="4093" width="8.83333333333333" style="46"/>
    <col min="4094" max="4094" width="3.16666666666667" style="46" customWidth="1"/>
    <col min="4095" max="4095" width="9" style="46" customWidth="1"/>
    <col min="4096" max="4096" width="5.83333333333333" style="46" customWidth="1"/>
    <col min="4097" max="4097" width="5" style="46" customWidth="1"/>
    <col min="4098" max="4098" width="7.16666666666667" style="46" customWidth="1"/>
    <col min="4099" max="4099" width="8.83333333333333" style="46"/>
    <col min="4100" max="4101" width="6.66666666666667" style="46" customWidth="1"/>
    <col min="4102" max="4102" width="7.66666666666667" style="46" customWidth="1"/>
    <col min="4103" max="4103" width="6.66666666666667" style="46" customWidth="1"/>
    <col min="4104" max="4104" width="8.5" style="46" customWidth="1"/>
    <col min="4105" max="4105" width="6.66666666666667" style="46" customWidth="1"/>
    <col min="4106" max="4106" width="8.83333333333333" style="46"/>
    <col min="4107" max="4107" width="6.66666666666667" style="46" customWidth="1"/>
    <col min="4108" max="4108" width="5.83333333333333" style="46" customWidth="1"/>
    <col min="4109" max="4109" width="5.16666666666667" style="46" customWidth="1"/>
    <col min="4110" max="4111" width="7" style="46" customWidth="1"/>
    <col min="4112" max="4112" width="6.66666666666667" style="46" customWidth="1"/>
    <col min="4113" max="4113" width="5.83333333333333" style="46" customWidth="1"/>
    <col min="4114" max="4114" width="6.66666666666667" style="46" customWidth="1"/>
    <col min="4115" max="4349" width="8.83333333333333" style="46"/>
    <col min="4350" max="4350" width="3.16666666666667" style="46" customWidth="1"/>
    <col min="4351" max="4351" width="9" style="46" customWidth="1"/>
    <col min="4352" max="4352" width="5.83333333333333" style="46" customWidth="1"/>
    <col min="4353" max="4353" width="5" style="46" customWidth="1"/>
    <col min="4354" max="4354" width="7.16666666666667" style="46" customWidth="1"/>
    <col min="4355" max="4355" width="8.83333333333333" style="46"/>
    <col min="4356" max="4357" width="6.66666666666667" style="46" customWidth="1"/>
    <col min="4358" max="4358" width="7.66666666666667" style="46" customWidth="1"/>
    <col min="4359" max="4359" width="6.66666666666667" style="46" customWidth="1"/>
    <col min="4360" max="4360" width="8.5" style="46" customWidth="1"/>
    <col min="4361" max="4361" width="6.66666666666667" style="46" customWidth="1"/>
    <col min="4362" max="4362" width="8.83333333333333" style="46"/>
    <col min="4363" max="4363" width="6.66666666666667" style="46" customWidth="1"/>
    <col min="4364" max="4364" width="5.83333333333333" style="46" customWidth="1"/>
    <col min="4365" max="4365" width="5.16666666666667" style="46" customWidth="1"/>
    <col min="4366" max="4367" width="7" style="46" customWidth="1"/>
    <col min="4368" max="4368" width="6.66666666666667" style="46" customWidth="1"/>
    <col min="4369" max="4369" width="5.83333333333333" style="46" customWidth="1"/>
    <col min="4370" max="4370" width="6.66666666666667" style="46" customWidth="1"/>
    <col min="4371" max="4605" width="8.83333333333333" style="46"/>
    <col min="4606" max="4606" width="3.16666666666667" style="46" customWidth="1"/>
    <col min="4607" max="4607" width="9" style="46" customWidth="1"/>
    <col min="4608" max="4608" width="5.83333333333333" style="46" customWidth="1"/>
    <col min="4609" max="4609" width="5" style="46" customWidth="1"/>
    <col min="4610" max="4610" width="7.16666666666667" style="46" customWidth="1"/>
    <col min="4611" max="4611" width="8.83333333333333" style="46"/>
    <col min="4612" max="4613" width="6.66666666666667" style="46" customWidth="1"/>
    <col min="4614" max="4614" width="7.66666666666667" style="46" customWidth="1"/>
    <col min="4615" max="4615" width="6.66666666666667" style="46" customWidth="1"/>
    <col min="4616" max="4616" width="8.5" style="46" customWidth="1"/>
    <col min="4617" max="4617" width="6.66666666666667" style="46" customWidth="1"/>
    <col min="4618" max="4618" width="8.83333333333333" style="46"/>
    <col min="4619" max="4619" width="6.66666666666667" style="46" customWidth="1"/>
    <col min="4620" max="4620" width="5.83333333333333" style="46" customWidth="1"/>
    <col min="4621" max="4621" width="5.16666666666667" style="46" customWidth="1"/>
    <col min="4622" max="4623" width="7" style="46" customWidth="1"/>
    <col min="4624" max="4624" width="6.66666666666667" style="46" customWidth="1"/>
    <col min="4625" max="4625" width="5.83333333333333" style="46" customWidth="1"/>
    <col min="4626" max="4626" width="6.66666666666667" style="46" customWidth="1"/>
    <col min="4627" max="4861" width="8.83333333333333" style="46"/>
    <col min="4862" max="4862" width="3.16666666666667" style="46" customWidth="1"/>
    <col min="4863" max="4863" width="9" style="46" customWidth="1"/>
    <col min="4864" max="4864" width="5.83333333333333" style="46" customWidth="1"/>
    <col min="4865" max="4865" width="5" style="46" customWidth="1"/>
    <col min="4866" max="4866" width="7.16666666666667" style="46" customWidth="1"/>
    <col min="4867" max="4867" width="8.83333333333333" style="46"/>
    <col min="4868" max="4869" width="6.66666666666667" style="46" customWidth="1"/>
    <col min="4870" max="4870" width="7.66666666666667" style="46" customWidth="1"/>
    <col min="4871" max="4871" width="6.66666666666667" style="46" customWidth="1"/>
    <col min="4872" max="4872" width="8.5" style="46" customWidth="1"/>
    <col min="4873" max="4873" width="6.66666666666667" style="46" customWidth="1"/>
    <col min="4874" max="4874" width="8.83333333333333" style="46"/>
    <col min="4875" max="4875" width="6.66666666666667" style="46" customWidth="1"/>
    <col min="4876" max="4876" width="5.83333333333333" style="46" customWidth="1"/>
    <col min="4877" max="4877" width="5.16666666666667" style="46" customWidth="1"/>
    <col min="4878" max="4879" width="7" style="46" customWidth="1"/>
    <col min="4880" max="4880" width="6.66666666666667" style="46" customWidth="1"/>
    <col min="4881" max="4881" width="5.83333333333333" style="46" customWidth="1"/>
    <col min="4882" max="4882" width="6.66666666666667" style="46" customWidth="1"/>
    <col min="4883" max="5117" width="8.83333333333333" style="46"/>
    <col min="5118" max="5118" width="3.16666666666667" style="46" customWidth="1"/>
    <col min="5119" max="5119" width="9" style="46" customWidth="1"/>
    <col min="5120" max="5120" width="5.83333333333333" style="46" customWidth="1"/>
    <col min="5121" max="5121" width="5" style="46" customWidth="1"/>
    <col min="5122" max="5122" width="7.16666666666667" style="46" customWidth="1"/>
    <col min="5123" max="5123" width="8.83333333333333" style="46"/>
    <col min="5124" max="5125" width="6.66666666666667" style="46" customWidth="1"/>
    <col min="5126" max="5126" width="7.66666666666667" style="46" customWidth="1"/>
    <col min="5127" max="5127" width="6.66666666666667" style="46" customWidth="1"/>
    <col min="5128" max="5128" width="8.5" style="46" customWidth="1"/>
    <col min="5129" max="5129" width="6.66666666666667" style="46" customWidth="1"/>
    <col min="5130" max="5130" width="8.83333333333333" style="46"/>
    <col min="5131" max="5131" width="6.66666666666667" style="46" customWidth="1"/>
    <col min="5132" max="5132" width="5.83333333333333" style="46" customWidth="1"/>
    <col min="5133" max="5133" width="5.16666666666667" style="46" customWidth="1"/>
    <col min="5134" max="5135" width="7" style="46" customWidth="1"/>
    <col min="5136" max="5136" width="6.66666666666667" style="46" customWidth="1"/>
    <col min="5137" max="5137" width="5.83333333333333" style="46" customWidth="1"/>
    <col min="5138" max="5138" width="6.66666666666667" style="46" customWidth="1"/>
    <col min="5139" max="5373" width="8.83333333333333" style="46"/>
    <col min="5374" max="5374" width="3.16666666666667" style="46" customWidth="1"/>
    <col min="5375" max="5375" width="9" style="46" customWidth="1"/>
    <col min="5376" max="5376" width="5.83333333333333" style="46" customWidth="1"/>
    <col min="5377" max="5377" width="5" style="46" customWidth="1"/>
    <col min="5378" max="5378" width="7.16666666666667" style="46" customWidth="1"/>
    <col min="5379" max="5379" width="8.83333333333333" style="46"/>
    <col min="5380" max="5381" width="6.66666666666667" style="46" customWidth="1"/>
    <col min="5382" max="5382" width="7.66666666666667" style="46" customWidth="1"/>
    <col min="5383" max="5383" width="6.66666666666667" style="46" customWidth="1"/>
    <col min="5384" max="5384" width="8.5" style="46" customWidth="1"/>
    <col min="5385" max="5385" width="6.66666666666667" style="46" customWidth="1"/>
    <col min="5386" max="5386" width="8.83333333333333" style="46"/>
    <col min="5387" max="5387" width="6.66666666666667" style="46" customWidth="1"/>
    <col min="5388" max="5388" width="5.83333333333333" style="46" customWidth="1"/>
    <col min="5389" max="5389" width="5.16666666666667" style="46" customWidth="1"/>
    <col min="5390" max="5391" width="7" style="46" customWidth="1"/>
    <col min="5392" max="5392" width="6.66666666666667" style="46" customWidth="1"/>
    <col min="5393" max="5393" width="5.83333333333333" style="46" customWidth="1"/>
    <col min="5394" max="5394" width="6.66666666666667" style="46" customWidth="1"/>
    <col min="5395" max="5629" width="8.83333333333333" style="46"/>
    <col min="5630" max="5630" width="3.16666666666667" style="46" customWidth="1"/>
    <col min="5631" max="5631" width="9" style="46" customWidth="1"/>
    <col min="5632" max="5632" width="5.83333333333333" style="46" customWidth="1"/>
    <col min="5633" max="5633" width="5" style="46" customWidth="1"/>
    <col min="5634" max="5634" width="7.16666666666667" style="46" customWidth="1"/>
    <col min="5635" max="5635" width="8.83333333333333" style="46"/>
    <col min="5636" max="5637" width="6.66666666666667" style="46" customWidth="1"/>
    <col min="5638" max="5638" width="7.66666666666667" style="46" customWidth="1"/>
    <col min="5639" max="5639" width="6.66666666666667" style="46" customWidth="1"/>
    <col min="5640" max="5640" width="8.5" style="46" customWidth="1"/>
    <col min="5641" max="5641" width="6.66666666666667" style="46" customWidth="1"/>
    <col min="5642" max="5642" width="8.83333333333333" style="46"/>
    <col min="5643" max="5643" width="6.66666666666667" style="46" customWidth="1"/>
    <col min="5644" max="5644" width="5.83333333333333" style="46" customWidth="1"/>
    <col min="5645" max="5645" width="5.16666666666667" style="46" customWidth="1"/>
    <col min="5646" max="5647" width="7" style="46" customWidth="1"/>
    <col min="5648" max="5648" width="6.66666666666667" style="46" customWidth="1"/>
    <col min="5649" max="5649" width="5.83333333333333" style="46" customWidth="1"/>
    <col min="5650" max="5650" width="6.66666666666667" style="46" customWidth="1"/>
    <col min="5651" max="5885" width="8.83333333333333" style="46"/>
    <col min="5886" max="5886" width="3.16666666666667" style="46" customWidth="1"/>
    <col min="5887" max="5887" width="9" style="46" customWidth="1"/>
    <col min="5888" max="5888" width="5.83333333333333" style="46" customWidth="1"/>
    <col min="5889" max="5889" width="5" style="46" customWidth="1"/>
    <col min="5890" max="5890" width="7.16666666666667" style="46" customWidth="1"/>
    <col min="5891" max="5891" width="8.83333333333333" style="46"/>
    <col min="5892" max="5893" width="6.66666666666667" style="46" customWidth="1"/>
    <col min="5894" max="5894" width="7.66666666666667" style="46" customWidth="1"/>
    <col min="5895" max="5895" width="6.66666666666667" style="46" customWidth="1"/>
    <col min="5896" max="5896" width="8.5" style="46" customWidth="1"/>
    <col min="5897" max="5897" width="6.66666666666667" style="46" customWidth="1"/>
    <col min="5898" max="5898" width="8.83333333333333" style="46"/>
    <col min="5899" max="5899" width="6.66666666666667" style="46" customWidth="1"/>
    <col min="5900" max="5900" width="5.83333333333333" style="46" customWidth="1"/>
    <col min="5901" max="5901" width="5.16666666666667" style="46" customWidth="1"/>
    <col min="5902" max="5903" width="7" style="46" customWidth="1"/>
    <col min="5904" max="5904" width="6.66666666666667" style="46" customWidth="1"/>
    <col min="5905" max="5905" width="5.83333333333333" style="46" customWidth="1"/>
    <col min="5906" max="5906" width="6.66666666666667" style="46" customWidth="1"/>
    <col min="5907" max="6141" width="8.83333333333333" style="46"/>
    <col min="6142" max="6142" width="3.16666666666667" style="46" customWidth="1"/>
    <col min="6143" max="6143" width="9" style="46" customWidth="1"/>
    <col min="6144" max="6144" width="5.83333333333333" style="46" customWidth="1"/>
    <col min="6145" max="6145" width="5" style="46" customWidth="1"/>
    <col min="6146" max="6146" width="7.16666666666667" style="46" customWidth="1"/>
    <col min="6147" max="6147" width="8.83333333333333" style="46"/>
    <col min="6148" max="6149" width="6.66666666666667" style="46" customWidth="1"/>
    <col min="6150" max="6150" width="7.66666666666667" style="46" customWidth="1"/>
    <col min="6151" max="6151" width="6.66666666666667" style="46" customWidth="1"/>
    <col min="6152" max="6152" width="8.5" style="46" customWidth="1"/>
    <col min="6153" max="6153" width="6.66666666666667" style="46" customWidth="1"/>
    <col min="6154" max="6154" width="8.83333333333333" style="46"/>
    <col min="6155" max="6155" width="6.66666666666667" style="46" customWidth="1"/>
    <col min="6156" max="6156" width="5.83333333333333" style="46" customWidth="1"/>
    <col min="6157" max="6157" width="5.16666666666667" style="46" customWidth="1"/>
    <col min="6158" max="6159" width="7" style="46" customWidth="1"/>
    <col min="6160" max="6160" width="6.66666666666667" style="46" customWidth="1"/>
    <col min="6161" max="6161" width="5.83333333333333" style="46" customWidth="1"/>
    <col min="6162" max="6162" width="6.66666666666667" style="46" customWidth="1"/>
    <col min="6163" max="6397" width="8.83333333333333" style="46"/>
    <col min="6398" max="6398" width="3.16666666666667" style="46" customWidth="1"/>
    <col min="6399" max="6399" width="9" style="46" customWidth="1"/>
    <col min="6400" max="6400" width="5.83333333333333" style="46" customWidth="1"/>
    <col min="6401" max="6401" width="5" style="46" customWidth="1"/>
    <col min="6402" max="6402" width="7.16666666666667" style="46" customWidth="1"/>
    <col min="6403" max="6403" width="8.83333333333333" style="46"/>
    <col min="6404" max="6405" width="6.66666666666667" style="46" customWidth="1"/>
    <col min="6406" max="6406" width="7.66666666666667" style="46" customWidth="1"/>
    <col min="6407" max="6407" width="6.66666666666667" style="46" customWidth="1"/>
    <col min="6408" max="6408" width="8.5" style="46" customWidth="1"/>
    <col min="6409" max="6409" width="6.66666666666667" style="46" customWidth="1"/>
    <col min="6410" max="6410" width="8.83333333333333" style="46"/>
    <col min="6411" max="6411" width="6.66666666666667" style="46" customWidth="1"/>
    <col min="6412" max="6412" width="5.83333333333333" style="46" customWidth="1"/>
    <col min="6413" max="6413" width="5.16666666666667" style="46" customWidth="1"/>
    <col min="6414" max="6415" width="7" style="46" customWidth="1"/>
    <col min="6416" max="6416" width="6.66666666666667" style="46" customWidth="1"/>
    <col min="6417" max="6417" width="5.83333333333333" style="46" customWidth="1"/>
    <col min="6418" max="6418" width="6.66666666666667" style="46" customWidth="1"/>
    <col min="6419" max="6653" width="8.83333333333333" style="46"/>
    <col min="6654" max="6654" width="3.16666666666667" style="46" customWidth="1"/>
    <col min="6655" max="6655" width="9" style="46" customWidth="1"/>
    <col min="6656" max="6656" width="5.83333333333333" style="46" customWidth="1"/>
    <col min="6657" max="6657" width="5" style="46" customWidth="1"/>
    <col min="6658" max="6658" width="7.16666666666667" style="46" customWidth="1"/>
    <col min="6659" max="6659" width="8.83333333333333" style="46"/>
    <col min="6660" max="6661" width="6.66666666666667" style="46" customWidth="1"/>
    <col min="6662" max="6662" width="7.66666666666667" style="46" customWidth="1"/>
    <col min="6663" max="6663" width="6.66666666666667" style="46" customWidth="1"/>
    <col min="6664" max="6664" width="8.5" style="46" customWidth="1"/>
    <col min="6665" max="6665" width="6.66666666666667" style="46" customWidth="1"/>
    <col min="6666" max="6666" width="8.83333333333333" style="46"/>
    <col min="6667" max="6667" width="6.66666666666667" style="46" customWidth="1"/>
    <col min="6668" max="6668" width="5.83333333333333" style="46" customWidth="1"/>
    <col min="6669" max="6669" width="5.16666666666667" style="46" customWidth="1"/>
    <col min="6670" max="6671" width="7" style="46" customWidth="1"/>
    <col min="6672" max="6672" width="6.66666666666667" style="46" customWidth="1"/>
    <col min="6673" max="6673" width="5.83333333333333" style="46" customWidth="1"/>
    <col min="6674" max="6674" width="6.66666666666667" style="46" customWidth="1"/>
    <col min="6675" max="6909" width="8.83333333333333" style="46"/>
    <col min="6910" max="6910" width="3.16666666666667" style="46" customWidth="1"/>
    <col min="6911" max="6911" width="9" style="46" customWidth="1"/>
    <col min="6912" max="6912" width="5.83333333333333" style="46" customWidth="1"/>
    <col min="6913" max="6913" width="5" style="46" customWidth="1"/>
    <col min="6914" max="6914" width="7.16666666666667" style="46" customWidth="1"/>
    <col min="6915" max="6915" width="8.83333333333333" style="46"/>
    <col min="6916" max="6917" width="6.66666666666667" style="46" customWidth="1"/>
    <col min="6918" max="6918" width="7.66666666666667" style="46" customWidth="1"/>
    <col min="6919" max="6919" width="6.66666666666667" style="46" customWidth="1"/>
    <col min="6920" max="6920" width="8.5" style="46" customWidth="1"/>
    <col min="6921" max="6921" width="6.66666666666667" style="46" customWidth="1"/>
    <col min="6922" max="6922" width="8.83333333333333" style="46"/>
    <col min="6923" max="6923" width="6.66666666666667" style="46" customWidth="1"/>
    <col min="6924" max="6924" width="5.83333333333333" style="46" customWidth="1"/>
    <col min="6925" max="6925" width="5.16666666666667" style="46" customWidth="1"/>
    <col min="6926" max="6927" width="7" style="46" customWidth="1"/>
    <col min="6928" max="6928" width="6.66666666666667" style="46" customWidth="1"/>
    <col min="6929" max="6929" width="5.83333333333333" style="46" customWidth="1"/>
    <col min="6930" max="6930" width="6.66666666666667" style="46" customWidth="1"/>
    <col min="6931" max="7165" width="8.83333333333333" style="46"/>
    <col min="7166" max="7166" width="3.16666666666667" style="46" customWidth="1"/>
    <col min="7167" max="7167" width="9" style="46" customWidth="1"/>
    <col min="7168" max="7168" width="5.83333333333333" style="46" customWidth="1"/>
    <col min="7169" max="7169" width="5" style="46" customWidth="1"/>
    <col min="7170" max="7170" width="7.16666666666667" style="46" customWidth="1"/>
    <col min="7171" max="7171" width="8.83333333333333" style="46"/>
    <col min="7172" max="7173" width="6.66666666666667" style="46" customWidth="1"/>
    <col min="7174" max="7174" width="7.66666666666667" style="46" customWidth="1"/>
    <col min="7175" max="7175" width="6.66666666666667" style="46" customWidth="1"/>
    <col min="7176" max="7176" width="8.5" style="46" customWidth="1"/>
    <col min="7177" max="7177" width="6.66666666666667" style="46" customWidth="1"/>
    <col min="7178" max="7178" width="8.83333333333333" style="46"/>
    <col min="7179" max="7179" width="6.66666666666667" style="46" customWidth="1"/>
    <col min="7180" max="7180" width="5.83333333333333" style="46" customWidth="1"/>
    <col min="7181" max="7181" width="5.16666666666667" style="46" customWidth="1"/>
    <col min="7182" max="7183" width="7" style="46" customWidth="1"/>
    <col min="7184" max="7184" width="6.66666666666667" style="46" customWidth="1"/>
    <col min="7185" max="7185" width="5.83333333333333" style="46" customWidth="1"/>
    <col min="7186" max="7186" width="6.66666666666667" style="46" customWidth="1"/>
    <col min="7187" max="7421" width="8.83333333333333" style="46"/>
    <col min="7422" max="7422" width="3.16666666666667" style="46" customWidth="1"/>
    <col min="7423" max="7423" width="9" style="46" customWidth="1"/>
    <col min="7424" max="7424" width="5.83333333333333" style="46" customWidth="1"/>
    <col min="7425" max="7425" width="5" style="46" customWidth="1"/>
    <col min="7426" max="7426" width="7.16666666666667" style="46" customWidth="1"/>
    <col min="7427" max="7427" width="8.83333333333333" style="46"/>
    <col min="7428" max="7429" width="6.66666666666667" style="46" customWidth="1"/>
    <col min="7430" max="7430" width="7.66666666666667" style="46" customWidth="1"/>
    <col min="7431" max="7431" width="6.66666666666667" style="46" customWidth="1"/>
    <col min="7432" max="7432" width="8.5" style="46" customWidth="1"/>
    <col min="7433" max="7433" width="6.66666666666667" style="46" customWidth="1"/>
    <col min="7434" max="7434" width="8.83333333333333" style="46"/>
    <col min="7435" max="7435" width="6.66666666666667" style="46" customWidth="1"/>
    <col min="7436" max="7436" width="5.83333333333333" style="46" customWidth="1"/>
    <col min="7437" max="7437" width="5.16666666666667" style="46" customWidth="1"/>
    <col min="7438" max="7439" width="7" style="46" customWidth="1"/>
    <col min="7440" max="7440" width="6.66666666666667" style="46" customWidth="1"/>
    <col min="7441" max="7441" width="5.83333333333333" style="46" customWidth="1"/>
    <col min="7442" max="7442" width="6.66666666666667" style="46" customWidth="1"/>
    <col min="7443" max="7677" width="8.83333333333333" style="46"/>
    <col min="7678" max="7678" width="3.16666666666667" style="46" customWidth="1"/>
    <col min="7679" max="7679" width="9" style="46" customWidth="1"/>
    <col min="7680" max="7680" width="5.83333333333333" style="46" customWidth="1"/>
    <col min="7681" max="7681" width="5" style="46" customWidth="1"/>
    <col min="7682" max="7682" width="7.16666666666667" style="46" customWidth="1"/>
    <col min="7683" max="7683" width="8.83333333333333" style="46"/>
    <col min="7684" max="7685" width="6.66666666666667" style="46" customWidth="1"/>
    <col min="7686" max="7686" width="7.66666666666667" style="46" customWidth="1"/>
    <col min="7687" max="7687" width="6.66666666666667" style="46" customWidth="1"/>
    <col min="7688" max="7688" width="8.5" style="46" customWidth="1"/>
    <col min="7689" max="7689" width="6.66666666666667" style="46" customWidth="1"/>
    <col min="7690" max="7690" width="8.83333333333333" style="46"/>
    <col min="7691" max="7691" width="6.66666666666667" style="46" customWidth="1"/>
    <col min="7692" max="7692" width="5.83333333333333" style="46" customWidth="1"/>
    <col min="7693" max="7693" width="5.16666666666667" style="46" customWidth="1"/>
    <col min="7694" max="7695" width="7" style="46" customWidth="1"/>
    <col min="7696" max="7696" width="6.66666666666667" style="46" customWidth="1"/>
    <col min="7697" max="7697" width="5.83333333333333" style="46" customWidth="1"/>
    <col min="7698" max="7698" width="6.66666666666667" style="46" customWidth="1"/>
    <col min="7699" max="7933" width="8.83333333333333" style="46"/>
    <col min="7934" max="7934" width="3.16666666666667" style="46" customWidth="1"/>
    <col min="7935" max="7935" width="9" style="46" customWidth="1"/>
    <col min="7936" max="7936" width="5.83333333333333" style="46" customWidth="1"/>
    <col min="7937" max="7937" width="5" style="46" customWidth="1"/>
    <col min="7938" max="7938" width="7.16666666666667" style="46" customWidth="1"/>
    <col min="7939" max="7939" width="8.83333333333333" style="46"/>
    <col min="7940" max="7941" width="6.66666666666667" style="46" customWidth="1"/>
    <col min="7942" max="7942" width="7.66666666666667" style="46" customWidth="1"/>
    <col min="7943" max="7943" width="6.66666666666667" style="46" customWidth="1"/>
    <col min="7944" max="7944" width="8.5" style="46" customWidth="1"/>
    <col min="7945" max="7945" width="6.66666666666667" style="46" customWidth="1"/>
    <col min="7946" max="7946" width="8.83333333333333" style="46"/>
    <col min="7947" max="7947" width="6.66666666666667" style="46" customWidth="1"/>
    <col min="7948" max="7948" width="5.83333333333333" style="46" customWidth="1"/>
    <col min="7949" max="7949" width="5.16666666666667" style="46" customWidth="1"/>
    <col min="7950" max="7951" width="7" style="46" customWidth="1"/>
    <col min="7952" max="7952" width="6.66666666666667" style="46" customWidth="1"/>
    <col min="7953" max="7953" width="5.83333333333333" style="46" customWidth="1"/>
    <col min="7954" max="7954" width="6.66666666666667" style="46" customWidth="1"/>
    <col min="7955" max="8189" width="8.83333333333333" style="46"/>
    <col min="8190" max="8190" width="3.16666666666667" style="46" customWidth="1"/>
    <col min="8191" max="8191" width="9" style="46" customWidth="1"/>
    <col min="8192" max="8192" width="5.83333333333333" style="46" customWidth="1"/>
    <col min="8193" max="8193" width="5" style="46" customWidth="1"/>
    <col min="8194" max="8194" width="7.16666666666667" style="46" customWidth="1"/>
    <col min="8195" max="8195" width="8.83333333333333" style="46"/>
    <col min="8196" max="8197" width="6.66666666666667" style="46" customWidth="1"/>
    <col min="8198" max="8198" width="7.66666666666667" style="46" customWidth="1"/>
    <col min="8199" max="8199" width="6.66666666666667" style="46" customWidth="1"/>
    <col min="8200" max="8200" width="8.5" style="46" customWidth="1"/>
    <col min="8201" max="8201" width="6.66666666666667" style="46" customWidth="1"/>
    <col min="8202" max="8202" width="8.83333333333333" style="46"/>
    <col min="8203" max="8203" width="6.66666666666667" style="46" customWidth="1"/>
    <col min="8204" max="8204" width="5.83333333333333" style="46" customWidth="1"/>
    <col min="8205" max="8205" width="5.16666666666667" style="46" customWidth="1"/>
    <col min="8206" max="8207" width="7" style="46" customWidth="1"/>
    <col min="8208" max="8208" width="6.66666666666667" style="46" customWidth="1"/>
    <col min="8209" max="8209" width="5.83333333333333" style="46" customWidth="1"/>
    <col min="8210" max="8210" width="6.66666666666667" style="46" customWidth="1"/>
    <col min="8211" max="8445" width="8.83333333333333" style="46"/>
    <col min="8446" max="8446" width="3.16666666666667" style="46" customWidth="1"/>
    <col min="8447" max="8447" width="9" style="46" customWidth="1"/>
    <col min="8448" max="8448" width="5.83333333333333" style="46" customWidth="1"/>
    <col min="8449" max="8449" width="5" style="46" customWidth="1"/>
    <col min="8450" max="8450" width="7.16666666666667" style="46" customWidth="1"/>
    <col min="8451" max="8451" width="8.83333333333333" style="46"/>
    <col min="8452" max="8453" width="6.66666666666667" style="46" customWidth="1"/>
    <col min="8454" max="8454" width="7.66666666666667" style="46" customWidth="1"/>
    <col min="8455" max="8455" width="6.66666666666667" style="46" customWidth="1"/>
    <col min="8456" max="8456" width="8.5" style="46" customWidth="1"/>
    <col min="8457" max="8457" width="6.66666666666667" style="46" customWidth="1"/>
    <col min="8458" max="8458" width="8.83333333333333" style="46"/>
    <col min="8459" max="8459" width="6.66666666666667" style="46" customWidth="1"/>
    <col min="8460" max="8460" width="5.83333333333333" style="46" customWidth="1"/>
    <col min="8461" max="8461" width="5.16666666666667" style="46" customWidth="1"/>
    <col min="8462" max="8463" width="7" style="46" customWidth="1"/>
    <col min="8464" max="8464" width="6.66666666666667" style="46" customWidth="1"/>
    <col min="8465" max="8465" width="5.83333333333333" style="46" customWidth="1"/>
    <col min="8466" max="8466" width="6.66666666666667" style="46" customWidth="1"/>
    <col min="8467" max="8701" width="8.83333333333333" style="46"/>
    <col min="8702" max="8702" width="3.16666666666667" style="46" customWidth="1"/>
    <col min="8703" max="8703" width="9" style="46" customWidth="1"/>
    <col min="8704" max="8704" width="5.83333333333333" style="46" customWidth="1"/>
    <col min="8705" max="8705" width="5" style="46" customWidth="1"/>
    <col min="8706" max="8706" width="7.16666666666667" style="46" customWidth="1"/>
    <col min="8707" max="8707" width="8.83333333333333" style="46"/>
    <col min="8708" max="8709" width="6.66666666666667" style="46" customWidth="1"/>
    <col min="8710" max="8710" width="7.66666666666667" style="46" customWidth="1"/>
    <col min="8711" max="8711" width="6.66666666666667" style="46" customWidth="1"/>
    <col min="8712" max="8712" width="8.5" style="46" customWidth="1"/>
    <col min="8713" max="8713" width="6.66666666666667" style="46" customWidth="1"/>
    <col min="8714" max="8714" width="8.83333333333333" style="46"/>
    <col min="8715" max="8715" width="6.66666666666667" style="46" customWidth="1"/>
    <col min="8716" max="8716" width="5.83333333333333" style="46" customWidth="1"/>
    <col min="8717" max="8717" width="5.16666666666667" style="46" customWidth="1"/>
    <col min="8718" max="8719" width="7" style="46" customWidth="1"/>
    <col min="8720" max="8720" width="6.66666666666667" style="46" customWidth="1"/>
    <col min="8721" max="8721" width="5.83333333333333" style="46" customWidth="1"/>
    <col min="8722" max="8722" width="6.66666666666667" style="46" customWidth="1"/>
    <col min="8723" max="8957" width="8.83333333333333" style="46"/>
    <col min="8958" max="8958" width="3.16666666666667" style="46" customWidth="1"/>
    <col min="8959" max="8959" width="9" style="46" customWidth="1"/>
    <col min="8960" max="8960" width="5.83333333333333" style="46" customWidth="1"/>
    <col min="8961" max="8961" width="5" style="46" customWidth="1"/>
    <col min="8962" max="8962" width="7.16666666666667" style="46" customWidth="1"/>
    <col min="8963" max="8963" width="8.83333333333333" style="46"/>
    <col min="8964" max="8965" width="6.66666666666667" style="46" customWidth="1"/>
    <col min="8966" max="8966" width="7.66666666666667" style="46" customWidth="1"/>
    <col min="8967" max="8967" width="6.66666666666667" style="46" customWidth="1"/>
    <col min="8968" max="8968" width="8.5" style="46" customWidth="1"/>
    <col min="8969" max="8969" width="6.66666666666667" style="46" customWidth="1"/>
    <col min="8970" max="8970" width="8.83333333333333" style="46"/>
    <col min="8971" max="8971" width="6.66666666666667" style="46" customWidth="1"/>
    <col min="8972" max="8972" width="5.83333333333333" style="46" customWidth="1"/>
    <col min="8973" max="8973" width="5.16666666666667" style="46" customWidth="1"/>
    <col min="8974" max="8975" width="7" style="46" customWidth="1"/>
    <col min="8976" max="8976" width="6.66666666666667" style="46" customWidth="1"/>
    <col min="8977" max="8977" width="5.83333333333333" style="46" customWidth="1"/>
    <col min="8978" max="8978" width="6.66666666666667" style="46" customWidth="1"/>
    <col min="8979" max="9213" width="8.83333333333333" style="46"/>
    <col min="9214" max="9214" width="3.16666666666667" style="46" customWidth="1"/>
    <col min="9215" max="9215" width="9" style="46" customWidth="1"/>
    <col min="9216" max="9216" width="5.83333333333333" style="46" customWidth="1"/>
    <col min="9217" max="9217" width="5" style="46" customWidth="1"/>
    <col min="9218" max="9218" width="7.16666666666667" style="46" customWidth="1"/>
    <col min="9219" max="9219" width="8.83333333333333" style="46"/>
    <col min="9220" max="9221" width="6.66666666666667" style="46" customWidth="1"/>
    <col min="9222" max="9222" width="7.66666666666667" style="46" customWidth="1"/>
    <col min="9223" max="9223" width="6.66666666666667" style="46" customWidth="1"/>
    <col min="9224" max="9224" width="8.5" style="46" customWidth="1"/>
    <col min="9225" max="9225" width="6.66666666666667" style="46" customWidth="1"/>
    <col min="9226" max="9226" width="8.83333333333333" style="46"/>
    <col min="9227" max="9227" width="6.66666666666667" style="46" customWidth="1"/>
    <col min="9228" max="9228" width="5.83333333333333" style="46" customWidth="1"/>
    <col min="9229" max="9229" width="5.16666666666667" style="46" customWidth="1"/>
    <col min="9230" max="9231" width="7" style="46" customWidth="1"/>
    <col min="9232" max="9232" width="6.66666666666667" style="46" customWidth="1"/>
    <col min="9233" max="9233" width="5.83333333333333" style="46" customWidth="1"/>
    <col min="9234" max="9234" width="6.66666666666667" style="46" customWidth="1"/>
    <col min="9235" max="9469" width="8.83333333333333" style="46"/>
    <col min="9470" max="9470" width="3.16666666666667" style="46" customWidth="1"/>
    <col min="9471" max="9471" width="9" style="46" customWidth="1"/>
    <col min="9472" max="9472" width="5.83333333333333" style="46" customWidth="1"/>
    <col min="9473" max="9473" width="5" style="46" customWidth="1"/>
    <col min="9474" max="9474" width="7.16666666666667" style="46" customWidth="1"/>
    <col min="9475" max="9475" width="8.83333333333333" style="46"/>
    <col min="9476" max="9477" width="6.66666666666667" style="46" customWidth="1"/>
    <col min="9478" max="9478" width="7.66666666666667" style="46" customWidth="1"/>
    <col min="9479" max="9479" width="6.66666666666667" style="46" customWidth="1"/>
    <col min="9480" max="9480" width="8.5" style="46" customWidth="1"/>
    <col min="9481" max="9481" width="6.66666666666667" style="46" customWidth="1"/>
    <col min="9482" max="9482" width="8.83333333333333" style="46"/>
    <col min="9483" max="9483" width="6.66666666666667" style="46" customWidth="1"/>
    <col min="9484" max="9484" width="5.83333333333333" style="46" customWidth="1"/>
    <col min="9485" max="9485" width="5.16666666666667" style="46" customWidth="1"/>
    <col min="9486" max="9487" width="7" style="46" customWidth="1"/>
    <col min="9488" max="9488" width="6.66666666666667" style="46" customWidth="1"/>
    <col min="9489" max="9489" width="5.83333333333333" style="46" customWidth="1"/>
    <col min="9490" max="9490" width="6.66666666666667" style="46" customWidth="1"/>
    <col min="9491" max="9725" width="8.83333333333333" style="46"/>
    <col min="9726" max="9726" width="3.16666666666667" style="46" customWidth="1"/>
    <col min="9727" max="9727" width="9" style="46" customWidth="1"/>
    <col min="9728" max="9728" width="5.83333333333333" style="46" customWidth="1"/>
    <col min="9729" max="9729" width="5" style="46" customWidth="1"/>
    <col min="9730" max="9730" width="7.16666666666667" style="46" customWidth="1"/>
    <col min="9731" max="9731" width="8.83333333333333" style="46"/>
    <col min="9732" max="9733" width="6.66666666666667" style="46" customWidth="1"/>
    <col min="9734" max="9734" width="7.66666666666667" style="46" customWidth="1"/>
    <col min="9735" max="9735" width="6.66666666666667" style="46" customWidth="1"/>
    <col min="9736" max="9736" width="8.5" style="46" customWidth="1"/>
    <col min="9737" max="9737" width="6.66666666666667" style="46" customWidth="1"/>
    <col min="9738" max="9738" width="8.83333333333333" style="46"/>
    <col min="9739" max="9739" width="6.66666666666667" style="46" customWidth="1"/>
    <col min="9740" max="9740" width="5.83333333333333" style="46" customWidth="1"/>
    <col min="9741" max="9741" width="5.16666666666667" style="46" customWidth="1"/>
    <col min="9742" max="9743" width="7" style="46" customWidth="1"/>
    <col min="9744" max="9744" width="6.66666666666667" style="46" customWidth="1"/>
    <col min="9745" max="9745" width="5.83333333333333" style="46" customWidth="1"/>
    <col min="9746" max="9746" width="6.66666666666667" style="46" customWidth="1"/>
    <col min="9747" max="9981" width="8.83333333333333" style="46"/>
    <col min="9982" max="9982" width="3.16666666666667" style="46" customWidth="1"/>
    <col min="9983" max="9983" width="9" style="46" customWidth="1"/>
    <col min="9984" max="9984" width="5.83333333333333" style="46" customWidth="1"/>
    <col min="9985" max="9985" width="5" style="46" customWidth="1"/>
    <col min="9986" max="9986" width="7.16666666666667" style="46" customWidth="1"/>
    <col min="9987" max="9987" width="8.83333333333333" style="46"/>
    <col min="9988" max="9989" width="6.66666666666667" style="46" customWidth="1"/>
    <col min="9990" max="9990" width="7.66666666666667" style="46" customWidth="1"/>
    <col min="9991" max="9991" width="6.66666666666667" style="46" customWidth="1"/>
    <col min="9992" max="9992" width="8.5" style="46" customWidth="1"/>
    <col min="9993" max="9993" width="6.66666666666667" style="46" customWidth="1"/>
    <col min="9994" max="9994" width="8.83333333333333" style="46"/>
    <col min="9995" max="9995" width="6.66666666666667" style="46" customWidth="1"/>
    <col min="9996" max="9996" width="5.83333333333333" style="46" customWidth="1"/>
    <col min="9997" max="9997" width="5.16666666666667" style="46" customWidth="1"/>
    <col min="9998" max="9999" width="7" style="46" customWidth="1"/>
    <col min="10000" max="10000" width="6.66666666666667" style="46" customWidth="1"/>
    <col min="10001" max="10001" width="5.83333333333333" style="46" customWidth="1"/>
    <col min="10002" max="10002" width="6.66666666666667" style="46" customWidth="1"/>
    <col min="10003" max="10237" width="8.83333333333333" style="46"/>
    <col min="10238" max="10238" width="3.16666666666667" style="46" customWidth="1"/>
    <col min="10239" max="10239" width="9" style="46" customWidth="1"/>
    <col min="10240" max="10240" width="5.83333333333333" style="46" customWidth="1"/>
    <col min="10241" max="10241" width="5" style="46" customWidth="1"/>
    <col min="10242" max="10242" width="7.16666666666667" style="46" customWidth="1"/>
    <col min="10243" max="10243" width="8.83333333333333" style="46"/>
    <col min="10244" max="10245" width="6.66666666666667" style="46" customWidth="1"/>
    <col min="10246" max="10246" width="7.66666666666667" style="46" customWidth="1"/>
    <col min="10247" max="10247" width="6.66666666666667" style="46" customWidth="1"/>
    <col min="10248" max="10248" width="8.5" style="46" customWidth="1"/>
    <col min="10249" max="10249" width="6.66666666666667" style="46" customWidth="1"/>
    <col min="10250" max="10250" width="8.83333333333333" style="46"/>
    <col min="10251" max="10251" width="6.66666666666667" style="46" customWidth="1"/>
    <col min="10252" max="10252" width="5.83333333333333" style="46" customWidth="1"/>
    <col min="10253" max="10253" width="5.16666666666667" style="46" customWidth="1"/>
    <col min="10254" max="10255" width="7" style="46" customWidth="1"/>
    <col min="10256" max="10256" width="6.66666666666667" style="46" customWidth="1"/>
    <col min="10257" max="10257" width="5.83333333333333" style="46" customWidth="1"/>
    <col min="10258" max="10258" width="6.66666666666667" style="46" customWidth="1"/>
    <col min="10259" max="10493" width="8.83333333333333" style="46"/>
    <col min="10494" max="10494" width="3.16666666666667" style="46" customWidth="1"/>
    <col min="10495" max="10495" width="9" style="46" customWidth="1"/>
    <col min="10496" max="10496" width="5.83333333333333" style="46" customWidth="1"/>
    <col min="10497" max="10497" width="5" style="46" customWidth="1"/>
    <col min="10498" max="10498" width="7.16666666666667" style="46" customWidth="1"/>
    <col min="10499" max="10499" width="8.83333333333333" style="46"/>
    <col min="10500" max="10501" width="6.66666666666667" style="46" customWidth="1"/>
    <col min="10502" max="10502" width="7.66666666666667" style="46" customWidth="1"/>
    <col min="10503" max="10503" width="6.66666666666667" style="46" customWidth="1"/>
    <col min="10504" max="10504" width="8.5" style="46" customWidth="1"/>
    <col min="10505" max="10505" width="6.66666666666667" style="46" customWidth="1"/>
    <col min="10506" max="10506" width="8.83333333333333" style="46"/>
    <col min="10507" max="10507" width="6.66666666666667" style="46" customWidth="1"/>
    <col min="10508" max="10508" width="5.83333333333333" style="46" customWidth="1"/>
    <col min="10509" max="10509" width="5.16666666666667" style="46" customWidth="1"/>
    <col min="10510" max="10511" width="7" style="46" customWidth="1"/>
    <col min="10512" max="10512" width="6.66666666666667" style="46" customWidth="1"/>
    <col min="10513" max="10513" width="5.83333333333333" style="46" customWidth="1"/>
    <col min="10514" max="10514" width="6.66666666666667" style="46" customWidth="1"/>
    <col min="10515" max="10749" width="8.83333333333333" style="46"/>
    <col min="10750" max="10750" width="3.16666666666667" style="46" customWidth="1"/>
    <col min="10751" max="10751" width="9" style="46" customWidth="1"/>
    <col min="10752" max="10752" width="5.83333333333333" style="46" customWidth="1"/>
    <col min="10753" max="10753" width="5" style="46" customWidth="1"/>
    <col min="10754" max="10754" width="7.16666666666667" style="46" customWidth="1"/>
    <col min="10755" max="10755" width="8.83333333333333" style="46"/>
    <col min="10756" max="10757" width="6.66666666666667" style="46" customWidth="1"/>
    <col min="10758" max="10758" width="7.66666666666667" style="46" customWidth="1"/>
    <col min="10759" max="10759" width="6.66666666666667" style="46" customWidth="1"/>
    <col min="10760" max="10760" width="8.5" style="46" customWidth="1"/>
    <col min="10761" max="10761" width="6.66666666666667" style="46" customWidth="1"/>
    <col min="10762" max="10762" width="8.83333333333333" style="46"/>
    <col min="10763" max="10763" width="6.66666666666667" style="46" customWidth="1"/>
    <col min="10764" max="10764" width="5.83333333333333" style="46" customWidth="1"/>
    <col min="10765" max="10765" width="5.16666666666667" style="46" customWidth="1"/>
    <col min="10766" max="10767" width="7" style="46" customWidth="1"/>
    <col min="10768" max="10768" width="6.66666666666667" style="46" customWidth="1"/>
    <col min="10769" max="10769" width="5.83333333333333" style="46" customWidth="1"/>
    <col min="10770" max="10770" width="6.66666666666667" style="46" customWidth="1"/>
    <col min="10771" max="11005" width="8.83333333333333" style="46"/>
    <col min="11006" max="11006" width="3.16666666666667" style="46" customWidth="1"/>
    <col min="11007" max="11007" width="9" style="46" customWidth="1"/>
    <col min="11008" max="11008" width="5.83333333333333" style="46" customWidth="1"/>
    <col min="11009" max="11009" width="5" style="46" customWidth="1"/>
    <col min="11010" max="11010" width="7.16666666666667" style="46" customWidth="1"/>
    <col min="11011" max="11011" width="8.83333333333333" style="46"/>
    <col min="11012" max="11013" width="6.66666666666667" style="46" customWidth="1"/>
    <col min="11014" max="11014" width="7.66666666666667" style="46" customWidth="1"/>
    <col min="11015" max="11015" width="6.66666666666667" style="46" customWidth="1"/>
    <col min="11016" max="11016" width="8.5" style="46" customWidth="1"/>
    <col min="11017" max="11017" width="6.66666666666667" style="46" customWidth="1"/>
    <col min="11018" max="11018" width="8.83333333333333" style="46"/>
    <col min="11019" max="11019" width="6.66666666666667" style="46" customWidth="1"/>
    <col min="11020" max="11020" width="5.83333333333333" style="46" customWidth="1"/>
    <col min="11021" max="11021" width="5.16666666666667" style="46" customWidth="1"/>
    <col min="11022" max="11023" width="7" style="46" customWidth="1"/>
    <col min="11024" max="11024" width="6.66666666666667" style="46" customWidth="1"/>
    <col min="11025" max="11025" width="5.83333333333333" style="46" customWidth="1"/>
    <col min="11026" max="11026" width="6.66666666666667" style="46" customWidth="1"/>
    <col min="11027" max="11261" width="8.83333333333333" style="46"/>
    <col min="11262" max="11262" width="3.16666666666667" style="46" customWidth="1"/>
    <col min="11263" max="11263" width="9" style="46" customWidth="1"/>
    <col min="11264" max="11264" width="5.83333333333333" style="46" customWidth="1"/>
    <col min="11265" max="11265" width="5" style="46" customWidth="1"/>
    <col min="11266" max="11266" width="7.16666666666667" style="46" customWidth="1"/>
    <col min="11267" max="11267" width="8.83333333333333" style="46"/>
    <col min="11268" max="11269" width="6.66666666666667" style="46" customWidth="1"/>
    <col min="11270" max="11270" width="7.66666666666667" style="46" customWidth="1"/>
    <col min="11271" max="11271" width="6.66666666666667" style="46" customWidth="1"/>
    <col min="11272" max="11272" width="8.5" style="46" customWidth="1"/>
    <col min="11273" max="11273" width="6.66666666666667" style="46" customWidth="1"/>
    <col min="11274" max="11274" width="8.83333333333333" style="46"/>
    <col min="11275" max="11275" width="6.66666666666667" style="46" customWidth="1"/>
    <col min="11276" max="11276" width="5.83333333333333" style="46" customWidth="1"/>
    <col min="11277" max="11277" width="5.16666666666667" style="46" customWidth="1"/>
    <col min="11278" max="11279" width="7" style="46" customWidth="1"/>
    <col min="11280" max="11280" width="6.66666666666667" style="46" customWidth="1"/>
    <col min="11281" max="11281" width="5.83333333333333" style="46" customWidth="1"/>
    <col min="11282" max="11282" width="6.66666666666667" style="46" customWidth="1"/>
    <col min="11283" max="11517" width="8.83333333333333" style="46"/>
    <col min="11518" max="11518" width="3.16666666666667" style="46" customWidth="1"/>
    <col min="11519" max="11519" width="9" style="46" customWidth="1"/>
    <col min="11520" max="11520" width="5.83333333333333" style="46" customWidth="1"/>
    <col min="11521" max="11521" width="5" style="46" customWidth="1"/>
    <col min="11522" max="11522" width="7.16666666666667" style="46" customWidth="1"/>
    <col min="11523" max="11523" width="8.83333333333333" style="46"/>
    <col min="11524" max="11525" width="6.66666666666667" style="46" customWidth="1"/>
    <col min="11526" max="11526" width="7.66666666666667" style="46" customWidth="1"/>
    <col min="11527" max="11527" width="6.66666666666667" style="46" customWidth="1"/>
    <col min="11528" max="11528" width="8.5" style="46" customWidth="1"/>
    <col min="11529" max="11529" width="6.66666666666667" style="46" customWidth="1"/>
    <col min="11530" max="11530" width="8.83333333333333" style="46"/>
    <col min="11531" max="11531" width="6.66666666666667" style="46" customWidth="1"/>
    <col min="11532" max="11532" width="5.83333333333333" style="46" customWidth="1"/>
    <col min="11533" max="11533" width="5.16666666666667" style="46" customWidth="1"/>
    <col min="11534" max="11535" width="7" style="46" customWidth="1"/>
    <col min="11536" max="11536" width="6.66666666666667" style="46" customWidth="1"/>
    <col min="11537" max="11537" width="5.83333333333333" style="46" customWidth="1"/>
    <col min="11538" max="11538" width="6.66666666666667" style="46" customWidth="1"/>
    <col min="11539" max="11773" width="8.83333333333333" style="46"/>
    <col min="11774" max="11774" width="3.16666666666667" style="46" customWidth="1"/>
    <col min="11775" max="11775" width="9" style="46" customWidth="1"/>
    <col min="11776" max="11776" width="5.83333333333333" style="46" customWidth="1"/>
    <col min="11777" max="11777" width="5" style="46" customWidth="1"/>
    <col min="11778" max="11778" width="7.16666666666667" style="46" customWidth="1"/>
    <col min="11779" max="11779" width="8.83333333333333" style="46"/>
    <col min="11780" max="11781" width="6.66666666666667" style="46" customWidth="1"/>
    <col min="11782" max="11782" width="7.66666666666667" style="46" customWidth="1"/>
    <col min="11783" max="11783" width="6.66666666666667" style="46" customWidth="1"/>
    <col min="11784" max="11784" width="8.5" style="46" customWidth="1"/>
    <col min="11785" max="11785" width="6.66666666666667" style="46" customWidth="1"/>
    <col min="11786" max="11786" width="8.83333333333333" style="46"/>
    <col min="11787" max="11787" width="6.66666666666667" style="46" customWidth="1"/>
    <col min="11788" max="11788" width="5.83333333333333" style="46" customWidth="1"/>
    <col min="11789" max="11789" width="5.16666666666667" style="46" customWidth="1"/>
    <col min="11790" max="11791" width="7" style="46" customWidth="1"/>
    <col min="11792" max="11792" width="6.66666666666667" style="46" customWidth="1"/>
    <col min="11793" max="11793" width="5.83333333333333" style="46" customWidth="1"/>
    <col min="11794" max="11794" width="6.66666666666667" style="46" customWidth="1"/>
    <col min="11795" max="12029" width="8.83333333333333" style="46"/>
    <col min="12030" max="12030" width="3.16666666666667" style="46" customWidth="1"/>
    <col min="12031" max="12031" width="9" style="46" customWidth="1"/>
    <col min="12032" max="12032" width="5.83333333333333" style="46" customWidth="1"/>
    <col min="12033" max="12033" width="5" style="46" customWidth="1"/>
    <col min="12034" max="12034" width="7.16666666666667" style="46" customWidth="1"/>
    <col min="12035" max="12035" width="8.83333333333333" style="46"/>
    <col min="12036" max="12037" width="6.66666666666667" style="46" customWidth="1"/>
    <col min="12038" max="12038" width="7.66666666666667" style="46" customWidth="1"/>
    <col min="12039" max="12039" width="6.66666666666667" style="46" customWidth="1"/>
    <col min="12040" max="12040" width="8.5" style="46" customWidth="1"/>
    <col min="12041" max="12041" width="6.66666666666667" style="46" customWidth="1"/>
    <col min="12042" max="12042" width="8.83333333333333" style="46"/>
    <col min="12043" max="12043" width="6.66666666666667" style="46" customWidth="1"/>
    <col min="12044" max="12044" width="5.83333333333333" style="46" customWidth="1"/>
    <col min="12045" max="12045" width="5.16666666666667" style="46" customWidth="1"/>
    <col min="12046" max="12047" width="7" style="46" customWidth="1"/>
    <col min="12048" max="12048" width="6.66666666666667" style="46" customWidth="1"/>
    <col min="12049" max="12049" width="5.83333333333333" style="46" customWidth="1"/>
    <col min="12050" max="12050" width="6.66666666666667" style="46" customWidth="1"/>
    <col min="12051" max="12285" width="8.83333333333333" style="46"/>
    <col min="12286" max="12286" width="3.16666666666667" style="46" customWidth="1"/>
    <col min="12287" max="12287" width="9" style="46" customWidth="1"/>
    <col min="12288" max="12288" width="5.83333333333333" style="46" customWidth="1"/>
    <col min="12289" max="12289" width="5" style="46" customWidth="1"/>
    <col min="12290" max="12290" width="7.16666666666667" style="46" customWidth="1"/>
    <col min="12291" max="12291" width="8.83333333333333" style="46"/>
    <col min="12292" max="12293" width="6.66666666666667" style="46" customWidth="1"/>
    <col min="12294" max="12294" width="7.66666666666667" style="46" customWidth="1"/>
    <col min="12295" max="12295" width="6.66666666666667" style="46" customWidth="1"/>
    <col min="12296" max="12296" width="8.5" style="46" customWidth="1"/>
    <col min="12297" max="12297" width="6.66666666666667" style="46" customWidth="1"/>
    <col min="12298" max="12298" width="8.83333333333333" style="46"/>
    <col min="12299" max="12299" width="6.66666666666667" style="46" customWidth="1"/>
    <col min="12300" max="12300" width="5.83333333333333" style="46" customWidth="1"/>
    <col min="12301" max="12301" width="5.16666666666667" style="46" customWidth="1"/>
    <col min="12302" max="12303" width="7" style="46" customWidth="1"/>
    <col min="12304" max="12304" width="6.66666666666667" style="46" customWidth="1"/>
    <col min="12305" max="12305" width="5.83333333333333" style="46" customWidth="1"/>
    <col min="12306" max="12306" width="6.66666666666667" style="46" customWidth="1"/>
    <col min="12307" max="12541" width="8.83333333333333" style="46"/>
    <col min="12542" max="12542" width="3.16666666666667" style="46" customWidth="1"/>
    <col min="12543" max="12543" width="9" style="46" customWidth="1"/>
    <col min="12544" max="12544" width="5.83333333333333" style="46" customWidth="1"/>
    <col min="12545" max="12545" width="5" style="46" customWidth="1"/>
    <col min="12546" max="12546" width="7.16666666666667" style="46" customWidth="1"/>
    <col min="12547" max="12547" width="8.83333333333333" style="46"/>
    <col min="12548" max="12549" width="6.66666666666667" style="46" customWidth="1"/>
    <col min="12550" max="12550" width="7.66666666666667" style="46" customWidth="1"/>
    <col min="12551" max="12551" width="6.66666666666667" style="46" customWidth="1"/>
    <col min="12552" max="12552" width="8.5" style="46" customWidth="1"/>
    <col min="12553" max="12553" width="6.66666666666667" style="46" customWidth="1"/>
    <col min="12554" max="12554" width="8.83333333333333" style="46"/>
    <col min="12555" max="12555" width="6.66666666666667" style="46" customWidth="1"/>
    <col min="12556" max="12556" width="5.83333333333333" style="46" customWidth="1"/>
    <col min="12557" max="12557" width="5.16666666666667" style="46" customWidth="1"/>
    <col min="12558" max="12559" width="7" style="46" customWidth="1"/>
    <col min="12560" max="12560" width="6.66666666666667" style="46" customWidth="1"/>
    <col min="12561" max="12561" width="5.83333333333333" style="46" customWidth="1"/>
    <col min="12562" max="12562" width="6.66666666666667" style="46" customWidth="1"/>
    <col min="12563" max="12797" width="8.83333333333333" style="46"/>
    <col min="12798" max="12798" width="3.16666666666667" style="46" customWidth="1"/>
    <col min="12799" max="12799" width="9" style="46" customWidth="1"/>
    <col min="12800" max="12800" width="5.83333333333333" style="46" customWidth="1"/>
    <col min="12801" max="12801" width="5" style="46" customWidth="1"/>
    <col min="12802" max="12802" width="7.16666666666667" style="46" customWidth="1"/>
    <col min="12803" max="12803" width="8.83333333333333" style="46"/>
    <col min="12804" max="12805" width="6.66666666666667" style="46" customWidth="1"/>
    <col min="12806" max="12806" width="7.66666666666667" style="46" customWidth="1"/>
    <col min="12807" max="12807" width="6.66666666666667" style="46" customWidth="1"/>
    <col min="12808" max="12808" width="8.5" style="46" customWidth="1"/>
    <col min="12809" max="12809" width="6.66666666666667" style="46" customWidth="1"/>
    <col min="12810" max="12810" width="8.83333333333333" style="46"/>
    <col min="12811" max="12811" width="6.66666666666667" style="46" customWidth="1"/>
    <col min="12812" max="12812" width="5.83333333333333" style="46" customWidth="1"/>
    <col min="12813" max="12813" width="5.16666666666667" style="46" customWidth="1"/>
    <col min="12814" max="12815" width="7" style="46" customWidth="1"/>
    <col min="12816" max="12816" width="6.66666666666667" style="46" customWidth="1"/>
    <col min="12817" max="12817" width="5.83333333333333" style="46" customWidth="1"/>
    <col min="12818" max="12818" width="6.66666666666667" style="46" customWidth="1"/>
    <col min="12819" max="13053" width="8.83333333333333" style="46"/>
    <col min="13054" max="13054" width="3.16666666666667" style="46" customWidth="1"/>
    <col min="13055" max="13055" width="9" style="46" customWidth="1"/>
    <col min="13056" max="13056" width="5.83333333333333" style="46" customWidth="1"/>
    <col min="13057" max="13057" width="5" style="46" customWidth="1"/>
    <col min="13058" max="13058" width="7.16666666666667" style="46" customWidth="1"/>
    <col min="13059" max="13059" width="8.83333333333333" style="46"/>
    <col min="13060" max="13061" width="6.66666666666667" style="46" customWidth="1"/>
    <col min="13062" max="13062" width="7.66666666666667" style="46" customWidth="1"/>
    <col min="13063" max="13063" width="6.66666666666667" style="46" customWidth="1"/>
    <col min="13064" max="13064" width="8.5" style="46" customWidth="1"/>
    <col min="13065" max="13065" width="6.66666666666667" style="46" customWidth="1"/>
    <col min="13066" max="13066" width="8.83333333333333" style="46"/>
    <col min="13067" max="13067" width="6.66666666666667" style="46" customWidth="1"/>
    <col min="13068" max="13068" width="5.83333333333333" style="46" customWidth="1"/>
    <col min="13069" max="13069" width="5.16666666666667" style="46" customWidth="1"/>
    <col min="13070" max="13071" width="7" style="46" customWidth="1"/>
    <col min="13072" max="13072" width="6.66666666666667" style="46" customWidth="1"/>
    <col min="13073" max="13073" width="5.83333333333333" style="46" customWidth="1"/>
    <col min="13074" max="13074" width="6.66666666666667" style="46" customWidth="1"/>
    <col min="13075" max="13309" width="8.83333333333333" style="46"/>
    <col min="13310" max="13310" width="3.16666666666667" style="46" customWidth="1"/>
    <col min="13311" max="13311" width="9" style="46" customWidth="1"/>
    <col min="13312" max="13312" width="5.83333333333333" style="46" customWidth="1"/>
    <col min="13313" max="13313" width="5" style="46" customWidth="1"/>
    <col min="13314" max="13314" width="7.16666666666667" style="46" customWidth="1"/>
    <col min="13315" max="13315" width="8.83333333333333" style="46"/>
    <col min="13316" max="13317" width="6.66666666666667" style="46" customWidth="1"/>
    <col min="13318" max="13318" width="7.66666666666667" style="46" customWidth="1"/>
    <col min="13319" max="13319" width="6.66666666666667" style="46" customWidth="1"/>
    <col min="13320" max="13320" width="8.5" style="46" customWidth="1"/>
    <col min="13321" max="13321" width="6.66666666666667" style="46" customWidth="1"/>
    <col min="13322" max="13322" width="8.83333333333333" style="46"/>
    <col min="13323" max="13323" width="6.66666666666667" style="46" customWidth="1"/>
    <col min="13324" max="13324" width="5.83333333333333" style="46" customWidth="1"/>
    <col min="13325" max="13325" width="5.16666666666667" style="46" customWidth="1"/>
    <col min="13326" max="13327" width="7" style="46" customWidth="1"/>
    <col min="13328" max="13328" width="6.66666666666667" style="46" customWidth="1"/>
    <col min="13329" max="13329" width="5.83333333333333" style="46" customWidth="1"/>
    <col min="13330" max="13330" width="6.66666666666667" style="46" customWidth="1"/>
    <col min="13331" max="13565" width="8.83333333333333" style="46"/>
    <col min="13566" max="13566" width="3.16666666666667" style="46" customWidth="1"/>
    <col min="13567" max="13567" width="9" style="46" customWidth="1"/>
    <col min="13568" max="13568" width="5.83333333333333" style="46" customWidth="1"/>
    <col min="13569" max="13569" width="5" style="46" customWidth="1"/>
    <col min="13570" max="13570" width="7.16666666666667" style="46" customWidth="1"/>
    <col min="13571" max="13571" width="8.83333333333333" style="46"/>
    <col min="13572" max="13573" width="6.66666666666667" style="46" customWidth="1"/>
    <col min="13574" max="13574" width="7.66666666666667" style="46" customWidth="1"/>
    <col min="13575" max="13575" width="6.66666666666667" style="46" customWidth="1"/>
    <col min="13576" max="13576" width="8.5" style="46" customWidth="1"/>
    <col min="13577" max="13577" width="6.66666666666667" style="46" customWidth="1"/>
    <col min="13578" max="13578" width="8.83333333333333" style="46"/>
    <col min="13579" max="13579" width="6.66666666666667" style="46" customWidth="1"/>
    <col min="13580" max="13580" width="5.83333333333333" style="46" customWidth="1"/>
    <col min="13581" max="13581" width="5.16666666666667" style="46" customWidth="1"/>
    <col min="13582" max="13583" width="7" style="46" customWidth="1"/>
    <col min="13584" max="13584" width="6.66666666666667" style="46" customWidth="1"/>
    <col min="13585" max="13585" width="5.83333333333333" style="46" customWidth="1"/>
    <col min="13586" max="13586" width="6.66666666666667" style="46" customWidth="1"/>
    <col min="13587" max="13821" width="8.83333333333333" style="46"/>
    <col min="13822" max="13822" width="3.16666666666667" style="46" customWidth="1"/>
    <col min="13823" max="13823" width="9" style="46" customWidth="1"/>
    <col min="13824" max="13824" width="5.83333333333333" style="46" customWidth="1"/>
    <col min="13825" max="13825" width="5" style="46" customWidth="1"/>
    <col min="13826" max="13826" width="7.16666666666667" style="46" customWidth="1"/>
    <col min="13827" max="13827" width="8.83333333333333" style="46"/>
    <col min="13828" max="13829" width="6.66666666666667" style="46" customWidth="1"/>
    <col min="13830" max="13830" width="7.66666666666667" style="46" customWidth="1"/>
    <col min="13831" max="13831" width="6.66666666666667" style="46" customWidth="1"/>
    <col min="13832" max="13832" width="8.5" style="46" customWidth="1"/>
    <col min="13833" max="13833" width="6.66666666666667" style="46" customWidth="1"/>
    <col min="13834" max="13834" width="8.83333333333333" style="46"/>
    <col min="13835" max="13835" width="6.66666666666667" style="46" customWidth="1"/>
    <col min="13836" max="13836" width="5.83333333333333" style="46" customWidth="1"/>
    <col min="13837" max="13837" width="5.16666666666667" style="46" customWidth="1"/>
    <col min="13838" max="13839" width="7" style="46" customWidth="1"/>
    <col min="13840" max="13840" width="6.66666666666667" style="46" customWidth="1"/>
    <col min="13841" max="13841" width="5.83333333333333" style="46" customWidth="1"/>
    <col min="13842" max="13842" width="6.66666666666667" style="46" customWidth="1"/>
    <col min="13843" max="14077" width="8.83333333333333" style="46"/>
    <col min="14078" max="14078" width="3.16666666666667" style="46" customWidth="1"/>
    <col min="14079" max="14079" width="9" style="46" customWidth="1"/>
    <col min="14080" max="14080" width="5.83333333333333" style="46" customWidth="1"/>
    <col min="14081" max="14081" width="5" style="46" customWidth="1"/>
    <col min="14082" max="14082" width="7.16666666666667" style="46" customWidth="1"/>
    <col min="14083" max="14083" width="8.83333333333333" style="46"/>
    <col min="14084" max="14085" width="6.66666666666667" style="46" customWidth="1"/>
    <col min="14086" max="14086" width="7.66666666666667" style="46" customWidth="1"/>
    <col min="14087" max="14087" width="6.66666666666667" style="46" customWidth="1"/>
    <col min="14088" max="14088" width="8.5" style="46" customWidth="1"/>
    <col min="14089" max="14089" width="6.66666666666667" style="46" customWidth="1"/>
    <col min="14090" max="14090" width="8.83333333333333" style="46"/>
    <col min="14091" max="14091" width="6.66666666666667" style="46" customWidth="1"/>
    <col min="14092" max="14092" width="5.83333333333333" style="46" customWidth="1"/>
    <col min="14093" max="14093" width="5.16666666666667" style="46" customWidth="1"/>
    <col min="14094" max="14095" width="7" style="46" customWidth="1"/>
    <col min="14096" max="14096" width="6.66666666666667" style="46" customWidth="1"/>
    <col min="14097" max="14097" width="5.83333333333333" style="46" customWidth="1"/>
    <col min="14098" max="14098" width="6.66666666666667" style="46" customWidth="1"/>
    <col min="14099" max="14333" width="8.83333333333333" style="46"/>
    <col min="14334" max="14334" width="3.16666666666667" style="46" customWidth="1"/>
    <col min="14335" max="14335" width="9" style="46" customWidth="1"/>
    <col min="14336" max="14336" width="5.83333333333333" style="46" customWidth="1"/>
    <col min="14337" max="14337" width="5" style="46" customWidth="1"/>
    <col min="14338" max="14338" width="7.16666666666667" style="46" customWidth="1"/>
    <col min="14339" max="14339" width="8.83333333333333" style="46"/>
    <col min="14340" max="14341" width="6.66666666666667" style="46" customWidth="1"/>
    <col min="14342" max="14342" width="7.66666666666667" style="46" customWidth="1"/>
    <col min="14343" max="14343" width="6.66666666666667" style="46" customWidth="1"/>
    <col min="14344" max="14344" width="8.5" style="46" customWidth="1"/>
    <col min="14345" max="14345" width="6.66666666666667" style="46" customWidth="1"/>
    <col min="14346" max="14346" width="8.83333333333333" style="46"/>
    <col min="14347" max="14347" width="6.66666666666667" style="46" customWidth="1"/>
    <col min="14348" max="14348" width="5.83333333333333" style="46" customWidth="1"/>
    <col min="14349" max="14349" width="5.16666666666667" style="46" customWidth="1"/>
    <col min="14350" max="14351" width="7" style="46" customWidth="1"/>
    <col min="14352" max="14352" width="6.66666666666667" style="46" customWidth="1"/>
    <col min="14353" max="14353" width="5.83333333333333" style="46" customWidth="1"/>
    <col min="14354" max="14354" width="6.66666666666667" style="46" customWidth="1"/>
    <col min="14355" max="14589" width="8.83333333333333" style="46"/>
    <col min="14590" max="14590" width="3.16666666666667" style="46" customWidth="1"/>
    <col min="14591" max="14591" width="9" style="46" customWidth="1"/>
    <col min="14592" max="14592" width="5.83333333333333" style="46" customWidth="1"/>
    <col min="14593" max="14593" width="5" style="46" customWidth="1"/>
    <col min="14594" max="14594" width="7.16666666666667" style="46" customWidth="1"/>
    <col min="14595" max="14595" width="8.83333333333333" style="46"/>
    <col min="14596" max="14597" width="6.66666666666667" style="46" customWidth="1"/>
    <col min="14598" max="14598" width="7.66666666666667" style="46" customWidth="1"/>
    <col min="14599" max="14599" width="6.66666666666667" style="46" customWidth="1"/>
    <col min="14600" max="14600" width="8.5" style="46" customWidth="1"/>
    <col min="14601" max="14601" width="6.66666666666667" style="46" customWidth="1"/>
    <col min="14602" max="14602" width="8.83333333333333" style="46"/>
    <col min="14603" max="14603" width="6.66666666666667" style="46" customWidth="1"/>
    <col min="14604" max="14604" width="5.83333333333333" style="46" customWidth="1"/>
    <col min="14605" max="14605" width="5.16666666666667" style="46" customWidth="1"/>
    <col min="14606" max="14607" width="7" style="46" customWidth="1"/>
    <col min="14608" max="14608" width="6.66666666666667" style="46" customWidth="1"/>
    <col min="14609" max="14609" width="5.83333333333333" style="46" customWidth="1"/>
    <col min="14610" max="14610" width="6.66666666666667" style="46" customWidth="1"/>
    <col min="14611" max="14845" width="8.83333333333333" style="46"/>
    <col min="14846" max="14846" width="3.16666666666667" style="46" customWidth="1"/>
    <col min="14847" max="14847" width="9" style="46" customWidth="1"/>
    <col min="14848" max="14848" width="5.83333333333333" style="46" customWidth="1"/>
    <col min="14849" max="14849" width="5" style="46" customWidth="1"/>
    <col min="14850" max="14850" width="7.16666666666667" style="46" customWidth="1"/>
    <col min="14851" max="14851" width="8.83333333333333" style="46"/>
    <col min="14852" max="14853" width="6.66666666666667" style="46" customWidth="1"/>
    <col min="14854" max="14854" width="7.66666666666667" style="46" customWidth="1"/>
    <col min="14855" max="14855" width="6.66666666666667" style="46" customWidth="1"/>
    <col min="14856" max="14856" width="8.5" style="46" customWidth="1"/>
    <col min="14857" max="14857" width="6.66666666666667" style="46" customWidth="1"/>
    <col min="14858" max="14858" width="8.83333333333333" style="46"/>
    <col min="14859" max="14859" width="6.66666666666667" style="46" customWidth="1"/>
    <col min="14860" max="14860" width="5.83333333333333" style="46" customWidth="1"/>
    <col min="14861" max="14861" width="5.16666666666667" style="46" customWidth="1"/>
    <col min="14862" max="14863" width="7" style="46" customWidth="1"/>
    <col min="14864" max="14864" width="6.66666666666667" style="46" customWidth="1"/>
    <col min="14865" max="14865" width="5.83333333333333" style="46" customWidth="1"/>
    <col min="14866" max="14866" width="6.66666666666667" style="46" customWidth="1"/>
    <col min="14867" max="15101" width="8.83333333333333" style="46"/>
    <col min="15102" max="15102" width="3.16666666666667" style="46" customWidth="1"/>
    <col min="15103" max="15103" width="9" style="46" customWidth="1"/>
    <col min="15104" max="15104" width="5.83333333333333" style="46" customWidth="1"/>
    <col min="15105" max="15105" width="5" style="46" customWidth="1"/>
    <col min="15106" max="15106" width="7.16666666666667" style="46" customWidth="1"/>
    <col min="15107" max="15107" width="8.83333333333333" style="46"/>
    <col min="15108" max="15109" width="6.66666666666667" style="46" customWidth="1"/>
    <col min="15110" max="15110" width="7.66666666666667" style="46" customWidth="1"/>
    <col min="15111" max="15111" width="6.66666666666667" style="46" customWidth="1"/>
    <col min="15112" max="15112" width="8.5" style="46" customWidth="1"/>
    <col min="15113" max="15113" width="6.66666666666667" style="46" customWidth="1"/>
    <col min="15114" max="15114" width="8.83333333333333" style="46"/>
    <col min="15115" max="15115" width="6.66666666666667" style="46" customWidth="1"/>
    <col min="15116" max="15116" width="5.83333333333333" style="46" customWidth="1"/>
    <col min="15117" max="15117" width="5.16666666666667" style="46" customWidth="1"/>
    <col min="15118" max="15119" width="7" style="46" customWidth="1"/>
    <col min="15120" max="15120" width="6.66666666666667" style="46" customWidth="1"/>
    <col min="15121" max="15121" width="5.83333333333333" style="46" customWidth="1"/>
    <col min="15122" max="15122" width="6.66666666666667" style="46" customWidth="1"/>
    <col min="15123" max="15357" width="8.83333333333333" style="46"/>
    <col min="15358" max="15358" width="3.16666666666667" style="46" customWidth="1"/>
    <col min="15359" max="15359" width="9" style="46" customWidth="1"/>
    <col min="15360" max="15360" width="5.83333333333333" style="46" customWidth="1"/>
    <col min="15361" max="15361" width="5" style="46" customWidth="1"/>
    <col min="15362" max="15362" width="7.16666666666667" style="46" customWidth="1"/>
    <col min="15363" max="15363" width="8.83333333333333" style="46"/>
    <col min="15364" max="15365" width="6.66666666666667" style="46" customWidth="1"/>
    <col min="15366" max="15366" width="7.66666666666667" style="46" customWidth="1"/>
    <col min="15367" max="15367" width="6.66666666666667" style="46" customWidth="1"/>
    <col min="15368" max="15368" width="8.5" style="46" customWidth="1"/>
    <col min="15369" max="15369" width="6.66666666666667" style="46" customWidth="1"/>
    <col min="15370" max="15370" width="8.83333333333333" style="46"/>
    <col min="15371" max="15371" width="6.66666666666667" style="46" customWidth="1"/>
    <col min="15372" max="15372" width="5.83333333333333" style="46" customWidth="1"/>
    <col min="15373" max="15373" width="5.16666666666667" style="46" customWidth="1"/>
    <col min="15374" max="15375" width="7" style="46" customWidth="1"/>
    <col min="15376" max="15376" width="6.66666666666667" style="46" customWidth="1"/>
    <col min="15377" max="15377" width="5.83333333333333" style="46" customWidth="1"/>
    <col min="15378" max="15378" width="6.66666666666667" style="46" customWidth="1"/>
    <col min="15379" max="15613" width="8.83333333333333" style="46"/>
    <col min="15614" max="15614" width="3.16666666666667" style="46" customWidth="1"/>
    <col min="15615" max="15615" width="9" style="46" customWidth="1"/>
    <col min="15616" max="15616" width="5.83333333333333" style="46" customWidth="1"/>
    <col min="15617" max="15617" width="5" style="46" customWidth="1"/>
    <col min="15618" max="15618" width="7.16666666666667" style="46" customWidth="1"/>
    <col min="15619" max="15619" width="8.83333333333333" style="46"/>
    <col min="15620" max="15621" width="6.66666666666667" style="46" customWidth="1"/>
    <col min="15622" max="15622" width="7.66666666666667" style="46" customWidth="1"/>
    <col min="15623" max="15623" width="6.66666666666667" style="46" customWidth="1"/>
    <col min="15624" max="15624" width="8.5" style="46" customWidth="1"/>
    <col min="15625" max="15625" width="6.66666666666667" style="46" customWidth="1"/>
    <col min="15626" max="15626" width="8.83333333333333" style="46"/>
    <col min="15627" max="15627" width="6.66666666666667" style="46" customWidth="1"/>
    <col min="15628" max="15628" width="5.83333333333333" style="46" customWidth="1"/>
    <col min="15629" max="15629" width="5.16666666666667" style="46" customWidth="1"/>
    <col min="15630" max="15631" width="7" style="46" customWidth="1"/>
    <col min="15632" max="15632" width="6.66666666666667" style="46" customWidth="1"/>
    <col min="15633" max="15633" width="5.83333333333333" style="46" customWidth="1"/>
    <col min="15634" max="15634" width="6.66666666666667" style="46" customWidth="1"/>
    <col min="15635" max="15869" width="8.83333333333333" style="46"/>
    <col min="15870" max="15870" width="3.16666666666667" style="46" customWidth="1"/>
    <col min="15871" max="15871" width="9" style="46" customWidth="1"/>
    <col min="15872" max="15872" width="5.83333333333333" style="46" customWidth="1"/>
    <col min="15873" max="15873" width="5" style="46" customWidth="1"/>
    <col min="15874" max="15874" width="7.16666666666667" style="46" customWidth="1"/>
    <col min="15875" max="15875" width="8.83333333333333" style="46"/>
    <col min="15876" max="15877" width="6.66666666666667" style="46" customWidth="1"/>
    <col min="15878" max="15878" width="7.66666666666667" style="46" customWidth="1"/>
    <col min="15879" max="15879" width="6.66666666666667" style="46" customWidth="1"/>
    <col min="15880" max="15880" width="8.5" style="46" customWidth="1"/>
    <col min="15881" max="15881" width="6.66666666666667" style="46" customWidth="1"/>
    <col min="15882" max="15882" width="8.83333333333333" style="46"/>
    <col min="15883" max="15883" width="6.66666666666667" style="46" customWidth="1"/>
    <col min="15884" max="15884" width="5.83333333333333" style="46" customWidth="1"/>
    <col min="15885" max="15885" width="5.16666666666667" style="46" customWidth="1"/>
    <col min="15886" max="15887" width="7" style="46" customWidth="1"/>
    <col min="15888" max="15888" width="6.66666666666667" style="46" customWidth="1"/>
    <col min="15889" max="15889" width="5.83333333333333" style="46" customWidth="1"/>
    <col min="15890" max="15890" width="6.66666666666667" style="46" customWidth="1"/>
    <col min="15891" max="16125" width="8.83333333333333" style="46"/>
    <col min="16126" max="16126" width="3.16666666666667" style="46" customWidth="1"/>
    <col min="16127" max="16127" width="9" style="46" customWidth="1"/>
    <col min="16128" max="16128" width="5.83333333333333" style="46" customWidth="1"/>
    <col min="16129" max="16129" width="5" style="46" customWidth="1"/>
    <col min="16130" max="16130" width="7.16666666666667" style="46" customWidth="1"/>
    <col min="16131" max="16131" width="8.83333333333333" style="46"/>
    <col min="16132" max="16133" width="6.66666666666667" style="46" customWidth="1"/>
    <col min="16134" max="16134" width="7.66666666666667" style="46" customWidth="1"/>
    <col min="16135" max="16135" width="6.66666666666667" style="46" customWidth="1"/>
    <col min="16136" max="16136" width="8.5" style="46" customWidth="1"/>
    <col min="16137" max="16137" width="6.66666666666667" style="46" customWidth="1"/>
    <col min="16138" max="16138" width="8.83333333333333" style="46"/>
    <col min="16139" max="16139" width="6.66666666666667" style="46" customWidth="1"/>
    <col min="16140" max="16140" width="5.83333333333333" style="46" customWidth="1"/>
    <col min="16141" max="16141" width="5.16666666666667" style="46" customWidth="1"/>
    <col min="16142" max="16143" width="7" style="46" customWidth="1"/>
    <col min="16144" max="16144" width="6.66666666666667" style="46" customWidth="1"/>
    <col min="16145" max="16145" width="5.83333333333333" style="46" customWidth="1"/>
    <col min="16146" max="16146" width="6.66666666666667" style="46" customWidth="1"/>
    <col min="16147" max="16384" width="8.83333333333333" style="46"/>
  </cols>
  <sheetData>
    <row r="1" s="45" customFormat="1" ht="33" spans="1:20">
      <c r="A1" s="49" t="s">
        <v>0</v>
      </c>
      <c r="B1" s="50" t="s">
        <v>103</v>
      </c>
      <c r="C1" s="50" t="s">
        <v>104</v>
      </c>
      <c r="D1" s="50" t="s">
        <v>105</v>
      </c>
      <c r="E1" s="50" t="s">
        <v>22</v>
      </c>
      <c r="F1" s="51" t="s">
        <v>23</v>
      </c>
      <c r="G1" s="50" t="s">
        <v>24</v>
      </c>
      <c r="H1" s="50" t="s">
        <v>106</v>
      </c>
      <c r="I1" s="50" t="s">
        <v>107</v>
      </c>
      <c r="J1" s="64" t="s">
        <v>108</v>
      </c>
      <c r="K1" s="50" t="s">
        <v>109</v>
      </c>
      <c r="L1" s="64" t="s">
        <v>110</v>
      </c>
      <c r="M1" s="50" t="s">
        <v>111</v>
      </c>
      <c r="N1" s="50" t="s">
        <v>25</v>
      </c>
      <c r="O1" s="50" t="s">
        <v>12</v>
      </c>
      <c r="P1" s="50" t="s">
        <v>26</v>
      </c>
      <c r="Q1" s="68" t="s">
        <v>27</v>
      </c>
      <c r="R1" s="69" t="s">
        <v>112</v>
      </c>
      <c r="S1" s="70" t="s">
        <v>34</v>
      </c>
      <c r="T1" s="71" t="s">
        <v>113</v>
      </c>
    </row>
    <row r="2" spans="1:20">
      <c r="A2" s="52" t="str">
        <f t="shared" ref="A2:A32" si="0">TEXT(B2,"aaa")</f>
        <v>周日</v>
      </c>
      <c r="B2" s="53">
        <v>42309</v>
      </c>
      <c r="C2" s="54">
        <v>16621</v>
      </c>
      <c r="D2" s="55">
        <v>152</v>
      </c>
      <c r="E2" s="55">
        <v>988.66</v>
      </c>
      <c r="F2" s="56">
        <v>0.0091</v>
      </c>
      <c r="G2" s="55">
        <v>6.5</v>
      </c>
      <c r="H2" s="55">
        <v>59.48</v>
      </c>
      <c r="I2" s="55">
        <v>1</v>
      </c>
      <c r="J2" s="65">
        <f>E2/I2</f>
        <v>988.66</v>
      </c>
      <c r="K2" s="55">
        <v>1</v>
      </c>
      <c r="L2" s="65">
        <f>E2/K2</f>
        <v>988.66</v>
      </c>
      <c r="M2" s="55">
        <v>1</v>
      </c>
      <c r="N2" s="55">
        <v>32</v>
      </c>
      <c r="O2" s="66">
        <v>0.43</v>
      </c>
      <c r="P2" s="55">
        <v>1000</v>
      </c>
      <c r="Q2" s="72">
        <f>E2/P2</f>
        <v>0.98866</v>
      </c>
      <c r="R2" s="73">
        <v>1400</v>
      </c>
      <c r="S2" s="74">
        <f>M2/D2</f>
        <v>0.00657894736842105</v>
      </c>
      <c r="T2" s="75">
        <f t="shared" ref="T2:T33" si="1">IFERROR(R2/E2,0)</f>
        <v>1.41605809884086</v>
      </c>
    </row>
    <row r="3" spans="1:20">
      <c r="A3" s="52" t="str">
        <f t="shared" si="0"/>
        <v>周一</v>
      </c>
      <c r="B3" s="53">
        <v>42310</v>
      </c>
      <c r="C3" s="54">
        <v>16621</v>
      </c>
      <c r="D3" s="55">
        <v>152</v>
      </c>
      <c r="E3" s="55">
        <v>988.66</v>
      </c>
      <c r="F3" s="56">
        <v>0.0091</v>
      </c>
      <c r="G3" s="55">
        <v>6.5</v>
      </c>
      <c r="H3" s="55">
        <v>59.48</v>
      </c>
      <c r="I3" s="55">
        <v>3</v>
      </c>
      <c r="J3" s="65">
        <f t="shared" ref="J3:J31" si="2">E3/I3</f>
        <v>329.553333333333</v>
      </c>
      <c r="K3" s="55">
        <v>3</v>
      </c>
      <c r="L3" s="65">
        <f t="shared" ref="L3:L31" si="3">E3/K3</f>
        <v>329.553333333333</v>
      </c>
      <c r="M3" s="55">
        <v>2</v>
      </c>
      <c r="N3" s="55">
        <v>38</v>
      </c>
      <c r="O3" s="66">
        <v>0.66</v>
      </c>
      <c r="P3" s="55">
        <v>1100</v>
      </c>
      <c r="Q3" s="72">
        <f t="shared" ref="Q3:Q32" si="4">IFERROR(E3/P3,0)</f>
        <v>0.898781818181818</v>
      </c>
      <c r="R3" s="73">
        <v>1400</v>
      </c>
      <c r="S3" s="74">
        <f t="shared" ref="S3:S31" si="5">M3/D3</f>
        <v>0.0131578947368421</v>
      </c>
      <c r="T3" s="75">
        <f t="shared" si="1"/>
        <v>1.41605809884086</v>
      </c>
    </row>
    <row r="4" spans="1:20">
      <c r="A4" s="52" t="str">
        <f t="shared" si="0"/>
        <v>周二</v>
      </c>
      <c r="B4" s="53">
        <v>42311</v>
      </c>
      <c r="C4" s="54">
        <v>16621</v>
      </c>
      <c r="D4" s="55">
        <v>152</v>
      </c>
      <c r="E4" s="55">
        <v>988.66</v>
      </c>
      <c r="F4" s="56">
        <v>0.0091</v>
      </c>
      <c r="G4" s="55">
        <v>6.5</v>
      </c>
      <c r="H4" s="55">
        <v>59.48</v>
      </c>
      <c r="I4" s="55">
        <v>5</v>
      </c>
      <c r="J4" s="65">
        <f t="shared" si="2"/>
        <v>197.732</v>
      </c>
      <c r="K4" s="55">
        <v>5</v>
      </c>
      <c r="L4" s="65">
        <f t="shared" si="3"/>
        <v>197.732</v>
      </c>
      <c r="M4" s="55">
        <v>3</v>
      </c>
      <c r="N4" s="55">
        <v>44</v>
      </c>
      <c r="O4" s="66">
        <v>0.43</v>
      </c>
      <c r="P4" s="55">
        <v>1200</v>
      </c>
      <c r="Q4" s="72">
        <f t="shared" si="4"/>
        <v>0.823883333333333</v>
      </c>
      <c r="R4" s="73">
        <v>1400</v>
      </c>
      <c r="S4" s="74">
        <f t="shared" si="5"/>
        <v>0.0197368421052632</v>
      </c>
      <c r="T4" s="75">
        <f t="shared" si="1"/>
        <v>1.41605809884086</v>
      </c>
    </row>
    <row r="5" spans="1:20">
      <c r="A5" s="52" t="str">
        <f t="shared" si="0"/>
        <v>周三</v>
      </c>
      <c r="B5" s="53">
        <v>42312</v>
      </c>
      <c r="C5" s="54">
        <v>16621</v>
      </c>
      <c r="D5" s="55">
        <v>152</v>
      </c>
      <c r="E5" s="55">
        <v>988.66</v>
      </c>
      <c r="F5" s="56">
        <v>0.0091</v>
      </c>
      <c r="G5" s="55">
        <v>6.5</v>
      </c>
      <c r="H5" s="55">
        <v>59.48</v>
      </c>
      <c r="I5" s="55">
        <v>7</v>
      </c>
      <c r="J5" s="65">
        <f t="shared" si="2"/>
        <v>141.237142857143</v>
      </c>
      <c r="K5" s="55">
        <v>7</v>
      </c>
      <c r="L5" s="65">
        <f t="shared" si="3"/>
        <v>141.237142857143</v>
      </c>
      <c r="M5" s="55">
        <v>4</v>
      </c>
      <c r="N5" s="55">
        <v>50</v>
      </c>
      <c r="O5" s="66">
        <v>0.506666666666667</v>
      </c>
      <c r="P5" s="55">
        <v>1300</v>
      </c>
      <c r="Q5" s="72">
        <f t="shared" si="4"/>
        <v>0.760507692307692</v>
      </c>
      <c r="R5" s="73">
        <v>1400</v>
      </c>
      <c r="S5" s="74">
        <f t="shared" si="5"/>
        <v>0.0263157894736842</v>
      </c>
      <c r="T5" s="75">
        <f t="shared" si="1"/>
        <v>1.41605809884086</v>
      </c>
    </row>
    <row r="6" spans="1:20">
      <c r="A6" s="52" t="str">
        <f t="shared" si="0"/>
        <v>周四</v>
      </c>
      <c r="B6" s="53">
        <v>42313</v>
      </c>
      <c r="C6" s="54">
        <v>16621</v>
      </c>
      <c r="D6" s="55">
        <v>152</v>
      </c>
      <c r="E6" s="55">
        <v>988.66</v>
      </c>
      <c r="F6" s="56">
        <v>0.0091</v>
      </c>
      <c r="G6" s="55">
        <v>6.5</v>
      </c>
      <c r="H6" s="55">
        <v>59.48</v>
      </c>
      <c r="I6" s="55">
        <v>9</v>
      </c>
      <c r="J6" s="65">
        <f t="shared" si="2"/>
        <v>109.851111111111</v>
      </c>
      <c r="K6" s="55">
        <v>9</v>
      </c>
      <c r="L6" s="65">
        <f t="shared" si="3"/>
        <v>109.851111111111</v>
      </c>
      <c r="M6" s="55">
        <v>5</v>
      </c>
      <c r="N6" s="55">
        <v>56</v>
      </c>
      <c r="O6" s="66">
        <v>0.506666666666667</v>
      </c>
      <c r="P6" s="55">
        <v>1400</v>
      </c>
      <c r="Q6" s="72">
        <f t="shared" si="4"/>
        <v>0.706185714285714</v>
      </c>
      <c r="R6" s="73">
        <v>1400</v>
      </c>
      <c r="S6" s="74">
        <f t="shared" si="5"/>
        <v>0.0328947368421053</v>
      </c>
      <c r="T6" s="75">
        <f t="shared" si="1"/>
        <v>1.41605809884086</v>
      </c>
    </row>
    <row r="7" spans="1:20">
      <c r="A7" s="52" t="str">
        <f t="shared" si="0"/>
        <v>周五</v>
      </c>
      <c r="B7" s="53">
        <v>42314</v>
      </c>
      <c r="C7" s="54">
        <v>16621</v>
      </c>
      <c r="D7" s="55">
        <v>152</v>
      </c>
      <c r="E7" s="55">
        <v>988.66</v>
      </c>
      <c r="F7" s="56">
        <v>0.0091</v>
      </c>
      <c r="G7" s="55">
        <v>6.5</v>
      </c>
      <c r="H7" s="55">
        <v>59.48</v>
      </c>
      <c r="I7" s="55">
        <v>11</v>
      </c>
      <c r="J7" s="65">
        <f t="shared" si="2"/>
        <v>89.8781818181818</v>
      </c>
      <c r="K7" s="55">
        <v>11</v>
      </c>
      <c r="L7" s="65">
        <f t="shared" si="3"/>
        <v>89.8781818181818</v>
      </c>
      <c r="M7" s="55">
        <v>6</v>
      </c>
      <c r="N7" s="55">
        <v>62</v>
      </c>
      <c r="O7" s="66">
        <v>0.506666666666667</v>
      </c>
      <c r="P7" s="55">
        <v>1500</v>
      </c>
      <c r="Q7" s="72">
        <f t="shared" si="4"/>
        <v>0.659106666666667</v>
      </c>
      <c r="R7" s="73">
        <v>1400</v>
      </c>
      <c r="S7" s="74">
        <f t="shared" si="5"/>
        <v>0.0394736842105263</v>
      </c>
      <c r="T7" s="75">
        <f t="shared" si="1"/>
        <v>1.41605809884086</v>
      </c>
    </row>
    <row r="8" spans="1:20">
      <c r="A8" s="52" t="str">
        <f t="shared" si="0"/>
        <v>周六</v>
      </c>
      <c r="B8" s="53">
        <v>42315</v>
      </c>
      <c r="C8" s="54">
        <v>16621</v>
      </c>
      <c r="D8" s="55">
        <v>152</v>
      </c>
      <c r="E8" s="55">
        <v>988.66</v>
      </c>
      <c r="F8" s="56">
        <v>0.0091</v>
      </c>
      <c r="G8" s="55">
        <v>6.5</v>
      </c>
      <c r="H8" s="55">
        <v>59.48</v>
      </c>
      <c r="I8" s="55">
        <v>13</v>
      </c>
      <c r="J8" s="65">
        <f t="shared" si="2"/>
        <v>76.0507692307692</v>
      </c>
      <c r="K8" s="55">
        <v>13</v>
      </c>
      <c r="L8" s="65">
        <f t="shared" si="3"/>
        <v>76.0507692307692</v>
      </c>
      <c r="M8" s="55">
        <v>7</v>
      </c>
      <c r="N8" s="55">
        <v>68</v>
      </c>
      <c r="O8" s="66">
        <v>0.506666666666667</v>
      </c>
      <c r="P8" s="55">
        <v>1600</v>
      </c>
      <c r="Q8" s="72">
        <f t="shared" si="4"/>
        <v>0.6179125</v>
      </c>
      <c r="R8" s="73">
        <v>1400</v>
      </c>
      <c r="S8" s="74">
        <f t="shared" si="5"/>
        <v>0.0460526315789474</v>
      </c>
      <c r="T8" s="75">
        <f t="shared" si="1"/>
        <v>1.41605809884086</v>
      </c>
    </row>
    <row r="9" spans="1:20">
      <c r="A9" s="52" t="str">
        <f t="shared" si="0"/>
        <v>周日</v>
      </c>
      <c r="B9" s="53">
        <v>42316</v>
      </c>
      <c r="C9" s="54">
        <v>16621</v>
      </c>
      <c r="D9" s="55">
        <v>152</v>
      </c>
      <c r="E9" s="55">
        <v>988.66</v>
      </c>
      <c r="F9" s="56">
        <v>0.0091</v>
      </c>
      <c r="G9" s="55">
        <v>6.5</v>
      </c>
      <c r="H9" s="55">
        <v>59.48</v>
      </c>
      <c r="I9" s="55">
        <v>15</v>
      </c>
      <c r="J9" s="65">
        <f t="shared" si="2"/>
        <v>65.9106666666667</v>
      </c>
      <c r="K9" s="55">
        <v>15</v>
      </c>
      <c r="L9" s="65">
        <f t="shared" si="3"/>
        <v>65.9106666666667</v>
      </c>
      <c r="M9" s="55">
        <v>8</v>
      </c>
      <c r="N9" s="55">
        <v>74</v>
      </c>
      <c r="O9" s="66">
        <v>0.506666666666667</v>
      </c>
      <c r="P9" s="55">
        <v>1700</v>
      </c>
      <c r="Q9" s="72">
        <f t="shared" si="4"/>
        <v>0.581564705882353</v>
      </c>
      <c r="R9" s="73">
        <v>1400</v>
      </c>
      <c r="S9" s="74">
        <f t="shared" si="5"/>
        <v>0.0526315789473684</v>
      </c>
      <c r="T9" s="75">
        <f t="shared" si="1"/>
        <v>1.41605809884086</v>
      </c>
    </row>
    <row r="10" spans="1:20">
      <c r="A10" s="52" t="str">
        <f t="shared" si="0"/>
        <v>周一</v>
      </c>
      <c r="B10" s="53">
        <v>42317</v>
      </c>
      <c r="C10" s="54">
        <v>16621</v>
      </c>
      <c r="D10" s="55">
        <v>152</v>
      </c>
      <c r="E10" s="55">
        <v>988.66</v>
      </c>
      <c r="F10" s="56">
        <v>0.0091</v>
      </c>
      <c r="G10" s="55">
        <v>6.5</v>
      </c>
      <c r="H10" s="55">
        <v>59.48</v>
      </c>
      <c r="I10" s="55">
        <v>17</v>
      </c>
      <c r="J10" s="65">
        <f t="shared" si="2"/>
        <v>58.1564705882353</v>
      </c>
      <c r="K10" s="55">
        <v>17</v>
      </c>
      <c r="L10" s="65">
        <f t="shared" si="3"/>
        <v>58.1564705882353</v>
      </c>
      <c r="M10" s="55">
        <v>9</v>
      </c>
      <c r="N10" s="55">
        <v>80</v>
      </c>
      <c r="O10" s="66">
        <v>0.506666666666667</v>
      </c>
      <c r="P10" s="55">
        <v>1800</v>
      </c>
      <c r="Q10" s="72">
        <f t="shared" si="4"/>
        <v>0.549255555555555</v>
      </c>
      <c r="R10" s="73">
        <v>1400</v>
      </c>
      <c r="S10" s="74">
        <f t="shared" si="5"/>
        <v>0.0592105263157895</v>
      </c>
      <c r="T10" s="75">
        <f t="shared" si="1"/>
        <v>1.41605809884086</v>
      </c>
    </row>
    <row r="11" spans="1:20">
      <c r="A11" s="52" t="str">
        <f t="shared" si="0"/>
        <v>周二</v>
      </c>
      <c r="B11" s="53">
        <v>42318</v>
      </c>
      <c r="C11" s="54">
        <v>16621</v>
      </c>
      <c r="D11" s="55">
        <v>152</v>
      </c>
      <c r="E11" s="55">
        <v>988.66</v>
      </c>
      <c r="F11" s="56">
        <v>0.0091</v>
      </c>
      <c r="G11" s="55">
        <v>6.5</v>
      </c>
      <c r="H11" s="55">
        <v>59.48</v>
      </c>
      <c r="I11" s="55">
        <v>19</v>
      </c>
      <c r="J11" s="65">
        <f t="shared" si="2"/>
        <v>52.0347368421053</v>
      </c>
      <c r="K11" s="55">
        <v>19</v>
      </c>
      <c r="L11" s="65">
        <f t="shared" si="3"/>
        <v>52.0347368421053</v>
      </c>
      <c r="M11" s="55">
        <v>10</v>
      </c>
      <c r="N11" s="55">
        <v>86</v>
      </c>
      <c r="O11" s="66">
        <v>0.506666666666667</v>
      </c>
      <c r="P11" s="55">
        <v>1900</v>
      </c>
      <c r="Q11" s="72">
        <f t="shared" si="4"/>
        <v>0.520347368421053</v>
      </c>
      <c r="R11" s="73">
        <v>1400</v>
      </c>
      <c r="S11" s="74">
        <f t="shared" si="5"/>
        <v>0.0657894736842105</v>
      </c>
      <c r="T11" s="75">
        <f t="shared" si="1"/>
        <v>1.41605809884086</v>
      </c>
    </row>
    <row r="12" spans="1:20">
      <c r="A12" s="52" t="str">
        <f t="shared" si="0"/>
        <v>周三</v>
      </c>
      <c r="B12" s="53">
        <v>42319</v>
      </c>
      <c r="C12" s="54">
        <v>16621</v>
      </c>
      <c r="D12" s="55">
        <v>152</v>
      </c>
      <c r="E12" s="55">
        <v>988.66</v>
      </c>
      <c r="F12" s="56">
        <v>0.0091</v>
      </c>
      <c r="G12" s="55">
        <v>6.5</v>
      </c>
      <c r="H12" s="55">
        <v>59.48</v>
      </c>
      <c r="I12" s="55">
        <v>21</v>
      </c>
      <c r="J12" s="65">
        <f t="shared" si="2"/>
        <v>47.0790476190476</v>
      </c>
      <c r="K12" s="55">
        <v>21</v>
      </c>
      <c r="L12" s="65">
        <f t="shared" si="3"/>
        <v>47.0790476190476</v>
      </c>
      <c r="M12" s="55">
        <v>11</v>
      </c>
      <c r="N12" s="55">
        <v>92</v>
      </c>
      <c r="O12" s="66">
        <v>0.506666666666667</v>
      </c>
      <c r="P12" s="55">
        <v>2000</v>
      </c>
      <c r="Q12" s="72">
        <f t="shared" si="4"/>
        <v>0.49433</v>
      </c>
      <c r="R12" s="73">
        <v>1400</v>
      </c>
      <c r="S12" s="74">
        <f t="shared" si="5"/>
        <v>0.0723684210526316</v>
      </c>
      <c r="T12" s="75">
        <f t="shared" si="1"/>
        <v>1.41605809884086</v>
      </c>
    </row>
    <row r="13" spans="1:20">
      <c r="A13" s="52" t="str">
        <f t="shared" si="0"/>
        <v>周四</v>
      </c>
      <c r="B13" s="53">
        <v>42320</v>
      </c>
      <c r="C13" s="54">
        <v>16621</v>
      </c>
      <c r="D13" s="55">
        <v>152</v>
      </c>
      <c r="E13" s="55">
        <v>988.66</v>
      </c>
      <c r="F13" s="56">
        <v>0.0091</v>
      </c>
      <c r="G13" s="55">
        <v>6.5</v>
      </c>
      <c r="H13" s="55">
        <v>59.48</v>
      </c>
      <c r="I13" s="55">
        <v>23</v>
      </c>
      <c r="J13" s="65">
        <f t="shared" si="2"/>
        <v>42.9852173913043</v>
      </c>
      <c r="K13" s="55">
        <v>23</v>
      </c>
      <c r="L13" s="65">
        <f t="shared" si="3"/>
        <v>42.9852173913043</v>
      </c>
      <c r="M13" s="55">
        <v>12</v>
      </c>
      <c r="N13" s="55">
        <v>98</v>
      </c>
      <c r="O13" s="66">
        <v>0.506666666666667</v>
      </c>
      <c r="P13" s="55">
        <v>2100</v>
      </c>
      <c r="Q13" s="72">
        <f t="shared" si="4"/>
        <v>0.470790476190476</v>
      </c>
      <c r="R13" s="73">
        <v>1400</v>
      </c>
      <c r="S13" s="74">
        <f t="shared" si="5"/>
        <v>0.0789473684210526</v>
      </c>
      <c r="T13" s="75">
        <f t="shared" si="1"/>
        <v>1.41605809884086</v>
      </c>
    </row>
    <row r="14" spans="1:20">
      <c r="A14" s="52" t="str">
        <f t="shared" si="0"/>
        <v>周五</v>
      </c>
      <c r="B14" s="53">
        <v>42321</v>
      </c>
      <c r="C14" s="54">
        <v>16621</v>
      </c>
      <c r="D14" s="55">
        <v>152</v>
      </c>
      <c r="E14" s="55">
        <v>988.66</v>
      </c>
      <c r="F14" s="56">
        <v>0.0091</v>
      </c>
      <c r="G14" s="55">
        <v>6.5</v>
      </c>
      <c r="H14" s="55">
        <v>59.48</v>
      </c>
      <c r="I14" s="55">
        <v>25</v>
      </c>
      <c r="J14" s="65">
        <f t="shared" si="2"/>
        <v>39.5464</v>
      </c>
      <c r="K14" s="55">
        <v>25</v>
      </c>
      <c r="L14" s="65">
        <f t="shared" si="3"/>
        <v>39.5464</v>
      </c>
      <c r="M14" s="55">
        <v>13</v>
      </c>
      <c r="N14" s="55">
        <v>104</v>
      </c>
      <c r="O14" s="66">
        <v>0.506666666666667</v>
      </c>
      <c r="P14" s="55">
        <v>2200</v>
      </c>
      <c r="Q14" s="72">
        <f t="shared" si="4"/>
        <v>0.449390909090909</v>
      </c>
      <c r="R14" s="73">
        <v>1400</v>
      </c>
      <c r="S14" s="74">
        <f t="shared" si="5"/>
        <v>0.0855263157894737</v>
      </c>
      <c r="T14" s="75">
        <f t="shared" si="1"/>
        <v>1.41605809884086</v>
      </c>
    </row>
    <row r="15" spans="1:20">
      <c r="A15" s="52" t="str">
        <f t="shared" si="0"/>
        <v>周六</v>
      </c>
      <c r="B15" s="53">
        <v>42322</v>
      </c>
      <c r="C15" s="54">
        <v>16621</v>
      </c>
      <c r="D15" s="55">
        <v>152</v>
      </c>
      <c r="E15" s="55">
        <v>988.66</v>
      </c>
      <c r="F15" s="56">
        <v>0.0091</v>
      </c>
      <c r="G15" s="55">
        <v>6.5</v>
      </c>
      <c r="H15" s="55">
        <v>59.48</v>
      </c>
      <c r="I15" s="55">
        <v>27</v>
      </c>
      <c r="J15" s="65">
        <f t="shared" si="2"/>
        <v>36.617037037037</v>
      </c>
      <c r="K15" s="55">
        <v>33</v>
      </c>
      <c r="L15" s="65">
        <f t="shared" si="3"/>
        <v>29.9593939393939</v>
      </c>
      <c r="M15" s="55">
        <v>14</v>
      </c>
      <c r="N15" s="55">
        <v>110</v>
      </c>
      <c r="O15" s="66">
        <v>0.506666666666667</v>
      </c>
      <c r="P15" s="55">
        <v>2300</v>
      </c>
      <c r="Q15" s="72">
        <f t="shared" si="4"/>
        <v>0.429852173913043</v>
      </c>
      <c r="R15" s="73">
        <v>1400</v>
      </c>
      <c r="S15" s="74">
        <f t="shared" si="5"/>
        <v>0.0921052631578947</v>
      </c>
      <c r="T15" s="75">
        <f t="shared" si="1"/>
        <v>1.41605809884086</v>
      </c>
    </row>
    <row r="16" spans="1:20">
      <c r="A16" s="52" t="str">
        <f t="shared" si="0"/>
        <v>周日</v>
      </c>
      <c r="B16" s="53">
        <v>42323</v>
      </c>
      <c r="C16" s="54">
        <v>16621</v>
      </c>
      <c r="D16" s="55">
        <v>152</v>
      </c>
      <c r="E16" s="55">
        <v>988.66</v>
      </c>
      <c r="F16" s="56">
        <v>0.0091</v>
      </c>
      <c r="G16" s="55">
        <v>6.5</v>
      </c>
      <c r="H16" s="55">
        <v>59.48</v>
      </c>
      <c r="I16" s="55">
        <v>29</v>
      </c>
      <c r="J16" s="65">
        <f t="shared" si="2"/>
        <v>34.091724137931</v>
      </c>
      <c r="K16" s="55">
        <v>29</v>
      </c>
      <c r="L16" s="65">
        <f t="shared" si="3"/>
        <v>34.091724137931</v>
      </c>
      <c r="M16" s="55">
        <v>15</v>
      </c>
      <c r="N16" s="55">
        <v>116</v>
      </c>
      <c r="O16" s="66">
        <v>0.506666666666667</v>
      </c>
      <c r="P16" s="55">
        <v>2400</v>
      </c>
      <c r="Q16" s="72">
        <f t="shared" si="4"/>
        <v>0.411941666666667</v>
      </c>
      <c r="R16" s="73">
        <v>1400</v>
      </c>
      <c r="S16" s="74">
        <f t="shared" si="5"/>
        <v>0.0986842105263158</v>
      </c>
      <c r="T16" s="75">
        <f t="shared" si="1"/>
        <v>1.41605809884086</v>
      </c>
    </row>
    <row r="17" spans="1:20">
      <c r="A17" s="52" t="str">
        <f t="shared" si="0"/>
        <v>周一</v>
      </c>
      <c r="B17" s="53">
        <v>42324</v>
      </c>
      <c r="C17" s="54">
        <v>16621</v>
      </c>
      <c r="D17" s="55">
        <v>152</v>
      </c>
      <c r="E17" s="55">
        <v>988.66</v>
      </c>
      <c r="F17" s="56">
        <v>0.0091</v>
      </c>
      <c r="G17" s="55">
        <v>6.5</v>
      </c>
      <c r="H17" s="55">
        <v>59.48</v>
      </c>
      <c r="I17" s="55">
        <v>31</v>
      </c>
      <c r="J17" s="65">
        <f t="shared" si="2"/>
        <v>31.8922580645161</v>
      </c>
      <c r="K17" s="55">
        <v>31</v>
      </c>
      <c r="L17" s="65">
        <f t="shared" si="3"/>
        <v>31.8922580645161</v>
      </c>
      <c r="M17" s="55">
        <v>16</v>
      </c>
      <c r="N17" s="55">
        <v>122</v>
      </c>
      <c r="O17" s="66">
        <v>0.506666666666667</v>
      </c>
      <c r="P17" s="55">
        <v>2500</v>
      </c>
      <c r="Q17" s="72">
        <f t="shared" si="4"/>
        <v>0.395464</v>
      </c>
      <c r="R17" s="73">
        <v>1400</v>
      </c>
      <c r="S17" s="74">
        <f t="shared" si="5"/>
        <v>0.105263157894737</v>
      </c>
      <c r="T17" s="75">
        <f t="shared" si="1"/>
        <v>1.41605809884086</v>
      </c>
    </row>
    <row r="18" spans="1:20">
      <c r="A18" s="52" t="str">
        <f t="shared" si="0"/>
        <v>周二</v>
      </c>
      <c r="B18" s="53">
        <v>42325</v>
      </c>
      <c r="C18" s="54">
        <v>16621</v>
      </c>
      <c r="D18" s="55">
        <v>152</v>
      </c>
      <c r="E18" s="55">
        <v>988.66</v>
      </c>
      <c r="F18" s="56">
        <v>0.0091</v>
      </c>
      <c r="G18" s="55">
        <v>6.5</v>
      </c>
      <c r="H18" s="55">
        <v>59.48</v>
      </c>
      <c r="I18" s="55">
        <v>33</v>
      </c>
      <c r="J18" s="65">
        <f t="shared" si="2"/>
        <v>29.9593939393939</v>
      </c>
      <c r="K18" s="55">
        <v>33</v>
      </c>
      <c r="L18" s="65">
        <f t="shared" si="3"/>
        <v>29.9593939393939</v>
      </c>
      <c r="M18" s="55">
        <v>17</v>
      </c>
      <c r="N18" s="55">
        <v>128</v>
      </c>
      <c r="O18" s="66">
        <v>0.506666666666667</v>
      </c>
      <c r="P18" s="55">
        <v>2600</v>
      </c>
      <c r="Q18" s="72">
        <f t="shared" si="4"/>
        <v>0.380253846153846</v>
      </c>
      <c r="R18" s="73">
        <v>1400</v>
      </c>
      <c r="S18" s="74">
        <f t="shared" si="5"/>
        <v>0.111842105263158</v>
      </c>
      <c r="T18" s="75">
        <f t="shared" si="1"/>
        <v>1.41605809884086</v>
      </c>
    </row>
    <row r="19" spans="1:20">
      <c r="A19" s="52" t="str">
        <f t="shared" si="0"/>
        <v>周三</v>
      </c>
      <c r="B19" s="53">
        <v>42326</v>
      </c>
      <c r="C19" s="54">
        <v>16621</v>
      </c>
      <c r="D19" s="55">
        <v>152</v>
      </c>
      <c r="E19" s="55">
        <v>988.66</v>
      </c>
      <c r="F19" s="56">
        <v>0.0091</v>
      </c>
      <c r="G19" s="55">
        <v>6.5</v>
      </c>
      <c r="H19" s="55">
        <v>59.48</v>
      </c>
      <c r="I19" s="55">
        <v>35</v>
      </c>
      <c r="J19" s="65">
        <f t="shared" si="2"/>
        <v>28.2474285714286</v>
      </c>
      <c r="K19" s="55">
        <v>35</v>
      </c>
      <c r="L19" s="65">
        <f t="shared" si="3"/>
        <v>28.2474285714286</v>
      </c>
      <c r="M19" s="55">
        <v>18</v>
      </c>
      <c r="N19" s="55">
        <v>134</v>
      </c>
      <c r="O19" s="66">
        <v>0.506666666666667</v>
      </c>
      <c r="P19" s="55">
        <v>2700</v>
      </c>
      <c r="Q19" s="72">
        <f t="shared" si="4"/>
        <v>0.36617037037037</v>
      </c>
      <c r="R19" s="73">
        <v>1400</v>
      </c>
      <c r="S19" s="74">
        <f t="shared" si="5"/>
        <v>0.118421052631579</v>
      </c>
      <c r="T19" s="75">
        <f t="shared" si="1"/>
        <v>1.41605809884086</v>
      </c>
    </row>
    <row r="20" spans="1:20">
      <c r="A20" s="52" t="str">
        <f t="shared" si="0"/>
        <v>周四</v>
      </c>
      <c r="B20" s="53">
        <v>42327</v>
      </c>
      <c r="C20" s="54">
        <v>16621</v>
      </c>
      <c r="D20" s="55">
        <v>152</v>
      </c>
      <c r="E20" s="55">
        <v>988.66</v>
      </c>
      <c r="F20" s="56">
        <v>0.0091</v>
      </c>
      <c r="G20" s="55">
        <v>6.5</v>
      </c>
      <c r="H20" s="55">
        <v>59.48</v>
      </c>
      <c r="I20" s="55">
        <v>37</v>
      </c>
      <c r="J20" s="65">
        <f t="shared" si="2"/>
        <v>26.7205405405405</v>
      </c>
      <c r="K20" s="55">
        <v>37</v>
      </c>
      <c r="L20" s="65">
        <f t="shared" si="3"/>
        <v>26.7205405405405</v>
      </c>
      <c r="M20" s="55">
        <v>19</v>
      </c>
      <c r="N20" s="55">
        <v>140</v>
      </c>
      <c r="O20" s="66">
        <v>0.506666666666667</v>
      </c>
      <c r="P20" s="55">
        <v>2800</v>
      </c>
      <c r="Q20" s="72">
        <f t="shared" si="4"/>
        <v>0.353092857142857</v>
      </c>
      <c r="R20" s="73">
        <v>1400</v>
      </c>
      <c r="S20" s="74">
        <f t="shared" si="5"/>
        <v>0.125</v>
      </c>
      <c r="T20" s="75">
        <f t="shared" si="1"/>
        <v>1.41605809884086</v>
      </c>
    </row>
    <row r="21" spans="1:20">
      <c r="A21" s="52" t="str">
        <f t="shared" si="0"/>
        <v>周五</v>
      </c>
      <c r="B21" s="53">
        <v>42328</v>
      </c>
      <c r="C21" s="54">
        <v>16621</v>
      </c>
      <c r="D21" s="55">
        <v>152</v>
      </c>
      <c r="E21" s="55">
        <v>988.66</v>
      </c>
      <c r="F21" s="56">
        <v>0.0091</v>
      </c>
      <c r="G21" s="55">
        <v>6.5</v>
      </c>
      <c r="H21" s="55">
        <v>59.48</v>
      </c>
      <c r="I21" s="55">
        <v>39</v>
      </c>
      <c r="J21" s="65">
        <f t="shared" si="2"/>
        <v>25.3502564102564</v>
      </c>
      <c r="K21" s="55">
        <v>39</v>
      </c>
      <c r="L21" s="65">
        <f t="shared" si="3"/>
        <v>25.3502564102564</v>
      </c>
      <c r="M21" s="55">
        <v>20</v>
      </c>
      <c r="N21" s="55">
        <v>146</v>
      </c>
      <c r="O21" s="66">
        <v>0.506666666666667</v>
      </c>
      <c r="P21" s="55">
        <v>2900</v>
      </c>
      <c r="Q21" s="72">
        <f t="shared" si="4"/>
        <v>0.34091724137931</v>
      </c>
      <c r="R21" s="73">
        <v>1400</v>
      </c>
      <c r="S21" s="74">
        <f t="shared" si="5"/>
        <v>0.131578947368421</v>
      </c>
      <c r="T21" s="75">
        <f t="shared" si="1"/>
        <v>1.41605809884086</v>
      </c>
    </row>
    <row r="22" spans="1:20">
      <c r="A22" s="52" t="str">
        <f t="shared" si="0"/>
        <v>周六</v>
      </c>
      <c r="B22" s="53">
        <v>42329</v>
      </c>
      <c r="C22" s="54">
        <v>16621</v>
      </c>
      <c r="D22" s="55">
        <v>152</v>
      </c>
      <c r="E22" s="55">
        <v>988.66</v>
      </c>
      <c r="F22" s="56">
        <v>0.0091</v>
      </c>
      <c r="G22" s="55">
        <v>6.5</v>
      </c>
      <c r="H22" s="55">
        <v>59.48</v>
      </c>
      <c r="I22" s="55">
        <v>41</v>
      </c>
      <c r="J22" s="65">
        <f t="shared" si="2"/>
        <v>24.1136585365854</v>
      </c>
      <c r="K22" s="55">
        <v>41</v>
      </c>
      <c r="L22" s="65">
        <f t="shared" si="3"/>
        <v>24.1136585365854</v>
      </c>
      <c r="M22" s="55">
        <v>21</v>
      </c>
      <c r="N22" s="55">
        <v>152</v>
      </c>
      <c r="O22" s="66">
        <v>0.506666666666667</v>
      </c>
      <c r="P22" s="55">
        <v>3000</v>
      </c>
      <c r="Q22" s="72">
        <f t="shared" si="4"/>
        <v>0.329553333333333</v>
      </c>
      <c r="R22" s="73">
        <v>1400</v>
      </c>
      <c r="S22" s="74">
        <f t="shared" si="5"/>
        <v>0.138157894736842</v>
      </c>
      <c r="T22" s="75">
        <f t="shared" si="1"/>
        <v>1.41605809884086</v>
      </c>
    </row>
    <row r="23" spans="1:20">
      <c r="A23" s="52" t="str">
        <f t="shared" si="0"/>
        <v>周日</v>
      </c>
      <c r="B23" s="53">
        <v>42330</v>
      </c>
      <c r="C23" s="54">
        <v>16621</v>
      </c>
      <c r="D23" s="55">
        <v>152</v>
      </c>
      <c r="E23" s="55">
        <v>988.66</v>
      </c>
      <c r="F23" s="56">
        <v>0.0091</v>
      </c>
      <c r="G23" s="55">
        <v>6.5</v>
      </c>
      <c r="H23" s="55">
        <v>59.48</v>
      </c>
      <c r="I23" s="55">
        <v>43</v>
      </c>
      <c r="J23" s="65">
        <f t="shared" si="2"/>
        <v>22.9920930232558</v>
      </c>
      <c r="K23" s="55">
        <v>43</v>
      </c>
      <c r="L23" s="65">
        <f t="shared" si="3"/>
        <v>22.9920930232558</v>
      </c>
      <c r="M23" s="55">
        <v>22</v>
      </c>
      <c r="N23" s="55">
        <v>158</v>
      </c>
      <c r="O23" s="66">
        <v>0.506666666666667</v>
      </c>
      <c r="P23" s="55">
        <v>3100</v>
      </c>
      <c r="Q23" s="72">
        <f t="shared" si="4"/>
        <v>0.318922580645161</v>
      </c>
      <c r="R23" s="73">
        <v>1400</v>
      </c>
      <c r="S23" s="74">
        <f t="shared" si="5"/>
        <v>0.144736842105263</v>
      </c>
      <c r="T23" s="75">
        <f t="shared" si="1"/>
        <v>1.41605809884086</v>
      </c>
    </row>
    <row r="24" spans="1:20">
      <c r="A24" s="52" t="str">
        <f t="shared" si="0"/>
        <v>周一</v>
      </c>
      <c r="B24" s="53">
        <v>42331</v>
      </c>
      <c r="C24" s="54">
        <v>16621</v>
      </c>
      <c r="D24" s="55">
        <v>152</v>
      </c>
      <c r="E24" s="55">
        <v>988.66</v>
      </c>
      <c r="F24" s="56">
        <v>0.0091</v>
      </c>
      <c r="G24" s="55">
        <v>6.5</v>
      </c>
      <c r="H24" s="55">
        <v>59.48</v>
      </c>
      <c r="I24" s="55">
        <v>45</v>
      </c>
      <c r="J24" s="65">
        <f t="shared" si="2"/>
        <v>21.9702222222222</v>
      </c>
      <c r="K24" s="55">
        <v>45</v>
      </c>
      <c r="L24" s="65">
        <f t="shared" si="3"/>
        <v>21.9702222222222</v>
      </c>
      <c r="M24" s="55">
        <v>23</v>
      </c>
      <c r="N24" s="55">
        <v>164</v>
      </c>
      <c r="O24" s="66">
        <v>0.506666666666667</v>
      </c>
      <c r="P24" s="55">
        <v>3200</v>
      </c>
      <c r="Q24" s="72">
        <f t="shared" si="4"/>
        <v>0.30895625</v>
      </c>
      <c r="R24" s="73">
        <v>1400</v>
      </c>
      <c r="S24" s="74">
        <f t="shared" si="5"/>
        <v>0.151315789473684</v>
      </c>
      <c r="T24" s="75">
        <f t="shared" si="1"/>
        <v>1.41605809884086</v>
      </c>
    </row>
    <row r="25" spans="1:20">
      <c r="A25" s="52" t="str">
        <f t="shared" si="0"/>
        <v>周二</v>
      </c>
      <c r="B25" s="53">
        <v>42332</v>
      </c>
      <c r="C25" s="54">
        <v>16621</v>
      </c>
      <c r="D25" s="55">
        <v>152</v>
      </c>
      <c r="E25" s="55">
        <v>988.66</v>
      </c>
      <c r="F25" s="56">
        <v>0.0091</v>
      </c>
      <c r="G25" s="55">
        <v>6.5</v>
      </c>
      <c r="H25" s="55">
        <v>59.48</v>
      </c>
      <c r="I25" s="55">
        <v>47</v>
      </c>
      <c r="J25" s="65">
        <f t="shared" si="2"/>
        <v>21.0353191489362</v>
      </c>
      <c r="K25" s="55">
        <v>47</v>
      </c>
      <c r="L25" s="65">
        <f t="shared" si="3"/>
        <v>21.0353191489362</v>
      </c>
      <c r="M25" s="55">
        <v>24</v>
      </c>
      <c r="N25" s="55">
        <v>170</v>
      </c>
      <c r="O25" s="66">
        <v>0.506666666666667</v>
      </c>
      <c r="P25" s="55">
        <v>3300</v>
      </c>
      <c r="Q25" s="72">
        <f t="shared" si="4"/>
        <v>0.299593939393939</v>
      </c>
      <c r="R25" s="73">
        <v>1400</v>
      </c>
      <c r="S25" s="74">
        <f t="shared" si="5"/>
        <v>0.157894736842105</v>
      </c>
      <c r="T25" s="75">
        <f t="shared" si="1"/>
        <v>1.41605809884086</v>
      </c>
    </row>
    <row r="26" spans="1:20">
      <c r="A26" s="52" t="str">
        <f t="shared" si="0"/>
        <v>周三</v>
      </c>
      <c r="B26" s="53">
        <v>42333</v>
      </c>
      <c r="C26" s="54">
        <v>16621</v>
      </c>
      <c r="D26" s="55">
        <v>152</v>
      </c>
      <c r="E26" s="55">
        <v>988.66</v>
      </c>
      <c r="F26" s="56">
        <v>0.0091</v>
      </c>
      <c r="G26" s="55">
        <v>6.5</v>
      </c>
      <c r="H26" s="55">
        <v>59.48</v>
      </c>
      <c r="I26" s="55">
        <v>49</v>
      </c>
      <c r="J26" s="65">
        <f t="shared" si="2"/>
        <v>20.1767346938775</v>
      </c>
      <c r="K26" s="55">
        <v>49</v>
      </c>
      <c r="L26" s="65">
        <f t="shared" si="3"/>
        <v>20.1767346938775</v>
      </c>
      <c r="M26" s="55">
        <v>25</v>
      </c>
      <c r="N26" s="55">
        <v>176</v>
      </c>
      <c r="O26" s="66">
        <v>0.506666666666667</v>
      </c>
      <c r="P26" s="55">
        <v>3400</v>
      </c>
      <c r="Q26" s="72">
        <f t="shared" si="4"/>
        <v>0.290782352941176</v>
      </c>
      <c r="R26" s="73">
        <v>1400</v>
      </c>
      <c r="S26" s="74">
        <f t="shared" si="5"/>
        <v>0.164473684210526</v>
      </c>
      <c r="T26" s="75">
        <f t="shared" si="1"/>
        <v>1.41605809884086</v>
      </c>
    </row>
    <row r="27" spans="1:20">
      <c r="A27" s="52" t="str">
        <f t="shared" si="0"/>
        <v>周四</v>
      </c>
      <c r="B27" s="53">
        <v>42334</v>
      </c>
      <c r="C27" s="54">
        <v>16621</v>
      </c>
      <c r="D27" s="55">
        <v>152</v>
      </c>
      <c r="E27" s="55">
        <v>988.66</v>
      </c>
      <c r="F27" s="56">
        <v>0.0091</v>
      </c>
      <c r="G27" s="55">
        <v>6.5</v>
      </c>
      <c r="H27" s="55">
        <v>59.48</v>
      </c>
      <c r="I27" s="55">
        <v>51</v>
      </c>
      <c r="J27" s="65">
        <f t="shared" si="2"/>
        <v>19.3854901960784</v>
      </c>
      <c r="K27" s="55">
        <v>51</v>
      </c>
      <c r="L27" s="65">
        <f t="shared" si="3"/>
        <v>19.3854901960784</v>
      </c>
      <c r="M27" s="55">
        <v>26</v>
      </c>
      <c r="N27" s="55">
        <v>182</v>
      </c>
      <c r="O27" s="66">
        <v>0.506666666666667</v>
      </c>
      <c r="P27" s="55">
        <v>3500</v>
      </c>
      <c r="Q27" s="72">
        <f t="shared" si="4"/>
        <v>0.282474285714286</v>
      </c>
      <c r="R27" s="73">
        <v>1400</v>
      </c>
      <c r="S27" s="74">
        <f t="shared" si="5"/>
        <v>0.171052631578947</v>
      </c>
      <c r="T27" s="75">
        <f t="shared" si="1"/>
        <v>1.41605809884086</v>
      </c>
    </row>
    <row r="28" spans="1:20">
      <c r="A28" s="52" t="str">
        <f t="shared" si="0"/>
        <v>周五</v>
      </c>
      <c r="B28" s="53">
        <v>42335</v>
      </c>
      <c r="C28" s="54">
        <v>16621</v>
      </c>
      <c r="D28" s="55">
        <v>152</v>
      </c>
      <c r="E28" s="55">
        <v>988.66</v>
      </c>
      <c r="F28" s="56">
        <v>0.0091</v>
      </c>
      <c r="G28" s="55">
        <v>6.5</v>
      </c>
      <c r="H28" s="55">
        <v>59.48</v>
      </c>
      <c r="I28" s="55">
        <v>53</v>
      </c>
      <c r="J28" s="65">
        <f t="shared" si="2"/>
        <v>18.6539622641509</v>
      </c>
      <c r="K28" s="55">
        <v>53</v>
      </c>
      <c r="L28" s="65">
        <f t="shared" si="3"/>
        <v>18.6539622641509</v>
      </c>
      <c r="M28" s="55">
        <v>27</v>
      </c>
      <c r="N28" s="55">
        <v>188</v>
      </c>
      <c r="O28" s="66">
        <v>0.506666666666667</v>
      </c>
      <c r="P28" s="55">
        <v>3600</v>
      </c>
      <c r="Q28" s="72">
        <f t="shared" si="4"/>
        <v>0.274627777777778</v>
      </c>
      <c r="R28" s="73">
        <v>1400</v>
      </c>
      <c r="S28" s="74">
        <f t="shared" si="5"/>
        <v>0.177631578947368</v>
      </c>
      <c r="T28" s="75">
        <f t="shared" si="1"/>
        <v>1.41605809884086</v>
      </c>
    </row>
    <row r="29" spans="1:20">
      <c r="A29" s="52" t="str">
        <f t="shared" si="0"/>
        <v>周六</v>
      </c>
      <c r="B29" s="53">
        <v>42336</v>
      </c>
      <c r="C29" s="54">
        <v>16621</v>
      </c>
      <c r="D29" s="55">
        <v>152</v>
      </c>
      <c r="E29" s="55">
        <v>988.66</v>
      </c>
      <c r="F29" s="56">
        <v>0.0091</v>
      </c>
      <c r="G29" s="55">
        <v>6.5</v>
      </c>
      <c r="H29" s="55">
        <v>59.48</v>
      </c>
      <c r="I29" s="55">
        <v>55</v>
      </c>
      <c r="J29" s="65">
        <f t="shared" si="2"/>
        <v>17.9756363636364</v>
      </c>
      <c r="K29" s="55">
        <v>55</v>
      </c>
      <c r="L29" s="65">
        <f t="shared" si="3"/>
        <v>17.9756363636364</v>
      </c>
      <c r="M29" s="55">
        <v>28</v>
      </c>
      <c r="N29" s="55">
        <v>194</v>
      </c>
      <c r="O29" s="66">
        <v>0.506666666666667</v>
      </c>
      <c r="P29" s="55">
        <v>3700</v>
      </c>
      <c r="Q29" s="72">
        <f t="shared" si="4"/>
        <v>0.267205405405405</v>
      </c>
      <c r="R29" s="73">
        <v>1400</v>
      </c>
      <c r="S29" s="74">
        <f t="shared" si="5"/>
        <v>0.184210526315789</v>
      </c>
      <c r="T29" s="75">
        <f t="shared" si="1"/>
        <v>1.41605809884086</v>
      </c>
    </row>
    <row r="30" spans="1:20">
      <c r="A30" s="52" t="str">
        <f t="shared" si="0"/>
        <v>周日</v>
      </c>
      <c r="B30" s="53">
        <v>42337</v>
      </c>
      <c r="C30" s="54">
        <v>16621</v>
      </c>
      <c r="D30" s="55">
        <v>152</v>
      </c>
      <c r="E30" s="55">
        <v>988.66</v>
      </c>
      <c r="F30" s="56">
        <v>0.0091</v>
      </c>
      <c r="G30" s="55">
        <v>6.5</v>
      </c>
      <c r="H30" s="55">
        <v>59.48</v>
      </c>
      <c r="I30" s="55">
        <v>57</v>
      </c>
      <c r="J30" s="65">
        <f t="shared" si="2"/>
        <v>17.3449122807018</v>
      </c>
      <c r="K30" s="55">
        <v>57</v>
      </c>
      <c r="L30" s="65">
        <f t="shared" si="3"/>
        <v>17.3449122807018</v>
      </c>
      <c r="M30" s="55">
        <v>29</v>
      </c>
      <c r="N30" s="55">
        <v>200</v>
      </c>
      <c r="O30" s="66">
        <v>0.506666666666667</v>
      </c>
      <c r="P30" s="55">
        <v>3800</v>
      </c>
      <c r="Q30" s="72">
        <f t="shared" si="4"/>
        <v>0.260173684210526</v>
      </c>
      <c r="R30" s="73">
        <v>150</v>
      </c>
      <c r="S30" s="74">
        <f t="shared" si="5"/>
        <v>0.190789473684211</v>
      </c>
      <c r="T30" s="75">
        <f t="shared" si="1"/>
        <v>0.151720510590092</v>
      </c>
    </row>
    <row r="31" spans="1:20">
      <c r="A31" s="52" t="str">
        <f t="shared" si="0"/>
        <v>周一</v>
      </c>
      <c r="B31" s="53">
        <v>42338</v>
      </c>
      <c r="C31" s="54">
        <v>16621</v>
      </c>
      <c r="D31" s="55">
        <v>152</v>
      </c>
      <c r="E31" s="55">
        <v>988.66</v>
      </c>
      <c r="F31" s="56">
        <v>0.0091</v>
      </c>
      <c r="G31" s="55">
        <v>6.5</v>
      </c>
      <c r="H31" s="55">
        <v>59.48</v>
      </c>
      <c r="I31" s="55">
        <v>59</v>
      </c>
      <c r="J31" s="65">
        <f t="shared" si="2"/>
        <v>16.7569491525424</v>
      </c>
      <c r="K31" s="55">
        <v>59</v>
      </c>
      <c r="L31" s="65">
        <f t="shared" si="3"/>
        <v>16.7569491525424</v>
      </c>
      <c r="M31" s="55">
        <v>30</v>
      </c>
      <c r="N31" s="55">
        <v>206</v>
      </c>
      <c r="O31" s="66">
        <v>0.506666666666667</v>
      </c>
      <c r="P31" s="55">
        <v>3900</v>
      </c>
      <c r="Q31" s="72">
        <f t="shared" si="4"/>
        <v>0.253502564102564</v>
      </c>
      <c r="R31" s="73">
        <v>1400</v>
      </c>
      <c r="S31" s="74">
        <f t="shared" si="5"/>
        <v>0.197368421052632</v>
      </c>
      <c r="T31" s="75">
        <f t="shared" si="1"/>
        <v>1.41605809884086</v>
      </c>
    </row>
    <row r="32" spans="1:20">
      <c r="A32" s="52" t="str">
        <f t="shared" si="0"/>
        <v>周六</v>
      </c>
      <c r="B32" s="53"/>
      <c r="C32" s="55"/>
      <c r="D32" s="55"/>
      <c r="E32" s="55"/>
      <c r="F32" s="55"/>
      <c r="G32" s="55"/>
      <c r="H32" s="55"/>
      <c r="I32" s="55"/>
      <c r="J32" s="67"/>
      <c r="K32" s="55"/>
      <c r="L32" s="55"/>
      <c r="M32" s="55"/>
      <c r="N32" s="55"/>
      <c r="O32" s="66"/>
      <c r="P32" s="55"/>
      <c r="Q32" s="76">
        <f t="shared" si="4"/>
        <v>0</v>
      </c>
      <c r="R32" s="77"/>
      <c r="S32" s="74"/>
      <c r="T32" s="75">
        <f t="shared" si="1"/>
        <v>0</v>
      </c>
    </row>
    <row r="33" spans="1:21">
      <c r="A33" s="57"/>
      <c r="B33" s="58" t="s">
        <v>100</v>
      </c>
      <c r="C33" s="59">
        <f t="shared" ref="C33:S33" si="6">AVERAGE(C2:C32)</f>
        <v>16621</v>
      </c>
      <c r="D33" s="59">
        <f t="shared" si="6"/>
        <v>152</v>
      </c>
      <c r="E33" s="59">
        <f t="shared" si="6"/>
        <v>988.66</v>
      </c>
      <c r="F33" s="60">
        <f t="shared" si="6"/>
        <v>0.0091</v>
      </c>
      <c r="G33" s="61">
        <f t="shared" si="6"/>
        <v>6.5</v>
      </c>
      <c r="H33" s="61">
        <f t="shared" si="6"/>
        <v>59.48</v>
      </c>
      <c r="I33" s="59">
        <f t="shared" si="6"/>
        <v>30</v>
      </c>
      <c r="J33" s="59">
        <f t="shared" si="6"/>
        <v>88.3986231346996</v>
      </c>
      <c r="K33" s="59">
        <f t="shared" si="6"/>
        <v>30.2</v>
      </c>
      <c r="L33" s="59">
        <f t="shared" si="6"/>
        <v>88.1767016981115</v>
      </c>
      <c r="M33" s="59">
        <f t="shared" si="6"/>
        <v>15.5</v>
      </c>
      <c r="N33" s="59"/>
      <c r="O33" s="59"/>
      <c r="P33" s="59">
        <f t="shared" si="6"/>
        <v>2450</v>
      </c>
      <c r="Q33" s="78">
        <f t="shared" si="6"/>
        <v>0.454329066744059</v>
      </c>
      <c r="R33" s="59">
        <f t="shared" si="6"/>
        <v>1358.33333333333</v>
      </c>
      <c r="S33" s="79">
        <f t="shared" si="6"/>
        <v>0.101973684210526</v>
      </c>
      <c r="T33" s="80">
        <f t="shared" si="1"/>
        <v>1.37391351256583</v>
      </c>
      <c r="U33" s="81"/>
    </row>
    <row r="34" spans="1:20">
      <c r="A34" s="62"/>
      <c r="B34" s="58" t="s">
        <v>102</v>
      </c>
      <c r="C34" s="63">
        <f>SUM(C2:C32)</f>
        <v>498630</v>
      </c>
      <c r="D34" s="63">
        <f t="shared" ref="D34:E34" si="7">SUM(D2:D32)</f>
        <v>4560</v>
      </c>
      <c r="E34" s="63">
        <f t="shared" si="7"/>
        <v>29659.8</v>
      </c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</row>
  </sheetData>
  <sheetProtection selectLockedCells="1" formatColumns="0" sort="0" autoFilter="0"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M34"/>
  <sheetViews>
    <sheetView showZeros="0" workbookViewId="0">
      <pane xSplit="1" ySplit="1" topLeftCell="B2" activePane="bottomRight" state="frozen"/>
      <selection/>
      <selection pane="topRight"/>
      <selection pane="bottomLeft"/>
      <selection pane="bottomRight" activeCell="C29" sqref="C29"/>
    </sheetView>
  </sheetViews>
  <sheetFormatPr defaultColWidth="8.83333333333333" defaultRowHeight="13.5"/>
  <cols>
    <col min="1" max="1" width="9" style="2" customWidth="1"/>
    <col min="2" max="2" width="9.16666666666667" style="3" customWidth="1"/>
    <col min="3" max="3" width="9.16666666666667" style="4" customWidth="1"/>
    <col min="4" max="4" width="6.5" style="4" customWidth="1"/>
    <col min="5" max="5" width="6.66666666666667" style="3" customWidth="1"/>
    <col min="6" max="6" width="6.66666666666667" style="5" customWidth="1"/>
    <col min="7" max="7" width="7.83333333333333" style="3" customWidth="1"/>
    <col min="8" max="8" width="8.66666666666667" style="4" customWidth="1"/>
    <col min="9" max="10" width="7" style="4" customWidth="1"/>
    <col min="11" max="11" width="7.5" style="5" customWidth="1"/>
    <col min="12" max="12" width="6.66666666666667" style="39" customWidth="1"/>
  </cols>
  <sheetData>
    <row r="1" s="1" customFormat="1" ht="32.25" customHeight="1" spans="1:13">
      <c r="A1" s="6" t="s">
        <v>114</v>
      </c>
      <c r="B1" s="7" t="s">
        <v>29</v>
      </c>
      <c r="C1" s="8" t="s">
        <v>115</v>
      </c>
      <c r="D1" s="8" t="s">
        <v>30</v>
      </c>
      <c r="E1" s="7" t="s">
        <v>31</v>
      </c>
      <c r="F1" s="9" t="s">
        <v>23</v>
      </c>
      <c r="G1" s="7" t="s">
        <v>116</v>
      </c>
      <c r="H1" s="8" t="s">
        <v>117</v>
      </c>
      <c r="I1" s="8" t="s">
        <v>118</v>
      </c>
      <c r="J1" s="8" t="s">
        <v>119</v>
      </c>
      <c r="K1" s="9" t="s">
        <v>34</v>
      </c>
      <c r="L1" s="41" t="s">
        <v>28</v>
      </c>
      <c r="M1" s="42" t="s">
        <v>120</v>
      </c>
    </row>
    <row r="2" spans="1:13">
      <c r="A2" s="10">
        <v>42309</v>
      </c>
      <c r="B2" s="11">
        <v>2026.23</v>
      </c>
      <c r="C2" s="12">
        <v>33620</v>
      </c>
      <c r="D2" s="12">
        <v>545</v>
      </c>
      <c r="E2" s="11">
        <v>3.72</v>
      </c>
      <c r="F2" s="14">
        <v>0.0162</v>
      </c>
      <c r="G2" s="12">
        <v>1488</v>
      </c>
      <c r="H2" s="12">
        <v>1</v>
      </c>
      <c r="I2" s="12">
        <v>11</v>
      </c>
      <c r="J2" s="43">
        <v>14</v>
      </c>
      <c r="K2" s="19">
        <v>0.0018</v>
      </c>
      <c r="L2" s="39">
        <f t="shared" ref="L2" si="0">IFERROR(G2/B2,0)</f>
        <v>0.734368753793992</v>
      </c>
      <c r="M2" s="44">
        <v>0.33</v>
      </c>
    </row>
    <row r="3" spans="1:13">
      <c r="A3" s="10">
        <v>42310</v>
      </c>
      <c r="B3" s="11">
        <v>2026.23</v>
      </c>
      <c r="C3" s="12">
        <v>33620</v>
      </c>
      <c r="D3" s="12">
        <v>545</v>
      </c>
      <c r="E3" s="11">
        <v>3.72</v>
      </c>
      <c r="F3" s="14">
        <v>0.0162</v>
      </c>
      <c r="G3" s="12">
        <v>1488</v>
      </c>
      <c r="H3" s="12">
        <v>1</v>
      </c>
      <c r="I3" s="12">
        <v>11</v>
      </c>
      <c r="J3" s="43">
        <v>14</v>
      </c>
      <c r="K3" s="19">
        <v>0.0018</v>
      </c>
      <c r="L3" s="39">
        <f t="shared" ref="L3:L31" si="1">IFERROR(G3/B3,0)</f>
        <v>0.734368753793992</v>
      </c>
      <c r="M3" s="44">
        <v>1.33</v>
      </c>
    </row>
    <row r="4" spans="1:13">
      <c r="A4" s="10">
        <v>42311</v>
      </c>
      <c r="B4" s="11">
        <v>2026.23</v>
      </c>
      <c r="C4" s="12">
        <v>33620</v>
      </c>
      <c r="D4" s="12">
        <v>545</v>
      </c>
      <c r="E4" s="11">
        <v>3.72</v>
      </c>
      <c r="F4" s="14">
        <v>0.0162</v>
      </c>
      <c r="G4" s="12">
        <v>1488</v>
      </c>
      <c r="H4" s="12">
        <v>1</v>
      </c>
      <c r="I4" s="12">
        <v>11</v>
      </c>
      <c r="J4" s="43">
        <v>14</v>
      </c>
      <c r="K4" s="19">
        <v>0.0018</v>
      </c>
      <c r="L4" s="39">
        <f t="shared" si="1"/>
        <v>0.734368753793992</v>
      </c>
      <c r="M4" s="44">
        <v>2.33</v>
      </c>
    </row>
    <row r="5" spans="1:13">
      <c r="A5" s="10">
        <v>42312</v>
      </c>
      <c r="B5" s="11">
        <v>2026.23</v>
      </c>
      <c r="C5" s="12">
        <v>33620</v>
      </c>
      <c r="D5" s="12">
        <v>545</v>
      </c>
      <c r="E5" s="11">
        <v>3.72</v>
      </c>
      <c r="F5" s="14">
        <v>0.0162</v>
      </c>
      <c r="G5" s="12">
        <v>1488</v>
      </c>
      <c r="H5" s="12">
        <v>1</v>
      </c>
      <c r="I5" s="12">
        <v>11</v>
      </c>
      <c r="J5" s="43">
        <v>14</v>
      </c>
      <c r="K5" s="19">
        <v>0.0018</v>
      </c>
      <c r="L5" s="39">
        <f t="shared" si="1"/>
        <v>0.734368753793992</v>
      </c>
      <c r="M5" s="44">
        <v>3.33</v>
      </c>
    </row>
    <row r="6" spans="1:13">
      <c r="A6" s="10">
        <v>42313</v>
      </c>
      <c r="B6" s="11">
        <v>2026.23</v>
      </c>
      <c r="C6" s="12">
        <v>33620</v>
      </c>
      <c r="D6" s="12">
        <v>545</v>
      </c>
      <c r="E6" s="11">
        <v>3.72</v>
      </c>
      <c r="F6" s="14">
        <v>0.0162</v>
      </c>
      <c r="G6" s="12">
        <v>1488</v>
      </c>
      <c r="H6" s="12">
        <v>1</v>
      </c>
      <c r="I6" s="12">
        <v>11</v>
      </c>
      <c r="J6" s="43">
        <v>14</v>
      </c>
      <c r="K6" s="19">
        <v>0.0018</v>
      </c>
      <c r="L6" s="39">
        <f t="shared" si="1"/>
        <v>0.734368753793992</v>
      </c>
      <c r="M6" s="44">
        <v>4.33</v>
      </c>
    </row>
    <row r="7" spans="1:13">
      <c r="A7" s="10">
        <v>42314</v>
      </c>
      <c r="B7" s="11">
        <v>2026.23</v>
      </c>
      <c r="C7" s="12">
        <v>33620</v>
      </c>
      <c r="D7" s="12">
        <v>545</v>
      </c>
      <c r="E7" s="11">
        <v>3.72</v>
      </c>
      <c r="F7" s="14">
        <v>0.0162</v>
      </c>
      <c r="G7" s="12">
        <v>1488</v>
      </c>
      <c r="H7" s="12">
        <v>1</v>
      </c>
      <c r="I7" s="12">
        <v>11</v>
      </c>
      <c r="J7" s="43">
        <v>14</v>
      </c>
      <c r="K7" s="19">
        <v>0.0018</v>
      </c>
      <c r="L7" s="39">
        <f t="shared" si="1"/>
        <v>0.734368753793992</v>
      </c>
      <c r="M7" s="44">
        <v>5.33</v>
      </c>
    </row>
    <row r="8" spans="1:13">
      <c r="A8" s="15">
        <v>42315</v>
      </c>
      <c r="B8" s="11">
        <v>2026.23</v>
      </c>
      <c r="C8" s="12">
        <v>33620</v>
      </c>
      <c r="D8" s="12">
        <v>545</v>
      </c>
      <c r="E8" s="11">
        <v>3.72</v>
      </c>
      <c r="F8" s="14">
        <v>0.0162</v>
      </c>
      <c r="G8" s="12">
        <v>1488</v>
      </c>
      <c r="H8" s="12">
        <v>1</v>
      </c>
      <c r="I8" s="12">
        <v>11</v>
      </c>
      <c r="J8" s="43">
        <v>14</v>
      </c>
      <c r="K8" s="19">
        <v>0.0018</v>
      </c>
      <c r="L8" s="39">
        <f t="shared" si="1"/>
        <v>0.734368753793992</v>
      </c>
      <c r="M8" s="44">
        <v>6.33</v>
      </c>
    </row>
    <row r="9" spans="1:13">
      <c r="A9" s="16">
        <v>42316</v>
      </c>
      <c r="B9" s="11">
        <v>2026.23</v>
      </c>
      <c r="C9" s="12">
        <v>33620</v>
      </c>
      <c r="D9" s="12">
        <v>545</v>
      </c>
      <c r="E9" s="11">
        <v>3.72</v>
      </c>
      <c r="F9" s="14">
        <v>0.0162</v>
      </c>
      <c r="G9" s="12">
        <v>1488</v>
      </c>
      <c r="H9" s="12">
        <v>1</v>
      </c>
      <c r="I9" s="12">
        <v>11</v>
      </c>
      <c r="J9" s="43">
        <v>14</v>
      </c>
      <c r="K9" s="19">
        <v>0.0018</v>
      </c>
      <c r="L9" s="39">
        <f t="shared" si="1"/>
        <v>0.734368753793992</v>
      </c>
      <c r="M9" s="44">
        <v>7.33</v>
      </c>
    </row>
    <row r="10" spans="1:13">
      <c r="A10" s="16">
        <v>42317</v>
      </c>
      <c r="B10" s="11">
        <v>2026.23</v>
      </c>
      <c r="C10" s="12">
        <v>33620</v>
      </c>
      <c r="D10" s="12">
        <v>545</v>
      </c>
      <c r="E10" s="11">
        <v>3.72</v>
      </c>
      <c r="F10" s="14">
        <v>0.0162</v>
      </c>
      <c r="G10" s="12">
        <v>1488</v>
      </c>
      <c r="H10" s="12">
        <v>1</v>
      </c>
      <c r="I10" s="12">
        <v>11</v>
      </c>
      <c r="J10" s="43">
        <v>14</v>
      </c>
      <c r="K10" s="19">
        <v>0.0018</v>
      </c>
      <c r="L10" s="39">
        <f t="shared" si="1"/>
        <v>0.734368753793992</v>
      </c>
      <c r="M10" s="44">
        <v>8.33</v>
      </c>
    </row>
    <row r="11" spans="1:13">
      <c r="A11" s="16">
        <v>42318</v>
      </c>
      <c r="B11" s="11">
        <v>2026.23</v>
      </c>
      <c r="C11" s="12">
        <v>33620</v>
      </c>
      <c r="D11" s="12">
        <v>545</v>
      </c>
      <c r="E11" s="11">
        <v>3.72</v>
      </c>
      <c r="F11" s="14">
        <v>0.0162</v>
      </c>
      <c r="G11" s="12">
        <v>1488</v>
      </c>
      <c r="H11" s="12">
        <v>1</v>
      </c>
      <c r="I11" s="12">
        <v>11</v>
      </c>
      <c r="J11" s="43">
        <v>14</v>
      </c>
      <c r="K11" s="19">
        <v>0.0018</v>
      </c>
      <c r="L11" s="39">
        <f t="shared" si="1"/>
        <v>0.734368753793992</v>
      </c>
      <c r="M11" s="44">
        <v>9.33</v>
      </c>
    </row>
    <row r="12" spans="1:13">
      <c r="A12" s="16">
        <v>42319</v>
      </c>
      <c r="B12" s="11">
        <v>2026.23</v>
      </c>
      <c r="C12" s="12">
        <v>33620</v>
      </c>
      <c r="D12" s="12">
        <v>545</v>
      </c>
      <c r="E12" s="11">
        <v>3.72</v>
      </c>
      <c r="F12" s="14">
        <v>0.0162</v>
      </c>
      <c r="G12" s="12">
        <v>1488</v>
      </c>
      <c r="H12" s="12">
        <v>1</v>
      </c>
      <c r="I12" s="12">
        <v>11</v>
      </c>
      <c r="J12" s="43">
        <v>14</v>
      </c>
      <c r="K12" s="19">
        <v>0.0018</v>
      </c>
      <c r="L12" s="39">
        <f t="shared" si="1"/>
        <v>0.734368753793992</v>
      </c>
      <c r="M12" s="44">
        <v>10.33</v>
      </c>
    </row>
    <row r="13" spans="1:13">
      <c r="A13" s="16">
        <v>42320</v>
      </c>
      <c r="B13" s="11">
        <v>2026.23</v>
      </c>
      <c r="C13" s="12">
        <v>33620</v>
      </c>
      <c r="D13" s="12">
        <v>545</v>
      </c>
      <c r="E13" s="11">
        <v>3.72</v>
      </c>
      <c r="F13" s="14">
        <v>0.0162</v>
      </c>
      <c r="G13" s="12">
        <v>1488</v>
      </c>
      <c r="H13" s="12">
        <v>1</v>
      </c>
      <c r="I13" s="12">
        <v>11</v>
      </c>
      <c r="J13" s="43">
        <v>14</v>
      </c>
      <c r="K13" s="19">
        <v>0.0018</v>
      </c>
      <c r="L13" s="39">
        <f t="shared" si="1"/>
        <v>0.734368753793992</v>
      </c>
      <c r="M13" s="44">
        <v>11.33</v>
      </c>
    </row>
    <row r="14" spans="1:13">
      <c r="A14" s="16">
        <v>42321</v>
      </c>
      <c r="B14" s="11">
        <v>2026.23</v>
      </c>
      <c r="C14" s="12">
        <v>33620</v>
      </c>
      <c r="D14" s="12">
        <v>545</v>
      </c>
      <c r="E14" s="11">
        <v>3.72</v>
      </c>
      <c r="F14" s="14">
        <v>0.0162</v>
      </c>
      <c r="G14" s="12">
        <v>1488</v>
      </c>
      <c r="H14" s="12">
        <v>1</v>
      </c>
      <c r="I14" s="12">
        <v>11</v>
      </c>
      <c r="J14" s="43">
        <v>14</v>
      </c>
      <c r="K14" s="19">
        <v>0.0018</v>
      </c>
      <c r="L14" s="39">
        <f t="shared" si="1"/>
        <v>0.734368753793992</v>
      </c>
      <c r="M14" s="44">
        <v>12.33</v>
      </c>
    </row>
    <row r="15" spans="1:13">
      <c r="A15" s="16">
        <v>42322</v>
      </c>
      <c r="B15" s="11">
        <v>2026.23</v>
      </c>
      <c r="C15" s="12">
        <v>33620</v>
      </c>
      <c r="D15" s="12">
        <v>545</v>
      </c>
      <c r="E15" s="11">
        <v>3.72</v>
      </c>
      <c r="F15" s="14">
        <v>0.0162</v>
      </c>
      <c r="G15" s="12">
        <v>1488</v>
      </c>
      <c r="H15" s="12">
        <v>1</v>
      </c>
      <c r="I15" s="12">
        <v>11</v>
      </c>
      <c r="J15" s="43">
        <v>14</v>
      </c>
      <c r="K15" s="19">
        <v>0.0018</v>
      </c>
      <c r="L15" s="39">
        <f t="shared" si="1"/>
        <v>0.734368753793992</v>
      </c>
      <c r="M15" s="44">
        <v>13.33</v>
      </c>
    </row>
    <row r="16" spans="1:13">
      <c r="A16" s="16">
        <v>42323</v>
      </c>
      <c r="B16" s="11">
        <v>2026.23</v>
      </c>
      <c r="C16" s="12">
        <v>33620</v>
      </c>
      <c r="D16" s="12">
        <v>545</v>
      </c>
      <c r="E16" s="11">
        <v>3.72</v>
      </c>
      <c r="F16" s="14">
        <v>0.0162</v>
      </c>
      <c r="G16" s="12">
        <v>1488</v>
      </c>
      <c r="H16" s="12">
        <v>1</v>
      </c>
      <c r="I16" s="12">
        <v>11</v>
      </c>
      <c r="J16" s="43">
        <v>14</v>
      </c>
      <c r="K16" s="19">
        <v>0.0018</v>
      </c>
      <c r="L16" s="39">
        <f t="shared" si="1"/>
        <v>0.734368753793992</v>
      </c>
      <c r="M16" s="44">
        <v>14.33</v>
      </c>
    </row>
    <row r="17" spans="1:13">
      <c r="A17" s="16">
        <v>42324</v>
      </c>
      <c r="B17" s="11">
        <v>2026.23</v>
      </c>
      <c r="C17" s="12">
        <v>33620</v>
      </c>
      <c r="D17" s="12">
        <v>545</v>
      </c>
      <c r="E17" s="11">
        <v>3.72</v>
      </c>
      <c r="F17" s="14">
        <v>0.0162</v>
      </c>
      <c r="G17" s="12">
        <v>1488</v>
      </c>
      <c r="H17" s="12">
        <v>1</v>
      </c>
      <c r="I17" s="12">
        <v>11</v>
      </c>
      <c r="J17" s="43">
        <v>14</v>
      </c>
      <c r="K17" s="19">
        <v>0.0018</v>
      </c>
      <c r="L17" s="39">
        <f t="shared" si="1"/>
        <v>0.734368753793992</v>
      </c>
      <c r="M17" s="44">
        <v>15.33</v>
      </c>
    </row>
    <row r="18" spans="1:13">
      <c r="A18" s="16">
        <v>42325</v>
      </c>
      <c r="B18" s="11">
        <v>2026.23</v>
      </c>
      <c r="C18" s="12">
        <v>33620</v>
      </c>
      <c r="D18" s="12">
        <v>545</v>
      </c>
      <c r="E18" s="11">
        <v>3.72</v>
      </c>
      <c r="F18" s="14">
        <v>0.0162</v>
      </c>
      <c r="G18" s="12">
        <v>1488</v>
      </c>
      <c r="H18" s="12">
        <v>1</v>
      </c>
      <c r="I18" s="12">
        <v>11</v>
      </c>
      <c r="J18" s="43">
        <v>14</v>
      </c>
      <c r="K18" s="19">
        <v>0.0018</v>
      </c>
      <c r="L18" s="39">
        <f t="shared" si="1"/>
        <v>0.734368753793992</v>
      </c>
      <c r="M18" s="44">
        <v>16.33</v>
      </c>
    </row>
    <row r="19" spans="1:13">
      <c r="A19" s="16">
        <v>42326</v>
      </c>
      <c r="B19" s="11">
        <v>2026.23</v>
      </c>
      <c r="C19" s="12">
        <v>33620</v>
      </c>
      <c r="D19" s="12">
        <v>545</v>
      </c>
      <c r="E19" s="11">
        <v>3.72</v>
      </c>
      <c r="F19" s="14">
        <v>0.0162</v>
      </c>
      <c r="G19" s="12">
        <v>1488</v>
      </c>
      <c r="H19" s="12">
        <v>1</v>
      </c>
      <c r="I19" s="12">
        <v>11</v>
      </c>
      <c r="J19" s="43">
        <v>14</v>
      </c>
      <c r="K19" s="19">
        <v>0.0018</v>
      </c>
      <c r="L19" s="39">
        <f t="shared" si="1"/>
        <v>0.734368753793992</v>
      </c>
      <c r="M19" s="44">
        <v>17.33</v>
      </c>
    </row>
    <row r="20" spans="1:13">
      <c r="A20" s="16">
        <v>42327</v>
      </c>
      <c r="B20" s="11">
        <v>2026.23</v>
      </c>
      <c r="C20" s="12">
        <v>33620</v>
      </c>
      <c r="D20" s="12">
        <v>545</v>
      </c>
      <c r="E20" s="11">
        <v>3.72</v>
      </c>
      <c r="F20" s="14">
        <v>0.0162</v>
      </c>
      <c r="G20" s="12">
        <v>1488</v>
      </c>
      <c r="H20" s="12">
        <v>1</v>
      </c>
      <c r="I20" s="12">
        <v>11</v>
      </c>
      <c r="J20" s="43">
        <v>14</v>
      </c>
      <c r="K20" s="19">
        <v>0.0018</v>
      </c>
      <c r="L20" s="39">
        <f t="shared" si="1"/>
        <v>0.734368753793992</v>
      </c>
      <c r="M20" s="44">
        <v>18.33</v>
      </c>
    </row>
    <row r="21" spans="1:13">
      <c r="A21" s="16">
        <v>42328</v>
      </c>
      <c r="B21" s="11">
        <v>2026.23</v>
      </c>
      <c r="C21" s="12">
        <v>33620</v>
      </c>
      <c r="D21" s="12">
        <v>545</v>
      </c>
      <c r="E21" s="11">
        <v>3.72</v>
      </c>
      <c r="F21" s="14">
        <v>0.0162</v>
      </c>
      <c r="G21" s="12">
        <v>1488</v>
      </c>
      <c r="H21" s="12">
        <v>1</v>
      </c>
      <c r="I21" s="12">
        <v>11</v>
      </c>
      <c r="J21" s="43">
        <v>14</v>
      </c>
      <c r="K21" s="19">
        <v>0.0018</v>
      </c>
      <c r="L21" s="39">
        <f t="shared" si="1"/>
        <v>0.734368753793992</v>
      </c>
      <c r="M21" s="44">
        <v>19.33</v>
      </c>
    </row>
    <row r="22" spans="1:13">
      <c r="A22" s="16">
        <v>42329</v>
      </c>
      <c r="B22" s="11">
        <v>2026.23</v>
      </c>
      <c r="C22" s="12">
        <v>33620</v>
      </c>
      <c r="D22" s="12">
        <v>545</v>
      </c>
      <c r="E22" s="11">
        <v>3.72</v>
      </c>
      <c r="F22" s="14">
        <v>0.0162</v>
      </c>
      <c r="G22" s="12">
        <v>1488</v>
      </c>
      <c r="H22" s="12">
        <v>1</v>
      </c>
      <c r="I22" s="12">
        <v>11</v>
      </c>
      <c r="J22" s="43">
        <v>14</v>
      </c>
      <c r="K22" s="19">
        <v>0.0018</v>
      </c>
      <c r="L22" s="39">
        <f t="shared" si="1"/>
        <v>0.734368753793992</v>
      </c>
      <c r="M22" s="44">
        <v>20.33</v>
      </c>
    </row>
    <row r="23" spans="1:13">
      <c r="A23" s="16">
        <v>42330</v>
      </c>
      <c r="B23" s="11">
        <v>2026.23</v>
      </c>
      <c r="C23" s="12">
        <v>33620</v>
      </c>
      <c r="D23" s="12">
        <v>545</v>
      </c>
      <c r="E23" s="11">
        <v>3.72</v>
      </c>
      <c r="F23" s="14">
        <v>0.0162</v>
      </c>
      <c r="G23" s="12">
        <v>1488</v>
      </c>
      <c r="H23" s="12">
        <v>1</v>
      </c>
      <c r="I23" s="12">
        <v>11</v>
      </c>
      <c r="J23" s="43">
        <v>14</v>
      </c>
      <c r="K23" s="19">
        <v>0.0018</v>
      </c>
      <c r="L23" s="39">
        <f t="shared" si="1"/>
        <v>0.734368753793992</v>
      </c>
      <c r="M23" s="44">
        <v>21.33</v>
      </c>
    </row>
    <row r="24" spans="1:13">
      <c r="A24" s="16">
        <v>42331</v>
      </c>
      <c r="B24" s="11">
        <v>2026.23</v>
      </c>
      <c r="C24" s="12">
        <v>33620</v>
      </c>
      <c r="D24" s="12">
        <v>545</v>
      </c>
      <c r="E24" s="11">
        <v>3.72</v>
      </c>
      <c r="F24" s="14">
        <v>0.0162</v>
      </c>
      <c r="G24" s="12">
        <v>1488</v>
      </c>
      <c r="H24" s="12">
        <v>1</v>
      </c>
      <c r="I24" s="12">
        <v>11</v>
      </c>
      <c r="J24" s="43">
        <v>14</v>
      </c>
      <c r="K24" s="19">
        <v>0.0018</v>
      </c>
      <c r="L24" s="39">
        <f t="shared" si="1"/>
        <v>0.734368753793992</v>
      </c>
      <c r="M24" s="44">
        <v>22.33</v>
      </c>
    </row>
    <row r="25" spans="1:13">
      <c r="A25" s="16">
        <v>42332</v>
      </c>
      <c r="B25" s="11">
        <v>2026.23</v>
      </c>
      <c r="C25" s="12">
        <v>33620</v>
      </c>
      <c r="D25" s="12">
        <v>545</v>
      </c>
      <c r="E25" s="11">
        <v>3.72</v>
      </c>
      <c r="F25" s="14">
        <v>0.0162</v>
      </c>
      <c r="G25" s="12">
        <v>1488</v>
      </c>
      <c r="H25" s="12">
        <v>1</v>
      </c>
      <c r="I25" s="12">
        <v>11</v>
      </c>
      <c r="J25" s="43">
        <v>14</v>
      </c>
      <c r="K25" s="19">
        <v>0.0018</v>
      </c>
      <c r="L25" s="39">
        <f t="shared" si="1"/>
        <v>0.734368753793992</v>
      </c>
      <c r="M25" s="44">
        <v>23.33</v>
      </c>
    </row>
    <row r="26" spans="1:13">
      <c r="A26" s="16">
        <v>42333</v>
      </c>
      <c r="B26" s="11">
        <v>2026.23</v>
      </c>
      <c r="C26" s="12">
        <v>33620</v>
      </c>
      <c r="D26" s="12">
        <v>545</v>
      </c>
      <c r="E26" s="11">
        <v>3.72</v>
      </c>
      <c r="F26" s="14">
        <v>0.0162</v>
      </c>
      <c r="G26" s="12">
        <v>1488</v>
      </c>
      <c r="H26" s="12">
        <v>1</v>
      </c>
      <c r="I26" s="12">
        <v>11</v>
      </c>
      <c r="J26" s="43">
        <v>14</v>
      </c>
      <c r="K26" s="19">
        <v>0.0018</v>
      </c>
      <c r="L26" s="39">
        <f t="shared" si="1"/>
        <v>0.734368753793992</v>
      </c>
      <c r="M26" s="44">
        <v>24.33</v>
      </c>
    </row>
    <row r="27" spans="1:13">
      <c r="A27" s="16">
        <v>42334</v>
      </c>
      <c r="B27" s="11">
        <v>2026.23</v>
      </c>
      <c r="C27" s="12">
        <v>33620</v>
      </c>
      <c r="D27" s="12">
        <v>545</v>
      </c>
      <c r="E27" s="11">
        <v>3.72</v>
      </c>
      <c r="F27" s="14">
        <v>0.0162</v>
      </c>
      <c r="G27" s="12">
        <v>1488</v>
      </c>
      <c r="H27" s="12">
        <v>1</v>
      </c>
      <c r="I27" s="12">
        <v>11</v>
      </c>
      <c r="J27" s="43">
        <v>14</v>
      </c>
      <c r="K27" s="19">
        <v>0.0018</v>
      </c>
      <c r="L27" s="39">
        <f t="shared" si="1"/>
        <v>0.734368753793992</v>
      </c>
      <c r="M27" s="44">
        <v>25.33</v>
      </c>
    </row>
    <row r="28" spans="1:13">
      <c r="A28" s="16">
        <v>42335</v>
      </c>
      <c r="B28" s="11">
        <v>2026.23</v>
      </c>
      <c r="C28" s="12">
        <v>33620</v>
      </c>
      <c r="D28" s="12">
        <v>545</v>
      </c>
      <c r="E28" s="11">
        <v>3.72</v>
      </c>
      <c r="F28" s="14">
        <v>0.0162</v>
      </c>
      <c r="G28" s="12">
        <v>1488</v>
      </c>
      <c r="H28" s="12">
        <v>1</v>
      </c>
      <c r="I28" s="12">
        <v>11</v>
      </c>
      <c r="J28" s="43">
        <v>14</v>
      </c>
      <c r="K28" s="19">
        <v>0.0018</v>
      </c>
      <c r="L28" s="39">
        <f t="shared" si="1"/>
        <v>0.734368753793992</v>
      </c>
      <c r="M28" s="44">
        <v>26.33</v>
      </c>
    </row>
    <row r="29" spans="1:13">
      <c r="A29" s="16">
        <v>42336</v>
      </c>
      <c r="B29" s="11">
        <v>2026.23</v>
      </c>
      <c r="C29" s="12">
        <v>33620</v>
      </c>
      <c r="D29" s="12">
        <v>545</v>
      </c>
      <c r="E29" s="11">
        <v>3.72</v>
      </c>
      <c r="F29" s="14">
        <v>0.0162</v>
      </c>
      <c r="G29" s="12">
        <v>1488</v>
      </c>
      <c r="H29" s="12">
        <v>1</v>
      </c>
      <c r="I29" s="12">
        <v>11</v>
      </c>
      <c r="J29" s="43">
        <v>14</v>
      </c>
      <c r="K29" s="19">
        <v>0.0018</v>
      </c>
      <c r="L29" s="39">
        <f t="shared" si="1"/>
        <v>0.734368753793992</v>
      </c>
      <c r="M29" s="44">
        <v>27.33</v>
      </c>
    </row>
    <row r="30" spans="1:13">
      <c r="A30" s="16">
        <v>42337</v>
      </c>
      <c r="B30" s="11">
        <v>2026.23</v>
      </c>
      <c r="C30" s="12">
        <v>33620</v>
      </c>
      <c r="D30" s="12">
        <v>545</v>
      </c>
      <c r="E30" s="11">
        <v>3.72</v>
      </c>
      <c r="F30" s="14">
        <v>0.0162</v>
      </c>
      <c r="G30" s="12">
        <v>1488</v>
      </c>
      <c r="H30" s="12">
        <v>1</v>
      </c>
      <c r="I30" s="12">
        <v>11</v>
      </c>
      <c r="J30" s="43">
        <v>14</v>
      </c>
      <c r="K30" s="19">
        <v>0.0018</v>
      </c>
      <c r="L30" s="39">
        <f t="shared" si="1"/>
        <v>0.734368753793992</v>
      </c>
      <c r="M30" s="44">
        <v>28.33</v>
      </c>
    </row>
    <row r="31" spans="1:13">
      <c r="A31" s="16">
        <v>42338</v>
      </c>
      <c r="B31" s="11">
        <v>2026.23</v>
      </c>
      <c r="C31" s="12">
        <v>33620</v>
      </c>
      <c r="D31" s="12">
        <v>545</v>
      </c>
      <c r="E31" s="11">
        <v>3.72</v>
      </c>
      <c r="F31" s="14">
        <v>0.0162</v>
      </c>
      <c r="G31" s="12">
        <v>1488</v>
      </c>
      <c r="H31" s="12">
        <v>1</v>
      </c>
      <c r="I31" s="12">
        <v>11</v>
      </c>
      <c r="J31" s="43">
        <v>14</v>
      </c>
      <c r="K31" s="19">
        <v>0.0018</v>
      </c>
      <c r="L31" s="39">
        <f t="shared" si="1"/>
        <v>0.734368753793992</v>
      </c>
      <c r="M31" s="44">
        <v>29.33</v>
      </c>
    </row>
    <row r="32" spans="1:13">
      <c r="A32" s="16"/>
      <c r="B32" s="11"/>
      <c r="C32" s="12"/>
      <c r="D32" s="12"/>
      <c r="E32" s="11"/>
      <c r="F32" s="14"/>
      <c r="G32" s="12"/>
      <c r="H32" s="12"/>
      <c r="I32" s="12"/>
      <c r="J32" s="43"/>
      <c r="K32" s="19"/>
      <c r="L32" s="39">
        <f t="shared" ref="L32" si="2">IFERROR(G32/B32,0)</f>
        <v>0</v>
      </c>
      <c r="M32" s="44"/>
    </row>
    <row r="33" spans="1:13">
      <c r="A33" s="20" t="s">
        <v>100</v>
      </c>
      <c r="B33" s="21">
        <f t="shared" ref="B33:K33" si="3">SUBTOTAL(101,B2:B32)</f>
        <v>2026.23</v>
      </c>
      <c r="C33" s="22"/>
      <c r="D33" s="25">
        <f t="shared" si="3"/>
        <v>545</v>
      </c>
      <c r="E33" s="21">
        <f t="shared" si="3"/>
        <v>3.72</v>
      </c>
      <c r="F33" s="24"/>
      <c r="G33" s="40">
        <f t="shared" si="3"/>
        <v>1488</v>
      </c>
      <c r="H33" s="25">
        <f t="shared" si="3"/>
        <v>1</v>
      </c>
      <c r="I33" s="25">
        <f t="shared" si="3"/>
        <v>11</v>
      </c>
      <c r="J33" s="22"/>
      <c r="K33" s="24">
        <f t="shared" si="3"/>
        <v>0.0018</v>
      </c>
      <c r="L33" s="21">
        <f t="shared" ref="L33:M33" si="4">SUBTOTAL(101,L2:L32)</f>
        <v>0.710679439155476</v>
      </c>
      <c r="M33" s="24">
        <f t="shared" si="4"/>
        <v>14.83</v>
      </c>
    </row>
    <row r="34" spans="1:13">
      <c r="A34" s="20" t="s">
        <v>102</v>
      </c>
      <c r="B34" s="21"/>
      <c r="C34" s="22"/>
      <c r="D34" s="22"/>
      <c r="E34" s="21"/>
      <c r="F34" s="24"/>
      <c r="G34" s="22"/>
      <c r="H34" s="22"/>
      <c r="I34" s="22"/>
      <c r="J34" s="22"/>
      <c r="K34" s="24"/>
      <c r="L34" s="24"/>
      <c r="M34" s="24"/>
    </row>
  </sheetData>
  <sheetProtection selectLockedCells="1" formatColumns="0" sort="0" autoFilter="0"/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E34"/>
  <sheetViews>
    <sheetView showZeros="0" workbookViewId="0">
      <selection activeCell="D32" sqref="D32"/>
    </sheetView>
  </sheetViews>
  <sheetFormatPr defaultColWidth="8.83333333333333" defaultRowHeight="13.5" outlineLevelCol="4"/>
  <cols>
    <col min="1" max="1" width="9" customWidth="1"/>
    <col min="2" max="2" width="10.6666666666667" customWidth="1"/>
    <col min="3" max="4" width="12" customWidth="1"/>
    <col min="5" max="5" width="9.33333333333333" style="26" customWidth="1"/>
  </cols>
  <sheetData>
    <row r="1" ht="16.5" customHeight="1" spans="1:5">
      <c r="A1" s="27" t="s">
        <v>114</v>
      </c>
      <c r="B1" s="27" t="s">
        <v>29</v>
      </c>
      <c r="C1" s="27" t="s">
        <v>35</v>
      </c>
      <c r="D1" s="28" t="s">
        <v>96</v>
      </c>
      <c r="E1" s="29" t="s">
        <v>28</v>
      </c>
    </row>
    <row r="2" spans="1:5">
      <c r="A2" s="30">
        <v>42309</v>
      </c>
      <c r="B2" s="31">
        <v>13.47</v>
      </c>
      <c r="C2" s="31">
        <v>134.64</v>
      </c>
      <c r="D2" s="31">
        <v>23</v>
      </c>
      <c r="E2" s="32">
        <v>22</v>
      </c>
    </row>
    <row r="3" spans="1:5">
      <c r="A3" s="30">
        <v>42310</v>
      </c>
      <c r="B3" s="31">
        <v>13.47</v>
      </c>
      <c r="C3" s="31">
        <v>134.64</v>
      </c>
      <c r="D3" s="31">
        <v>25</v>
      </c>
      <c r="E3" s="32">
        <f t="shared" ref="E3:E31" si="0">IFERROR(C3/B3,0)</f>
        <v>9.99554565701559</v>
      </c>
    </row>
    <row r="4" spans="1:5">
      <c r="A4" s="30">
        <v>42311</v>
      </c>
      <c r="B4" s="31">
        <v>13.47</v>
      </c>
      <c r="C4" s="31">
        <v>134.64</v>
      </c>
      <c r="D4" s="31">
        <v>27</v>
      </c>
      <c r="E4" s="32">
        <f t="shared" si="0"/>
        <v>9.99554565701559</v>
      </c>
    </row>
    <row r="5" spans="1:5">
      <c r="A5" s="30">
        <v>42312</v>
      </c>
      <c r="B5" s="31">
        <v>13.47</v>
      </c>
      <c r="C5" s="31">
        <v>134.64</v>
      </c>
      <c r="D5" s="31">
        <v>29</v>
      </c>
      <c r="E5" s="32">
        <f t="shared" si="0"/>
        <v>9.99554565701559</v>
      </c>
    </row>
    <row r="6" spans="1:5">
      <c r="A6" s="30">
        <v>42313</v>
      </c>
      <c r="B6" s="31">
        <v>13.47</v>
      </c>
      <c r="C6" s="31">
        <v>134.64</v>
      </c>
      <c r="D6" s="31">
        <v>31</v>
      </c>
      <c r="E6" s="32">
        <f t="shared" si="0"/>
        <v>9.99554565701559</v>
      </c>
    </row>
    <row r="7" spans="1:5">
      <c r="A7" s="30">
        <v>42314</v>
      </c>
      <c r="B7" s="31">
        <v>13.47</v>
      </c>
      <c r="C7" s="31">
        <v>134.64</v>
      </c>
      <c r="D7" s="31">
        <v>33</v>
      </c>
      <c r="E7" s="32">
        <f t="shared" si="0"/>
        <v>9.99554565701559</v>
      </c>
    </row>
    <row r="8" spans="1:5">
      <c r="A8" s="30">
        <v>42315</v>
      </c>
      <c r="B8" s="31">
        <v>13.47</v>
      </c>
      <c r="C8" s="31">
        <v>134.64</v>
      </c>
      <c r="D8" s="31">
        <v>35</v>
      </c>
      <c r="E8" s="32">
        <f t="shared" si="0"/>
        <v>9.99554565701559</v>
      </c>
    </row>
    <row r="9" spans="1:5">
      <c r="A9" s="30">
        <v>42316</v>
      </c>
      <c r="B9" s="31">
        <v>13.47</v>
      </c>
      <c r="C9" s="31">
        <v>134.64</v>
      </c>
      <c r="D9" s="31">
        <v>37</v>
      </c>
      <c r="E9" s="32">
        <f t="shared" si="0"/>
        <v>9.99554565701559</v>
      </c>
    </row>
    <row r="10" spans="1:5">
      <c r="A10" s="30">
        <v>42317</v>
      </c>
      <c r="B10" s="31">
        <v>13.47</v>
      </c>
      <c r="C10" s="31">
        <v>134.64</v>
      </c>
      <c r="D10" s="31">
        <v>39</v>
      </c>
      <c r="E10" s="32">
        <f t="shared" si="0"/>
        <v>9.99554565701559</v>
      </c>
    </row>
    <row r="11" spans="1:5">
      <c r="A11" s="30">
        <v>42318</v>
      </c>
      <c r="B11" s="31">
        <v>13.47</v>
      </c>
      <c r="C11" s="31">
        <v>134.64</v>
      </c>
      <c r="D11" s="31">
        <v>41</v>
      </c>
      <c r="E11" s="32">
        <f t="shared" si="0"/>
        <v>9.99554565701559</v>
      </c>
    </row>
    <row r="12" spans="1:5">
      <c r="A12" s="30">
        <v>42319</v>
      </c>
      <c r="B12" s="31">
        <v>13.47</v>
      </c>
      <c r="C12" s="31">
        <v>134.64</v>
      </c>
      <c r="D12" s="31">
        <v>43</v>
      </c>
      <c r="E12" s="32">
        <f t="shared" si="0"/>
        <v>9.99554565701559</v>
      </c>
    </row>
    <row r="13" spans="1:5">
      <c r="A13" s="30">
        <v>42320</v>
      </c>
      <c r="B13" s="31">
        <v>13.47</v>
      </c>
      <c r="C13" s="31">
        <v>134.64</v>
      </c>
      <c r="D13" s="31">
        <v>45</v>
      </c>
      <c r="E13" s="32">
        <f t="shared" si="0"/>
        <v>9.99554565701559</v>
      </c>
    </row>
    <row r="14" spans="1:5">
      <c r="A14" s="30">
        <v>42321</v>
      </c>
      <c r="B14" s="31">
        <v>13.47</v>
      </c>
      <c r="C14" s="31">
        <v>134.64</v>
      </c>
      <c r="D14" s="31">
        <v>47</v>
      </c>
      <c r="E14" s="32">
        <f t="shared" si="0"/>
        <v>9.99554565701559</v>
      </c>
    </row>
    <row r="15" spans="1:5">
      <c r="A15" s="30">
        <v>42322</v>
      </c>
      <c r="B15" s="31">
        <v>13.47</v>
      </c>
      <c r="C15" s="31">
        <v>134.64</v>
      </c>
      <c r="D15" s="31">
        <v>49</v>
      </c>
      <c r="E15" s="32">
        <f t="shared" si="0"/>
        <v>9.99554565701559</v>
      </c>
    </row>
    <row r="16" spans="1:5">
      <c r="A16" s="30">
        <v>42323</v>
      </c>
      <c r="B16" s="31">
        <v>13.47</v>
      </c>
      <c r="C16" s="31">
        <v>134.64</v>
      </c>
      <c r="D16" s="31">
        <v>51</v>
      </c>
      <c r="E16" s="32">
        <f t="shared" si="0"/>
        <v>9.99554565701559</v>
      </c>
    </row>
    <row r="17" spans="1:5">
      <c r="A17" s="30">
        <v>42324</v>
      </c>
      <c r="B17" s="31">
        <v>13.47</v>
      </c>
      <c r="C17" s="31">
        <v>134.64</v>
      </c>
      <c r="D17" s="31">
        <v>53</v>
      </c>
      <c r="E17" s="32">
        <f t="shared" si="0"/>
        <v>9.99554565701559</v>
      </c>
    </row>
    <row r="18" spans="1:5">
      <c r="A18" s="30">
        <v>42325</v>
      </c>
      <c r="B18" s="31">
        <v>13.47</v>
      </c>
      <c r="C18" s="31">
        <v>134.64</v>
      </c>
      <c r="D18" s="31">
        <v>55</v>
      </c>
      <c r="E18" s="32">
        <f t="shared" si="0"/>
        <v>9.99554565701559</v>
      </c>
    </row>
    <row r="19" spans="1:5">
      <c r="A19" s="30">
        <v>42326</v>
      </c>
      <c r="B19" s="31">
        <v>13.47</v>
      </c>
      <c r="C19" s="31">
        <v>134.64</v>
      </c>
      <c r="D19" s="31">
        <v>57</v>
      </c>
      <c r="E19" s="32">
        <f t="shared" si="0"/>
        <v>9.99554565701559</v>
      </c>
    </row>
    <row r="20" spans="1:5">
      <c r="A20" s="30">
        <v>42327</v>
      </c>
      <c r="B20" s="31">
        <v>13.47</v>
      </c>
      <c r="C20" s="31">
        <v>134.64</v>
      </c>
      <c r="D20" s="31">
        <v>59</v>
      </c>
      <c r="E20" s="32">
        <f t="shared" si="0"/>
        <v>9.99554565701559</v>
      </c>
    </row>
    <row r="21" spans="1:5">
      <c r="A21" s="30">
        <v>42328</v>
      </c>
      <c r="B21" s="31">
        <v>13.47</v>
      </c>
      <c r="C21" s="31">
        <v>134.64</v>
      </c>
      <c r="D21" s="31">
        <v>61</v>
      </c>
      <c r="E21" s="32">
        <f t="shared" si="0"/>
        <v>9.99554565701559</v>
      </c>
    </row>
    <row r="22" spans="1:5">
      <c r="A22" s="30">
        <v>42329</v>
      </c>
      <c r="B22" s="31">
        <v>13.47</v>
      </c>
      <c r="C22" s="31">
        <v>134.64</v>
      </c>
      <c r="D22" s="31">
        <v>63</v>
      </c>
      <c r="E22" s="32">
        <f t="shared" si="0"/>
        <v>9.99554565701559</v>
      </c>
    </row>
    <row r="23" spans="1:5">
      <c r="A23" s="30">
        <v>42330</v>
      </c>
      <c r="B23" s="31">
        <v>13.47</v>
      </c>
      <c r="C23" s="31">
        <v>134.64</v>
      </c>
      <c r="D23" s="31">
        <v>65</v>
      </c>
      <c r="E23" s="32">
        <f t="shared" si="0"/>
        <v>9.99554565701559</v>
      </c>
    </row>
    <row r="24" spans="1:5">
      <c r="A24" s="30">
        <v>42331</v>
      </c>
      <c r="B24" s="31">
        <v>13.47</v>
      </c>
      <c r="C24" s="31">
        <v>134.64</v>
      </c>
      <c r="D24" s="31">
        <v>67</v>
      </c>
      <c r="E24" s="32">
        <f t="shared" si="0"/>
        <v>9.99554565701559</v>
      </c>
    </row>
    <row r="25" spans="1:5">
      <c r="A25" s="30">
        <v>42332</v>
      </c>
      <c r="B25" s="31">
        <v>13.47</v>
      </c>
      <c r="C25" s="31">
        <v>134.64</v>
      </c>
      <c r="D25" s="31">
        <v>69</v>
      </c>
      <c r="E25" s="32">
        <f t="shared" si="0"/>
        <v>9.99554565701559</v>
      </c>
    </row>
    <row r="26" spans="1:5">
      <c r="A26" s="30">
        <v>42333</v>
      </c>
      <c r="B26" s="31">
        <v>13.47</v>
      </c>
      <c r="C26" s="31">
        <v>134.64</v>
      </c>
      <c r="D26" s="31">
        <v>71</v>
      </c>
      <c r="E26" s="32">
        <f t="shared" si="0"/>
        <v>9.99554565701559</v>
      </c>
    </row>
    <row r="27" spans="1:5">
      <c r="A27" s="30">
        <v>42334</v>
      </c>
      <c r="B27" s="31">
        <v>13.47</v>
      </c>
      <c r="C27" s="31">
        <v>134.64</v>
      </c>
      <c r="D27" s="31">
        <v>73</v>
      </c>
      <c r="E27" s="32">
        <f t="shared" si="0"/>
        <v>9.99554565701559</v>
      </c>
    </row>
    <row r="28" spans="1:5">
      <c r="A28" s="30">
        <v>42335</v>
      </c>
      <c r="B28" s="31">
        <v>13.47</v>
      </c>
      <c r="C28" s="31">
        <v>134.64</v>
      </c>
      <c r="D28" s="31">
        <v>75</v>
      </c>
      <c r="E28" s="32">
        <f t="shared" si="0"/>
        <v>9.99554565701559</v>
      </c>
    </row>
    <row r="29" spans="1:5">
      <c r="A29" s="30">
        <v>42336</v>
      </c>
      <c r="B29" s="31">
        <v>13.47</v>
      </c>
      <c r="C29" s="31">
        <v>134.64</v>
      </c>
      <c r="D29" s="31">
        <v>77</v>
      </c>
      <c r="E29" s="32">
        <f t="shared" si="0"/>
        <v>9.99554565701559</v>
      </c>
    </row>
    <row r="30" spans="1:5">
      <c r="A30" s="30">
        <v>42337</v>
      </c>
      <c r="B30" s="31">
        <v>13.47</v>
      </c>
      <c r="C30" s="31">
        <v>134.64</v>
      </c>
      <c r="D30" s="31">
        <v>79</v>
      </c>
      <c r="E30" s="32">
        <f t="shared" si="0"/>
        <v>9.99554565701559</v>
      </c>
    </row>
    <row r="31" spans="1:5">
      <c r="A31" s="30">
        <v>42338</v>
      </c>
      <c r="B31" s="31">
        <v>13.47</v>
      </c>
      <c r="C31" s="31">
        <v>134.64</v>
      </c>
      <c r="D31" s="31">
        <v>81</v>
      </c>
      <c r="E31" s="32">
        <f t="shared" si="0"/>
        <v>9.99554565701559</v>
      </c>
    </row>
    <row r="32" spans="1:5">
      <c r="A32" s="33"/>
      <c r="B32" s="31"/>
      <c r="C32" s="31"/>
      <c r="D32" s="31">
        <v>83</v>
      </c>
      <c r="E32" s="32"/>
    </row>
    <row r="33" spans="1:5">
      <c r="A33" s="34" t="s">
        <v>100</v>
      </c>
      <c r="B33" s="35">
        <f t="shared" ref="B33:C34" si="1">SUBTOTAL(101,B2:B32)</f>
        <v>13.47</v>
      </c>
      <c r="C33" s="35">
        <f t="shared" si="1"/>
        <v>134.64</v>
      </c>
      <c r="D33" s="35"/>
      <c r="E33" s="36">
        <f t="shared" ref="E33" si="2">IFERROR(C33/B33,0)</f>
        <v>9.99554565701558</v>
      </c>
    </row>
    <row r="34" spans="1:5">
      <c r="A34" s="37" t="s">
        <v>102</v>
      </c>
      <c r="B34" s="38">
        <f t="shared" si="1"/>
        <v>13.47</v>
      </c>
      <c r="C34" s="38">
        <f t="shared" si="1"/>
        <v>134.64</v>
      </c>
      <c r="D34" s="38"/>
      <c r="E34" s="36">
        <f t="shared" ref="E34" si="3">IFERROR(C34/B34,0)</f>
        <v>9.99554565701558</v>
      </c>
    </row>
  </sheetData>
  <sheetProtection selectLockedCells="1" formatColumns="0" sort="0" autoFilter="0"/>
  <pageMargins left="0.699305555555556" right="0.699305555555556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G34"/>
  <sheetViews>
    <sheetView showZeros="0" workbookViewId="0">
      <pane xSplit="1" ySplit="1" topLeftCell="B2" activePane="bottomRight" state="frozen"/>
      <selection/>
      <selection pane="topRight"/>
      <selection pane="bottomLeft"/>
      <selection pane="bottomRight" activeCell="F10" sqref="F10"/>
    </sheetView>
  </sheetViews>
  <sheetFormatPr defaultColWidth="8.83333333333333" defaultRowHeight="13.5" outlineLevelCol="6"/>
  <cols>
    <col min="1" max="1" width="12" style="2" customWidth="1"/>
    <col min="2" max="2" width="9.16666666666667" style="3" customWidth="1"/>
    <col min="3" max="3" width="9.16666666666667" style="4" customWidth="1"/>
    <col min="4" max="4" width="7.5" style="4" customWidth="1"/>
    <col min="5" max="5" width="6.66666666666667" style="3" customWidth="1"/>
    <col min="6" max="6" width="6.66666666666667" style="5" customWidth="1"/>
    <col min="7" max="7" width="7.83333333333333" style="3" customWidth="1"/>
  </cols>
  <sheetData>
    <row r="1" s="1" customFormat="1" ht="32.25" customHeight="1" spans="1:7">
      <c r="A1" s="6" t="s">
        <v>114</v>
      </c>
      <c r="B1" s="7" t="s">
        <v>10</v>
      </c>
      <c r="C1" s="8" t="s">
        <v>121</v>
      </c>
      <c r="D1" s="8" t="s">
        <v>122</v>
      </c>
      <c r="E1" s="7" t="s">
        <v>123</v>
      </c>
      <c r="F1" s="9" t="s">
        <v>124</v>
      </c>
      <c r="G1" s="7" t="s">
        <v>125</v>
      </c>
    </row>
    <row r="2" spans="1:7">
      <c r="A2" s="10">
        <v>42309</v>
      </c>
      <c r="B2" s="11">
        <v>2026.23</v>
      </c>
      <c r="C2" s="12">
        <v>33620</v>
      </c>
      <c r="D2" s="13">
        <v>0.22</v>
      </c>
      <c r="E2" s="11">
        <v>3.72</v>
      </c>
      <c r="F2" s="14">
        <v>0.0162</v>
      </c>
      <c r="G2" s="12">
        <v>1488</v>
      </c>
    </row>
    <row r="3" spans="1:7">
      <c r="A3" s="10">
        <v>42310</v>
      </c>
      <c r="B3" s="11">
        <v>2026.23</v>
      </c>
      <c r="C3" s="12">
        <v>33620</v>
      </c>
      <c r="D3" s="13">
        <v>1.22</v>
      </c>
      <c r="E3" s="11">
        <v>4.72</v>
      </c>
      <c r="F3" s="14">
        <v>0.0162</v>
      </c>
      <c r="G3" s="12">
        <v>1489</v>
      </c>
    </row>
    <row r="4" spans="1:7">
      <c r="A4" s="10">
        <v>42311</v>
      </c>
      <c r="B4" s="11">
        <v>2026.23</v>
      </c>
      <c r="C4" s="12">
        <v>33620</v>
      </c>
      <c r="D4" s="13">
        <v>2.22</v>
      </c>
      <c r="E4" s="11">
        <v>5.72</v>
      </c>
      <c r="F4" s="14">
        <v>0.0162</v>
      </c>
      <c r="G4" s="12">
        <v>1490</v>
      </c>
    </row>
    <row r="5" spans="1:7">
      <c r="A5" s="10">
        <v>42312</v>
      </c>
      <c r="B5" s="11">
        <v>2026.23</v>
      </c>
      <c r="C5" s="12">
        <v>33620</v>
      </c>
      <c r="D5" s="13">
        <v>3.22</v>
      </c>
      <c r="E5" s="11">
        <v>6.72</v>
      </c>
      <c r="F5" s="14">
        <v>0.0162</v>
      </c>
      <c r="G5" s="12">
        <v>1491</v>
      </c>
    </row>
    <row r="6" spans="1:7">
      <c r="A6" s="10">
        <v>42313</v>
      </c>
      <c r="B6" s="11">
        <v>2026.23</v>
      </c>
      <c r="C6" s="12">
        <v>33620</v>
      </c>
      <c r="D6" s="13">
        <v>4.22</v>
      </c>
      <c r="E6" s="11">
        <v>7.72</v>
      </c>
      <c r="F6" s="14">
        <v>0.0162</v>
      </c>
      <c r="G6" s="12">
        <v>1492</v>
      </c>
    </row>
    <row r="7" spans="1:7">
      <c r="A7" s="10">
        <v>42314</v>
      </c>
      <c r="B7" s="11">
        <v>2026.23</v>
      </c>
      <c r="C7" s="12">
        <v>33620</v>
      </c>
      <c r="D7" s="13">
        <v>5.22</v>
      </c>
      <c r="E7" s="11">
        <v>8.72</v>
      </c>
      <c r="F7" s="14">
        <v>0.0162</v>
      </c>
      <c r="G7" s="12">
        <v>1493</v>
      </c>
    </row>
    <row r="8" spans="1:7">
      <c r="A8" s="15">
        <v>42315</v>
      </c>
      <c r="B8" s="11">
        <v>2026.23</v>
      </c>
      <c r="C8" s="12">
        <v>33620</v>
      </c>
      <c r="D8" s="13">
        <v>6.22</v>
      </c>
      <c r="E8" s="11">
        <v>9.72</v>
      </c>
      <c r="F8" s="14">
        <v>0.0162</v>
      </c>
      <c r="G8" s="12">
        <v>1494</v>
      </c>
    </row>
    <row r="9" spans="1:7">
      <c r="A9" s="16">
        <v>42316</v>
      </c>
      <c r="B9" s="11">
        <v>2026.23</v>
      </c>
      <c r="C9" s="12">
        <v>33620</v>
      </c>
      <c r="D9" s="13">
        <v>7.22</v>
      </c>
      <c r="E9" s="11">
        <v>10.72</v>
      </c>
      <c r="F9" s="14">
        <v>0.0162</v>
      </c>
      <c r="G9" s="12">
        <v>1495</v>
      </c>
    </row>
    <row r="10" spans="1:7">
      <c r="A10" s="16">
        <v>42317</v>
      </c>
      <c r="B10" s="11">
        <v>2026.23</v>
      </c>
      <c r="C10" s="12">
        <v>33620</v>
      </c>
      <c r="D10" s="13">
        <v>8.22</v>
      </c>
      <c r="E10" s="11">
        <v>11.72</v>
      </c>
      <c r="F10" s="14">
        <v>0.0162</v>
      </c>
      <c r="G10" s="12">
        <v>1496</v>
      </c>
    </row>
    <row r="11" spans="1:7">
      <c r="A11" s="16">
        <v>42318</v>
      </c>
      <c r="B11" s="11">
        <v>2026.23</v>
      </c>
      <c r="C11" s="12">
        <v>33620</v>
      </c>
      <c r="D11" s="13">
        <v>9.22</v>
      </c>
      <c r="E11" s="11">
        <v>12.72</v>
      </c>
      <c r="F11" s="14">
        <v>0.0162</v>
      </c>
      <c r="G11" s="12">
        <v>1497</v>
      </c>
    </row>
    <row r="12" spans="1:7">
      <c r="A12" s="16">
        <v>42319</v>
      </c>
      <c r="B12" s="11">
        <v>2026.23</v>
      </c>
      <c r="C12" s="12">
        <v>33620</v>
      </c>
      <c r="D12" s="13">
        <v>10.22</v>
      </c>
      <c r="E12" s="11">
        <v>13.72</v>
      </c>
      <c r="F12" s="14">
        <v>0.0162</v>
      </c>
      <c r="G12" s="12">
        <v>1498</v>
      </c>
    </row>
    <row r="13" spans="1:7">
      <c r="A13" s="16">
        <v>42320</v>
      </c>
      <c r="B13" s="11">
        <v>2026.23</v>
      </c>
      <c r="C13" s="12">
        <v>33620</v>
      </c>
      <c r="D13" s="13">
        <v>11.22</v>
      </c>
      <c r="E13" s="11">
        <v>14.72</v>
      </c>
      <c r="F13" s="14">
        <v>0.0162</v>
      </c>
      <c r="G13" s="12">
        <v>1499</v>
      </c>
    </row>
    <row r="14" spans="1:7">
      <c r="A14" s="16">
        <v>42321</v>
      </c>
      <c r="B14" s="11">
        <v>2026.23</v>
      </c>
      <c r="C14" s="12">
        <v>33620</v>
      </c>
      <c r="D14" s="13">
        <v>12.22</v>
      </c>
      <c r="E14" s="11">
        <v>15.72</v>
      </c>
      <c r="F14" s="14">
        <v>0.0162</v>
      </c>
      <c r="G14" s="12">
        <v>1500</v>
      </c>
    </row>
    <row r="15" spans="1:7">
      <c r="A15" s="16">
        <v>42322</v>
      </c>
      <c r="B15" s="11">
        <v>2026.23</v>
      </c>
      <c r="C15" s="12">
        <v>33620</v>
      </c>
      <c r="D15" s="13">
        <v>13.22</v>
      </c>
      <c r="E15" s="11">
        <v>16.72</v>
      </c>
      <c r="F15" s="14">
        <v>0.0162</v>
      </c>
      <c r="G15" s="12">
        <v>1501</v>
      </c>
    </row>
    <row r="16" spans="1:7">
      <c r="A16" s="16">
        <v>42323</v>
      </c>
      <c r="B16" s="11">
        <v>2026.23</v>
      </c>
      <c r="C16" s="12">
        <v>33620</v>
      </c>
      <c r="D16" s="13">
        <v>14.22</v>
      </c>
      <c r="E16" s="11">
        <v>17.72</v>
      </c>
      <c r="F16" s="14">
        <v>0.0162</v>
      </c>
      <c r="G16" s="12">
        <v>1502</v>
      </c>
    </row>
    <row r="17" spans="1:7">
      <c r="A17" s="16">
        <v>42324</v>
      </c>
      <c r="B17" s="11">
        <v>2026.23</v>
      </c>
      <c r="C17" s="12">
        <v>33620</v>
      </c>
      <c r="D17" s="13">
        <v>15.22</v>
      </c>
      <c r="E17" s="11">
        <v>18.72</v>
      </c>
      <c r="F17" s="14">
        <v>0.0162</v>
      </c>
      <c r="G17" s="12">
        <v>1503</v>
      </c>
    </row>
    <row r="18" spans="1:7">
      <c r="A18" s="16">
        <v>42325</v>
      </c>
      <c r="B18" s="11">
        <v>2026.23</v>
      </c>
      <c r="C18" s="12">
        <v>33620</v>
      </c>
      <c r="D18" s="13">
        <v>16.22</v>
      </c>
      <c r="E18" s="11">
        <v>19.72</v>
      </c>
      <c r="F18" s="14">
        <v>0.0162</v>
      </c>
      <c r="G18" s="12">
        <v>1504</v>
      </c>
    </row>
    <row r="19" spans="1:7">
      <c r="A19" s="16">
        <v>42326</v>
      </c>
      <c r="B19" s="11">
        <v>2026.23</v>
      </c>
      <c r="C19" s="12">
        <v>33620</v>
      </c>
      <c r="D19" s="13">
        <v>17.22</v>
      </c>
      <c r="E19" s="11">
        <v>20.72</v>
      </c>
      <c r="F19" s="14">
        <v>0.0162</v>
      </c>
      <c r="G19" s="12">
        <v>1505</v>
      </c>
    </row>
    <row r="20" spans="1:7">
      <c r="A20" s="16">
        <v>42327</v>
      </c>
      <c r="B20" s="11">
        <v>2026.23</v>
      </c>
      <c r="C20" s="12">
        <v>33620</v>
      </c>
      <c r="D20" s="13">
        <v>18.22</v>
      </c>
      <c r="E20" s="11">
        <v>21.72</v>
      </c>
      <c r="F20" s="14">
        <v>0.0162</v>
      </c>
      <c r="G20" s="12">
        <v>1506</v>
      </c>
    </row>
    <row r="21" spans="1:7">
      <c r="A21" s="16">
        <v>42328</v>
      </c>
      <c r="B21" s="11">
        <v>2026.23</v>
      </c>
      <c r="C21" s="12">
        <v>33620</v>
      </c>
      <c r="D21" s="13">
        <v>19.22</v>
      </c>
      <c r="E21" s="11">
        <v>22.72</v>
      </c>
      <c r="F21" s="14">
        <v>0.0162</v>
      </c>
      <c r="G21" s="12">
        <v>1507</v>
      </c>
    </row>
    <row r="22" spans="1:7">
      <c r="A22" s="16">
        <v>42329</v>
      </c>
      <c r="B22" s="11">
        <v>2026.23</v>
      </c>
      <c r="C22" s="12">
        <v>33620</v>
      </c>
      <c r="D22" s="13">
        <v>20.22</v>
      </c>
      <c r="E22" s="11">
        <v>23.72</v>
      </c>
      <c r="F22" s="14">
        <v>0.0162</v>
      </c>
      <c r="G22" s="12">
        <v>1508</v>
      </c>
    </row>
    <row r="23" spans="1:7">
      <c r="A23" s="16">
        <v>42330</v>
      </c>
      <c r="B23" s="11">
        <v>2026.23</v>
      </c>
      <c r="C23" s="12">
        <v>33620</v>
      </c>
      <c r="D23" s="13">
        <v>21.22</v>
      </c>
      <c r="E23" s="11">
        <v>24.72</v>
      </c>
      <c r="F23" s="14">
        <v>0.0162</v>
      </c>
      <c r="G23" s="12">
        <v>1509</v>
      </c>
    </row>
    <row r="24" spans="1:7">
      <c r="A24" s="16">
        <v>42331</v>
      </c>
      <c r="B24" s="11">
        <v>2026.23</v>
      </c>
      <c r="C24" s="12">
        <v>33620</v>
      </c>
      <c r="D24" s="13">
        <v>22.22</v>
      </c>
      <c r="E24" s="11">
        <v>25.72</v>
      </c>
      <c r="F24" s="14">
        <v>0.0162</v>
      </c>
      <c r="G24" s="12">
        <v>1510</v>
      </c>
    </row>
    <row r="25" spans="1:7">
      <c r="A25" s="16">
        <v>42332</v>
      </c>
      <c r="B25" s="11">
        <v>2026.23</v>
      </c>
      <c r="C25" s="12">
        <v>33620</v>
      </c>
      <c r="D25" s="13">
        <v>23.22</v>
      </c>
      <c r="E25" s="11">
        <v>26.72</v>
      </c>
      <c r="F25" s="14">
        <v>0.0162</v>
      </c>
      <c r="G25" s="12">
        <v>1511</v>
      </c>
    </row>
    <row r="26" spans="1:7">
      <c r="A26" s="16">
        <v>42333</v>
      </c>
      <c r="B26" s="11">
        <v>2026.23</v>
      </c>
      <c r="C26" s="12">
        <v>33620</v>
      </c>
      <c r="D26" s="13">
        <v>24.22</v>
      </c>
      <c r="E26" s="11">
        <v>27.72</v>
      </c>
      <c r="F26" s="14">
        <v>0.0162</v>
      </c>
      <c r="G26" s="12">
        <v>1512</v>
      </c>
    </row>
    <row r="27" spans="1:7">
      <c r="A27" s="16">
        <v>42334</v>
      </c>
      <c r="B27" s="11">
        <v>2026.23</v>
      </c>
      <c r="C27" s="12">
        <v>33620</v>
      </c>
      <c r="D27" s="13">
        <v>25.22</v>
      </c>
      <c r="E27" s="11">
        <v>28.72</v>
      </c>
      <c r="F27" s="14">
        <v>0.0162</v>
      </c>
      <c r="G27" s="12">
        <v>1513</v>
      </c>
    </row>
    <row r="28" spans="1:7">
      <c r="A28" s="16">
        <v>42335</v>
      </c>
      <c r="B28" s="11">
        <v>2026.23</v>
      </c>
      <c r="C28" s="12">
        <v>33620</v>
      </c>
      <c r="D28" s="13">
        <v>26.22</v>
      </c>
      <c r="E28" s="11">
        <v>29.72</v>
      </c>
      <c r="F28" s="14">
        <v>0.0162</v>
      </c>
      <c r="G28" s="12">
        <v>1514</v>
      </c>
    </row>
    <row r="29" spans="1:7">
      <c r="A29" s="16">
        <v>42336</v>
      </c>
      <c r="B29" s="11">
        <v>2026.23</v>
      </c>
      <c r="C29" s="12">
        <v>33620</v>
      </c>
      <c r="D29" s="13">
        <v>27.22</v>
      </c>
      <c r="E29" s="11">
        <v>30.72</v>
      </c>
      <c r="F29" s="14">
        <v>0.0162</v>
      </c>
      <c r="G29" s="12">
        <v>1515</v>
      </c>
    </row>
    <row r="30" spans="1:7">
      <c r="A30" s="16">
        <v>42337</v>
      </c>
      <c r="B30" s="11">
        <v>2026.23</v>
      </c>
      <c r="C30" s="12">
        <v>33620</v>
      </c>
      <c r="D30" s="13">
        <v>28.22</v>
      </c>
      <c r="E30" s="11">
        <v>31.72</v>
      </c>
      <c r="F30" s="14">
        <v>0.0162</v>
      </c>
      <c r="G30" s="12">
        <v>1516</v>
      </c>
    </row>
    <row r="31" spans="1:7">
      <c r="A31" s="16">
        <v>42338</v>
      </c>
      <c r="B31" s="11">
        <v>2026.23</v>
      </c>
      <c r="C31" s="12">
        <v>33620</v>
      </c>
      <c r="D31" s="13">
        <v>29.22</v>
      </c>
      <c r="E31" s="11">
        <v>32.72</v>
      </c>
      <c r="F31" s="14">
        <v>0.0162</v>
      </c>
      <c r="G31" s="12">
        <v>1517</v>
      </c>
    </row>
    <row r="32" spans="1:7">
      <c r="A32" s="16"/>
      <c r="B32" s="17"/>
      <c r="C32" s="17"/>
      <c r="D32" s="18"/>
      <c r="E32" s="17"/>
      <c r="F32" s="19"/>
      <c r="G32" s="17"/>
    </row>
    <row r="33" spans="1:7">
      <c r="A33" s="20" t="s">
        <v>100</v>
      </c>
      <c r="B33" s="21">
        <f t="shared" ref="B33:G33" si="0">SUBTOTAL(101,B2:B32)</f>
        <v>2026.23</v>
      </c>
      <c r="C33" s="22"/>
      <c r="D33" s="23">
        <f t="shared" si="0"/>
        <v>14.72</v>
      </c>
      <c r="E33" s="21">
        <f t="shared" si="0"/>
        <v>18.22</v>
      </c>
      <c r="F33" s="24"/>
      <c r="G33" s="25">
        <f t="shared" si="0"/>
        <v>1502.5</v>
      </c>
    </row>
    <row r="34" spans="1:7">
      <c r="A34" s="20" t="s">
        <v>102</v>
      </c>
      <c r="B34" s="21"/>
      <c r="C34" s="22"/>
      <c r="D34" s="22"/>
      <c r="E34" s="21"/>
      <c r="F34" s="24"/>
      <c r="G34" s="22"/>
    </row>
  </sheetData>
  <sheetProtection selectLockedCells="1" formatColumns="0" sort="0" autoFilter="0"/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店铺经营详情</vt:lpstr>
      <vt:lpstr>钻展</vt:lpstr>
      <vt:lpstr>直通车</vt:lpstr>
      <vt:lpstr>淘客</vt:lpstr>
      <vt:lpstr>客服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更多干货表格联系QQ：178455216</dc:title>
  <dc:subject>更多干货表格联系QQ：178455216</dc:subject>
  <dc:creator>ZT公子</dc:creator>
  <cp:keywords>更多干货表格联系QQ：178455216</cp:keywords>
  <dc:description>更多干货表格联系QQ：178455216</dc:description>
  <dcterms:created xsi:type="dcterms:W3CDTF">2013-05-17T09:44:00Z</dcterms:created>
  <cp:lastPrinted>2013-06-08T07:53:00Z</cp:lastPrinted>
  <dcterms:modified xsi:type="dcterms:W3CDTF">2017-01-16T03:28:12Z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