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8370"/>
  </bookViews>
  <sheets>
    <sheet name="销售预估(500W)" sheetId="1" r:id="rId1"/>
    <sheet name="销售预估 (270W)" sheetId="2" r:id="rId2"/>
  </sheets>
  <calcPr calcId="144525" concurrentCalc="0"/>
</workbook>
</file>

<file path=xl/calcChain.xml><?xml version="1.0" encoding="utf-8"?>
<calcChain xmlns="http://schemas.openxmlformats.org/spreadsheetml/2006/main">
  <c r="O28" i="2"/>
  <c r="N28"/>
  <c r="M28"/>
  <c r="L28"/>
  <c r="K28"/>
  <c r="J28"/>
  <c r="I28"/>
  <c r="H28"/>
  <c r="G28"/>
  <c r="F28"/>
  <c r="E28"/>
  <c r="D28"/>
  <c r="C28"/>
  <c r="O27"/>
  <c r="O26"/>
  <c r="O25"/>
  <c r="O24"/>
  <c r="N24"/>
  <c r="M24"/>
  <c r="L24"/>
  <c r="K24"/>
  <c r="J24"/>
  <c r="I24"/>
  <c r="H24"/>
  <c r="G24"/>
  <c r="F24"/>
  <c r="E24"/>
  <c r="D24"/>
  <c r="C24"/>
  <c r="O23"/>
  <c r="N23"/>
  <c r="M23"/>
  <c r="L23"/>
  <c r="K23"/>
  <c r="J23"/>
  <c r="I23"/>
  <c r="H23"/>
  <c r="G23"/>
  <c r="F23"/>
  <c r="E23"/>
  <c r="D23"/>
  <c r="C23"/>
  <c r="O22"/>
  <c r="N22"/>
  <c r="M22"/>
  <c r="L22"/>
  <c r="K22"/>
  <c r="J22"/>
  <c r="I22"/>
  <c r="H22"/>
  <c r="G22"/>
  <c r="F22"/>
  <c r="E22"/>
  <c r="D22"/>
  <c r="C22"/>
  <c r="O21"/>
  <c r="N21"/>
  <c r="M21"/>
  <c r="L21"/>
  <c r="K21"/>
  <c r="J21"/>
  <c r="I21"/>
  <c r="H21"/>
  <c r="G21"/>
  <c r="F21"/>
  <c r="E21"/>
  <c r="D21"/>
  <c r="N14"/>
  <c r="M14"/>
  <c r="L14"/>
  <c r="K14"/>
  <c r="J14"/>
  <c r="I14"/>
  <c r="H14"/>
  <c r="G14"/>
  <c r="F14"/>
  <c r="E14"/>
  <c r="D14"/>
  <c r="C14"/>
  <c r="N13"/>
  <c r="M13"/>
  <c r="L13"/>
  <c r="K13"/>
  <c r="J13"/>
  <c r="I13"/>
  <c r="H13"/>
  <c r="G13"/>
  <c r="F13"/>
  <c r="E13"/>
  <c r="D13"/>
  <c r="C13"/>
  <c r="N10"/>
  <c r="M10"/>
  <c r="L10"/>
  <c r="K10"/>
  <c r="J10"/>
  <c r="I10"/>
  <c r="H10"/>
  <c r="G10"/>
  <c r="F10"/>
  <c r="E10"/>
  <c r="D10"/>
  <c r="C10"/>
  <c r="N9"/>
  <c r="M9"/>
  <c r="L9"/>
  <c r="K9"/>
  <c r="J9"/>
  <c r="I9"/>
  <c r="H9"/>
  <c r="G9"/>
  <c r="F9"/>
  <c r="E9"/>
  <c r="D9"/>
  <c r="C9"/>
  <c r="O6"/>
  <c r="F6"/>
  <c r="C6"/>
  <c r="O5"/>
  <c r="F5"/>
  <c r="C5"/>
  <c r="O4"/>
  <c r="F4"/>
  <c r="C4"/>
  <c r="O3"/>
  <c r="F3"/>
  <c r="E3"/>
  <c r="C3"/>
  <c r="O33" i="1"/>
  <c r="N33"/>
  <c r="M33"/>
  <c r="L33"/>
  <c r="K33"/>
  <c r="J33"/>
  <c r="I33"/>
  <c r="H33"/>
  <c r="G33"/>
  <c r="F33"/>
  <c r="E33"/>
  <c r="D33"/>
  <c r="C33"/>
  <c r="N32"/>
  <c r="M32"/>
  <c r="L32"/>
  <c r="K32"/>
  <c r="J32"/>
  <c r="I32"/>
  <c r="H32"/>
  <c r="G32"/>
  <c r="F32"/>
  <c r="E32"/>
  <c r="D32"/>
  <c r="C32"/>
  <c r="N28"/>
  <c r="M28"/>
  <c r="L28"/>
  <c r="K28"/>
  <c r="J28"/>
  <c r="I28"/>
  <c r="H28"/>
  <c r="G28"/>
  <c r="F28"/>
  <c r="E28"/>
  <c r="D28"/>
  <c r="C28"/>
  <c r="N27"/>
  <c r="M27"/>
  <c r="L27"/>
  <c r="K27"/>
  <c r="J27"/>
  <c r="I27"/>
  <c r="H27"/>
  <c r="G27"/>
  <c r="F27"/>
  <c r="E27"/>
  <c r="D27"/>
  <c r="C27"/>
  <c r="N26"/>
  <c r="M26"/>
  <c r="L26"/>
  <c r="K26"/>
  <c r="J26"/>
  <c r="I26"/>
  <c r="H26"/>
  <c r="G26"/>
  <c r="F26"/>
  <c r="E26"/>
  <c r="D26"/>
  <c r="C26"/>
  <c r="N25"/>
  <c r="M25"/>
  <c r="L25"/>
  <c r="K25"/>
  <c r="J25"/>
  <c r="I25"/>
  <c r="H25"/>
  <c r="G25"/>
  <c r="F25"/>
  <c r="E25"/>
  <c r="D25"/>
  <c r="C25"/>
  <c r="N17"/>
  <c r="M17"/>
  <c r="L17"/>
  <c r="K17"/>
  <c r="J17"/>
  <c r="I17"/>
  <c r="H17"/>
  <c r="G17"/>
  <c r="F17"/>
  <c r="E17"/>
  <c r="D17"/>
  <c r="C17"/>
  <c r="N16"/>
  <c r="M16"/>
  <c r="L16"/>
  <c r="K16"/>
  <c r="J16"/>
  <c r="I16"/>
  <c r="H16"/>
  <c r="G16"/>
  <c r="F16"/>
  <c r="E16"/>
  <c r="D16"/>
  <c r="C16"/>
  <c r="N13"/>
  <c r="M13"/>
  <c r="L13"/>
  <c r="K13"/>
  <c r="J13"/>
  <c r="I13"/>
  <c r="H13"/>
  <c r="G13"/>
  <c r="F13"/>
  <c r="E13"/>
  <c r="D13"/>
  <c r="C13"/>
  <c r="N12"/>
  <c r="M12"/>
  <c r="L12"/>
  <c r="K12"/>
  <c r="J12"/>
  <c r="I12"/>
  <c r="H12"/>
  <c r="G12"/>
  <c r="F12"/>
  <c r="E12"/>
  <c r="D12"/>
  <c r="C12"/>
  <c r="F8"/>
  <c r="C8"/>
  <c r="F7"/>
  <c r="C7"/>
  <c r="F6"/>
  <c r="C6"/>
  <c r="F5"/>
  <c r="C5"/>
  <c r="F4"/>
  <c r="E4"/>
  <c r="C4"/>
</calcChain>
</file>

<file path=xl/sharedStrings.xml><?xml version="1.0" encoding="utf-8"?>
<sst xmlns="http://schemas.openxmlformats.org/spreadsheetml/2006/main" count="137" uniqueCount="51">
  <si>
    <t>2016年总体销售预估</t>
  </si>
  <si>
    <t>年份</t>
  </si>
  <si>
    <t>销售目标</t>
  </si>
  <si>
    <t>客单价</t>
  </si>
  <si>
    <t>转化率</t>
  </si>
  <si>
    <t>总目标UV</t>
  </si>
  <si>
    <r>
      <rPr>
        <sz val="12"/>
        <color indexed="22"/>
        <rFont val="宋体"/>
        <charset val="134"/>
      </rPr>
      <t>第一季度：</t>
    </r>
    <r>
      <rPr>
        <sz val="12"/>
        <color indexed="8"/>
        <rFont val="宋体"/>
        <charset val="134"/>
      </rPr>
      <t xml:space="preserve">成本最小化、利润最小化、客户量最大化、销售排行最大化
</t>
    </r>
    <r>
      <rPr>
        <sz val="12"/>
        <color indexed="22"/>
        <rFont val="宋体"/>
        <charset val="134"/>
      </rPr>
      <t>第二季度：</t>
    </r>
    <r>
      <rPr>
        <sz val="12"/>
        <color indexed="8"/>
        <rFont val="宋体"/>
        <charset val="134"/>
      </rPr>
      <t xml:space="preserve">低端产品持续走量、中端产品补亏损、打造店铺3-5款爆款产品支撑店铺，同时扩展销售渠道，争取完成店铺销售/支出持平化！
</t>
    </r>
    <r>
      <rPr>
        <sz val="12"/>
        <color indexed="55"/>
        <rFont val="宋体"/>
        <charset val="134"/>
      </rPr>
      <t>第三季度：</t>
    </r>
    <r>
      <rPr>
        <sz val="12"/>
        <color indexed="8"/>
        <rFont val="宋体"/>
        <charset val="134"/>
      </rPr>
      <t xml:space="preserve">要求产品必须到位，第三季度前关键一月，基础数据的铺垫，货源的准备，营销的手段等在此月准备充足，冲击第三、第四季度。
</t>
    </r>
    <r>
      <rPr>
        <sz val="12"/>
        <color indexed="23"/>
        <rFont val="宋体"/>
        <charset val="134"/>
      </rPr>
      <t>第四季度：</t>
    </r>
    <r>
      <rPr>
        <sz val="12"/>
        <color indexed="8"/>
        <rFont val="宋体"/>
        <charset val="134"/>
      </rPr>
      <t>通过前三季产品T度的完成，第四季冲击全年销售额，完成产品销售利润10%参数。考虑参照大型活动拉动店铺销售指标。</t>
    </r>
  </si>
  <si>
    <t xml:space="preserve">常规 </t>
  </si>
  <si>
    <t>付费推广</t>
  </si>
  <si>
    <t>淘内活动</t>
  </si>
  <si>
    <t>站外</t>
  </si>
  <si>
    <t>2016年1月-2016年12月年度销售目标分解</t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</si>
  <si>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</si>
  <si>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</si>
  <si>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</si>
  <si>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</si>
  <si>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</si>
  <si>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</si>
  <si>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</si>
  <si>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</si>
  <si>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</si>
  <si>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</si>
  <si>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</si>
  <si>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</si>
  <si>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</si>
  <si>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销售量</t>
  </si>
  <si>
    <t>流量预估</t>
  </si>
  <si>
    <t>转化率预估</t>
  </si>
  <si>
    <t>客单价预估</t>
  </si>
  <si>
    <t>直通车访客</t>
  </si>
  <si>
    <t>钻展</t>
  </si>
  <si>
    <t>淘宝客</t>
  </si>
  <si>
    <t>淘内外活动</t>
  </si>
  <si>
    <t>常规流量</t>
  </si>
  <si>
    <t>全年预计推广费用</t>
  </si>
  <si>
    <t>免费试用</t>
  </si>
  <si>
    <t>聚划算</t>
  </si>
  <si>
    <t>陶抢购</t>
  </si>
  <si>
    <t>项目</t>
  </si>
  <si>
    <t>营业目标</t>
  </si>
  <si>
    <t>产品成本</t>
  </si>
  <si>
    <t>运费</t>
  </si>
  <si>
    <t>运营推广费用</t>
  </si>
  <si>
    <t>费用细分</t>
  </si>
  <si>
    <t>直通车</t>
  </si>
  <si>
    <t>淘内，站外活动</t>
  </si>
  <si>
    <t>淘客</t>
  </si>
  <si>
    <t>合计</t>
  </si>
  <si>
    <r>
      <rPr>
        <sz val="12"/>
        <color rgb="FFC0C0C0"/>
        <rFont val="宋体"/>
        <charset val="134"/>
      </rPr>
      <t>第一季度：</t>
    </r>
    <r>
      <rPr>
        <sz val="12"/>
        <color rgb="FF000000"/>
        <rFont val="宋体"/>
        <charset val="134"/>
      </rPr>
      <t xml:space="preserve">成本最小化、利润最小化、客户量最大化、销售排行最大化
</t>
    </r>
    <r>
      <rPr>
        <sz val="12"/>
        <color rgb="FFC0C0C0"/>
        <rFont val="宋体"/>
        <charset val="134"/>
      </rPr>
      <t>第二季度：</t>
    </r>
    <r>
      <rPr>
        <sz val="12"/>
        <color rgb="FF000000"/>
        <rFont val="宋体"/>
        <charset val="134"/>
      </rPr>
      <t xml:space="preserve">低端产品持续走量、中端产品补亏损、打造店铺3-5款爆款产品支撑店铺，同时扩展销售渠道，争取完成店铺销售/支出持平化！
</t>
    </r>
    <r>
      <rPr>
        <sz val="12"/>
        <color rgb="FF969696"/>
        <rFont val="宋体"/>
        <charset val="134"/>
      </rPr>
      <t>第三季度：</t>
    </r>
    <r>
      <rPr>
        <sz val="12"/>
        <color rgb="FF000000"/>
        <rFont val="宋体"/>
        <charset val="134"/>
      </rPr>
      <t xml:space="preserve">要求产品必须到位，第三季度前关键一月，基础数据的铺垫，货源的准备，营销的手段等在此月准备充足，冲击第三、第四季度。
</t>
    </r>
    <r>
      <rPr>
        <sz val="12"/>
        <color rgb="FF808080"/>
        <rFont val="宋体"/>
        <charset val="134"/>
      </rPr>
      <t>第四季度：</t>
    </r>
    <r>
      <rPr>
        <sz val="12"/>
        <color rgb="FF000000"/>
        <rFont val="宋体"/>
        <charset val="134"/>
      </rPr>
      <t>通过前三季产品T度的完成，第四季冲击全年销售额，完成产品销售利润</t>
    </r>
    <r>
      <rPr>
        <sz val="12"/>
        <color rgb="FF000000"/>
        <rFont val="宋体"/>
        <charset val="134"/>
      </rPr>
      <t>30</t>
    </r>
    <r>
      <rPr>
        <sz val="12"/>
        <color rgb="FF000000"/>
        <rFont val="宋体"/>
        <charset val="134"/>
      </rPr>
      <t>%参数。考虑参照大型活动拉动店铺销售指标。</t>
    </r>
  </si>
  <si>
    <t>淘内外活动，淘客</t>
  </si>
  <si>
    <t>淘抢购</t>
  </si>
</sst>
</file>

<file path=xl/styles.xml><?xml version="1.0" encoding="utf-8"?>
<styleSheet xmlns="http://schemas.openxmlformats.org/spreadsheetml/2006/main">
  <numFmts count="2">
    <numFmt numFmtId="178" formatCode="#,##0_ "/>
    <numFmt numFmtId="179" formatCode="0_ "/>
  </numFmts>
  <fonts count="17"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C0C0C0"/>
      <name val="宋体"/>
      <charset val="134"/>
    </font>
    <font>
      <sz val="18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0" tint="-0.14993743705557422"/>
      <name val="宋体"/>
      <charset val="134"/>
      <scheme val="minor"/>
    </font>
    <font>
      <sz val="12"/>
      <color rgb="FF000000"/>
      <name val="宋体"/>
      <charset val="134"/>
    </font>
    <font>
      <sz val="12"/>
      <color rgb="FF969696"/>
      <name val="宋体"/>
      <charset val="134"/>
    </font>
    <font>
      <sz val="12"/>
      <color rgb="FF808080"/>
      <name val="宋体"/>
      <charset val="134"/>
    </font>
    <font>
      <sz val="12"/>
      <color indexed="22"/>
      <name val="宋体"/>
      <charset val="134"/>
    </font>
    <font>
      <sz val="12"/>
      <color indexed="8"/>
      <name val="宋体"/>
      <charset val="134"/>
    </font>
    <font>
      <sz val="12"/>
      <color indexed="55"/>
      <name val="宋体"/>
      <charset val="134"/>
    </font>
    <font>
      <sz val="12"/>
      <color indexed="23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9" fontId="0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179" fontId="7" fillId="6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textRotation="255" wrapText="1"/>
    </xf>
    <xf numFmtId="0" fontId="4" fillId="0" borderId="4" xfId="0" applyFont="1" applyFill="1" applyBorder="1" applyAlignment="1">
      <alignment horizontal="center" vertical="center" textRotation="255" wrapText="1"/>
    </xf>
    <xf numFmtId="0" fontId="0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5"/>
  <sheetViews>
    <sheetView tabSelected="1" workbookViewId="0">
      <selection activeCell="G19" sqref="G19"/>
    </sheetView>
  </sheetViews>
  <sheetFormatPr defaultColWidth="9" defaultRowHeight="14.25"/>
  <cols>
    <col min="1" max="1" width="3.875" customWidth="1"/>
    <col min="2" max="2" width="17.625" customWidth="1"/>
    <col min="3" max="14" width="15.625" customWidth="1"/>
    <col min="15" max="15" width="11.75" customWidth="1"/>
    <col min="19" max="19" width="12.125" customWidth="1"/>
  </cols>
  <sheetData>
    <row r="1" spans="1:19" ht="14.2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41"/>
      <c r="P1" s="41"/>
      <c r="Q1" s="41"/>
      <c r="R1" s="41"/>
      <c r="S1" s="41"/>
    </row>
    <row r="2" spans="1:19" ht="14.2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41"/>
      <c r="P2" s="41"/>
      <c r="Q2" s="41"/>
      <c r="R2" s="41"/>
      <c r="S2" s="41"/>
    </row>
    <row r="3" spans="1:19" ht="24.95" customHeight="1">
      <c r="A3" s="30" t="s">
        <v>1</v>
      </c>
      <c r="B3" s="30"/>
      <c r="C3" s="3" t="s">
        <v>2</v>
      </c>
      <c r="D3" s="3" t="s">
        <v>3</v>
      </c>
      <c r="E3" s="3" t="s">
        <v>4</v>
      </c>
      <c r="F3" s="2" t="s">
        <v>5</v>
      </c>
      <c r="G3" s="42" t="s">
        <v>6</v>
      </c>
      <c r="H3" s="32"/>
      <c r="I3" s="32"/>
      <c r="J3" s="32"/>
      <c r="K3" s="32"/>
      <c r="L3" s="32"/>
      <c r="M3" s="32"/>
      <c r="N3" s="32"/>
      <c r="O3" s="1"/>
      <c r="P3" s="1"/>
      <c r="Q3" s="1"/>
      <c r="R3" s="1"/>
      <c r="S3" s="1"/>
    </row>
    <row r="4" spans="1:19" ht="24.95" customHeight="1">
      <c r="A4" s="31">
        <v>2016</v>
      </c>
      <c r="B4" s="31"/>
      <c r="C4" s="4">
        <f>SUM(C25:N25)</f>
        <v>5338529.1666666698</v>
      </c>
      <c r="D4" s="5">
        <v>40</v>
      </c>
      <c r="E4" s="6">
        <f>AVERAGE(C14:N14)</f>
        <v>0.06</v>
      </c>
      <c r="F4" s="4">
        <f>SUM(C13:N13)</f>
        <v>2016483.33333333</v>
      </c>
      <c r="G4" s="32"/>
      <c r="H4" s="32"/>
      <c r="I4" s="32"/>
      <c r="J4" s="32"/>
      <c r="K4" s="32"/>
      <c r="L4" s="32"/>
      <c r="M4" s="32"/>
      <c r="N4" s="32"/>
      <c r="O4" s="1"/>
      <c r="P4" s="1"/>
      <c r="Q4" s="1"/>
      <c r="R4" s="1"/>
      <c r="S4" s="1"/>
    </row>
    <row r="5" spans="1:19" ht="24.95" customHeight="1">
      <c r="A5" s="30" t="s">
        <v>7</v>
      </c>
      <c r="B5" s="30"/>
      <c r="C5" s="2">
        <f>D5*E5*F5</f>
        <v>1582000</v>
      </c>
      <c r="D5" s="5">
        <v>40</v>
      </c>
      <c r="E5" s="6">
        <v>7.0000000000000007E-2</v>
      </c>
      <c r="F5" s="2">
        <f>SUM(C20:N20)</f>
        <v>565000</v>
      </c>
      <c r="G5" s="32"/>
      <c r="H5" s="32"/>
      <c r="I5" s="32"/>
      <c r="J5" s="32"/>
      <c r="K5" s="32"/>
      <c r="L5" s="32"/>
      <c r="M5" s="32"/>
      <c r="N5" s="32"/>
      <c r="O5" s="1"/>
      <c r="P5" s="1"/>
      <c r="Q5" s="1"/>
      <c r="R5" s="1"/>
      <c r="S5" s="1"/>
    </row>
    <row r="6" spans="1:19" ht="24.95" customHeight="1">
      <c r="A6" s="30" t="s">
        <v>8</v>
      </c>
      <c r="B6" s="30"/>
      <c r="C6" s="4">
        <f t="shared" ref="C6:C8" si="0">F6*D6*E6</f>
        <v>1748553.33333333</v>
      </c>
      <c r="D6" s="5">
        <v>40</v>
      </c>
      <c r="E6" s="6">
        <v>7.0000000000000007E-2</v>
      </c>
      <c r="F6" s="4">
        <f>SUM(C16:N18)</f>
        <v>624483.33333333302</v>
      </c>
      <c r="G6" s="32"/>
      <c r="H6" s="32"/>
      <c r="I6" s="32"/>
      <c r="J6" s="32"/>
      <c r="K6" s="32"/>
      <c r="L6" s="32"/>
      <c r="M6" s="32"/>
      <c r="N6" s="32"/>
      <c r="O6" s="1"/>
      <c r="P6" s="1"/>
      <c r="Q6" s="1"/>
      <c r="R6" s="1"/>
      <c r="S6" s="1"/>
    </row>
    <row r="7" spans="1:19" ht="24.95" customHeight="1">
      <c r="A7" s="30" t="s">
        <v>9</v>
      </c>
      <c r="B7" s="30"/>
      <c r="C7" s="4">
        <f t="shared" si="0"/>
        <v>1630000</v>
      </c>
      <c r="D7" s="5">
        <v>40</v>
      </c>
      <c r="E7" s="6">
        <v>0.05</v>
      </c>
      <c r="F7" s="2">
        <f>SUM(C19:N19)</f>
        <v>815000</v>
      </c>
      <c r="G7" s="32"/>
      <c r="H7" s="32"/>
      <c r="I7" s="32"/>
      <c r="J7" s="32"/>
      <c r="K7" s="32"/>
      <c r="L7" s="32"/>
      <c r="M7" s="32"/>
      <c r="N7" s="32"/>
      <c r="O7" s="1"/>
      <c r="P7" s="1"/>
      <c r="Q7" s="1"/>
      <c r="R7" s="1"/>
      <c r="S7" s="1"/>
    </row>
    <row r="8" spans="1:19" ht="24.95" customHeight="1">
      <c r="A8" s="30" t="s">
        <v>10</v>
      </c>
      <c r="B8" s="30"/>
      <c r="C8" s="4">
        <f t="shared" si="0"/>
        <v>24000</v>
      </c>
      <c r="D8" s="5">
        <v>40</v>
      </c>
      <c r="E8" s="6">
        <v>0.05</v>
      </c>
      <c r="F8" s="2">
        <f>SUM(C21:N21)</f>
        <v>12000</v>
      </c>
      <c r="G8" s="32"/>
      <c r="H8" s="32"/>
      <c r="I8" s="32"/>
      <c r="J8" s="32"/>
      <c r="K8" s="32"/>
      <c r="L8" s="32"/>
      <c r="M8" s="32"/>
      <c r="N8" s="32"/>
      <c r="O8" s="1"/>
      <c r="P8" s="1"/>
      <c r="Q8" s="1"/>
      <c r="R8" s="1"/>
      <c r="S8" s="1"/>
    </row>
    <row r="9" spans="1:19">
      <c r="A9" s="30" t="s">
        <v>11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1"/>
      <c r="P9" s="1"/>
      <c r="Q9" s="1"/>
      <c r="R9" s="1"/>
      <c r="S9" s="1"/>
    </row>
    <row r="10" spans="1:1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1"/>
      <c r="P10" s="1"/>
      <c r="Q10" s="1"/>
      <c r="R10" s="1"/>
      <c r="S10" s="1"/>
    </row>
    <row r="11" spans="1:19" ht="20.100000000000001" customHeight="1">
      <c r="A11" s="32" t="s">
        <v>12</v>
      </c>
      <c r="B11" s="32"/>
      <c r="C11" s="7" t="s">
        <v>13</v>
      </c>
      <c r="D11" s="7" t="s">
        <v>14</v>
      </c>
      <c r="E11" s="7" t="s">
        <v>15</v>
      </c>
      <c r="F11" s="8" t="s">
        <v>16</v>
      </c>
      <c r="G11" s="8" t="s">
        <v>17</v>
      </c>
      <c r="H11" s="8" t="s">
        <v>18</v>
      </c>
      <c r="I11" s="18" t="s">
        <v>19</v>
      </c>
      <c r="J11" s="18" t="s">
        <v>20</v>
      </c>
      <c r="K11" s="18" t="s">
        <v>21</v>
      </c>
      <c r="L11" s="19" t="s">
        <v>22</v>
      </c>
      <c r="M11" s="19" t="s">
        <v>23</v>
      </c>
      <c r="N11" s="19" t="s">
        <v>24</v>
      </c>
      <c r="O11" s="1"/>
      <c r="P11" s="1"/>
      <c r="Q11" s="1"/>
      <c r="R11" s="1"/>
      <c r="S11" s="1"/>
    </row>
    <row r="12" spans="1:19" ht="20.100000000000001" customHeight="1">
      <c r="A12" s="32" t="s">
        <v>25</v>
      </c>
      <c r="B12" s="32"/>
      <c r="C12" s="2">
        <f t="shared" ref="C12:N12" si="1">C13*C14</f>
        <v>4400</v>
      </c>
      <c r="D12" s="2">
        <f t="shared" si="1"/>
        <v>707.5</v>
      </c>
      <c r="E12" s="4">
        <f t="shared" si="1"/>
        <v>3116.6666666666702</v>
      </c>
      <c r="F12" s="4">
        <f t="shared" si="1"/>
        <v>5666.6666666666697</v>
      </c>
      <c r="G12" s="4">
        <f t="shared" si="1"/>
        <v>7466.6666666666697</v>
      </c>
      <c r="H12" s="4">
        <f t="shared" si="1"/>
        <v>8600</v>
      </c>
      <c r="I12" s="4">
        <f t="shared" si="1"/>
        <v>12740</v>
      </c>
      <c r="J12" s="4">
        <f t="shared" si="1"/>
        <v>13953.333333333299</v>
      </c>
      <c r="K12" s="4">
        <f t="shared" si="1"/>
        <v>16823.333333333299</v>
      </c>
      <c r="L12" s="4">
        <f t="shared" si="1"/>
        <v>16846.666666666701</v>
      </c>
      <c r="M12" s="4">
        <f t="shared" si="1"/>
        <v>22236.666666666701</v>
      </c>
      <c r="N12" s="4">
        <f t="shared" si="1"/>
        <v>16613.333333333299</v>
      </c>
      <c r="O12" s="1"/>
      <c r="P12" s="1"/>
      <c r="Q12" s="1"/>
      <c r="R12" s="1"/>
      <c r="S12" s="1"/>
    </row>
    <row r="13" spans="1:19" ht="20.100000000000001" customHeight="1">
      <c r="A13" s="33" t="s">
        <v>26</v>
      </c>
      <c r="B13" s="33"/>
      <c r="C13" s="2">
        <f t="shared" ref="C13:N13" si="2">SUM(C16:C21)</f>
        <v>88000</v>
      </c>
      <c r="D13" s="2">
        <f t="shared" si="2"/>
        <v>14150</v>
      </c>
      <c r="E13" s="4">
        <f t="shared" si="2"/>
        <v>62333.333333333299</v>
      </c>
      <c r="F13" s="4">
        <f t="shared" si="2"/>
        <v>113333.33333333299</v>
      </c>
      <c r="G13" s="4">
        <f t="shared" si="2"/>
        <v>149333.33333333299</v>
      </c>
      <c r="H13" s="4">
        <f t="shared" si="2"/>
        <v>172000</v>
      </c>
      <c r="I13" s="4">
        <f t="shared" si="2"/>
        <v>182000</v>
      </c>
      <c r="J13" s="4">
        <f t="shared" si="2"/>
        <v>199333.33333333299</v>
      </c>
      <c r="K13" s="4">
        <f t="shared" si="2"/>
        <v>240333.33333333299</v>
      </c>
      <c r="L13" s="4">
        <f t="shared" si="2"/>
        <v>240666.66666666701</v>
      </c>
      <c r="M13" s="4">
        <f t="shared" si="2"/>
        <v>317666.66666666698</v>
      </c>
      <c r="N13" s="4">
        <f t="shared" si="2"/>
        <v>237333.33333333299</v>
      </c>
      <c r="O13" s="1"/>
      <c r="P13" s="1"/>
      <c r="Q13" s="1"/>
      <c r="R13" s="1"/>
      <c r="S13" s="1"/>
    </row>
    <row r="14" spans="1:19" ht="20.100000000000001" customHeight="1">
      <c r="A14" s="32" t="s">
        <v>27</v>
      </c>
      <c r="B14" s="32"/>
      <c r="C14" s="6">
        <v>0.05</v>
      </c>
      <c r="D14" s="6">
        <v>0.05</v>
      </c>
      <c r="E14" s="6">
        <v>0.05</v>
      </c>
      <c r="F14" s="6">
        <v>0.05</v>
      </c>
      <c r="G14" s="6">
        <v>0.05</v>
      </c>
      <c r="H14" s="6">
        <v>0.05</v>
      </c>
      <c r="I14" s="6">
        <v>7.0000000000000007E-2</v>
      </c>
      <c r="J14" s="6">
        <v>7.0000000000000007E-2</v>
      </c>
      <c r="K14" s="6">
        <v>7.0000000000000007E-2</v>
      </c>
      <c r="L14" s="6">
        <v>7.0000000000000007E-2</v>
      </c>
      <c r="M14" s="6">
        <v>7.0000000000000007E-2</v>
      </c>
      <c r="N14" s="6">
        <v>7.0000000000000007E-2</v>
      </c>
      <c r="O14" s="1"/>
      <c r="P14" s="1"/>
      <c r="Q14" s="1"/>
      <c r="R14" s="1"/>
      <c r="S14" s="1"/>
    </row>
    <row r="15" spans="1:19" ht="20.100000000000001" customHeight="1">
      <c r="A15" s="32" t="s">
        <v>28</v>
      </c>
      <c r="B15" s="32"/>
      <c r="C15" s="2">
        <v>35</v>
      </c>
      <c r="D15" s="2">
        <v>35</v>
      </c>
      <c r="E15" s="2">
        <v>35</v>
      </c>
      <c r="F15" s="2">
        <v>35</v>
      </c>
      <c r="G15" s="2">
        <v>35</v>
      </c>
      <c r="H15" s="2">
        <v>40</v>
      </c>
      <c r="I15" s="2">
        <v>40</v>
      </c>
      <c r="J15" s="2">
        <v>40</v>
      </c>
      <c r="K15" s="2">
        <v>40</v>
      </c>
      <c r="L15" s="2">
        <v>45</v>
      </c>
      <c r="M15" s="2">
        <v>45</v>
      </c>
      <c r="N15" s="2">
        <v>45</v>
      </c>
      <c r="O15" s="1"/>
      <c r="P15" s="1"/>
      <c r="Q15" s="1"/>
      <c r="R15" s="1"/>
      <c r="S15" s="1"/>
    </row>
    <row r="16" spans="1:19" ht="20.100000000000001" customHeight="1">
      <c r="A16" s="32" t="s">
        <v>29</v>
      </c>
      <c r="B16" s="32"/>
      <c r="C16" s="2">
        <f>C29/5</f>
        <v>4500</v>
      </c>
      <c r="D16" s="2">
        <f>D29/4</f>
        <v>1250</v>
      </c>
      <c r="E16" s="2">
        <f>E29/5</f>
        <v>6000</v>
      </c>
      <c r="F16" s="4">
        <f>F29/2</f>
        <v>25000</v>
      </c>
      <c r="G16" s="2">
        <f>G29/1</f>
        <v>50000</v>
      </c>
      <c r="H16" s="2">
        <f t="shared" ref="H16:M16" si="3">H29/1.5</f>
        <v>40000</v>
      </c>
      <c r="I16" s="2">
        <f t="shared" si="3"/>
        <v>40000</v>
      </c>
      <c r="J16" s="2">
        <f>J29/1.2</f>
        <v>50000</v>
      </c>
      <c r="K16" s="4">
        <f>K29/1.2</f>
        <v>58333.333333333299</v>
      </c>
      <c r="L16" s="4">
        <f t="shared" si="3"/>
        <v>46666.666666666701</v>
      </c>
      <c r="M16" s="4">
        <f t="shared" si="3"/>
        <v>66666.666666666701</v>
      </c>
      <c r="N16" s="4">
        <f>N29/1</f>
        <v>70000</v>
      </c>
      <c r="O16" s="1"/>
      <c r="P16" s="1"/>
      <c r="Q16" s="1"/>
      <c r="R16" s="1"/>
      <c r="S16" s="1"/>
    </row>
    <row r="17" spans="1:19" ht="20.100000000000001" customHeight="1">
      <c r="A17" s="32" t="s">
        <v>30</v>
      </c>
      <c r="B17" s="32"/>
      <c r="C17" s="2">
        <f t="shared" ref="C17:L17" si="4">C30/6</f>
        <v>2500</v>
      </c>
      <c r="D17" s="2">
        <f>D30/5</f>
        <v>400</v>
      </c>
      <c r="E17" s="4">
        <f t="shared" si="4"/>
        <v>3333.3333333333298</v>
      </c>
      <c r="F17" s="4">
        <f t="shared" si="4"/>
        <v>3333.3333333333298</v>
      </c>
      <c r="G17" s="4">
        <f t="shared" si="4"/>
        <v>3333.3333333333298</v>
      </c>
      <c r="H17" s="4">
        <f t="shared" si="4"/>
        <v>5000</v>
      </c>
      <c r="I17" s="4">
        <f t="shared" si="4"/>
        <v>5000</v>
      </c>
      <c r="J17" s="4">
        <f t="shared" si="4"/>
        <v>3333.3333333333298</v>
      </c>
      <c r="K17" s="4">
        <f t="shared" si="4"/>
        <v>5000</v>
      </c>
      <c r="L17" s="4">
        <f t="shared" si="4"/>
        <v>5000</v>
      </c>
      <c r="M17" s="4">
        <f>M30/5</f>
        <v>10000</v>
      </c>
      <c r="N17" s="4">
        <f>N30/6</f>
        <v>3333.3333333333298</v>
      </c>
      <c r="O17" s="1"/>
      <c r="P17" s="1"/>
      <c r="Q17" s="1"/>
      <c r="R17" s="1"/>
      <c r="S17" s="1"/>
    </row>
    <row r="18" spans="1:19" ht="20.100000000000001" customHeight="1">
      <c r="A18" s="34" t="s">
        <v>31</v>
      </c>
      <c r="B18" s="34"/>
      <c r="C18" s="2">
        <v>50000</v>
      </c>
      <c r="D18" s="2">
        <v>1500</v>
      </c>
      <c r="E18" s="2">
        <v>2000</v>
      </c>
      <c r="F18" s="2">
        <v>4000</v>
      </c>
      <c r="G18" s="2">
        <v>5000</v>
      </c>
      <c r="H18" s="2">
        <v>6000</v>
      </c>
      <c r="I18" s="2">
        <v>6000</v>
      </c>
      <c r="J18" s="2">
        <v>5000</v>
      </c>
      <c r="K18" s="2">
        <v>6000</v>
      </c>
      <c r="L18" s="2">
        <v>8000</v>
      </c>
      <c r="M18" s="2">
        <v>20000</v>
      </c>
      <c r="N18" s="2">
        <v>3000</v>
      </c>
      <c r="O18" s="1"/>
      <c r="P18" s="1"/>
      <c r="Q18" s="1"/>
      <c r="R18" s="1"/>
      <c r="S18" s="1"/>
    </row>
    <row r="19" spans="1:19" ht="20.100000000000001" customHeight="1">
      <c r="A19" s="34" t="s">
        <v>32</v>
      </c>
      <c r="B19" s="34"/>
      <c r="C19" s="2">
        <v>20000</v>
      </c>
      <c r="D19" s="2">
        <v>5000</v>
      </c>
      <c r="E19" s="2">
        <v>40000</v>
      </c>
      <c r="F19" s="2">
        <v>50000</v>
      </c>
      <c r="G19" s="2">
        <v>60000</v>
      </c>
      <c r="H19" s="2">
        <v>80000</v>
      </c>
      <c r="I19" s="2">
        <v>80000</v>
      </c>
      <c r="J19" s="2">
        <v>80000</v>
      </c>
      <c r="K19" s="2">
        <v>100000</v>
      </c>
      <c r="L19" s="2">
        <v>100000</v>
      </c>
      <c r="M19" s="2">
        <v>120000</v>
      </c>
      <c r="N19" s="2">
        <v>80000</v>
      </c>
      <c r="O19" s="1"/>
      <c r="P19" s="1"/>
      <c r="Q19" s="1"/>
      <c r="R19" s="1"/>
      <c r="S19" s="1"/>
    </row>
    <row r="20" spans="1:19" ht="20.100000000000001" customHeight="1">
      <c r="A20" s="34" t="s">
        <v>33</v>
      </c>
      <c r="B20" s="34"/>
      <c r="C20" s="2">
        <v>10000</v>
      </c>
      <c r="D20" s="2">
        <v>5000</v>
      </c>
      <c r="E20" s="2">
        <v>10000</v>
      </c>
      <c r="F20" s="2">
        <v>30000</v>
      </c>
      <c r="G20" s="2">
        <v>30000</v>
      </c>
      <c r="H20" s="2">
        <v>40000</v>
      </c>
      <c r="I20" s="2">
        <v>50000</v>
      </c>
      <c r="J20" s="2">
        <v>60000</v>
      </c>
      <c r="K20" s="2">
        <v>70000</v>
      </c>
      <c r="L20" s="2">
        <v>80000</v>
      </c>
      <c r="M20" s="2">
        <v>100000</v>
      </c>
      <c r="N20" s="2">
        <v>80000</v>
      </c>
      <c r="O20" s="1"/>
      <c r="P20" s="1"/>
      <c r="Q20" s="1"/>
      <c r="R20" s="1"/>
      <c r="S20" s="1"/>
    </row>
    <row r="21" spans="1:19" ht="20.100000000000001" customHeight="1">
      <c r="A21" s="34" t="s">
        <v>10</v>
      </c>
      <c r="B21" s="34"/>
      <c r="C21" s="2">
        <v>1000</v>
      </c>
      <c r="D21" s="2">
        <v>1000</v>
      </c>
      <c r="E21" s="2">
        <v>1000</v>
      </c>
      <c r="F21" s="2">
        <v>1000</v>
      </c>
      <c r="G21" s="2">
        <v>1000</v>
      </c>
      <c r="H21" s="2">
        <v>1000</v>
      </c>
      <c r="I21" s="2">
        <v>1000</v>
      </c>
      <c r="J21" s="2">
        <v>1000</v>
      </c>
      <c r="K21" s="2">
        <v>1000</v>
      </c>
      <c r="L21" s="2">
        <v>1000</v>
      </c>
      <c r="M21" s="2">
        <v>1000</v>
      </c>
      <c r="N21" s="2">
        <v>1000</v>
      </c>
      <c r="O21" s="1"/>
      <c r="P21" s="1"/>
      <c r="Q21" s="1"/>
      <c r="R21" s="1"/>
      <c r="S21" s="1"/>
    </row>
    <row r="22" spans="1:19" ht="22.5">
      <c r="A22" s="35" t="s">
        <v>34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1"/>
      <c r="P22" s="1"/>
      <c r="Q22" s="1"/>
      <c r="R22" s="1"/>
      <c r="S22" s="1"/>
    </row>
    <row r="23" spans="1:19" ht="22.5">
      <c r="A23" s="10"/>
      <c r="B23" s="10"/>
      <c r="C23" s="10" t="s">
        <v>35</v>
      </c>
      <c r="D23" s="10"/>
      <c r="E23" s="10" t="s">
        <v>36</v>
      </c>
      <c r="F23" s="10" t="s">
        <v>37</v>
      </c>
      <c r="G23" s="10" t="s">
        <v>37</v>
      </c>
      <c r="H23" s="10" t="s">
        <v>36</v>
      </c>
      <c r="I23" s="10" t="s">
        <v>36</v>
      </c>
      <c r="J23" s="10" t="s">
        <v>37</v>
      </c>
      <c r="K23" s="10" t="s">
        <v>36</v>
      </c>
      <c r="L23" s="10" t="s">
        <v>36</v>
      </c>
      <c r="M23" s="10" t="s">
        <v>36</v>
      </c>
      <c r="N23" s="10" t="s">
        <v>37</v>
      </c>
      <c r="O23" s="1"/>
      <c r="P23" s="1"/>
      <c r="Q23" s="1"/>
      <c r="R23" s="1"/>
      <c r="S23" s="1"/>
    </row>
    <row r="24" spans="1:19" ht="18.75">
      <c r="A24" s="36" t="s">
        <v>38</v>
      </c>
      <c r="B24" s="36"/>
      <c r="C24" s="12" t="s">
        <v>13</v>
      </c>
      <c r="D24" s="12" t="s">
        <v>14</v>
      </c>
      <c r="E24" s="12" t="s">
        <v>15</v>
      </c>
      <c r="F24" s="12" t="s">
        <v>16</v>
      </c>
      <c r="G24" s="12" t="s">
        <v>17</v>
      </c>
      <c r="H24" s="12" t="s">
        <v>18</v>
      </c>
      <c r="I24" s="12" t="s">
        <v>19</v>
      </c>
      <c r="J24" s="12" t="s">
        <v>20</v>
      </c>
      <c r="K24" s="12" t="s">
        <v>21</v>
      </c>
      <c r="L24" s="12" t="s">
        <v>22</v>
      </c>
      <c r="M24" s="12" t="s">
        <v>23</v>
      </c>
      <c r="N24" s="12" t="s">
        <v>24</v>
      </c>
      <c r="O24" s="1"/>
      <c r="P24" s="1"/>
      <c r="Q24" s="1"/>
      <c r="R24" s="1"/>
      <c r="S24" s="1"/>
    </row>
    <row r="25" spans="1:19" ht="18.75">
      <c r="A25" s="36" t="s">
        <v>39</v>
      </c>
      <c r="B25" s="36"/>
      <c r="C25" s="13">
        <f t="shared" ref="C25:N25" si="5">C12*C15</f>
        <v>154000</v>
      </c>
      <c r="D25" s="13">
        <f t="shared" si="5"/>
        <v>24762.5</v>
      </c>
      <c r="E25" s="13">
        <f t="shared" si="5"/>
        <v>109083.33333333299</v>
      </c>
      <c r="F25" s="13">
        <f t="shared" si="5"/>
        <v>198333.33333333299</v>
      </c>
      <c r="G25" s="13">
        <f t="shared" si="5"/>
        <v>261333.33333333299</v>
      </c>
      <c r="H25" s="13">
        <f t="shared" si="5"/>
        <v>344000</v>
      </c>
      <c r="I25" s="13">
        <f t="shared" si="5"/>
        <v>509600</v>
      </c>
      <c r="J25" s="13">
        <f t="shared" si="5"/>
        <v>558133.33333333302</v>
      </c>
      <c r="K25" s="13">
        <f t="shared" si="5"/>
        <v>672933.33333333302</v>
      </c>
      <c r="L25" s="13">
        <f t="shared" si="5"/>
        <v>758100</v>
      </c>
      <c r="M25" s="13">
        <f t="shared" si="5"/>
        <v>1000650</v>
      </c>
      <c r="N25" s="13">
        <f t="shared" si="5"/>
        <v>747600</v>
      </c>
      <c r="O25" s="1"/>
      <c r="P25" s="1"/>
      <c r="Q25" s="1"/>
      <c r="R25" s="1"/>
      <c r="S25" s="1"/>
    </row>
    <row r="26" spans="1:19" ht="18.75">
      <c r="A26" s="37" t="s">
        <v>40</v>
      </c>
      <c r="B26" s="38"/>
      <c r="C26" s="13">
        <f t="shared" ref="C26:N26" si="6">C12*16.9</f>
        <v>74360</v>
      </c>
      <c r="D26" s="13">
        <f t="shared" si="6"/>
        <v>11956.75</v>
      </c>
      <c r="E26" s="13">
        <f t="shared" si="6"/>
        <v>52671.666666666701</v>
      </c>
      <c r="F26" s="13">
        <f t="shared" si="6"/>
        <v>95766.666666666701</v>
      </c>
      <c r="G26" s="13">
        <f t="shared" si="6"/>
        <v>126186.66666666701</v>
      </c>
      <c r="H26" s="13">
        <f t="shared" si="6"/>
        <v>145340</v>
      </c>
      <c r="I26" s="13">
        <f t="shared" si="6"/>
        <v>215306</v>
      </c>
      <c r="J26" s="13">
        <f t="shared" si="6"/>
        <v>235811.33333333299</v>
      </c>
      <c r="K26" s="13">
        <f t="shared" si="6"/>
        <v>284314.33333333302</v>
      </c>
      <c r="L26" s="13">
        <f t="shared" si="6"/>
        <v>284708.66666666698</v>
      </c>
      <c r="M26" s="13">
        <f t="shared" si="6"/>
        <v>375799.66666666698</v>
      </c>
      <c r="N26" s="13">
        <f t="shared" si="6"/>
        <v>280765.33333333302</v>
      </c>
      <c r="O26" s="1"/>
      <c r="P26" s="1"/>
      <c r="Q26" s="1"/>
      <c r="R26" s="1"/>
      <c r="S26" s="1"/>
    </row>
    <row r="27" spans="1:19" ht="18.75">
      <c r="A27" s="37" t="s">
        <v>41</v>
      </c>
      <c r="B27" s="38"/>
      <c r="C27" s="13">
        <f t="shared" ref="C27:N27" si="7">C12*8</f>
        <v>35200</v>
      </c>
      <c r="D27" s="13">
        <f t="shared" si="7"/>
        <v>5660</v>
      </c>
      <c r="E27" s="13">
        <f t="shared" si="7"/>
        <v>24933.333333333299</v>
      </c>
      <c r="F27" s="13">
        <f t="shared" si="7"/>
        <v>45333.333333333299</v>
      </c>
      <c r="G27" s="13">
        <f t="shared" si="7"/>
        <v>59733.333333333299</v>
      </c>
      <c r="H27" s="13">
        <f t="shared" si="7"/>
        <v>68800</v>
      </c>
      <c r="I27" s="13">
        <f t="shared" si="7"/>
        <v>101920</v>
      </c>
      <c r="J27" s="13">
        <f t="shared" si="7"/>
        <v>111626.66666666701</v>
      </c>
      <c r="K27" s="13">
        <f t="shared" si="7"/>
        <v>134586.66666666701</v>
      </c>
      <c r="L27" s="13">
        <f t="shared" si="7"/>
        <v>134773.33333333299</v>
      </c>
      <c r="M27" s="13">
        <f t="shared" si="7"/>
        <v>177893.33333333299</v>
      </c>
      <c r="N27" s="13">
        <f t="shared" si="7"/>
        <v>132906.66666666701</v>
      </c>
      <c r="O27" s="1"/>
      <c r="P27" s="1"/>
      <c r="Q27" s="1"/>
      <c r="R27" s="1"/>
      <c r="S27" s="1"/>
    </row>
    <row r="28" spans="1:19" ht="18.75">
      <c r="A28" s="36" t="s">
        <v>42</v>
      </c>
      <c r="B28" s="36"/>
      <c r="C28" s="13">
        <f t="shared" ref="C28:N28" si="8">SUM(C29:C32)</f>
        <v>100625</v>
      </c>
      <c r="D28" s="13">
        <f t="shared" si="8"/>
        <v>8943.75</v>
      </c>
      <c r="E28" s="13">
        <f t="shared" si="8"/>
        <v>61925</v>
      </c>
      <c r="F28" s="13">
        <f t="shared" si="8"/>
        <v>83850</v>
      </c>
      <c r="G28" s="13">
        <f t="shared" si="8"/>
        <v>84812.5</v>
      </c>
      <c r="H28" s="13">
        <f t="shared" si="8"/>
        <v>106600</v>
      </c>
      <c r="I28" s="13">
        <f t="shared" si="8"/>
        <v>109240</v>
      </c>
      <c r="J28" s="13">
        <f t="shared" si="8"/>
        <v>97700</v>
      </c>
      <c r="K28" s="13">
        <f t="shared" si="8"/>
        <v>119240</v>
      </c>
      <c r="L28" s="13">
        <f t="shared" si="8"/>
        <v>123860</v>
      </c>
      <c r="M28" s="13">
        <f t="shared" si="8"/>
        <v>194650</v>
      </c>
      <c r="N28" s="13">
        <f t="shared" si="8"/>
        <v>105197.5</v>
      </c>
      <c r="O28" s="1"/>
      <c r="P28" s="1"/>
      <c r="Q28" s="1"/>
      <c r="R28" s="1"/>
      <c r="S28" s="1"/>
    </row>
    <row r="29" spans="1:19" ht="18.75">
      <c r="A29" s="39" t="s">
        <v>43</v>
      </c>
      <c r="B29" s="12" t="s">
        <v>44</v>
      </c>
      <c r="C29" s="14">
        <v>22500</v>
      </c>
      <c r="D29" s="14">
        <v>5000</v>
      </c>
      <c r="E29" s="14">
        <v>30000</v>
      </c>
      <c r="F29" s="14">
        <v>50000</v>
      </c>
      <c r="G29" s="14">
        <v>50000</v>
      </c>
      <c r="H29" s="14">
        <v>60000</v>
      </c>
      <c r="I29" s="14">
        <v>60000</v>
      </c>
      <c r="J29" s="14">
        <v>60000</v>
      </c>
      <c r="K29" s="14">
        <v>70000</v>
      </c>
      <c r="L29" s="14">
        <v>70000</v>
      </c>
      <c r="M29" s="14">
        <v>100000</v>
      </c>
      <c r="N29" s="14">
        <v>70000</v>
      </c>
      <c r="O29" s="1"/>
      <c r="P29" s="1"/>
      <c r="Q29" s="1"/>
      <c r="R29" s="1"/>
      <c r="S29" s="1"/>
    </row>
    <row r="30" spans="1:19" ht="18.75">
      <c r="A30" s="39"/>
      <c r="B30" s="12" t="s">
        <v>30</v>
      </c>
      <c r="C30" s="14">
        <v>15000</v>
      </c>
      <c r="D30" s="14">
        <v>2000</v>
      </c>
      <c r="E30" s="14">
        <v>20000</v>
      </c>
      <c r="F30" s="14">
        <v>20000</v>
      </c>
      <c r="G30" s="14">
        <v>20000</v>
      </c>
      <c r="H30" s="14">
        <v>30000</v>
      </c>
      <c r="I30" s="14">
        <v>30000</v>
      </c>
      <c r="J30" s="14">
        <v>20000</v>
      </c>
      <c r="K30" s="14">
        <v>30000</v>
      </c>
      <c r="L30" s="14">
        <v>30000</v>
      </c>
      <c r="M30" s="14">
        <v>50000</v>
      </c>
      <c r="N30" s="14">
        <v>20000</v>
      </c>
      <c r="O30" s="1"/>
      <c r="P30" s="1"/>
      <c r="Q30" s="1"/>
      <c r="R30" s="1"/>
      <c r="S30" s="1"/>
    </row>
    <row r="31" spans="1:19" ht="18.75">
      <c r="A31" s="39"/>
      <c r="B31" s="12" t="s">
        <v>45</v>
      </c>
      <c r="C31" s="14">
        <v>15000</v>
      </c>
      <c r="D31" s="14">
        <v>500</v>
      </c>
      <c r="E31" s="14">
        <v>10000</v>
      </c>
      <c r="F31" s="14">
        <v>10000</v>
      </c>
      <c r="G31" s="14">
        <v>10000</v>
      </c>
      <c r="H31" s="14">
        <v>10000</v>
      </c>
      <c r="I31" s="14">
        <v>10000</v>
      </c>
      <c r="J31" s="14">
        <v>10000</v>
      </c>
      <c r="K31" s="14">
        <v>10000</v>
      </c>
      <c r="L31" s="14">
        <v>10000</v>
      </c>
      <c r="M31" s="14">
        <v>10000</v>
      </c>
      <c r="N31" s="14">
        <v>10000</v>
      </c>
      <c r="O31" s="1"/>
      <c r="P31" s="1"/>
      <c r="Q31" s="1"/>
      <c r="R31" s="1"/>
      <c r="S31" s="1"/>
    </row>
    <row r="32" spans="1:19" ht="30" customHeight="1">
      <c r="A32" s="40"/>
      <c r="B32" s="27" t="s">
        <v>46</v>
      </c>
      <c r="C32" s="28">
        <f t="shared" ref="C32:N32" si="9">C18*C14*C15*0.55</f>
        <v>48125</v>
      </c>
      <c r="D32" s="28">
        <f t="shared" si="9"/>
        <v>1443.75</v>
      </c>
      <c r="E32" s="28">
        <f t="shared" si="9"/>
        <v>1925</v>
      </c>
      <c r="F32" s="28">
        <f t="shared" si="9"/>
        <v>3850</v>
      </c>
      <c r="G32" s="28">
        <f t="shared" si="9"/>
        <v>4812.5</v>
      </c>
      <c r="H32" s="28">
        <f t="shared" si="9"/>
        <v>6600</v>
      </c>
      <c r="I32" s="28">
        <f t="shared" si="9"/>
        <v>9240</v>
      </c>
      <c r="J32" s="28">
        <f t="shared" si="9"/>
        <v>7700</v>
      </c>
      <c r="K32" s="28">
        <f t="shared" si="9"/>
        <v>9240</v>
      </c>
      <c r="L32" s="28">
        <f t="shared" si="9"/>
        <v>13860</v>
      </c>
      <c r="M32" s="28">
        <f t="shared" si="9"/>
        <v>34650</v>
      </c>
      <c r="N32" s="28">
        <f t="shared" si="9"/>
        <v>5197.5</v>
      </c>
      <c r="O32" s="1"/>
      <c r="P32" s="1"/>
      <c r="Q32" s="1"/>
      <c r="R32" s="1"/>
      <c r="S32" s="1"/>
    </row>
    <row r="33" spans="1:19">
      <c r="A33" s="9"/>
      <c r="B33" s="15" t="s">
        <v>47</v>
      </c>
      <c r="C33" s="2">
        <f t="shared" ref="C33:N33" si="10">C25-SUM(C26:C28)</f>
        <v>-56185</v>
      </c>
      <c r="D33" s="2">
        <f t="shared" si="10"/>
        <v>-1798</v>
      </c>
      <c r="E33" s="2">
        <f t="shared" si="10"/>
        <v>-30446.666666666701</v>
      </c>
      <c r="F33" s="2">
        <f t="shared" si="10"/>
        <v>-26616.666666666701</v>
      </c>
      <c r="G33" s="2">
        <f t="shared" si="10"/>
        <v>-9399.1666666666297</v>
      </c>
      <c r="H33" s="2">
        <f t="shared" si="10"/>
        <v>23260</v>
      </c>
      <c r="I33" s="2">
        <f t="shared" si="10"/>
        <v>83134.000000000102</v>
      </c>
      <c r="J33" s="2">
        <f t="shared" si="10"/>
        <v>112995.33333333299</v>
      </c>
      <c r="K33" s="2">
        <f t="shared" si="10"/>
        <v>134792.33333333299</v>
      </c>
      <c r="L33" s="2">
        <f t="shared" si="10"/>
        <v>214758</v>
      </c>
      <c r="M33" s="2">
        <f t="shared" si="10"/>
        <v>252307</v>
      </c>
      <c r="N33" s="2">
        <f t="shared" si="10"/>
        <v>228730.5</v>
      </c>
      <c r="O33" s="1">
        <f>SUM(C33:N33)</f>
        <v>925531.66666666698</v>
      </c>
      <c r="P33" s="1"/>
      <c r="Q33" s="1"/>
      <c r="R33" s="1"/>
      <c r="S33" s="1"/>
    </row>
    <row r="34" spans="1:1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</sheetData>
  <mergeCells count="28">
    <mergeCell ref="O1:S2"/>
    <mergeCell ref="G3:N8"/>
    <mergeCell ref="A9:N10"/>
    <mergeCell ref="A26:B26"/>
    <mergeCell ref="A27:B27"/>
    <mergeCell ref="A28:B28"/>
    <mergeCell ref="A29:A32"/>
    <mergeCell ref="A1:N2"/>
    <mergeCell ref="A20:B20"/>
    <mergeCell ref="A21:B21"/>
    <mergeCell ref="A22:N22"/>
    <mergeCell ref="A24:B24"/>
    <mergeCell ref="A25:B25"/>
    <mergeCell ref="A15:B15"/>
    <mergeCell ref="A16:B16"/>
    <mergeCell ref="A17:B17"/>
    <mergeCell ref="A18:B18"/>
    <mergeCell ref="A19:B19"/>
    <mergeCell ref="A8:B8"/>
    <mergeCell ref="A11:B11"/>
    <mergeCell ref="A12:B12"/>
    <mergeCell ref="A13:B13"/>
    <mergeCell ref="A14:B14"/>
    <mergeCell ref="A3:B3"/>
    <mergeCell ref="A4:B4"/>
    <mergeCell ref="A5:B5"/>
    <mergeCell ref="A6:B6"/>
    <mergeCell ref="A7:B7"/>
  </mergeCells>
  <phoneticPr fontId="16" type="noConversion"/>
  <pageMargins left="0.75" right="0.75" top="1" bottom="1" header="0.50902777777777797" footer="0.50902777777777797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workbookViewId="0">
      <selection activeCell="I11" sqref="I11"/>
    </sheetView>
  </sheetViews>
  <sheetFormatPr defaultColWidth="9" defaultRowHeight="14.25"/>
  <cols>
    <col min="1" max="1" width="4.25" style="1" customWidth="1"/>
    <col min="2" max="2" width="17.625" style="1" customWidth="1"/>
    <col min="3" max="14" width="15.625" style="1" customWidth="1"/>
    <col min="15" max="15" width="11.75" style="1" customWidth="1"/>
    <col min="16" max="18" width="9" style="1"/>
    <col min="19" max="19" width="12.125" style="1" customWidth="1"/>
    <col min="20" max="16384" width="9" style="1"/>
  </cols>
  <sheetData>
    <row r="1" spans="1:19" ht="29.1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1"/>
      <c r="P1" s="41"/>
      <c r="Q1" s="41"/>
      <c r="R1" s="41"/>
      <c r="S1" s="41"/>
    </row>
    <row r="2" spans="1:19" ht="24.95" customHeight="1">
      <c r="A2" s="30" t="s">
        <v>1</v>
      </c>
      <c r="B2" s="30"/>
      <c r="C2" s="3" t="s">
        <v>2</v>
      </c>
      <c r="D2" s="3" t="s">
        <v>3</v>
      </c>
      <c r="E2" s="3" t="s">
        <v>4</v>
      </c>
      <c r="F2" s="2" t="s">
        <v>5</v>
      </c>
      <c r="G2" s="47" t="s">
        <v>48</v>
      </c>
      <c r="H2" s="32"/>
      <c r="I2" s="32"/>
      <c r="J2" s="32"/>
      <c r="K2" s="32"/>
      <c r="L2" s="32"/>
      <c r="M2" s="32"/>
      <c r="N2" s="48"/>
      <c r="O2" s="16" t="s">
        <v>47</v>
      </c>
    </row>
    <row r="3" spans="1:19" ht="20.100000000000001" customHeight="1">
      <c r="A3" s="31">
        <v>2016</v>
      </c>
      <c r="B3" s="31"/>
      <c r="C3" s="4">
        <f>SUM(C20:N20)</f>
        <v>2700000</v>
      </c>
      <c r="D3" s="5">
        <v>40</v>
      </c>
      <c r="E3" s="6">
        <f>AVERAGE(C11:N11)</f>
        <v>5.7500000000000002E-2</v>
      </c>
      <c r="F3" s="4">
        <f>SUM(C13:N16)</f>
        <v>1119666.66666667</v>
      </c>
      <c r="G3" s="32"/>
      <c r="H3" s="32"/>
      <c r="I3" s="32"/>
      <c r="J3" s="32"/>
      <c r="K3" s="32"/>
      <c r="L3" s="32"/>
      <c r="M3" s="32"/>
      <c r="N3" s="48"/>
      <c r="O3" s="4">
        <f t="shared" ref="O3:O6" si="0">D3*E3*F3</f>
        <v>2575233.3333333302</v>
      </c>
    </row>
    <row r="4" spans="1:19" ht="20.100000000000001" customHeight="1">
      <c r="A4" s="30" t="s">
        <v>7</v>
      </c>
      <c r="B4" s="30"/>
      <c r="C4" s="2">
        <f>D4*E4*F4</f>
        <v>1040850</v>
      </c>
      <c r="D4" s="5">
        <v>45</v>
      </c>
      <c r="E4" s="6">
        <v>0.09</v>
      </c>
      <c r="F4" s="2">
        <f>SUM(C16:N16)</f>
        <v>257000</v>
      </c>
      <c r="G4" s="32"/>
      <c r="H4" s="32"/>
      <c r="I4" s="32"/>
      <c r="J4" s="32"/>
      <c r="K4" s="32"/>
      <c r="L4" s="32"/>
      <c r="M4" s="32"/>
      <c r="N4" s="48"/>
      <c r="O4" s="4">
        <f t="shared" si="0"/>
        <v>1040850</v>
      </c>
    </row>
    <row r="5" spans="1:19" ht="20.100000000000001" customHeight="1">
      <c r="A5" s="30" t="s">
        <v>8</v>
      </c>
      <c r="B5" s="30"/>
      <c r="C5" s="4">
        <f>F5*D5*E5</f>
        <v>861333.33333333302</v>
      </c>
      <c r="D5" s="5">
        <v>40</v>
      </c>
      <c r="E5" s="6">
        <v>0.05</v>
      </c>
      <c r="F5" s="4">
        <f>SUM(C13:N14)</f>
        <v>430666.66666666698</v>
      </c>
      <c r="G5" s="32"/>
      <c r="H5" s="32"/>
      <c r="I5" s="32"/>
      <c r="J5" s="32"/>
      <c r="K5" s="32"/>
      <c r="L5" s="32"/>
      <c r="M5" s="32"/>
      <c r="N5" s="48"/>
      <c r="O5" s="4">
        <f t="shared" si="0"/>
        <v>861333.33333333302</v>
      </c>
    </row>
    <row r="6" spans="1:19" ht="20.100000000000001" customHeight="1">
      <c r="A6" s="30" t="s">
        <v>9</v>
      </c>
      <c r="B6" s="30"/>
      <c r="C6" s="4">
        <f>F6*D6*E6</f>
        <v>756000</v>
      </c>
      <c r="D6" s="5">
        <v>35</v>
      </c>
      <c r="E6" s="6">
        <v>0.05</v>
      </c>
      <c r="F6" s="2">
        <f>SUM(C15:N15)</f>
        <v>432000</v>
      </c>
      <c r="G6" s="32"/>
      <c r="H6" s="32"/>
      <c r="I6" s="32"/>
      <c r="J6" s="32"/>
      <c r="K6" s="32"/>
      <c r="L6" s="32"/>
      <c r="M6" s="32"/>
      <c r="N6" s="48"/>
      <c r="O6" s="4">
        <f t="shared" si="0"/>
        <v>756000</v>
      </c>
    </row>
    <row r="7" spans="1:19" ht="27.95" customHeight="1">
      <c r="A7" s="30" t="s">
        <v>11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44"/>
      <c r="O7" s="2"/>
    </row>
    <row r="8" spans="1:19" ht="20.100000000000001" customHeight="1">
      <c r="A8" s="32" t="s">
        <v>12</v>
      </c>
      <c r="B8" s="32"/>
      <c r="C8" s="7" t="s">
        <v>13</v>
      </c>
      <c r="D8" s="7" t="s">
        <v>14</v>
      </c>
      <c r="E8" s="7" t="s">
        <v>15</v>
      </c>
      <c r="F8" s="8" t="s">
        <v>16</v>
      </c>
      <c r="G8" s="8" t="s">
        <v>17</v>
      </c>
      <c r="H8" s="8" t="s">
        <v>18</v>
      </c>
      <c r="I8" s="18" t="s">
        <v>19</v>
      </c>
      <c r="J8" s="18" t="s">
        <v>20</v>
      </c>
      <c r="K8" s="18" t="s">
        <v>21</v>
      </c>
      <c r="L8" s="19" t="s">
        <v>22</v>
      </c>
      <c r="M8" s="19" t="s">
        <v>23</v>
      </c>
      <c r="N8" s="20" t="s">
        <v>24</v>
      </c>
      <c r="O8" s="2"/>
    </row>
    <row r="9" spans="1:19" ht="18" customHeight="1">
      <c r="A9" s="32" t="s">
        <v>25</v>
      </c>
      <c r="B9" s="32"/>
      <c r="C9" s="4">
        <f t="shared" ref="C9:N9" si="1">C10*C11</f>
        <v>2857.1428571428601</v>
      </c>
      <c r="D9" s="4">
        <f t="shared" si="1"/>
        <v>571.42857142857099</v>
      </c>
      <c r="E9" s="4">
        <f t="shared" si="1"/>
        <v>2857.1428571428601</v>
      </c>
      <c r="F9" s="4">
        <f t="shared" si="1"/>
        <v>4285.7142857142899</v>
      </c>
      <c r="G9" s="4">
        <f t="shared" si="1"/>
        <v>5714.2857142857101</v>
      </c>
      <c r="H9" s="4">
        <f t="shared" si="1"/>
        <v>6250</v>
      </c>
      <c r="I9" s="4">
        <f t="shared" si="1"/>
        <v>7142.8571428571404</v>
      </c>
      <c r="J9" s="4">
        <f t="shared" si="1"/>
        <v>6250</v>
      </c>
      <c r="K9" s="4">
        <f t="shared" si="1"/>
        <v>7000</v>
      </c>
      <c r="L9" s="4">
        <f t="shared" si="1"/>
        <v>6666.6666666666697</v>
      </c>
      <c r="M9" s="4">
        <f t="shared" si="1"/>
        <v>9000</v>
      </c>
      <c r="N9" s="21">
        <f t="shared" si="1"/>
        <v>7000</v>
      </c>
      <c r="O9" s="2"/>
    </row>
    <row r="10" spans="1:19" ht="18" customHeight="1">
      <c r="A10" s="33" t="s">
        <v>26</v>
      </c>
      <c r="B10" s="33"/>
      <c r="C10" s="4">
        <f t="shared" ref="C10:N10" si="2">(C20/C11)/C12</f>
        <v>71428.571428571406</v>
      </c>
      <c r="D10" s="4">
        <f>D20/D12/D11</f>
        <v>14285.714285714301</v>
      </c>
      <c r="E10" s="4">
        <f t="shared" si="2"/>
        <v>71428.571428571406</v>
      </c>
      <c r="F10" s="4">
        <f t="shared" si="2"/>
        <v>85714.285714285696</v>
      </c>
      <c r="G10" s="4">
        <f t="shared" si="2"/>
        <v>114285.714285714</v>
      </c>
      <c r="H10" s="4">
        <f t="shared" si="2"/>
        <v>125000</v>
      </c>
      <c r="I10" s="4">
        <f t="shared" si="2"/>
        <v>102040.816326531</v>
      </c>
      <c r="J10" s="4">
        <f t="shared" si="2"/>
        <v>89285.714285714304</v>
      </c>
      <c r="K10" s="4">
        <f t="shared" si="2"/>
        <v>100000</v>
      </c>
      <c r="L10" s="4">
        <f t="shared" si="2"/>
        <v>95238.095238095193</v>
      </c>
      <c r="M10" s="4">
        <f t="shared" si="2"/>
        <v>128571.428571429</v>
      </c>
      <c r="N10" s="21">
        <f t="shared" si="2"/>
        <v>100000</v>
      </c>
      <c r="O10" s="2"/>
    </row>
    <row r="11" spans="1:19" ht="18" customHeight="1">
      <c r="A11" s="32" t="s">
        <v>27</v>
      </c>
      <c r="B11" s="32"/>
      <c r="C11" s="6">
        <v>0.04</v>
      </c>
      <c r="D11" s="6">
        <v>0.04</v>
      </c>
      <c r="E11" s="6">
        <v>0.04</v>
      </c>
      <c r="F11" s="6">
        <v>0.05</v>
      </c>
      <c r="G11" s="6">
        <v>0.05</v>
      </c>
      <c r="H11" s="6">
        <v>0.05</v>
      </c>
      <c r="I11" s="6">
        <v>7.0000000000000007E-2</v>
      </c>
      <c r="J11" s="6">
        <v>7.0000000000000007E-2</v>
      </c>
      <c r="K11" s="6">
        <v>7.0000000000000007E-2</v>
      </c>
      <c r="L11" s="6">
        <v>7.0000000000000007E-2</v>
      </c>
      <c r="M11" s="6">
        <v>7.0000000000000007E-2</v>
      </c>
      <c r="N11" s="22">
        <v>7.0000000000000007E-2</v>
      </c>
      <c r="O11" s="2"/>
    </row>
    <row r="12" spans="1:19" ht="18" customHeight="1">
      <c r="A12" s="32" t="s">
        <v>28</v>
      </c>
      <c r="B12" s="32"/>
      <c r="C12" s="2">
        <v>35</v>
      </c>
      <c r="D12" s="2">
        <v>35</v>
      </c>
      <c r="E12" s="2">
        <v>35</v>
      </c>
      <c r="F12" s="2">
        <v>35</v>
      </c>
      <c r="G12" s="2">
        <v>35</v>
      </c>
      <c r="H12" s="2">
        <v>40</v>
      </c>
      <c r="I12" s="2">
        <v>35</v>
      </c>
      <c r="J12" s="2">
        <v>40</v>
      </c>
      <c r="K12" s="2">
        <v>40</v>
      </c>
      <c r="L12" s="2">
        <v>45</v>
      </c>
      <c r="M12" s="2">
        <v>50</v>
      </c>
      <c r="N12" s="17">
        <v>50</v>
      </c>
      <c r="O12" s="2"/>
    </row>
    <row r="13" spans="1:19" ht="18" customHeight="1">
      <c r="A13" s="32" t="s">
        <v>29</v>
      </c>
      <c r="B13" s="32"/>
      <c r="C13" s="2">
        <f>C25/2.5</f>
        <v>8000</v>
      </c>
      <c r="D13" s="2">
        <f>D25/1</f>
        <v>5000</v>
      </c>
      <c r="E13" s="2">
        <f>E25/2</f>
        <v>10000</v>
      </c>
      <c r="F13" s="4">
        <f>F25/2</f>
        <v>10000</v>
      </c>
      <c r="G13" s="2">
        <f>G25/1</f>
        <v>25000</v>
      </c>
      <c r="H13" s="4">
        <f t="shared" ref="H13:M13" si="3">H25/1.5</f>
        <v>20000</v>
      </c>
      <c r="I13" s="4">
        <f t="shared" si="3"/>
        <v>20000</v>
      </c>
      <c r="J13" s="4">
        <f>J25/1.2</f>
        <v>25000</v>
      </c>
      <c r="K13" s="4">
        <f>K25/1.2</f>
        <v>33333.333333333299</v>
      </c>
      <c r="L13" s="4">
        <f t="shared" si="3"/>
        <v>26666.666666666701</v>
      </c>
      <c r="M13" s="4">
        <f t="shared" si="3"/>
        <v>26666.666666666701</v>
      </c>
      <c r="N13" s="21">
        <f>N25/1</f>
        <v>20000</v>
      </c>
      <c r="O13" s="2"/>
    </row>
    <row r="14" spans="1:19" ht="18" customHeight="1">
      <c r="A14" s="32" t="s">
        <v>30</v>
      </c>
      <c r="B14" s="32"/>
      <c r="C14" s="2">
        <f>C26/2</f>
        <v>5000</v>
      </c>
      <c r="D14" s="2">
        <f>D26/2</f>
        <v>1000</v>
      </c>
      <c r="E14" s="4">
        <f t="shared" ref="E14:H14" si="4">E26/1</f>
        <v>20000</v>
      </c>
      <c r="F14" s="4">
        <f t="shared" si="4"/>
        <v>20000</v>
      </c>
      <c r="G14" s="4">
        <f t="shared" si="4"/>
        <v>30000</v>
      </c>
      <c r="H14" s="4">
        <f t="shared" si="4"/>
        <v>20000</v>
      </c>
      <c r="I14" s="4">
        <f>I26/3</f>
        <v>10000</v>
      </c>
      <c r="J14" s="4">
        <f t="shared" ref="J14:M14" si="5">J26/2</f>
        <v>10000</v>
      </c>
      <c r="K14" s="4">
        <f t="shared" si="5"/>
        <v>15000</v>
      </c>
      <c r="L14" s="4">
        <f>L26/1</f>
        <v>30000</v>
      </c>
      <c r="M14" s="4">
        <f t="shared" si="5"/>
        <v>20000</v>
      </c>
      <c r="N14" s="21">
        <f>N26/1</f>
        <v>20000</v>
      </c>
      <c r="O14" s="2"/>
    </row>
    <row r="15" spans="1:19" ht="18" customHeight="1">
      <c r="A15" s="34" t="s">
        <v>49</v>
      </c>
      <c r="B15" s="34"/>
      <c r="C15" s="2">
        <v>30000</v>
      </c>
      <c r="D15" s="2">
        <v>2000</v>
      </c>
      <c r="E15" s="2">
        <v>40000</v>
      </c>
      <c r="F15" s="2">
        <v>30000</v>
      </c>
      <c r="G15" s="2">
        <v>50000</v>
      </c>
      <c r="H15" s="2">
        <v>50000</v>
      </c>
      <c r="I15" s="2">
        <v>40000</v>
      </c>
      <c r="J15" s="2">
        <v>40000</v>
      </c>
      <c r="K15" s="2">
        <v>40000</v>
      </c>
      <c r="L15" s="2">
        <v>40000</v>
      </c>
      <c r="M15" s="2">
        <v>40000</v>
      </c>
      <c r="N15" s="17">
        <v>30000</v>
      </c>
      <c r="O15" s="2"/>
    </row>
    <row r="16" spans="1:19" ht="18" customHeight="1">
      <c r="A16" s="34" t="s">
        <v>33</v>
      </c>
      <c r="B16" s="34"/>
      <c r="C16" s="2">
        <v>5000</v>
      </c>
      <c r="D16" s="2">
        <v>4000</v>
      </c>
      <c r="E16" s="2">
        <v>8000</v>
      </c>
      <c r="F16" s="2">
        <v>10000</v>
      </c>
      <c r="G16" s="2">
        <v>15000</v>
      </c>
      <c r="H16" s="2">
        <v>25000</v>
      </c>
      <c r="I16" s="2">
        <v>20000</v>
      </c>
      <c r="J16" s="2">
        <v>25000</v>
      </c>
      <c r="K16" s="2">
        <v>30000</v>
      </c>
      <c r="L16" s="2">
        <v>35000</v>
      </c>
      <c r="M16" s="2">
        <v>40000</v>
      </c>
      <c r="N16" s="17">
        <v>40000</v>
      </c>
      <c r="O16" s="2"/>
    </row>
    <row r="17" spans="1:15" ht="22.5">
      <c r="A17" s="35" t="s">
        <v>34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45"/>
      <c r="O17" s="2"/>
    </row>
    <row r="18" spans="1:15" ht="22.5">
      <c r="A18" s="45"/>
      <c r="B18" s="46"/>
      <c r="D18" s="10"/>
      <c r="E18" s="10" t="s">
        <v>35</v>
      </c>
      <c r="F18" s="10" t="s">
        <v>50</v>
      </c>
      <c r="G18" s="10" t="s">
        <v>36</v>
      </c>
      <c r="H18" s="10" t="s">
        <v>50</v>
      </c>
      <c r="I18" s="10" t="s">
        <v>36</v>
      </c>
      <c r="J18" s="10" t="s">
        <v>50</v>
      </c>
      <c r="K18" s="10" t="s">
        <v>36</v>
      </c>
      <c r="L18" s="10" t="s">
        <v>36</v>
      </c>
      <c r="M18" s="10" t="s">
        <v>36</v>
      </c>
      <c r="N18" s="11" t="s">
        <v>50</v>
      </c>
      <c r="O18" s="2"/>
    </row>
    <row r="19" spans="1:15" ht="18.75">
      <c r="A19" s="36" t="s">
        <v>38</v>
      </c>
      <c r="B19" s="36"/>
      <c r="C19" s="12" t="s">
        <v>13</v>
      </c>
      <c r="D19" s="12" t="s">
        <v>14</v>
      </c>
      <c r="E19" s="12" t="s">
        <v>15</v>
      </c>
      <c r="F19" s="12" t="s">
        <v>16</v>
      </c>
      <c r="G19" s="12" t="s">
        <v>17</v>
      </c>
      <c r="H19" s="12" t="s">
        <v>18</v>
      </c>
      <c r="I19" s="12" t="s">
        <v>19</v>
      </c>
      <c r="J19" s="12" t="s">
        <v>20</v>
      </c>
      <c r="K19" s="12" t="s">
        <v>21</v>
      </c>
      <c r="L19" s="12" t="s">
        <v>22</v>
      </c>
      <c r="M19" s="12" t="s">
        <v>23</v>
      </c>
      <c r="N19" s="23" t="s">
        <v>24</v>
      </c>
      <c r="O19" s="2"/>
    </row>
    <row r="20" spans="1:15" ht="18" hidden="1" customHeight="1">
      <c r="A20" s="36" t="s">
        <v>39</v>
      </c>
      <c r="B20" s="36"/>
      <c r="C20" s="13">
        <v>100000</v>
      </c>
      <c r="D20" s="13">
        <v>20000</v>
      </c>
      <c r="E20" s="13">
        <v>100000</v>
      </c>
      <c r="F20" s="13">
        <v>150000</v>
      </c>
      <c r="G20" s="13">
        <v>200000</v>
      </c>
      <c r="H20" s="13">
        <v>250000</v>
      </c>
      <c r="I20" s="13">
        <v>250000</v>
      </c>
      <c r="J20" s="13">
        <v>250000</v>
      </c>
      <c r="K20" s="13">
        <v>280000</v>
      </c>
      <c r="L20" s="13">
        <v>300000</v>
      </c>
      <c r="M20" s="13">
        <v>450000</v>
      </c>
      <c r="N20" s="24">
        <v>350000</v>
      </c>
      <c r="O20" s="2"/>
    </row>
    <row r="21" spans="1:15" ht="18" customHeight="1">
      <c r="A21" s="36" t="s">
        <v>39</v>
      </c>
      <c r="B21" s="36"/>
      <c r="C21" s="13">
        <v>100000</v>
      </c>
      <c r="D21" s="13">
        <f t="shared" ref="D21:N21" si="6">D9*D12</f>
        <v>20000</v>
      </c>
      <c r="E21" s="13">
        <f t="shared" si="6"/>
        <v>100000</v>
      </c>
      <c r="F21" s="13">
        <f t="shared" si="6"/>
        <v>150000</v>
      </c>
      <c r="G21" s="13">
        <f t="shared" si="6"/>
        <v>200000</v>
      </c>
      <c r="H21" s="13">
        <f t="shared" si="6"/>
        <v>250000</v>
      </c>
      <c r="I21" s="13">
        <f t="shared" si="6"/>
        <v>250000</v>
      </c>
      <c r="J21" s="13">
        <f t="shared" si="6"/>
        <v>250000</v>
      </c>
      <c r="K21" s="13">
        <f t="shared" si="6"/>
        <v>280000</v>
      </c>
      <c r="L21" s="13">
        <f t="shared" si="6"/>
        <v>300000</v>
      </c>
      <c r="M21" s="13">
        <f t="shared" si="6"/>
        <v>450000</v>
      </c>
      <c r="N21" s="24">
        <f t="shared" si="6"/>
        <v>350000</v>
      </c>
      <c r="O21" s="2">
        <f t="shared" ref="O21:O28" si="7">SUM(C21:N21)</f>
        <v>2700000</v>
      </c>
    </row>
    <row r="22" spans="1:15" ht="18" customHeight="1">
      <c r="A22" s="37" t="s">
        <v>40</v>
      </c>
      <c r="B22" s="38"/>
      <c r="C22" s="13">
        <f>C9*11</f>
        <v>31428.571428571398</v>
      </c>
      <c r="D22" s="13">
        <f t="shared" ref="D22:N22" si="8">D20*0.28</f>
        <v>5600</v>
      </c>
      <c r="E22" s="13">
        <f t="shared" si="8"/>
        <v>28000</v>
      </c>
      <c r="F22" s="13">
        <f t="shared" si="8"/>
        <v>42000</v>
      </c>
      <c r="G22" s="13">
        <f t="shared" si="8"/>
        <v>56000</v>
      </c>
      <c r="H22" s="13">
        <f t="shared" si="8"/>
        <v>70000</v>
      </c>
      <c r="I22" s="13">
        <f t="shared" si="8"/>
        <v>70000</v>
      </c>
      <c r="J22" s="13">
        <f t="shared" si="8"/>
        <v>70000</v>
      </c>
      <c r="K22" s="13">
        <f t="shared" si="8"/>
        <v>78400</v>
      </c>
      <c r="L22" s="13">
        <f t="shared" si="8"/>
        <v>84000</v>
      </c>
      <c r="M22" s="13">
        <f t="shared" si="8"/>
        <v>126000</v>
      </c>
      <c r="N22" s="24">
        <f t="shared" si="8"/>
        <v>98000</v>
      </c>
      <c r="O22" s="4">
        <f t="shared" si="7"/>
        <v>759428.57142857101</v>
      </c>
    </row>
    <row r="23" spans="1:15" ht="18" customHeight="1">
      <c r="A23" s="37" t="s">
        <v>41</v>
      </c>
      <c r="B23" s="38"/>
      <c r="C23" s="13">
        <f>C9*8</f>
        <v>22857.142857142899</v>
      </c>
      <c r="D23" s="13">
        <f t="shared" ref="D23:N23" si="9">D20*0.2</f>
        <v>4000</v>
      </c>
      <c r="E23" s="13">
        <f t="shared" si="9"/>
        <v>20000</v>
      </c>
      <c r="F23" s="13">
        <f t="shared" si="9"/>
        <v>30000</v>
      </c>
      <c r="G23" s="13">
        <f t="shared" si="9"/>
        <v>40000</v>
      </c>
      <c r="H23" s="13">
        <f t="shared" si="9"/>
        <v>50000</v>
      </c>
      <c r="I23" s="13">
        <f t="shared" si="9"/>
        <v>50000</v>
      </c>
      <c r="J23" s="13">
        <f t="shared" si="9"/>
        <v>50000</v>
      </c>
      <c r="K23" s="13">
        <f t="shared" si="9"/>
        <v>56000</v>
      </c>
      <c r="L23" s="13">
        <f t="shared" si="9"/>
        <v>60000</v>
      </c>
      <c r="M23" s="13">
        <f t="shared" si="9"/>
        <v>90000</v>
      </c>
      <c r="N23" s="24">
        <f t="shared" si="9"/>
        <v>70000</v>
      </c>
      <c r="O23" s="4">
        <f t="shared" si="7"/>
        <v>542857.14285714296</v>
      </c>
    </row>
    <row r="24" spans="1:15" ht="18" customHeight="1">
      <c r="A24" s="36" t="s">
        <v>42</v>
      </c>
      <c r="B24" s="36"/>
      <c r="C24" s="13">
        <f t="shared" ref="C24:N24" si="10">SUM(C25:C27)</f>
        <v>45000</v>
      </c>
      <c r="D24" s="13">
        <f t="shared" si="10"/>
        <v>7500</v>
      </c>
      <c r="E24" s="13">
        <f t="shared" si="10"/>
        <v>50000</v>
      </c>
      <c r="F24" s="13">
        <f t="shared" si="10"/>
        <v>50000</v>
      </c>
      <c r="G24" s="13">
        <f t="shared" si="10"/>
        <v>65000</v>
      </c>
      <c r="H24" s="13">
        <f t="shared" si="10"/>
        <v>60000</v>
      </c>
      <c r="I24" s="13">
        <f t="shared" si="10"/>
        <v>70000</v>
      </c>
      <c r="J24" s="13">
        <f t="shared" si="10"/>
        <v>60000</v>
      </c>
      <c r="K24" s="13">
        <f t="shared" si="10"/>
        <v>80000</v>
      </c>
      <c r="L24" s="13">
        <f t="shared" si="10"/>
        <v>80000</v>
      </c>
      <c r="M24" s="13">
        <f t="shared" si="10"/>
        <v>90000</v>
      </c>
      <c r="N24" s="24">
        <f t="shared" si="10"/>
        <v>50000</v>
      </c>
      <c r="O24" s="4">
        <f t="shared" si="7"/>
        <v>707500</v>
      </c>
    </row>
    <row r="25" spans="1:15" ht="33" customHeight="1">
      <c r="A25" s="39" t="s">
        <v>43</v>
      </c>
      <c r="B25" s="12" t="s">
        <v>44</v>
      </c>
      <c r="C25" s="14">
        <v>20000</v>
      </c>
      <c r="D25" s="14">
        <v>5000</v>
      </c>
      <c r="E25" s="14">
        <v>20000</v>
      </c>
      <c r="F25" s="14">
        <v>20000</v>
      </c>
      <c r="G25" s="14">
        <v>25000</v>
      </c>
      <c r="H25" s="14">
        <v>30000</v>
      </c>
      <c r="I25" s="14">
        <v>30000</v>
      </c>
      <c r="J25" s="14">
        <v>30000</v>
      </c>
      <c r="K25" s="14">
        <v>40000</v>
      </c>
      <c r="L25" s="14">
        <v>40000</v>
      </c>
      <c r="M25" s="14">
        <v>40000</v>
      </c>
      <c r="N25" s="25">
        <v>20000</v>
      </c>
      <c r="O25" s="2">
        <f t="shared" si="7"/>
        <v>320000</v>
      </c>
    </row>
    <row r="26" spans="1:15" ht="26.1" customHeight="1">
      <c r="A26" s="39"/>
      <c r="B26" s="12" t="s">
        <v>30</v>
      </c>
      <c r="C26" s="14">
        <v>10000</v>
      </c>
      <c r="D26" s="14">
        <v>2000</v>
      </c>
      <c r="E26" s="14">
        <v>20000</v>
      </c>
      <c r="F26" s="14">
        <v>20000</v>
      </c>
      <c r="G26" s="14">
        <v>30000</v>
      </c>
      <c r="H26" s="14">
        <v>20000</v>
      </c>
      <c r="I26" s="14">
        <v>30000</v>
      </c>
      <c r="J26" s="14">
        <v>20000</v>
      </c>
      <c r="K26" s="14">
        <v>30000</v>
      </c>
      <c r="L26" s="14">
        <v>30000</v>
      </c>
      <c r="M26" s="14">
        <v>40000</v>
      </c>
      <c r="N26" s="25">
        <v>20000</v>
      </c>
      <c r="O26" s="2">
        <f t="shared" si="7"/>
        <v>272000</v>
      </c>
    </row>
    <row r="27" spans="1:15" ht="21.95" customHeight="1">
      <c r="A27" s="39"/>
      <c r="B27" s="12" t="s">
        <v>45</v>
      </c>
      <c r="C27" s="14">
        <v>15000</v>
      </c>
      <c r="D27" s="14">
        <v>500</v>
      </c>
      <c r="E27" s="14">
        <v>10000</v>
      </c>
      <c r="F27" s="14">
        <v>10000</v>
      </c>
      <c r="G27" s="14">
        <v>10000</v>
      </c>
      <c r="H27" s="14">
        <v>10000</v>
      </c>
      <c r="I27" s="14">
        <v>10000</v>
      </c>
      <c r="J27" s="14">
        <v>10000</v>
      </c>
      <c r="K27" s="14">
        <v>10000</v>
      </c>
      <c r="L27" s="14">
        <v>10000</v>
      </c>
      <c r="M27" s="14">
        <v>10000</v>
      </c>
      <c r="N27" s="25">
        <v>10000</v>
      </c>
      <c r="O27" s="2">
        <f t="shared" si="7"/>
        <v>115500</v>
      </c>
    </row>
    <row r="28" spans="1:15">
      <c r="A28" s="9"/>
      <c r="B28" s="15" t="s">
        <v>47</v>
      </c>
      <c r="C28" s="4">
        <f t="shared" ref="C28:N28" si="11">C20-SUM(C22:C24)</f>
        <v>714.28571428571001</v>
      </c>
      <c r="D28" s="4">
        <f t="shared" si="11"/>
        <v>2900</v>
      </c>
      <c r="E28" s="4">
        <f t="shared" si="11"/>
        <v>2000</v>
      </c>
      <c r="F28" s="4">
        <f t="shared" si="11"/>
        <v>28000</v>
      </c>
      <c r="G28" s="4">
        <f t="shared" si="11"/>
        <v>39000</v>
      </c>
      <c r="H28" s="4">
        <f t="shared" si="11"/>
        <v>70000</v>
      </c>
      <c r="I28" s="4">
        <f t="shared" si="11"/>
        <v>60000</v>
      </c>
      <c r="J28" s="4">
        <f t="shared" si="11"/>
        <v>70000</v>
      </c>
      <c r="K28" s="4">
        <f t="shared" si="11"/>
        <v>65600</v>
      </c>
      <c r="L28" s="4">
        <f t="shared" si="11"/>
        <v>76000</v>
      </c>
      <c r="M28" s="4">
        <f t="shared" si="11"/>
        <v>144000</v>
      </c>
      <c r="N28" s="21">
        <f t="shared" si="11"/>
        <v>132000</v>
      </c>
      <c r="O28" s="26">
        <f t="shared" si="7"/>
        <v>690214.28571428603</v>
      </c>
    </row>
  </sheetData>
  <mergeCells count="27">
    <mergeCell ref="A25:A27"/>
    <mergeCell ref="G2:N6"/>
    <mergeCell ref="A20:B20"/>
    <mergeCell ref="A21:B21"/>
    <mergeCell ref="A22:B22"/>
    <mergeCell ref="A23:B23"/>
    <mergeCell ref="A24:B24"/>
    <mergeCell ref="A15:B15"/>
    <mergeCell ref="A16:B16"/>
    <mergeCell ref="A17:N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N7"/>
    <mergeCell ref="A8:B8"/>
    <mergeCell ref="A9:B9"/>
    <mergeCell ref="A1:N1"/>
    <mergeCell ref="O1:S1"/>
    <mergeCell ref="A2:B2"/>
    <mergeCell ref="A3:B3"/>
    <mergeCell ref="A4:B4"/>
  </mergeCells>
  <phoneticPr fontId="16" type="noConversion"/>
  <pageMargins left="0.75" right="0.75" top="1" bottom="1" header="0.50902777777777797" footer="0.50902777777777797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销售预估(500W)</vt:lpstr>
      <vt:lpstr>销售预估 (270W)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dc:description>更多干货表格联系QQ：178455216</dc:description>
  <cp:lastModifiedBy>Administrator</cp:lastModifiedBy>
  <dcterms:created xsi:type="dcterms:W3CDTF">2015-12-16T11:09:00Z</dcterms:created>
  <dcterms:modified xsi:type="dcterms:W3CDTF">2017-02-23T13:59:19Z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