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cdd3bb9cbf63b/Ambiente de Trabalho/universidade/3 ano/2 Semestre/MEIO/"/>
    </mc:Choice>
  </mc:AlternateContent>
  <xr:revisionPtr revIDLastSave="182" documentId="8_{35752AF1-C711-4F13-BECA-62F87CC1A043}" xr6:coauthVersionLast="46" xr6:coauthVersionMax="46" xr10:uidLastSave="{C372B64C-B44E-452E-8EC3-F1BF24B763D7}"/>
  <bookViews>
    <workbookView xWindow="-108" yWindow="-108" windowWidth="23256" windowHeight="12576" activeTab="2" xr2:uid="{0413D9B7-0B57-46E4-9116-DD846B5B99C7}"/>
  </bookViews>
  <sheets>
    <sheet name="q2RegressaoLinear" sheetId="3" r:id="rId1"/>
    <sheet name="q2RegressaoLinearDesvPadrao" sheetId="5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S5" i="1" s="1"/>
  <c r="V5" i="1" s="1"/>
  <c r="X9" i="1"/>
  <c r="X10" i="1"/>
  <c r="X11" i="1"/>
  <c r="X13" i="1"/>
  <c r="X14" i="1"/>
  <c r="X15" i="1"/>
  <c r="X17" i="1"/>
  <c r="X18" i="1"/>
  <c r="X19" i="1"/>
  <c r="X21" i="1"/>
  <c r="X22" i="1"/>
  <c r="X23" i="1"/>
  <c r="X25" i="1"/>
  <c r="X26" i="1"/>
  <c r="X27" i="1"/>
  <c r="X29" i="1"/>
  <c r="X30" i="1"/>
  <c r="X31" i="1"/>
  <c r="X33" i="1"/>
  <c r="X34" i="1"/>
  <c r="X35" i="1"/>
  <c r="X37" i="1"/>
  <c r="X38" i="1"/>
  <c r="X39" i="1"/>
  <c r="X41" i="1"/>
  <c r="X42" i="1"/>
  <c r="X43" i="1"/>
  <c r="X45" i="1"/>
  <c r="X46" i="1"/>
  <c r="X47" i="1"/>
  <c r="X49" i="1"/>
  <c r="X50" i="1"/>
  <c r="X51" i="1"/>
  <c r="X53" i="1"/>
  <c r="X54" i="1"/>
  <c r="X5" i="1"/>
  <c r="X6" i="1"/>
  <c r="X7" i="1"/>
  <c r="T12" i="1"/>
  <c r="T16" i="1"/>
  <c r="T20" i="1"/>
  <c r="T24" i="1"/>
  <c r="T28" i="1"/>
  <c r="T32" i="1"/>
  <c r="T36" i="1"/>
  <c r="T40" i="1"/>
  <c r="T44" i="1"/>
  <c r="T48" i="1"/>
  <c r="T52" i="1"/>
  <c r="T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I5" i="1"/>
  <c r="J6" i="1"/>
  <c r="K6" i="1"/>
  <c r="I6" i="1"/>
  <c r="J5" i="1"/>
  <c r="K5" i="1"/>
  <c r="W5" i="1" l="1"/>
  <c r="S6" i="1"/>
  <c r="W6" i="1" l="1"/>
  <c r="S7" i="1"/>
  <c r="W7" i="1" s="1"/>
  <c r="V6" i="1"/>
  <c r="S8" i="1" l="1"/>
  <c r="V7" i="1"/>
  <c r="W8" i="1" l="1"/>
  <c r="U8" i="1"/>
  <c r="S9" i="1" s="1"/>
  <c r="V8" i="1"/>
  <c r="W9" i="1" l="1"/>
  <c r="X8" i="1"/>
  <c r="S10" i="1" l="1"/>
  <c r="V9" i="1"/>
  <c r="W10" i="1" l="1"/>
  <c r="S11" i="1"/>
  <c r="V10" i="1"/>
  <c r="V11" i="1" l="1"/>
  <c r="S12" i="1"/>
  <c r="U12" i="1" s="1"/>
  <c r="W11" i="1"/>
  <c r="V12" i="1" l="1"/>
  <c r="W12" i="1"/>
  <c r="S13" i="1" l="1"/>
  <c r="S14" i="1" s="1"/>
  <c r="X12" i="1"/>
  <c r="V13" i="1" l="1"/>
  <c r="W13" i="1"/>
  <c r="V14" i="1" l="1"/>
  <c r="W14" i="1"/>
  <c r="S15" i="1"/>
  <c r="S16" i="1" s="1"/>
  <c r="W16" i="1" l="1"/>
  <c r="V16" i="1"/>
  <c r="U16" i="1"/>
  <c r="V15" i="1"/>
  <c r="W15" i="1"/>
  <c r="X16" i="1" l="1"/>
  <c r="S17" i="1"/>
  <c r="W17" i="1" l="1"/>
  <c r="V17" i="1"/>
  <c r="S18" i="1"/>
  <c r="W18" i="1" l="1"/>
  <c r="V18" i="1"/>
  <c r="S19" i="1"/>
  <c r="S20" i="1" l="1"/>
  <c r="W19" i="1"/>
  <c r="V19" i="1"/>
  <c r="V20" i="1" l="1"/>
  <c r="W20" i="1"/>
  <c r="U20" i="1"/>
  <c r="X20" i="1" l="1"/>
  <c r="S21" i="1"/>
  <c r="S22" i="1" s="1"/>
  <c r="V22" i="1" l="1"/>
  <c r="W22" i="1"/>
  <c r="S23" i="1"/>
  <c r="V21" i="1"/>
  <c r="W21" i="1"/>
  <c r="W23" i="1" l="1"/>
  <c r="V23" i="1"/>
  <c r="S24" i="1"/>
  <c r="W24" i="1" l="1"/>
  <c r="V24" i="1"/>
  <c r="U24" i="1"/>
  <c r="X24" i="1" l="1"/>
  <c r="S25" i="1"/>
  <c r="S26" i="1" s="1"/>
  <c r="W26" i="1" l="1"/>
  <c r="V26" i="1"/>
  <c r="S27" i="1"/>
  <c r="W25" i="1"/>
  <c r="V25" i="1"/>
  <c r="S28" i="1" l="1"/>
  <c r="W27" i="1"/>
  <c r="V27" i="1"/>
  <c r="W28" i="1" l="1"/>
  <c r="V28" i="1"/>
  <c r="U28" i="1"/>
  <c r="X28" i="1" l="1"/>
  <c r="S29" i="1"/>
  <c r="S30" i="1" s="1"/>
  <c r="W30" i="1" l="1"/>
  <c r="V30" i="1"/>
  <c r="S31" i="1"/>
  <c r="W29" i="1"/>
  <c r="V29" i="1"/>
  <c r="S32" i="1" l="1"/>
  <c r="W31" i="1"/>
  <c r="V31" i="1"/>
  <c r="V32" i="1" l="1"/>
  <c r="W32" i="1"/>
  <c r="U32" i="1"/>
  <c r="X32" i="1" l="1"/>
  <c r="S33" i="1"/>
  <c r="S34" i="1" s="1"/>
  <c r="V34" i="1" l="1"/>
  <c r="W34" i="1"/>
  <c r="S35" i="1"/>
  <c r="V33" i="1"/>
  <c r="W33" i="1"/>
  <c r="W35" i="1" l="1"/>
  <c r="V35" i="1"/>
  <c r="S36" i="1"/>
  <c r="W36" i="1" l="1"/>
  <c r="V36" i="1"/>
  <c r="U36" i="1"/>
  <c r="X36" i="1" l="1"/>
  <c r="S37" i="1"/>
  <c r="S38" i="1" s="1"/>
  <c r="W38" i="1" l="1"/>
  <c r="V38" i="1"/>
  <c r="S39" i="1"/>
  <c r="W37" i="1"/>
  <c r="V37" i="1"/>
  <c r="S40" i="1" l="1"/>
  <c r="W39" i="1"/>
  <c r="V39" i="1"/>
  <c r="W40" i="1" l="1"/>
  <c r="V40" i="1"/>
  <c r="U40" i="1"/>
  <c r="X40" i="1" l="1"/>
  <c r="S41" i="1"/>
  <c r="S42" i="1" s="1"/>
  <c r="W42" i="1" l="1"/>
  <c r="V42" i="1"/>
  <c r="S43" i="1"/>
  <c r="W41" i="1"/>
  <c r="V41" i="1"/>
  <c r="S44" i="1" l="1"/>
  <c r="W43" i="1"/>
  <c r="V43" i="1"/>
  <c r="V44" i="1" l="1"/>
  <c r="W44" i="1"/>
  <c r="U44" i="1"/>
  <c r="X44" i="1" l="1"/>
  <c r="S45" i="1"/>
  <c r="S46" i="1" s="1"/>
  <c r="V46" i="1" l="1"/>
  <c r="W46" i="1"/>
  <c r="S47" i="1"/>
  <c r="V45" i="1"/>
  <c r="W45" i="1"/>
  <c r="W47" i="1" l="1"/>
  <c r="V47" i="1"/>
  <c r="S48" i="1"/>
  <c r="W48" i="1" l="1"/>
  <c r="V48" i="1"/>
  <c r="U48" i="1"/>
  <c r="X48" i="1" l="1"/>
  <c r="S49" i="1"/>
  <c r="W49" i="1" l="1"/>
  <c r="V49" i="1"/>
  <c r="S50" i="1"/>
  <c r="W50" i="1" l="1"/>
  <c r="V50" i="1"/>
  <c r="S51" i="1"/>
  <c r="S52" i="1" l="1"/>
  <c r="W51" i="1"/>
  <c r="V51" i="1"/>
  <c r="W52" i="1" l="1"/>
  <c r="V52" i="1"/>
  <c r="U52" i="1"/>
  <c r="X52" i="1" l="1"/>
  <c r="S53" i="1"/>
  <c r="S54" i="1" s="1"/>
  <c r="P18" i="1" l="1"/>
  <c r="P19" i="1"/>
  <c r="W54" i="1"/>
  <c r="V54" i="1"/>
  <c r="W53" i="1"/>
  <c r="V53" i="1"/>
  <c r="P17" i="1" l="1"/>
</calcChain>
</file>

<file path=xl/sharedStrings.xml><?xml version="1.0" encoding="utf-8"?>
<sst xmlns="http://schemas.openxmlformats.org/spreadsheetml/2006/main" count="151" uniqueCount="48">
  <si>
    <t>Semana</t>
  </si>
  <si>
    <t>Media</t>
  </si>
  <si>
    <t>Desvio Padrao</t>
  </si>
  <si>
    <t>p1</t>
  </si>
  <si>
    <t>p2</t>
  </si>
  <si>
    <t>p3</t>
  </si>
  <si>
    <t>C1</t>
  </si>
  <si>
    <t>C2</t>
  </si>
  <si>
    <t>C3</t>
  </si>
  <si>
    <t>(semanal)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</si>
  <si>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</si>
  <si>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</si>
  <si>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</si>
  <si>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</si>
  <si>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</si>
  <si>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</si>
  <si>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</si>
  <si>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</si>
  <si>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</si>
  <si>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</si>
  <si>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</si>
  <si>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</si>
  <si>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</si>
  <si>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</si>
  <si>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</si>
  <si>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</si>
  <si>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</si>
  <si>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</si>
  <si>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</si>
  <si>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</si>
  <si>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</si>
  <si>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</si>
  <si>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</si>
  <si>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</si>
  <si>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</si>
  <si>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</t>
  </si>
  <si>
    <t>s</t>
  </si>
  <si>
    <t>Stock</t>
  </si>
  <si>
    <t>Tempo de encomenda</t>
  </si>
  <si>
    <t>Custo de Posse</t>
  </si>
  <si>
    <t>Custo de Quebra</t>
  </si>
  <si>
    <t>Random Time</t>
  </si>
  <si>
    <t>-</t>
  </si>
  <si>
    <t>Custo Total</t>
  </si>
  <si>
    <t>Stock Médio</t>
  </si>
  <si>
    <t>Quebras</t>
  </si>
  <si>
    <t>Caso Normal</t>
  </si>
  <si>
    <t>Custo de Encomenda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</si>
</sst>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1" fillId="0" borderId="3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" vertical="center"/>
    </xf>
    <xf numFmtId="1" fontId="0" fillId="0" borderId="3" xfId="0" applyNumberFormat="1" applyBorder="1"/>
    <xf numFmtId="0" fontId="2" fillId="0" borderId="0" xfId="0" applyFont="1" applyFill="1" applyBorder="1"/>
    <xf numFmtId="1" fontId="0" fillId="0" borderId="0" xfId="0" applyNumberFormat="1" applyBorder="1"/>
    <xf numFmtId="2" fontId="0" fillId="0" borderId="3" xfId="0" applyNumberFormat="1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DD41-AF25-41A8-AB49-BE7E68AF41C4}">
  <dimension ref="A1:I18"/>
  <sheetViews>
    <sheetView workbookViewId="0">
      <selection activeCell="J11" sqref="J11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1" bestFit="1" customWidth="1"/>
    <col min="8" max="9" width="12.109375" bestFit="1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1" t="s">
        <v>11</v>
      </c>
      <c r="B3" s="11"/>
    </row>
    <row r="4" spans="1:9" x14ac:dyDescent="0.3">
      <c r="A4" s="8" t="s">
        <v>12</v>
      </c>
      <c r="B4" s="8">
        <v>0.99878086447969916</v>
      </c>
    </row>
    <row r="5" spans="1:9" x14ac:dyDescent="0.3">
      <c r="A5" s="8" t="s">
        <v>13</v>
      </c>
      <c r="B5" s="8">
        <v>0.99756321525081515</v>
      </c>
    </row>
    <row r="6" spans="1:9" x14ac:dyDescent="0.3">
      <c r="A6" s="8" t="s">
        <v>14</v>
      </c>
      <c r="B6" s="8">
        <v>0.9951264305016303</v>
      </c>
    </row>
    <row r="7" spans="1:9" x14ac:dyDescent="0.3">
      <c r="A7" s="8" t="s">
        <v>15</v>
      </c>
      <c r="B7" s="8">
        <v>4.3845866395819115</v>
      </c>
    </row>
    <row r="8" spans="1:9" ht="15" thickBot="1" x14ac:dyDescent="0.35">
      <c r="A8" s="9" t="s">
        <v>16</v>
      </c>
      <c r="B8" s="9">
        <v>3</v>
      </c>
    </row>
    <row r="10" spans="1:9" ht="15" thickBot="1" x14ac:dyDescent="0.35">
      <c r="A10" t="s">
        <v>17</v>
      </c>
    </row>
    <row r="11" spans="1:9" x14ac:dyDescent="0.3">
      <c r="A11" s="10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</row>
    <row r="12" spans="1:9" x14ac:dyDescent="0.3">
      <c r="A12" s="8" t="s">
        <v>18</v>
      </c>
      <c r="B12" s="8">
        <v>1</v>
      </c>
      <c r="C12" s="8">
        <v>7870.1057999999975</v>
      </c>
      <c r="D12" s="8">
        <v>7870.1057999999975</v>
      </c>
      <c r="E12" s="8">
        <v>409.37682968695924</v>
      </c>
      <c r="F12" s="8">
        <v>3.1438748181328129E-2</v>
      </c>
    </row>
    <row r="13" spans="1:9" x14ac:dyDescent="0.3">
      <c r="A13" s="8" t="s">
        <v>19</v>
      </c>
      <c r="B13" s="8">
        <v>1</v>
      </c>
      <c r="C13" s="8">
        <v>19.224600000000198</v>
      </c>
      <c r="D13" s="8">
        <v>19.224600000000198</v>
      </c>
      <c r="E13" s="8"/>
      <c r="F13" s="8"/>
    </row>
    <row r="14" spans="1:9" ht="15" thickBot="1" x14ac:dyDescent="0.35">
      <c r="A14" s="9" t="s">
        <v>20</v>
      </c>
      <c r="B14" s="9">
        <v>2</v>
      </c>
      <c r="C14" s="9">
        <v>7889.330399999998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27</v>
      </c>
      <c r="C16" s="10" t="s">
        <v>15</v>
      </c>
      <c r="D16" s="10" t="s">
        <v>28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33</v>
      </c>
    </row>
    <row r="17" spans="1:9" x14ac:dyDescent="0.3">
      <c r="A17" s="8" t="s">
        <v>21</v>
      </c>
      <c r="B17" s="8">
        <v>271.6400000000001</v>
      </c>
      <c r="C17" s="8">
        <v>6.697566722325389</v>
      </c>
      <c r="D17" s="8">
        <v>40.558013269883027</v>
      </c>
      <c r="E17" s="8">
        <v>1.5693343026192089E-2</v>
      </c>
      <c r="F17" s="8">
        <v>186.53934599194315</v>
      </c>
      <c r="G17" s="8">
        <v>356.74065400805705</v>
      </c>
      <c r="H17" s="8">
        <v>186.53934599194315</v>
      </c>
      <c r="I17" s="8">
        <v>356.74065400805705</v>
      </c>
    </row>
    <row r="18" spans="1:9" ht="15" thickBot="1" x14ac:dyDescent="0.35">
      <c r="A18" s="9" t="s">
        <v>34</v>
      </c>
      <c r="B18" s="9">
        <v>62.72999999999999</v>
      </c>
      <c r="C18" s="9">
        <v>3.1003709455483062</v>
      </c>
      <c r="D18" s="9">
        <v>20.233062785622923</v>
      </c>
      <c r="E18" s="9">
        <v>3.1438748181328129E-2</v>
      </c>
      <c r="F18" s="9">
        <v>23.336052007775649</v>
      </c>
      <c r="G18" s="9">
        <v>102.12394799222433</v>
      </c>
      <c r="H18" s="9">
        <v>23.336052007775649</v>
      </c>
      <c r="I18" s="9">
        <v>102.12394799222433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9CCD-A61C-4CB5-A185-2A12A42F79AF}">
  <dimension ref="A1:I18"/>
  <sheetViews>
    <sheetView workbookViewId="0">
      <selection activeCell="L7" sqref="L7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1" t="s">
        <v>11</v>
      </c>
      <c r="B3" s="11"/>
    </row>
    <row r="4" spans="1:9" x14ac:dyDescent="0.3">
      <c r="A4" s="8" t="s">
        <v>12</v>
      </c>
      <c r="B4" s="8">
        <v>0.9452974958722723</v>
      </c>
    </row>
    <row r="5" spans="1:9" x14ac:dyDescent="0.3">
      <c r="A5" s="8" t="s">
        <v>13</v>
      </c>
      <c r="B5" s="8">
        <v>0.89358735570238867</v>
      </c>
    </row>
    <row r="6" spans="1:9" x14ac:dyDescent="0.3">
      <c r="A6" s="8" t="s">
        <v>14</v>
      </c>
      <c r="B6" s="8">
        <v>0.78717471140477735</v>
      </c>
    </row>
    <row r="7" spans="1:9" x14ac:dyDescent="0.3">
      <c r="A7" s="8" t="s">
        <v>15</v>
      </c>
      <c r="B7" s="8">
        <v>3.6841632125988504</v>
      </c>
    </row>
    <row r="8" spans="1:9" ht="15" thickBot="1" x14ac:dyDescent="0.35">
      <c r="A8" s="9" t="s">
        <v>16</v>
      </c>
      <c r="B8" s="9">
        <v>3</v>
      </c>
    </row>
    <row r="10" spans="1:9" ht="15" thickBot="1" x14ac:dyDescent="0.35">
      <c r="A10" t="s">
        <v>17</v>
      </c>
    </row>
    <row r="11" spans="1:9" x14ac:dyDescent="0.3">
      <c r="A11" s="10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</row>
    <row r="12" spans="1:9" x14ac:dyDescent="0.3">
      <c r="A12" s="8" t="s">
        <v>18</v>
      </c>
      <c r="B12" s="8">
        <v>1</v>
      </c>
      <c r="C12" s="8">
        <v>113.97812358419995</v>
      </c>
      <c r="D12" s="8">
        <v>113.97812358419995</v>
      </c>
      <c r="E12" s="8">
        <v>8.3973794806116668</v>
      </c>
      <c r="F12" s="8">
        <v>0.21154298758624118</v>
      </c>
    </row>
    <row r="13" spans="1:9" x14ac:dyDescent="0.3">
      <c r="A13" s="8" t="s">
        <v>19</v>
      </c>
      <c r="B13" s="8">
        <v>1</v>
      </c>
      <c r="C13" s="8">
        <v>13.573058577066682</v>
      </c>
      <c r="D13" s="8">
        <v>13.573058577066682</v>
      </c>
      <c r="E13" s="8"/>
      <c r="F13" s="8"/>
    </row>
    <row r="14" spans="1:9" ht="15" thickBot="1" x14ac:dyDescent="0.35">
      <c r="A14" s="9" t="s">
        <v>20</v>
      </c>
      <c r="B14" s="9">
        <v>2</v>
      </c>
      <c r="C14" s="9">
        <v>127.55118216126664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27</v>
      </c>
      <c r="C16" s="10" t="s">
        <v>15</v>
      </c>
      <c r="D16" s="10" t="s">
        <v>28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33</v>
      </c>
    </row>
    <row r="17" spans="1:9" x14ac:dyDescent="0.3">
      <c r="A17" s="8" t="s">
        <v>21</v>
      </c>
      <c r="B17" s="8">
        <v>25.832566666666672</v>
      </c>
      <c r="C17" s="8">
        <v>5.6276522647686384</v>
      </c>
      <c r="D17" s="8">
        <v>4.5902919106052282</v>
      </c>
      <c r="E17" s="8">
        <v>0.13655472398544966</v>
      </c>
      <c r="F17" s="8">
        <v>-45.673535193480909</v>
      </c>
      <c r="G17" s="8">
        <v>97.338668526814246</v>
      </c>
      <c r="H17" s="8">
        <v>-45.673535193480909</v>
      </c>
      <c r="I17" s="8">
        <v>97.338668526814246</v>
      </c>
    </row>
    <row r="18" spans="1:9" ht="15" thickBot="1" x14ac:dyDescent="0.35">
      <c r="A18" s="9" t="s">
        <v>34</v>
      </c>
      <c r="B18" s="9">
        <v>7.549109999999998</v>
      </c>
      <c r="C18" s="9">
        <v>2.6050967906266629</v>
      </c>
      <c r="D18" s="9">
        <v>2.8978232314293551</v>
      </c>
      <c r="E18" s="9">
        <v>0.21154298758624118</v>
      </c>
      <c r="F18" s="9">
        <v>-25.551783179254031</v>
      </c>
      <c r="G18" s="9">
        <v>40.650003179254028</v>
      </c>
      <c r="H18" s="9">
        <v>-25.551783179254031</v>
      </c>
      <c r="I18" s="9">
        <v>40.650003179254028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6FF9-F170-487A-AC9F-D971BF8D8428}">
  <dimension ref="B1:X54"/>
  <sheetViews>
    <sheetView tabSelected="1" topLeftCell="A31" zoomScale="109" workbookViewId="0">
      <selection activeCell="B53" sqref="B53:E536"/>
    </sheetView>
  </sheetViews>
  <sheetFormatPr defaultRowHeight="14.4" x14ac:dyDescent="0.3"/>
  <cols>
    <col min="2" max="2" width="11.109375" style="1" bestFit="1" customWidth="1"/>
    <col min="3" max="4" width="7.44140625" style="3" bestFit="1" customWidth="1"/>
    <col min="5" max="5" width="7.44140625" style="1" bestFit="1" customWidth="1"/>
    <col min="8" max="8" width="12.6640625" bestFit="1" customWidth="1"/>
    <col min="15" max="15" width="11.44140625" bestFit="1" customWidth="1"/>
    <col min="16" max="16" width="8.5546875" bestFit="1" customWidth="1"/>
    <col min="18" max="18" width="11.109375" bestFit="1" customWidth="1"/>
    <col min="19" max="19" width="14" customWidth="1"/>
    <col min="20" max="20" width="19.33203125" customWidth="1"/>
    <col min="21" max="24" width="29.21875" customWidth="1"/>
  </cols>
  <sheetData>
    <row r="1" spans="2:24" ht="15" thickBot="1" x14ac:dyDescent="0.35"/>
    <row r="2" spans="2:24" ht="21" x14ac:dyDescent="0.4">
      <c r="B2" s="21" t="s">
        <v>0</v>
      </c>
      <c r="C2" s="22">
        <v>2018</v>
      </c>
      <c r="D2" s="22">
        <v>2019</v>
      </c>
      <c r="E2" s="22">
        <v>2020</v>
      </c>
      <c r="F2" s="23">
        <v>2021</v>
      </c>
      <c r="G2" s="14"/>
      <c r="R2" s="30" t="s">
        <v>46</v>
      </c>
      <c r="S2" s="31"/>
      <c r="T2" s="31"/>
      <c r="U2" s="31"/>
      <c r="V2" s="31"/>
      <c r="W2" s="31"/>
      <c r="X2" s="32"/>
    </row>
    <row r="3" spans="2:24" x14ac:dyDescent="0.3">
      <c r="B3" s="24">
        <v>1</v>
      </c>
      <c r="C3" s="18">
        <v>304</v>
      </c>
      <c r="D3" s="18">
        <v>370</v>
      </c>
      <c r="E3" s="18">
        <v>410</v>
      </c>
      <c r="F3" s="25">
        <f ca="1">NORMINV(RAND(), $L$5,$L$6)</f>
        <v>550.0659453338036</v>
      </c>
      <c r="G3" s="15"/>
      <c r="H3" s="6"/>
      <c r="I3" s="2"/>
      <c r="J3" s="2"/>
      <c r="K3" s="2"/>
      <c r="R3" s="33"/>
      <c r="S3" s="29"/>
      <c r="T3" s="29"/>
      <c r="U3" s="29"/>
      <c r="V3" s="29"/>
      <c r="W3" s="29"/>
      <c r="X3" s="34"/>
    </row>
    <row r="4" spans="2:24" ht="21" x14ac:dyDescent="0.4">
      <c r="B4" s="24">
        <v>2</v>
      </c>
      <c r="C4" s="18">
        <v>310</v>
      </c>
      <c r="D4" s="18">
        <v>381</v>
      </c>
      <c r="E4" s="18">
        <v>431</v>
      </c>
      <c r="F4" s="25">
        <f t="shared" ref="F4:F52" ca="1" si="0">NORMINV(RAND(), $L$5,$L$6)</f>
        <v>548.60252289357084</v>
      </c>
      <c r="G4" s="15"/>
      <c r="H4" s="6"/>
      <c r="I4" s="7">
        <v>2018</v>
      </c>
      <c r="J4" s="7">
        <v>2019</v>
      </c>
      <c r="K4" s="7">
        <v>2020</v>
      </c>
      <c r="L4" s="7">
        <v>2021</v>
      </c>
      <c r="R4" s="35" t="s">
        <v>0</v>
      </c>
      <c r="S4" s="17" t="s">
        <v>37</v>
      </c>
      <c r="T4" s="17" t="s">
        <v>41</v>
      </c>
      <c r="U4" s="17" t="s">
        <v>38</v>
      </c>
      <c r="V4" s="17" t="s">
        <v>39</v>
      </c>
      <c r="W4" s="17" t="s">
        <v>40</v>
      </c>
      <c r="X4" s="36" t="s">
        <v>47</v>
      </c>
    </row>
    <row r="5" spans="2:24" x14ac:dyDescent="0.3">
      <c r="B5" s="24">
        <v>3</v>
      </c>
      <c r="C5" s="18">
        <v>291</v>
      </c>
      <c r="D5" s="18">
        <v>362</v>
      </c>
      <c r="E5" s="18">
        <v>412</v>
      </c>
      <c r="F5" s="25">
        <f t="shared" ca="1" si="0"/>
        <v>543.98303864021079</v>
      </c>
      <c r="G5" s="15"/>
      <c r="H5" s="4" t="s">
        <v>1</v>
      </c>
      <c r="I5" s="5">
        <f>AVERAGE(C3:C52)</f>
        <v>336.16</v>
      </c>
      <c r="J5" s="5">
        <f t="shared" ref="J5:K5" si="1">AVERAGE(D3:D52)</f>
        <v>393.52</v>
      </c>
      <c r="K5" s="5">
        <f t="shared" si="1"/>
        <v>461.62</v>
      </c>
      <c r="L5" s="5">
        <v>523</v>
      </c>
      <c r="R5" s="24">
        <v>1</v>
      </c>
      <c r="S5" s="19">
        <f ca="1">P14-F3</f>
        <v>3216.9340546661965</v>
      </c>
      <c r="T5" s="18" t="s">
        <v>42</v>
      </c>
      <c r="U5" s="18" t="s">
        <v>42</v>
      </c>
      <c r="V5" s="20">
        <f ca="1">IF(S5&gt;0,S5*$L$13,0)</f>
        <v>1109.8422488598378</v>
      </c>
      <c r="W5" s="20">
        <f ca="1">IF(S5&lt;0,ABS(S5)*$L$14,0)</f>
        <v>0</v>
      </c>
      <c r="X5" s="37">
        <f t="shared" ref="X5:X7" si="2">IF(U5&lt;&gt;"-",$L$15,0)</f>
        <v>0</v>
      </c>
    </row>
    <row r="6" spans="2:24" x14ac:dyDescent="0.3">
      <c r="B6" s="24">
        <v>4</v>
      </c>
      <c r="C6" s="18">
        <v>361</v>
      </c>
      <c r="D6" s="18">
        <v>393</v>
      </c>
      <c r="E6" s="18">
        <v>459</v>
      </c>
      <c r="F6" s="25">
        <f t="shared" ca="1" si="0"/>
        <v>534.17508924006256</v>
      </c>
      <c r="G6" s="15"/>
      <c r="H6" s="4" t="s">
        <v>2</v>
      </c>
      <c r="I6" s="5">
        <f>_xlfn.STDEV.P(C3:C54)</f>
        <v>34.885733473728195</v>
      </c>
      <c r="J6" s="5">
        <f t="shared" ref="J6:K6" si="3">_xlfn.STDEV.P(D3:D54)</f>
        <v>37.922679230244277</v>
      </c>
      <c r="K6" s="5">
        <f t="shared" si="3"/>
        <v>49.983953425074333</v>
      </c>
      <c r="L6" s="5">
        <v>57</v>
      </c>
      <c r="R6" s="24">
        <v>2</v>
      </c>
      <c r="S6" s="19">
        <f ca="1">S5-F4</f>
        <v>2668.3315317726256</v>
      </c>
      <c r="T6" s="18" t="s">
        <v>42</v>
      </c>
      <c r="U6" s="18" t="s">
        <v>42</v>
      </c>
      <c r="V6" s="20">
        <f t="shared" ref="V6:V54" ca="1" si="4">IF(S6&gt;0,S6*$L$13,0)</f>
        <v>920.57437846155574</v>
      </c>
      <c r="W6" s="20">
        <f t="shared" ref="W6:W54" ca="1" si="5">IF(S6&lt;0,ABS(S6)*$L$14,0)</f>
        <v>0</v>
      </c>
      <c r="X6" s="37">
        <f t="shared" si="2"/>
        <v>0</v>
      </c>
    </row>
    <row r="7" spans="2:24" x14ac:dyDescent="0.3">
      <c r="B7" s="24">
        <v>5</v>
      </c>
      <c r="C7" s="18">
        <v>321</v>
      </c>
      <c r="D7" s="18">
        <v>394</v>
      </c>
      <c r="E7" s="18">
        <v>397</v>
      </c>
      <c r="F7" s="25">
        <f t="shared" ca="1" si="0"/>
        <v>521.30615688220291</v>
      </c>
      <c r="G7" s="15"/>
      <c r="I7">
        <v>1</v>
      </c>
      <c r="J7">
        <v>2</v>
      </c>
      <c r="K7">
        <v>3</v>
      </c>
      <c r="R7" s="24">
        <v>3</v>
      </c>
      <c r="S7" s="19">
        <f t="shared" ref="S7:S8" ca="1" si="6">S6-F5</f>
        <v>2124.3484931324147</v>
      </c>
      <c r="T7" s="18" t="s">
        <v>42</v>
      </c>
      <c r="U7" s="18" t="s">
        <v>42</v>
      </c>
      <c r="V7" s="20">
        <f t="shared" ca="1" si="4"/>
        <v>732.90023013068298</v>
      </c>
      <c r="W7" s="20">
        <f t="shared" ca="1" si="5"/>
        <v>0</v>
      </c>
      <c r="X7" s="37">
        <f t="shared" si="2"/>
        <v>0</v>
      </c>
    </row>
    <row r="8" spans="2:24" x14ac:dyDescent="0.3">
      <c r="B8" s="24">
        <v>6</v>
      </c>
      <c r="C8" s="18">
        <v>292</v>
      </c>
      <c r="D8" s="18">
        <v>352</v>
      </c>
      <c r="E8" s="18">
        <v>452</v>
      </c>
      <c r="F8" s="25">
        <f t="shared" ca="1" si="0"/>
        <v>503.51327456217854</v>
      </c>
      <c r="G8" s="15"/>
      <c r="R8" s="24">
        <v>4</v>
      </c>
      <c r="S8" s="19">
        <f t="shared" ca="1" si="6"/>
        <v>1590.1734038923521</v>
      </c>
      <c r="T8" s="20">
        <f ca="1">(RAND())</f>
        <v>0.76076639932581724</v>
      </c>
      <c r="U8" s="18">
        <f ca="1">IF(S8&lt;$P$15,IF(T8&lt;$I$13, 1,IF(T8&lt;$I$13+$I$14,2, 3)),"-")</f>
        <v>2</v>
      </c>
      <c r="V8" s="20">
        <f t="shared" ca="1" si="4"/>
        <v>548.60982434286143</v>
      </c>
      <c r="W8" s="20">
        <f t="shared" ca="1" si="5"/>
        <v>0</v>
      </c>
      <c r="X8" s="37">
        <f ca="1">IF(U8&lt;&gt;"-",$L$15,0)</f>
        <v>1500</v>
      </c>
    </row>
    <row r="9" spans="2:24" x14ac:dyDescent="0.3">
      <c r="B9" s="24">
        <v>7</v>
      </c>
      <c r="C9" s="18">
        <v>308</v>
      </c>
      <c r="D9" s="18">
        <v>371</v>
      </c>
      <c r="E9" s="18">
        <v>416</v>
      </c>
      <c r="F9" s="25">
        <f t="shared" ca="1" si="0"/>
        <v>536.24736367453681</v>
      </c>
      <c r="G9" s="15"/>
      <c r="R9" s="24">
        <v>5</v>
      </c>
      <c r="S9" s="19">
        <f ca="1">IF(U8=1, S8-F7+$P$14-S8,S8-F7)</f>
        <v>1068.8672470101492</v>
      </c>
      <c r="T9" s="18" t="s">
        <v>42</v>
      </c>
      <c r="U9" s="18" t="s">
        <v>42</v>
      </c>
      <c r="V9" s="20">
        <f t="shared" ca="1" si="4"/>
        <v>368.75920021850146</v>
      </c>
      <c r="W9" s="20">
        <f t="shared" ca="1" si="5"/>
        <v>0</v>
      </c>
      <c r="X9" s="37">
        <f t="shared" ref="X9:X54" si="7">IF(U9&lt;&gt;"-",$L$15,0)</f>
        <v>0</v>
      </c>
    </row>
    <row r="10" spans="2:24" x14ac:dyDescent="0.3">
      <c r="B10" s="24">
        <v>8</v>
      </c>
      <c r="C10" s="18">
        <v>302</v>
      </c>
      <c r="D10" s="18">
        <v>355</v>
      </c>
      <c r="E10" s="18">
        <v>433</v>
      </c>
      <c r="F10" s="25">
        <f t="shared" ca="1" si="0"/>
        <v>456.44451554288503</v>
      </c>
      <c r="G10" s="15"/>
      <c r="H10" s="12"/>
      <c r="I10" s="2"/>
      <c r="J10" s="2"/>
      <c r="K10" s="2"/>
      <c r="R10" s="24">
        <v>6</v>
      </c>
      <c r="S10" s="19">
        <f ca="1">IF(U8=2, S9-F8+$P$14-S8,S9-F8)</f>
        <v>2742.1805685556183</v>
      </c>
      <c r="T10" s="18" t="s">
        <v>42</v>
      </c>
      <c r="U10" s="18" t="s">
        <v>42</v>
      </c>
      <c r="V10" s="20">
        <f t="shared" ca="1" si="4"/>
        <v>946.05229615168821</v>
      </c>
      <c r="W10" s="20">
        <f t="shared" ca="1" si="5"/>
        <v>0</v>
      </c>
      <c r="X10" s="37">
        <f t="shared" si="7"/>
        <v>0</v>
      </c>
    </row>
    <row r="11" spans="2:24" x14ac:dyDescent="0.3">
      <c r="B11" s="24">
        <v>9</v>
      </c>
      <c r="C11" s="18">
        <v>307</v>
      </c>
      <c r="D11" s="18">
        <v>349</v>
      </c>
      <c r="E11" s="18">
        <v>446</v>
      </c>
      <c r="F11" s="25">
        <f t="shared" ca="1" si="0"/>
        <v>529.90263586207971</v>
      </c>
      <c r="G11" s="15"/>
      <c r="R11" s="24">
        <v>7</v>
      </c>
      <c r="S11" s="19">
        <f ca="1">IF(U8=3, S10-F9+$P$14-S8,S10-F9)</f>
        <v>2205.9332048810816</v>
      </c>
      <c r="T11" s="18" t="s">
        <v>42</v>
      </c>
      <c r="U11" s="18" t="s">
        <v>42</v>
      </c>
      <c r="V11" s="20">
        <f t="shared" ca="1" si="4"/>
        <v>761.04695568397312</v>
      </c>
      <c r="W11" s="20">
        <f t="shared" ca="1" si="5"/>
        <v>0</v>
      </c>
      <c r="X11" s="37">
        <f t="shared" si="7"/>
        <v>0</v>
      </c>
    </row>
    <row r="12" spans="2:24" x14ac:dyDescent="0.3">
      <c r="B12" s="24">
        <v>10</v>
      </c>
      <c r="C12" s="18">
        <v>311</v>
      </c>
      <c r="D12" s="18">
        <v>376</v>
      </c>
      <c r="E12" s="18">
        <v>411</v>
      </c>
      <c r="F12" s="25">
        <f t="shared" ca="1" si="0"/>
        <v>576.02055881505555</v>
      </c>
      <c r="G12" s="15"/>
      <c r="R12" s="24">
        <v>8</v>
      </c>
      <c r="S12" s="19">
        <f t="shared" ref="S12" ca="1" si="8">S11-F10</f>
        <v>1749.4886893381965</v>
      </c>
      <c r="T12" s="20">
        <f t="shared" ref="T12:T54" ca="1" si="9">(RAND())</f>
        <v>0.74075744393510567</v>
      </c>
      <c r="U12" s="18">
        <f t="shared" ref="U12" ca="1" si="10">IF(S12&lt;$P$15,IF(T12&lt;$I$13, 1,IF(T12&lt;$I$13+$I$14,2, 3)),"-")</f>
        <v>2</v>
      </c>
      <c r="V12" s="20">
        <f t="shared" ca="1" si="4"/>
        <v>603.57359782167771</v>
      </c>
      <c r="W12" s="20">
        <f t="shared" ca="1" si="5"/>
        <v>0</v>
      </c>
      <c r="X12" s="37">
        <f t="shared" ca="1" si="7"/>
        <v>1500</v>
      </c>
    </row>
    <row r="13" spans="2:24" x14ac:dyDescent="0.3">
      <c r="B13" s="24">
        <v>11</v>
      </c>
      <c r="C13" s="18">
        <v>313</v>
      </c>
      <c r="D13" s="18">
        <v>354</v>
      </c>
      <c r="E13" s="18">
        <v>415</v>
      </c>
      <c r="F13" s="25">
        <f t="shared" ca="1" si="0"/>
        <v>504.74741934857559</v>
      </c>
      <c r="G13" s="15"/>
      <c r="H13" s="7" t="s">
        <v>3</v>
      </c>
      <c r="I13" s="5">
        <v>0.26</v>
      </c>
      <c r="K13" s="7" t="s">
        <v>6</v>
      </c>
      <c r="L13" s="5">
        <v>0.34499999999999997</v>
      </c>
      <c r="M13" t="s">
        <v>9</v>
      </c>
      <c r="R13" s="24">
        <v>9</v>
      </c>
      <c r="S13" s="19">
        <f ca="1">IF(U12=1, S12-F11+$P$14-S12,S12-F11)</f>
        <v>1219.5860534761168</v>
      </c>
      <c r="T13" s="18" t="s">
        <v>42</v>
      </c>
      <c r="U13" s="18" t="s">
        <v>42</v>
      </c>
      <c r="V13" s="20">
        <f t="shared" ca="1" si="4"/>
        <v>420.7571884492603</v>
      </c>
      <c r="W13" s="20">
        <f t="shared" ca="1" si="5"/>
        <v>0</v>
      </c>
      <c r="X13" s="37">
        <f t="shared" si="7"/>
        <v>0</v>
      </c>
    </row>
    <row r="14" spans="2:24" x14ac:dyDescent="0.3">
      <c r="B14" s="24">
        <v>12</v>
      </c>
      <c r="C14" s="18">
        <v>315</v>
      </c>
      <c r="D14" s="18">
        <v>355</v>
      </c>
      <c r="E14" s="18">
        <v>401</v>
      </c>
      <c r="F14" s="25">
        <f t="shared" ca="1" si="0"/>
        <v>396.28110326177671</v>
      </c>
      <c r="G14" s="15"/>
      <c r="H14" s="7" t="s">
        <v>4</v>
      </c>
      <c r="I14" s="5">
        <v>0.54</v>
      </c>
      <c r="K14" s="7" t="s">
        <v>7</v>
      </c>
      <c r="L14" s="5">
        <v>20</v>
      </c>
      <c r="O14" s="5" t="s">
        <v>35</v>
      </c>
      <c r="P14" s="5">
        <v>3767</v>
      </c>
      <c r="R14" s="24">
        <v>10</v>
      </c>
      <c r="S14" s="19">
        <f ca="1">IF(U12=2, S13-F12+$P$14-S12,S13-F12)</f>
        <v>2661.0768053228649</v>
      </c>
      <c r="T14" s="18" t="s">
        <v>42</v>
      </c>
      <c r="U14" s="18" t="s">
        <v>42</v>
      </c>
      <c r="V14" s="20">
        <f t="shared" ca="1" si="4"/>
        <v>918.07149783638829</v>
      </c>
      <c r="W14" s="20">
        <f t="shared" ca="1" si="5"/>
        <v>0</v>
      </c>
      <c r="X14" s="37">
        <f t="shared" si="7"/>
        <v>0</v>
      </c>
    </row>
    <row r="15" spans="2:24" x14ac:dyDescent="0.3">
      <c r="B15" s="24">
        <v>13</v>
      </c>
      <c r="C15" s="18">
        <v>295</v>
      </c>
      <c r="D15" s="18">
        <v>328</v>
      </c>
      <c r="E15" s="18">
        <v>405</v>
      </c>
      <c r="F15" s="25">
        <f t="shared" ca="1" si="0"/>
        <v>459.00793375025677</v>
      </c>
      <c r="G15" s="15"/>
      <c r="H15" s="7" t="s">
        <v>5</v>
      </c>
      <c r="I15" s="5">
        <v>0.2</v>
      </c>
      <c r="K15" s="7" t="s">
        <v>8</v>
      </c>
      <c r="L15" s="5">
        <v>1500</v>
      </c>
      <c r="O15" s="5" t="s">
        <v>36</v>
      </c>
      <c r="P15" s="5">
        <v>2601</v>
      </c>
      <c r="R15" s="24">
        <v>11</v>
      </c>
      <c r="S15" s="19">
        <f ca="1">IF(U12=3, S14-F13+$P$14-S12,S14-F13)</f>
        <v>2156.3293859742894</v>
      </c>
      <c r="T15" s="18" t="s">
        <v>42</v>
      </c>
      <c r="U15" s="18" t="s">
        <v>42</v>
      </c>
      <c r="V15" s="20">
        <f t="shared" ca="1" si="4"/>
        <v>743.93363816112981</v>
      </c>
      <c r="W15" s="20">
        <f t="shared" ca="1" si="5"/>
        <v>0</v>
      </c>
      <c r="X15" s="37">
        <f t="shared" si="7"/>
        <v>0</v>
      </c>
    </row>
    <row r="16" spans="2:24" x14ac:dyDescent="0.3">
      <c r="B16" s="24">
        <v>14</v>
      </c>
      <c r="C16" s="18">
        <v>331</v>
      </c>
      <c r="D16" s="18">
        <v>364</v>
      </c>
      <c r="E16" s="18">
        <v>413</v>
      </c>
      <c r="F16" s="25">
        <f t="shared" ca="1" si="0"/>
        <v>562.34993454335165</v>
      </c>
      <c r="G16" s="15"/>
      <c r="R16" s="24">
        <v>12</v>
      </c>
      <c r="S16" s="19">
        <f t="shared" ref="S16:S48" ca="1" si="11">S15-F14</f>
        <v>1760.0482827125127</v>
      </c>
      <c r="T16" s="20">
        <f t="shared" ref="T16:T54" ca="1" si="12">(RAND())</f>
        <v>0.72231567386291728</v>
      </c>
      <c r="U16" s="18">
        <f t="shared" ref="U16" ca="1" si="13">IF(S16&lt;$P$15,IF(T16&lt;$I$13, 1,IF(T16&lt;$I$13+$I$14,2, 3)),"-")</f>
        <v>2</v>
      </c>
      <c r="V16" s="20">
        <f t="shared" ca="1" si="4"/>
        <v>607.21665753581681</v>
      </c>
      <c r="W16" s="20">
        <f t="shared" ca="1" si="5"/>
        <v>0</v>
      </c>
      <c r="X16" s="37">
        <f t="shared" ca="1" si="7"/>
        <v>1500</v>
      </c>
    </row>
    <row r="17" spans="2:24" x14ac:dyDescent="0.3">
      <c r="B17" s="24">
        <v>15</v>
      </c>
      <c r="C17" s="18">
        <v>308</v>
      </c>
      <c r="D17" s="18">
        <v>379</v>
      </c>
      <c r="E17" s="18">
        <v>392</v>
      </c>
      <c r="F17" s="25">
        <f t="shared" ca="1" si="0"/>
        <v>570.67287733896717</v>
      </c>
      <c r="G17" s="15"/>
      <c r="O17" s="5" t="s">
        <v>43</v>
      </c>
      <c r="P17" s="16">
        <f ca="1">SUM(V5:X54)</f>
        <v>54632.543110995131</v>
      </c>
      <c r="R17" s="24">
        <v>13</v>
      </c>
      <c r="S17" s="19">
        <f t="shared" ref="S17" ca="1" si="14">IF(U16=1, S16-F15+$P$14-S16,S16-F15)</f>
        <v>1301.0403489622558</v>
      </c>
      <c r="T17" s="18" t="s">
        <v>42</v>
      </c>
      <c r="U17" s="18" t="s">
        <v>42</v>
      </c>
      <c r="V17" s="20">
        <f t="shared" ca="1" si="4"/>
        <v>448.85892039197824</v>
      </c>
      <c r="W17" s="20">
        <f t="shared" ca="1" si="5"/>
        <v>0</v>
      </c>
      <c r="X17" s="37">
        <f t="shared" si="7"/>
        <v>0</v>
      </c>
    </row>
    <row r="18" spans="2:24" x14ac:dyDescent="0.3">
      <c r="B18" s="24">
        <v>16</v>
      </c>
      <c r="C18" s="18">
        <v>319</v>
      </c>
      <c r="D18" s="18">
        <v>398</v>
      </c>
      <c r="E18" s="18">
        <v>437</v>
      </c>
      <c r="F18" s="25">
        <f t="shared" ca="1" si="0"/>
        <v>525.29674114706484</v>
      </c>
      <c r="G18" s="15"/>
      <c r="O18" s="5" t="s">
        <v>44</v>
      </c>
      <c r="P18" s="13">
        <f ca="1">AVERAGE(S5:S54)</f>
        <v>2123.6256875939198</v>
      </c>
      <c r="R18" s="24">
        <v>14</v>
      </c>
      <c r="S18" s="19">
        <f t="shared" ref="S18" ca="1" si="15">IF(U16=2, S17-F16+$P$14-S16,S17-F16)</f>
        <v>2745.6421317063914</v>
      </c>
      <c r="T18" s="18" t="s">
        <v>42</v>
      </c>
      <c r="U18" s="18" t="s">
        <v>42</v>
      </c>
      <c r="V18" s="20">
        <f t="shared" ca="1" si="4"/>
        <v>947.246535438705</v>
      </c>
      <c r="W18" s="20">
        <f t="shared" ca="1" si="5"/>
        <v>0</v>
      </c>
      <c r="X18" s="37">
        <f t="shared" si="7"/>
        <v>0</v>
      </c>
    </row>
    <row r="19" spans="2:24" x14ac:dyDescent="0.3">
      <c r="B19" s="24">
        <v>17</v>
      </c>
      <c r="C19" s="18">
        <v>310</v>
      </c>
      <c r="D19" s="18">
        <v>361</v>
      </c>
      <c r="E19" s="18">
        <v>408</v>
      </c>
      <c r="F19" s="25">
        <f t="shared" ca="1" si="0"/>
        <v>482.2759200352304</v>
      </c>
      <c r="G19" s="15"/>
      <c r="O19" s="5" t="s">
        <v>45</v>
      </c>
      <c r="P19" s="5">
        <f ca="1">COUNTIF(S5:S54,"&lt;0")</f>
        <v>0</v>
      </c>
      <c r="R19" s="24">
        <v>15</v>
      </c>
      <c r="S19" s="19">
        <f t="shared" ref="S19" ca="1" si="16">IF(U16=3, S18-F17+$P$14-S16,S18-F17)</f>
        <v>2174.9692543674241</v>
      </c>
      <c r="T19" s="18" t="s">
        <v>42</v>
      </c>
      <c r="U19" s="18" t="s">
        <v>42</v>
      </c>
      <c r="V19" s="20">
        <f t="shared" ca="1" si="4"/>
        <v>750.36439275676128</v>
      </c>
      <c r="W19" s="20">
        <f t="shared" ca="1" si="5"/>
        <v>0</v>
      </c>
      <c r="X19" s="37">
        <f t="shared" si="7"/>
        <v>0</v>
      </c>
    </row>
    <row r="20" spans="2:24" x14ac:dyDescent="0.3">
      <c r="B20" s="24">
        <v>18</v>
      </c>
      <c r="C20" s="18">
        <v>328</v>
      </c>
      <c r="D20" s="18">
        <v>358</v>
      </c>
      <c r="E20" s="18">
        <v>407</v>
      </c>
      <c r="F20" s="25">
        <f t="shared" ca="1" si="0"/>
        <v>607.4854456213792</v>
      </c>
      <c r="G20" s="15"/>
      <c r="R20" s="24">
        <v>16</v>
      </c>
      <c r="S20" s="19">
        <f t="shared" ref="S20:S52" ca="1" si="17">S19-F18</f>
        <v>1649.6725132203592</v>
      </c>
      <c r="T20" s="20">
        <f t="shared" ref="T20:T54" ca="1" si="18">(RAND())</f>
        <v>0.23467136724830173</v>
      </c>
      <c r="U20" s="18">
        <f t="shared" ref="U20" ca="1" si="19">IF(S20&lt;$P$15,IF(T20&lt;$I$13, 1,IF(T20&lt;$I$13+$I$14,2, 3)),"-")</f>
        <v>1</v>
      </c>
      <c r="V20" s="20">
        <f t="shared" ca="1" si="4"/>
        <v>569.13701706102393</v>
      </c>
      <c r="W20" s="20">
        <f t="shared" ca="1" si="5"/>
        <v>0</v>
      </c>
      <c r="X20" s="37">
        <f t="shared" ca="1" si="7"/>
        <v>1500</v>
      </c>
    </row>
    <row r="21" spans="2:24" x14ac:dyDescent="0.3">
      <c r="B21" s="24">
        <v>19</v>
      </c>
      <c r="C21" s="18">
        <v>306</v>
      </c>
      <c r="D21" s="18">
        <v>356</v>
      </c>
      <c r="E21" s="18">
        <v>449</v>
      </c>
      <c r="F21" s="25">
        <f t="shared" ca="1" si="0"/>
        <v>581.45102518210342</v>
      </c>
      <c r="G21" s="15"/>
      <c r="R21" s="24">
        <v>17</v>
      </c>
      <c r="S21" s="19">
        <f t="shared" ref="S21" ca="1" si="20">IF(U20=1, S20-F19+$P$14-S20,S20-F19)</f>
        <v>3284.7240799647698</v>
      </c>
      <c r="T21" s="18" t="s">
        <v>42</v>
      </c>
      <c r="U21" s="18" t="s">
        <v>42</v>
      </c>
      <c r="V21" s="20">
        <f t="shared" ca="1" si="4"/>
        <v>1133.2298075878455</v>
      </c>
      <c r="W21" s="20">
        <f t="shared" ca="1" si="5"/>
        <v>0</v>
      </c>
      <c r="X21" s="37">
        <f t="shared" si="7"/>
        <v>0</v>
      </c>
    </row>
    <row r="22" spans="2:24" x14ac:dyDescent="0.3">
      <c r="B22" s="24">
        <v>20</v>
      </c>
      <c r="C22" s="18">
        <v>305</v>
      </c>
      <c r="D22" s="18">
        <v>361</v>
      </c>
      <c r="E22" s="18">
        <v>410</v>
      </c>
      <c r="F22" s="25">
        <f t="shared" ca="1" si="0"/>
        <v>486.91608237702832</v>
      </c>
      <c r="G22" s="15"/>
      <c r="R22" s="24">
        <v>18</v>
      </c>
      <c r="S22" s="19">
        <f t="shared" ref="S22" ca="1" si="21">IF(U20=2, S21-F20+$P$14-S20,S21-F20)</f>
        <v>2677.2386343433905</v>
      </c>
      <c r="T22" s="18" t="s">
        <v>42</v>
      </c>
      <c r="U22" s="18" t="s">
        <v>42</v>
      </c>
      <c r="V22" s="20">
        <f t="shared" ca="1" si="4"/>
        <v>923.64732884846967</v>
      </c>
      <c r="W22" s="20">
        <f t="shared" ca="1" si="5"/>
        <v>0</v>
      </c>
      <c r="X22" s="37">
        <f t="shared" si="7"/>
        <v>0</v>
      </c>
    </row>
    <row r="23" spans="2:24" x14ac:dyDescent="0.3">
      <c r="B23" s="24">
        <v>21</v>
      </c>
      <c r="C23" s="18">
        <v>318</v>
      </c>
      <c r="D23" s="18">
        <v>376</v>
      </c>
      <c r="E23" s="18">
        <v>416</v>
      </c>
      <c r="F23" s="25">
        <f t="shared" ca="1" si="0"/>
        <v>562.00549523478765</v>
      </c>
      <c r="G23" s="15"/>
      <c r="R23" s="24">
        <v>19</v>
      </c>
      <c r="S23" s="19">
        <f t="shared" ref="S23" ca="1" si="22">IF(U20=3, S22-F21+$P$14-S20,S22-F21)</f>
        <v>2095.787609161287</v>
      </c>
      <c r="T23" s="18" t="s">
        <v>42</v>
      </c>
      <c r="U23" s="18" t="s">
        <v>42</v>
      </c>
      <c r="V23" s="20">
        <f t="shared" ca="1" si="4"/>
        <v>723.04672516064397</v>
      </c>
      <c r="W23" s="20">
        <f t="shared" ca="1" si="5"/>
        <v>0</v>
      </c>
      <c r="X23" s="37">
        <f t="shared" si="7"/>
        <v>0</v>
      </c>
    </row>
    <row r="24" spans="2:24" x14ac:dyDescent="0.3">
      <c r="B24" s="24">
        <v>22</v>
      </c>
      <c r="C24" s="18">
        <v>312</v>
      </c>
      <c r="D24" s="18">
        <v>368</v>
      </c>
      <c r="E24" s="18">
        <v>415</v>
      </c>
      <c r="F24" s="25">
        <f t="shared" ca="1" si="0"/>
        <v>650.66986791872841</v>
      </c>
      <c r="G24" s="15"/>
      <c r="R24" s="24">
        <v>20</v>
      </c>
      <c r="S24" s="19">
        <f t="shared" ca="1" si="11"/>
        <v>1608.8715267842588</v>
      </c>
      <c r="T24" s="20">
        <f t="shared" ref="T24:T54" ca="1" si="23">(RAND())</f>
        <v>0.16361082326529297</v>
      </c>
      <c r="U24" s="18">
        <f t="shared" ref="U24" ca="1" si="24">IF(S24&lt;$P$15,IF(T24&lt;$I$13, 1,IF(T24&lt;$I$13+$I$14,2, 3)),"-")</f>
        <v>1</v>
      </c>
      <c r="V24" s="20">
        <f t="shared" ca="1" si="4"/>
        <v>555.06067674056919</v>
      </c>
      <c r="W24" s="20">
        <f t="shared" ca="1" si="5"/>
        <v>0</v>
      </c>
      <c r="X24" s="37">
        <f t="shared" ca="1" si="7"/>
        <v>1500</v>
      </c>
    </row>
    <row r="25" spans="2:24" x14ac:dyDescent="0.3">
      <c r="B25" s="24">
        <v>23</v>
      </c>
      <c r="C25" s="18">
        <v>310</v>
      </c>
      <c r="D25" s="18">
        <v>349</v>
      </c>
      <c r="E25" s="18">
        <v>410</v>
      </c>
      <c r="F25" s="25">
        <f t="shared" ca="1" si="0"/>
        <v>673.04015320431768</v>
      </c>
      <c r="G25" s="15"/>
      <c r="R25" s="24">
        <v>21</v>
      </c>
      <c r="S25" s="19">
        <f t="shared" ref="S25" ca="1" si="25">IF(U24=1, S24-F23+$P$14-S24,S24-F23)</f>
        <v>3204.9945047652118</v>
      </c>
      <c r="T25" s="18" t="s">
        <v>42</v>
      </c>
      <c r="U25" s="18" t="s">
        <v>42</v>
      </c>
      <c r="V25" s="20">
        <f t="shared" ca="1" si="4"/>
        <v>1105.7231041439979</v>
      </c>
      <c r="W25" s="20">
        <f t="shared" ca="1" si="5"/>
        <v>0</v>
      </c>
      <c r="X25" s="37">
        <f t="shared" si="7"/>
        <v>0</v>
      </c>
    </row>
    <row r="26" spans="2:24" x14ac:dyDescent="0.3">
      <c r="B26" s="24">
        <v>24</v>
      </c>
      <c r="C26" s="18">
        <v>284</v>
      </c>
      <c r="D26" s="18">
        <v>360</v>
      </c>
      <c r="E26" s="18">
        <v>422</v>
      </c>
      <c r="F26" s="25">
        <f t="shared" ca="1" si="0"/>
        <v>538.75978241574967</v>
      </c>
      <c r="G26" s="15"/>
      <c r="R26" s="24">
        <v>22</v>
      </c>
      <c r="S26" s="19">
        <f t="shared" ref="S26" ca="1" si="26">IF(U24=2, S25-F24+$P$14-S24,S25-F24)</f>
        <v>2554.3246368464834</v>
      </c>
      <c r="T26" s="18" t="s">
        <v>42</v>
      </c>
      <c r="U26" s="18" t="s">
        <v>42</v>
      </c>
      <c r="V26" s="20">
        <f t="shared" ca="1" si="4"/>
        <v>881.24199971203666</v>
      </c>
      <c r="W26" s="20">
        <f t="shared" ca="1" si="5"/>
        <v>0</v>
      </c>
      <c r="X26" s="37">
        <f t="shared" si="7"/>
        <v>0</v>
      </c>
    </row>
    <row r="27" spans="2:24" x14ac:dyDescent="0.3">
      <c r="B27" s="24">
        <v>25</v>
      </c>
      <c r="C27" s="18">
        <v>312</v>
      </c>
      <c r="D27" s="18">
        <v>410</v>
      </c>
      <c r="E27" s="18">
        <v>432</v>
      </c>
      <c r="F27" s="25">
        <f t="shared" ca="1" si="0"/>
        <v>612.65411521185592</v>
      </c>
      <c r="G27" s="15"/>
      <c r="R27" s="24">
        <v>23</v>
      </c>
      <c r="S27" s="19">
        <f t="shared" ref="S27" ca="1" si="27">IF(U24=3, S26-F25+$P$14-S24,S26-F25)</f>
        <v>1881.2844836421657</v>
      </c>
      <c r="T27" s="18" t="s">
        <v>42</v>
      </c>
      <c r="U27" s="18" t="s">
        <v>42</v>
      </c>
      <c r="V27" s="20">
        <f t="shared" ca="1" si="4"/>
        <v>649.04314685654708</v>
      </c>
      <c r="W27" s="20">
        <f t="shared" ca="1" si="5"/>
        <v>0</v>
      </c>
      <c r="X27" s="37">
        <f t="shared" si="7"/>
        <v>0</v>
      </c>
    </row>
    <row r="28" spans="2:24" x14ac:dyDescent="0.3">
      <c r="B28" s="24">
        <v>26</v>
      </c>
      <c r="C28" s="18">
        <v>267</v>
      </c>
      <c r="D28" s="18">
        <v>345</v>
      </c>
      <c r="E28" s="18">
        <v>406</v>
      </c>
      <c r="F28" s="25">
        <f t="shared" ca="1" si="0"/>
        <v>501.21830034830771</v>
      </c>
      <c r="G28" s="15"/>
      <c r="R28" s="24">
        <v>24</v>
      </c>
      <c r="S28" s="19">
        <f t="shared" ca="1" si="17"/>
        <v>1342.524701226416</v>
      </c>
      <c r="T28" s="20">
        <f t="shared" ref="T28:T54" ca="1" si="28">(RAND())</f>
        <v>0.11401035067513121</v>
      </c>
      <c r="U28" s="18">
        <f t="shared" ref="U28" ca="1" si="29">IF(S28&lt;$P$15,IF(T28&lt;$I$13, 1,IF(T28&lt;$I$13+$I$14,2, 3)),"-")</f>
        <v>1</v>
      </c>
      <c r="V28" s="20">
        <f t="shared" ca="1" si="4"/>
        <v>463.17102192311347</v>
      </c>
      <c r="W28" s="20">
        <f t="shared" ca="1" si="5"/>
        <v>0</v>
      </c>
      <c r="X28" s="37">
        <f t="shared" ca="1" si="7"/>
        <v>1500</v>
      </c>
    </row>
    <row r="29" spans="2:24" x14ac:dyDescent="0.3">
      <c r="B29" s="24">
        <v>27</v>
      </c>
      <c r="C29" s="18">
        <v>379</v>
      </c>
      <c r="D29" s="18">
        <v>441</v>
      </c>
      <c r="E29" s="18">
        <v>494</v>
      </c>
      <c r="F29" s="25">
        <f t="shared" ca="1" si="0"/>
        <v>632.17653392955799</v>
      </c>
      <c r="G29" s="15"/>
      <c r="R29" s="24">
        <v>25</v>
      </c>
      <c r="S29" s="19">
        <f t="shared" ref="S29" ca="1" si="30">IF(U28=1, S28-F27+$P$14-S28,S28-F27)</f>
        <v>3154.3458847881438</v>
      </c>
      <c r="T29" s="18" t="s">
        <v>42</v>
      </c>
      <c r="U29" s="18" t="s">
        <v>42</v>
      </c>
      <c r="V29" s="20">
        <f t="shared" ca="1" si="4"/>
        <v>1088.2493302519094</v>
      </c>
      <c r="W29" s="20">
        <f t="shared" ca="1" si="5"/>
        <v>0</v>
      </c>
      <c r="X29" s="37">
        <f t="shared" si="7"/>
        <v>0</v>
      </c>
    </row>
    <row r="30" spans="2:24" x14ac:dyDescent="0.3">
      <c r="B30" s="24">
        <v>28</v>
      </c>
      <c r="C30" s="18">
        <v>363</v>
      </c>
      <c r="D30" s="18">
        <v>440</v>
      </c>
      <c r="E30" s="18">
        <v>505</v>
      </c>
      <c r="F30" s="25">
        <f t="shared" ca="1" si="0"/>
        <v>597.71553385075902</v>
      </c>
      <c r="G30" s="15"/>
      <c r="R30" s="24">
        <v>26</v>
      </c>
      <c r="S30" s="19">
        <f t="shared" ref="S30" ca="1" si="31">IF(U28=2, S29-F28+$P$14-S28,S29-F28)</f>
        <v>2653.127584439836</v>
      </c>
      <c r="T30" s="18" t="s">
        <v>42</v>
      </c>
      <c r="U30" s="18" t="s">
        <v>42</v>
      </c>
      <c r="V30" s="20">
        <f t="shared" ca="1" si="4"/>
        <v>915.32901663174334</v>
      </c>
      <c r="W30" s="20">
        <f t="shared" ca="1" si="5"/>
        <v>0</v>
      </c>
      <c r="X30" s="37">
        <f t="shared" si="7"/>
        <v>0</v>
      </c>
    </row>
    <row r="31" spans="2:24" x14ac:dyDescent="0.3">
      <c r="B31" s="24">
        <v>29</v>
      </c>
      <c r="C31" s="18">
        <v>350</v>
      </c>
      <c r="D31" s="18">
        <v>422</v>
      </c>
      <c r="E31" s="18">
        <v>512</v>
      </c>
      <c r="F31" s="25">
        <f t="shared" ca="1" si="0"/>
        <v>506.29618935635307</v>
      </c>
      <c r="G31" s="15"/>
      <c r="R31" s="24">
        <v>27</v>
      </c>
      <c r="S31" s="19">
        <f t="shared" ref="S31" ca="1" si="32">IF(U28=3, S30-F29+$P$14-S28,S30-F29)</f>
        <v>2020.951050510278</v>
      </c>
      <c r="T31" s="18" t="s">
        <v>42</v>
      </c>
      <c r="U31" s="18" t="s">
        <v>42</v>
      </c>
      <c r="V31" s="20">
        <f t="shared" ca="1" si="4"/>
        <v>697.22811242604587</v>
      </c>
      <c r="W31" s="20">
        <f t="shared" ca="1" si="5"/>
        <v>0</v>
      </c>
      <c r="X31" s="37">
        <f t="shared" si="7"/>
        <v>0</v>
      </c>
    </row>
    <row r="32" spans="2:24" x14ac:dyDescent="0.3">
      <c r="B32" s="24">
        <v>30</v>
      </c>
      <c r="C32" s="18">
        <v>407</v>
      </c>
      <c r="D32" s="18">
        <v>420</v>
      </c>
      <c r="E32" s="18">
        <v>532</v>
      </c>
      <c r="F32" s="25">
        <f t="shared" ca="1" si="0"/>
        <v>571.83112981394743</v>
      </c>
      <c r="G32" s="15"/>
      <c r="R32" s="24">
        <v>28</v>
      </c>
      <c r="S32" s="19">
        <f t="shared" ca="1" si="11"/>
        <v>1423.2355166595189</v>
      </c>
      <c r="T32" s="20">
        <f t="shared" ref="T32:T54" ca="1" si="33">(RAND())</f>
        <v>0.41994991696011164</v>
      </c>
      <c r="U32" s="18">
        <f t="shared" ref="U32" ca="1" si="34">IF(S32&lt;$P$15,IF(T32&lt;$I$13, 1,IF(T32&lt;$I$13+$I$14,2, 3)),"-")</f>
        <v>2</v>
      </c>
      <c r="V32" s="20">
        <f t="shared" ca="1" si="4"/>
        <v>491.016253247534</v>
      </c>
      <c r="W32" s="20">
        <f t="shared" ca="1" si="5"/>
        <v>0</v>
      </c>
      <c r="X32" s="37">
        <f t="shared" ca="1" si="7"/>
        <v>1500</v>
      </c>
    </row>
    <row r="33" spans="2:24" x14ac:dyDescent="0.3">
      <c r="B33" s="24">
        <v>31</v>
      </c>
      <c r="C33" s="18">
        <v>359</v>
      </c>
      <c r="D33" s="18">
        <v>455</v>
      </c>
      <c r="E33" s="18">
        <v>524</v>
      </c>
      <c r="F33" s="25">
        <f t="shared" ca="1" si="0"/>
        <v>644.40984207649353</v>
      </c>
      <c r="G33" s="15"/>
      <c r="R33" s="24">
        <v>29</v>
      </c>
      <c r="S33" s="19">
        <f t="shared" ref="S33" ca="1" si="35">IF(U32=1, S32-F31+$P$14-S32,S32-F31)</f>
        <v>916.93932730316578</v>
      </c>
      <c r="T33" s="18" t="s">
        <v>42</v>
      </c>
      <c r="U33" s="18" t="s">
        <v>42</v>
      </c>
      <c r="V33" s="20">
        <f t="shared" ca="1" si="4"/>
        <v>316.34406791959219</v>
      </c>
      <c r="W33" s="20">
        <f t="shared" ca="1" si="5"/>
        <v>0</v>
      </c>
      <c r="X33" s="37">
        <f t="shared" si="7"/>
        <v>0</v>
      </c>
    </row>
    <row r="34" spans="2:24" x14ac:dyDescent="0.3">
      <c r="B34" s="24">
        <v>32</v>
      </c>
      <c r="C34" s="18">
        <v>387</v>
      </c>
      <c r="D34" s="18">
        <v>424</v>
      </c>
      <c r="E34" s="18">
        <v>513</v>
      </c>
      <c r="F34" s="25">
        <f t="shared" ca="1" si="0"/>
        <v>512.61369552117083</v>
      </c>
      <c r="G34" s="15"/>
      <c r="R34" s="24">
        <v>30</v>
      </c>
      <c r="S34" s="19">
        <f t="shared" ref="S34" ca="1" si="36">IF(U32=2, S33-F32+$P$14-S32,S33-F32)</f>
        <v>2688.8726808296997</v>
      </c>
      <c r="T34" s="18" t="s">
        <v>42</v>
      </c>
      <c r="U34" s="18" t="s">
        <v>42</v>
      </c>
      <c r="V34" s="20">
        <f t="shared" ca="1" si="4"/>
        <v>927.6610748862463</v>
      </c>
      <c r="W34" s="20">
        <f t="shared" ca="1" si="5"/>
        <v>0</v>
      </c>
      <c r="X34" s="37">
        <f t="shared" si="7"/>
        <v>0</v>
      </c>
    </row>
    <row r="35" spans="2:24" x14ac:dyDescent="0.3">
      <c r="B35" s="24">
        <v>33</v>
      </c>
      <c r="C35" s="18">
        <v>341</v>
      </c>
      <c r="D35" s="18">
        <v>458</v>
      </c>
      <c r="E35" s="18">
        <v>506</v>
      </c>
      <c r="F35" s="25">
        <f t="shared" ca="1" si="0"/>
        <v>410.42188511788413</v>
      </c>
      <c r="G35" s="15"/>
      <c r="R35" s="24">
        <v>31</v>
      </c>
      <c r="S35" s="19">
        <f t="shared" ref="S35" ca="1" si="37">IF(U32=3, S34-F33+$P$14-S32,S34-F33)</f>
        <v>2044.4628387532061</v>
      </c>
      <c r="T35" s="18" t="s">
        <v>42</v>
      </c>
      <c r="U35" s="18" t="s">
        <v>42</v>
      </c>
      <c r="V35" s="20">
        <f t="shared" ca="1" si="4"/>
        <v>705.33967936985607</v>
      </c>
      <c r="W35" s="20">
        <f t="shared" ca="1" si="5"/>
        <v>0</v>
      </c>
      <c r="X35" s="37">
        <f t="shared" si="7"/>
        <v>0</v>
      </c>
    </row>
    <row r="36" spans="2:24" x14ac:dyDescent="0.3">
      <c r="B36" s="24">
        <v>34</v>
      </c>
      <c r="C36" s="18">
        <v>367</v>
      </c>
      <c r="D36" s="18">
        <v>423</v>
      </c>
      <c r="E36" s="18">
        <v>527</v>
      </c>
      <c r="F36" s="25">
        <f t="shared" ca="1" si="0"/>
        <v>416.75175578366378</v>
      </c>
      <c r="G36" s="15"/>
      <c r="R36" s="24">
        <v>32</v>
      </c>
      <c r="S36" s="19">
        <f t="shared" ca="1" si="17"/>
        <v>1531.8491432320352</v>
      </c>
      <c r="T36" s="20">
        <f t="shared" ref="T36:T54" ca="1" si="38">(RAND())</f>
        <v>0.24416444513576274</v>
      </c>
      <c r="U36" s="18">
        <f t="shared" ref="U36" ca="1" si="39">IF(S36&lt;$P$15,IF(T36&lt;$I$13, 1,IF(T36&lt;$I$13+$I$14,2, 3)),"-")</f>
        <v>1</v>
      </c>
      <c r="V36" s="20">
        <f t="shared" ca="1" si="4"/>
        <v>528.48795441505206</v>
      </c>
      <c r="W36" s="20">
        <f t="shared" ca="1" si="5"/>
        <v>0</v>
      </c>
      <c r="X36" s="37">
        <f t="shared" ca="1" si="7"/>
        <v>1500</v>
      </c>
    </row>
    <row r="37" spans="2:24" x14ac:dyDescent="0.3">
      <c r="B37" s="24">
        <v>35</v>
      </c>
      <c r="C37" s="18">
        <v>389</v>
      </c>
      <c r="D37" s="18">
        <v>470</v>
      </c>
      <c r="E37" s="18">
        <v>544</v>
      </c>
      <c r="F37" s="25">
        <f t="shared" ca="1" si="0"/>
        <v>466.6856719857559</v>
      </c>
      <c r="G37" s="15"/>
      <c r="R37" s="24">
        <v>33</v>
      </c>
      <c r="S37" s="19">
        <f t="shared" ref="S37" ca="1" si="40">IF(U36=1, S36-F35+$P$14-S36,S36-F35)</f>
        <v>3356.5781148821161</v>
      </c>
      <c r="T37" s="18" t="s">
        <v>42</v>
      </c>
      <c r="U37" s="18" t="s">
        <v>42</v>
      </c>
      <c r="V37" s="20">
        <f t="shared" ca="1" si="4"/>
        <v>1158.0194496343299</v>
      </c>
      <c r="W37" s="20">
        <f t="shared" ca="1" si="5"/>
        <v>0</v>
      </c>
      <c r="X37" s="37">
        <f t="shared" si="7"/>
        <v>0</v>
      </c>
    </row>
    <row r="38" spans="2:24" x14ac:dyDescent="0.3">
      <c r="B38" s="24">
        <v>36</v>
      </c>
      <c r="C38" s="18">
        <v>365</v>
      </c>
      <c r="D38" s="18">
        <v>391</v>
      </c>
      <c r="E38" s="18">
        <v>510</v>
      </c>
      <c r="F38" s="25">
        <f t="shared" ca="1" si="0"/>
        <v>568.95512891396879</v>
      </c>
      <c r="G38" s="15"/>
      <c r="R38" s="24">
        <v>34</v>
      </c>
      <c r="S38" s="19">
        <f t="shared" ref="S38" ca="1" si="41">IF(U36=2, S37-F36+$P$14-S36,S37-F36)</f>
        <v>2939.8263590984525</v>
      </c>
      <c r="T38" s="18" t="s">
        <v>42</v>
      </c>
      <c r="U38" s="18" t="s">
        <v>42</v>
      </c>
      <c r="V38" s="20">
        <f t="shared" ca="1" si="4"/>
        <v>1014.240093888966</v>
      </c>
      <c r="W38" s="20">
        <f t="shared" ca="1" si="5"/>
        <v>0</v>
      </c>
      <c r="X38" s="37">
        <f t="shared" si="7"/>
        <v>0</v>
      </c>
    </row>
    <row r="39" spans="2:24" x14ac:dyDescent="0.3">
      <c r="B39" s="24">
        <v>37</v>
      </c>
      <c r="C39" s="18">
        <v>394</v>
      </c>
      <c r="D39" s="18">
        <v>426</v>
      </c>
      <c r="E39" s="18">
        <v>522</v>
      </c>
      <c r="F39" s="25">
        <f t="shared" ca="1" si="0"/>
        <v>543.0620013490734</v>
      </c>
      <c r="G39" s="15"/>
      <c r="R39" s="24">
        <v>35</v>
      </c>
      <c r="S39" s="19">
        <f t="shared" ref="S39" ca="1" si="42">IF(U36=3, S38-F37+$P$14-S36,S38-F37)</f>
        <v>2473.1406871126965</v>
      </c>
      <c r="T39" s="18" t="s">
        <v>42</v>
      </c>
      <c r="U39" s="18" t="s">
        <v>42</v>
      </c>
      <c r="V39" s="20">
        <f t="shared" ca="1" si="4"/>
        <v>853.23353705388024</v>
      </c>
      <c r="W39" s="20">
        <f t="shared" ca="1" si="5"/>
        <v>0</v>
      </c>
      <c r="X39" s="37">
        <f t="shared" si="7"/>
        <v>0</v>
      </c>
    </row>
    <row r="40" spans="2:24" x14ac:dyDescent="0.3">
      <c r="B40" s="24">
        <v>38</v>
      </c>
      <c r="C40" s="18">
        <v>337</v>
      </c>
      <c r="D40" s="18">
        <v>425</v>
      </c>
      <c r="E40" s="18">
        <v>496</v>
      </c>
      <c r="F40" s="25">
        <f t="shared" ca="1" si="0"/>
        <v>518.97765822086205</v>
      </c>
      <c r="G40" s="15"/>
      <c r="R40" s="24">
        <v>36</v>
      </c>
      <c r="S40" s="19">
        <f t="shared" ca="1" si="11"/>
        <v>1904.1855581987277</v>
      </c>
      <c r="T40" s="20">
        <f t="shared" ref="T40:T54" ca="1" si="43">(RAND())</f>
        <v>0.49700388986312727</v>
      </c>
      <c r="U40" s="18">
        <f t="shared" ref="U40" ca="1" si="44">IF(S40&lt;$P$15,IF(T40&lt;$I$13, 1,IF(T40&lt;$I$13+$I$14,2, 3)),"-")</f>
        <v>2</v>
      </c>
      <c r="V40" s="20">
        <f t="shared" ca="1" si="4"/>
        <v>656.94401757856099</v>
      </c>
      <c r="W40" s="20">
        <f t="shared" ca="1" si="5"/>
        <v>0</v>
      </c>
      <c r="X40" s="37">
        <f t="shared" ca="1" si="7"/>
        <v>1500</v>
      </c>
    </row>
    <row r="41" spans="2:24" x14ac:dyDescent="0.3">
      <c r="B41" s="24">
        <v>39</v>
      </c>
      <c r="C41" s="18">
        <v>405</v>
      </c>
      <c r="D41" s="18">
        <v>453</v>
      </c>
      <c r="E41" s="18">
        <v>548</v>
      </c>
      <c r="F41" s="25">
        <f t="shared" ca="1" si="0"/>
        <v>482.81906704754113</v>
      </c>
      <c r="G41" s="15"/>
      <c r="R41" s="24">
        <v>37</v>
      </c>
      <c r="S41" s="19">
        <f t="shared" ref="S41" ca="1" si="45">IF(U40=1, S40-F39+$P$14-S40,S40-F39)</f>
        <v>1361.1235568496543</v>
      </c>
      <c r="T41" s="18" t="s">
        <v>42</v>
      </c>
      <c r="U41" s="18" t="s">
        <v>42</v>
      </c>
      <c r="V41" s="20">
        <f t="shared" ca="1" si="4"/>
        <v>469.58762711313068</v>
      </c>
      <c r="W41" s="20">
        <f t="shared" ca="1" si="5"/>
        <v>0</v>
      </c>
      <c r="X41" s="37">
        <f t="shared" si="7"/>
        <v>0</v>
      </c>
    </row>
    <row r="42" spans="2:24" x14ac:dyDescent="0.3">
      <c r="B42" s="24">
        <v>40</v>
      </c>
      <c r="C42" s="18">
        <v>383</v>
      </c>
      <c r="D42" s="18">
        <v>435</v>
      </c>
      <c r="E42" s="18">
        <v>511</v>
      </c>
      <c r="F42" s="25">
        <f t="shared" ca="1" si="0"/>
        <v>413.83834842271051</v>
      </c>
      <c r="G42" s="15"/>
      <c r="R42" s="24">
        <v>38</v>
      </c>
      <c r="S42" s="19">
        <f t="shared" ref="S42" ca="1" si="46">IF(U40=2, S41-F40+$P$14-S40,S41-F40)</f>
        <v>2704.9603404300651</v>
      </c>
      <c r="T42" s="18" t="s">
        <v>42</v>
      </c>
      <c r="U42" s="18" t="s">
        <v>42</v>
      </c>
      <c r="V42" s="20">
        <f t="shared" ca="1" si="4"/>
        <v>933.21131744837237</v>
      </c>
      <c r="W42" s="20">
        <f t="shared" ca="1" si="5"/>
        <v>0</v>
      </c>
      <c r="X42" s="37">
        <f t="shared" si="7"/>
        <v>0</v>
      </c>
    </row>
    <row r="43" spans="2:24" x14ac:dyDescent="0.3">
      <c r="B43" s="24">
        <v>41</v>
      </c>
      <c r="C43" s="18">
        <v>360</v>
      </c>
      <c r="D43" s="18">
        <v>434</v>
      </c>
      <c r="E43" s="18">
        <v>514</v>
      </c>
      <c r="F43" s="25">
        <f t="shared" ca="1" si="0"/>
        <v>525.87642575763414</v>
      </c>
      <c r="G43" s="15"/>
      <c r="R43" s="24">
        <v>39</v>
      </c>
      <c r="S43" s="19">
        <f t="shared" ref="S43" ca="1" si="47">IF(U40=3, S42-F41+$P$14-S40,S42-F41)</f>
        <v>2222.1412733825241</v>
      </c>
      <c r="T43" s="18" t="s">
        <v>42</v>
      </c>
      <c r="U43" s="18" t="s">
        <v>42</v>
      </c>
      <c r="V43" s="20">
        <f t="shared" ca="1" si="4"/>
        <v>766.63873931697071</v>
      </c>
      <c r="W43" s="20">
        <f t="shared" ca="1" si="5"/>
        <v>0</v>
      </c>
      <c r="X43" s="37">
        <f t="shared" si="7"/>
        <v>0</v>
      </c>
    </row>
    <row r="44" spans="2:24" x14ac:dyDescent="0.3">
      <c r="B44" s="24">
        <v>42</v>
      </c>
      <c r="C44" s="18">
        <v>386</v>
      </c>
      <c r="D44" s="18">
        <v>417</v>
      </c>
      <c r="E44" s="18">
        <v>532</v>
      </c>
      <c r="F44" s="25">
        <f t="shared" ca="1" si="0"/>
        <v>603.99148308683777</v>
      </c>
      <c r="G44" s="15"/>
      <c r="R44" s="24">
        <v>40</v>
      </c>
      <c r="S44" s="19">
        <f t="shared" ca="1" si="17"/>
        <v>1808.3029249598135</v>
      </c>
      <c r="T44" s="20">
        <f t="shared" ref="T44:T54" ca="1" si="48">(RAND())</f>
        <v>0.45969112561175696</v>
      </c>
      <c r="U44" s="18">
        <f t="shared" ref="U44" ca="1" si="49">IF(S44&lt;$P$15,IF(T44&lt;$I$13, 1,IF(T44&lt;$I$13+$I$14,2, 3)),"-")</f>
        <v>2</v>
      </c>
      <c r="V44" s="20">
        <f t="shared" ca="1" si="4"/>
        <v>623.86450911113559</v>
      </c>
      <c r="W44" s="20">
        <f t="shared" ca="1" si="5"/>
        <v>0</v>
      </c>
      <c r="X44" s="37">
        <f t="shared" ca="1" si="7"/>
        <v>1500</v>
      </c>
    </row>
    <row r="45" spans="2:24" x14ac:dyDescent="0.3">
      <c r="B45" s="24">
        <v>43</v>
      </c>
      <c r="C45" s="18">
        <v>343</v>
      </c>
      <c r="D45" s="18">
        <v>441</v>
      </c>
      <c r="E45" s="18">
        <v>495</v>
      </c>
      <c r="F45" s="25">
        <f t="shared" ca="1" si="0"/>
        <v>553.00812900888695</v>
      </c>
      <c r="G45" s="15"/>
      <c r="R45" s="24">
        <v>41</v>
      </c>
      <c r="S45" s="19">
        <f t="shared" ref="S45" ca="1" si="50">IF(U44=1, S44-F43+$P$14-S44,S44-F43)</f>
        <v>1282.4264992021795</v>
      </c>
      <c r="T45" s="18" t="s">
        <v>42</v>
      </c>
      <c r="U45" s="18" t="s">
        <v>42</v>
      </c>
      <c r="V45" s="20">
        <f t="shared" ca="1" si="4"/>
        <v>442.43714222475188</v>
      </c>
      <c r="W45" s="20">
        <f t="shared" ca="1" si="5"/>
        <v>0</v>
      </c>
      <c r="X45" s="37">
        <f t="shared" si="7"/>
        <v>0</v>
      </c>
    </row>
    <row r="46" spans="2:24" x14ac:dyDescent="0.3">
      <c r="B46" s="24">
        <v>44</v>
      </c>
      <c r="C46" s="18">
        <v>383</v>
      </c>
      <c r="D46" s="18">
        <v>419</v>
      </c>
      <c r="E46" s="18">
        <v>539</v>
      </c>
      <c r="F46" s="25">
        <f t="shared" ca="1" si="0"/>
        <v>445.17600264126497</v>
      </c>
      <c r="G46" s="15"/>
      <c r="R46" s="24">
        <v>42</v>
      </c>
      <c r="S46" s="19">
        <f t="shared" ref="S46" ca="1" si="51">IF(U44=2, S45-F44+$P$14-S44,S45-F44)</f>
        <v>2637.1320911555281</v>
      </c>
      <c r="T46" s="18" t="s">
        <v>42</v>
      </c>
      <c r="U46" s="18" t="s">
        <v>42</v>
      </c>
      <c r="V46" s="20">
        <f t="shared" ca="1" si="4"/>
        <v>909.81057144865713</v>
      </c>
      <c r="W46" s="20">
        <f t="shared" ca="1" si="5"/>
        <v>0</v>
      </c>
      <c r="X46" s="37">
        <f t="shared" si="7"/>
        <v>0</v>
      </c>
    </row>
    <row r="47" spans="2:24" x14ac:dyDescent="0.3">
      <c r="B47" s="24">
        <v>45</v>
      </c>
      <c r="C47" s="18">
        <v>367</v>
      </c>
      <c r="D47" s="18">
        <v>447</v>
      </c>
      <c r="E47" s="18">
        <v>523</v>
      </c>
      <c r="F47" s="25">
        <f t="shared" ca="1" si="0"/>
        <v>495.66606162630944</v>
      </c>
      <c r="G47" s="15"/>
      <c r="R47" s="24">
        <v>43</v>
      </c>
      <c r="S47" s="19">
        <f t="shared" ref="S47" ca="1" si="52">IF(U44=3, S46-F45+$P$14-S44,S46-F45)</f>
        <v>2084.1239621466411</v>
      </c>
      <c r="T47" s="18" t="s">
        <v>42</v>
      </c>
      <c r="U47" s="18" t="s">
        <v>42</v>
      </c>
      <c r="V47" s="20">
        <f t="shared" ca="1" si="4"/>
        <v>719.02276694059117</v>
      </c>
      <c r="W47" s="20">
        <f t="shared" ca="1" si="5"/>
        <v>0</v>
      </c>
      <c r="X47" s="37">
        <f t="shared" si="7"/>
        <v>0</v>
      </c>
    </row>
    <row r="48" spans="2:24" x14ac:dyDescent="0.3">
      <c r="B48" s="24">
        <v>46</v>
      </c>
      <c r="C48" s="18">
        <v>361</v>
      </c>
      <c r="D48" s="18">
        <v>434</v>
      </c>
      <c r="E48" s="18">
        <v>501</v>
      </c>
      <c r="F48" s="25">
        <f t="shared" ca="1" si="0"/>
        <v>570.01906920581996</v>
      </c>
      <c r="G48" s="15"/>
      <c r="R48" s="24">
        <v>44</v>
      </c>
      <c r="S48" s="19">
        <f t="shared" ca="1" si="11"/>
        <v>1638.9479595053763</v>
      </c>
      <c r="T48" s="20">
        <f t="shared" ref="T48:T54" ca="1" si="53">(RAND())</f>
        <v>0.97737871220862294</v>
      </c>
      <c r="U48" s="18">
        <f t="shared" ref="U48" ca="1" si="54">IF(S48&lt;$P$15,IF(T48&lt;$I$13, 1,IF(T48&lt;$I$13+$I$14,2, 3)),"-")</f>
        <v>3</v>
      </c>
      <c r="V48" s="20">
        <f t="shared" ca="1" si="4"/>
        <v>565.43704602935475</v>
      </c>
      <c r="W48" s="20">
        <f t="shared" ca="1" si="5"/>
        <v>0</v>
      </c>
      <c r="X48" s="37">
        <f t="shared" ca="1" si="7"/>
        <v>1500</v>
      </c>
    </row>
    <row r="49" spans="2:24" x14ac:dyDescent="0.3">
      <c r="B49" s="24">
        <v>47</v>
      </c>
      <c r="C49" s="18">
        <v>372</v>
      </c>
      <c r="D49" s="18">
        <v>411</v>
      </c>
      <c r="E49" s="18">
        <v>506</v>
      </c>
      <c r="F49" s="25">
        <f t="shared" ca="1" si="0"/>
        <v>533.03742271037277</v>
      </c>
      <c r="G49" s="15"/>
      <c r="R49" s="24">
        <v>45</v>
      </c>
      <c r="S49" s="19">
        <f t="shared" ref="S49" ca="1" si="55">IF(U48=1, S48-F47+$P$14-S48,S48-F47)</f>
        <v>1143.2818978790669</v>
      </c>
      <c r="T49" s="18" t="s">
        <v>42</v>
      </c>
      <c r="U49" s="18" t="s">
        <v>42</v>
      </c>
      <c r="V49" s="20">
        <f t="shared" ca="1" si="4"/>
        <v>394.43225476827809</v>
      </c>
      <c r="W49" s="20">
        <f t="shared" ca="1" si="5"/>
        <v>0</v>
      </c>
      <c r="X49" s="37">
        <f t="shared" si="7"/>
        <v>0</v>
      </c>
    </row>
    <row r="50" spans="2:24" x14ac:dyDescent="0.3">
      <c r="B50" s="24">
        <v>48</v>
      </c>
      <c r="C50" s="18">
        <v>320</v>
      </c>
      <c r="D50" s="18">
        <v>381</v>
      </c>
      <c r="E50" s="18">
        <v>434</v>
      </c>
      <c r="F50" s="25">
        <f t="shared" ca="1" si="0"/>
        <v>536.36271495288065</v>
      </c>
      <c r="G50" s="15"/>
      <c r="R50" s="24">
        <v>46</v>
      </c>
      <c r="S50" s="19">
        <f t="shared" ref="S50" ca="1" si="56">IF(U48=2, S49-F48+$P$14-S48,S49-F48)</f>
        <v>573.26282867324699</v>
      </c>
      <c r="T50" s="18" t="s">
        <v>42</v>
      </c>
      <c r="U50" s="18" t="s">
        <v>42</v>
      </c>
      <c r="V50" s="20">
        <f t="shared" ca="1" si="4"/>
        <v>197.77567589227019</v>
      </c>
      <c r="W50" s="20">
        <f t="shared" ca="1" si="5"/>
        <v>0</v>
      </c>
      <c r="X50" s="37">
        <f t="shared" si="7"/>
        <v>0</v>
      </c>
    </row>
    <row r="51" spans="2:24" x14ac:dyDescent="0.3">
      <c r="B51" s="24">
        <v>49</v>
      </c>
      <c r="C51" s="18">
        <v>312</v>
      </c>
      <c r="D51" s="18">
        <v>335</v>
      </c>
      <c r="E51" s="18">
        <v>457</v>
      </c>
      <c r="F51" s="25">
        <f t="shared" ca="1" si="0"/>
        <v>436.2840403853595</v>
      </c>
      <c r="G51" s="15"/>
      <c r="R51" s="24">
        <v>47</v>
      </c>
      <c r="S51" s="19">
        <f t="shared" ref="S51" ca="1" si="57">IF(U48=3, S50-F49+$P$14-S48,S50-F49)</f>
        <v>2168.2774464574977</v>
      </c>
      <c r="T51" s="18" t="s">
        <v>42</v>
      </c>
      <c r="U51" s="18" t="s">
        <v>42</v>
      </c>
      <c r="V51" s="20">
        <f t="shared" ca="1" si="4"/>
        <v>748.05571902783663</v>
      </c>
      <c r="W51" s="20">
        <f t="shared" ca="1" si="5"/>
        <v>0</v>
      </c>
      <c r="X51" s="37">
        <f t="shared" si="7"/>
        <v>0</v>
      </c>
    </row>
    <row r="52" spans="2:24" ht="15" thickBot="1" x14ac:dyDescent="0.35">
      <c r="B52" s="26">
        <v>50</v>
      </c>
      <c r="C52" s="27">
        <v>338</v>
      </c>
      <c r="D52" s="27">
        <v>349</v>
      </c>
      <c r="E52" s="27">
        <v>431</v>
      </c>
      <c r="F52" s="28">
        <f t="shared" ca="1" si="0"/>
        <v>527.92994321218009</v>
      </c>
      <c r="G52" s="15"/>
      <c r="R52" s="24">
        <v>48</v>
      </c>
      <c r="S52" s="19">
        <f t="shared" ca="1" si="17"/>
        <v>1631.9147315046171</v>
      </c>
      <c r="T52" s="20">
        <f t="shared" ref="T52:T54" ca="1" si="58">(RAND())</f>
        <v>0.22533237552155361</v>
      </c>
      <c r="U52" s="18">
        <f t="shared" ref="U52" ca="1" si="59">IF(S52&lt;$P$15,IF(T52&lt;$I$13, 1,IF(T52&lt;$I$13+$I$14,2, 3)),"-")</f>
        <v>1</v>
      </c>
      <c r="V52" s="20">
        <f t="shared" ca="1" si="4"/>
        <v>563.01058236909284</v>
      </c>
      <c r="W52" s="20">
        <f t="shared" ca="1" si="5"/>
        <v>0</v>
      </c>
      <c r="X52" s="37">
        <f t="shared" ca="1" si="7"/>
        <v>1500</v>
      </c>
    </row>
    <row r="53" spans="2:24" x14ac:dyDescent="0.3">
      <c r="R53" s="24">
        <v>49</v>
      </c>
      <c r="S53" s="19">
        <f t="shared" ref="S53" ca="1" si="60">IF(U52=1, S52-F51+$P$14-S52,S52-F51)</f>
        <v>3330.7159596146407</v>
      </c>
      <c r="T53" s="18" t="s">
        <v>42</v>
      </c>
      <c r="U53" s="18" t="s">
        <v>42</v>
      </c>
      <c r="V53" s="20">
        <f t="shared" ca="1" si="4"/>
        <v>1149.0970060670509</v>
      </c>
      <c r="W53" s="20">
        <f t="shared" ca="1" si="5"/>
        <v>0</v>
      </c>
      <c r="X53" s="37">
        <f t="shared" si="7"/>
        <v>0</v>
      </c>
    </row>
    <row r="54" spans="2:24" ht="15" thickBot="1" x14ac:dyDescent="0.35">
      <c r="R54" s="26">
        <v>50</v>
      </c>
      <c r="S54" s="38">
        <f t="shared" ref="S54" ca="1" si="61">IF(U52=2, S53-F52+$P$14-S52,S53-F52)</f>
        <v>2802.7860164024605</v>
      </c>
      <c r="T54" s="27" t="s">
        <v>42</v>
      </c>
      <c r="U54" s="27" t="s">
        <v>42</v>
      </c>
      <c r="V54" s="39">
        <f t="shared" ca="1" si="4"/>
        <v>966.96117565884879</v>
      </c>
      <c r="W54" s="39">
        <f t="shared" ca="1" si="5"/>
        <v>0</v>
      </c>
      <c r="X54" s="40">
        <f t="shared" si="7"/>
        <v>0</v>
      </c>
    </row>
  </sheetData>
  <mergeCells count="1">
    <mergeCell ref="R2:X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q2RegressaoLinear</vt:lpstr>
      <vt:lpstr>q2RegressaoLinearDesvPadrao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Santos</dc:creator>
  <cp:lastModifiedBy>Joao Santos</cp:lastModifiedBy>
  <dcterms:created xsi:type="dcterms:W3CDTF">2021-04-24T16:28:15Z</dcterms:created>
  <dcterms:modified xsi:type="dcterms:W3CDTF">2021-04-26T13:10:10Z</dcterms:modified>
</cp:coreProperties>
</file>